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20" windowWidth="24030" windowHeight="9645" firstSheet="1" activeTab="5"/>
  </bookViews>
  <sheets>
    <sheet name="Meijer Source Tables(DNCPOCKK)" sheetId="21" r:id="rId1"/>
    <sheet name="Netezza Stage Tables" sheetId="22" r:id="rId2"/>
    <sheet name="SAS Stage Tables" sheetId="23" r:id="rId3"/>
    <sheet name="Management Console Tables" sheetId="24" r:id="rId4"/>
    <sheet name="mPerks Tables" sheetId="25" r:id="rId5"/>
    <sheet name="PR Aggregations and Scoring" sheetId="26" r:id="rId6"/>
  </sheets>
  <calcPr calcId="125725"/>
</workbook>
</file>

<file path=xl/calcChain.xml><?xml version="1.0" encoding="utf-8"?>
<calcChain xmlns="http://schemas.openxmlformats.org/spreadsheetml/2006/main">
  <c r="D50" i="25"/>
  <c r="D49"/>
  <c r="D48"/>
  <c r="C146" i="21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7"/>
  <c r="C86"/>
  <c r="C85"/>
  <c r="C84"/>
  <c r="C83"/>
  <c r="C82"/>
  <c r="C81"/>
  <c r="C79"/>
  <c r="C78"/>
  <c r="C77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johnvarghese</author>
  </authors>
  <commentList>
    <comment ref="G125" authorId="0">
      <text>
        <r>
          <rPr>
            <b/>
            <sz val="9"/>
            <color indexed="81"/>
            <rFont val="Tahoma"/>
            <charset val="1"/>
          </rPr>
          <t>johnvarghese:</t>
        </r>
        <r>
          <rPr>
            <sz val="9"/>
            <color indexed="81"/>
            <rFont val="Tahoma"/>
            <charset val="1"/>
          </rPr>
          <t xml:space="preserve">
Representation Flag
Values : (C,N,P)
       C : Currency 
       N : Number       
       P : Percentage    
Note:- 
 This flag is used to distinguish the representation of the numerical value in ROI Report.
Eg:- 
If the value of flag is ‘P’, then the value will be represented as 62%(Achievement rates for expired program) 
If the value of flag is ‘C’, then the value will be represented as $2,000(Previous Period Spend)
</t>
        </r>
      </text>
    </comment>
  </commentList>
</comments>
</file>

<file path=xl/sharedStrings.xml><?xml version="1.0" encoding="utf-8"?>
<sst xmlns="http://schemas.openxmlformats.org/spreadsheetml/2006/main" count="1132" uniqueCount="229">
  <si>
    <t>Data Type</t>
  </si>
  <si>
    <t>Varchar(40)</t>
  </si>
  <si>
    <t>Keys</t>
  </si>
  <si>
    <t>Column</t>
  </si>
  <si>
    <t>Table</t>
  </si>
  <si>
    <t>INT</t>
  </si>
  <si>
    <t>Remarks</t>
  </si>
  <si>
    <t>Varchar(60)</t>
  </si>
  <si>
    <t>Varchar(80)</t>
  </si>
  <si>
    <t>Varchar(2)</t>
  </si>
  <si>
    <t>Varchar(50)</t>
  </si>
  <si>
    <t>Varchar(1)</t>
  </si>
  <si>
    <t>Varchar(100)</t>
  </si>
  <si>
    <t>Varchar(120)</t>
  </si>
  <si>
    <t>Varchar(14)</t>
  </si>
  <si>
    <t>Varchar(20)</t>
  </si>
  <si>
    <t>MEIJER_CUST_V</t>
  </si>
  <si>
    <t>Varchar(8)</t>
  </si>
  <si>
    <t>Varchar(30)</t>
  </si>
  <si>
    <t>Varchar(3)</t>
  </si>
  <si>
    <t>Varchar(15)</t>
  </si>
  <si>
    <t>Varchar(18)</t>
  </si>
  <si>
    <t>Varchar(4)</t>
  </si>
  <si>
    <t>Varchar(10)</t>
  </si>
  <si>
    <t>Varchar(25)</t>
  </si>
  <si>
    <t>Varchar(9)</t>
  </si>
  <si>
    <t>Date(8)</t>
  </si>
  <si>
    <t>Varchar(512)</t>
  </si>
  <si>
    <t>MEIJER_ID_V</t>
  </si>
  <si>
    <t>MEIJER_ORDER_UPC_V</t>
  </si>
  <si>
    <t>PK</t>
  </si>
  <si>
    <t>Sl No.</t>
  </si>
  <si>
    <t xml:space="preserve"> </t>
  </si>
  <si>
    <t>Nullable</t>
  </si>
  <si>
    <t>PR_USER</t>
  </si>
  <si>
    <t>USER_ID</t>
  </si>
  <si>
    <t>NOT NULL</t>
  </si>
  <si>
    <t>PASSWORD</t>
  </si>
  <si>
    <t>INSERT_DATE</t>
  </si>
  <si>
    <t>Datetime</t>
  </si>
  <si>
    <t>NULL</t>
  </si>
  <si>
    <t>PR_SEGMENT</t>
  </si>
  <si>
    <t>SEGMENT_ID</t>
  </si>
  <si>
    <t>SEGMENT_DESC</t>
  </si>
  <si>
    <t xml:space="preserve">NOT NULL </t>
  </si>
  <si>
    <t>PR_SALES_CHANGE</t>
  </si>
  <si>
    <t>N5_VAL</t>
  </si>
  <si>
    <t>DECIMAL(18,3)</t>
  </si>
  <si>
    <t>N4_VAL</t>
  </si>
  <si>
    <t>N3_VAL</t>
  </si>
  <si>
    <t>N2_VAL</t>
  </si>
  <si>
    <t>N1_VAL</t>
  </si>
  <si>
    <t>ZED_VAL</t>
  </si>
  <si>
    <t>P5_VAL</t>
  </si>
  <si>
    <t>P4_VAL</t>
  </si>
  <si>
    <t>P3_VAL</t>
  </si>
  <si>
    <t>P2_VAL</t>
  </si>
  <si>
    <t>P1_VAL</t>
  </si>
  <si>
    <t>UPDATE_DATE</t>
  </si>
  <si>
    <t>PR_ROI_GOALS</t>
  </si>
  <si>
    <t>PR_ROI_ADJ</t>
  </si>
  <si>
    <t>PR_PURCH_CYCLE_ADJ</t>
  </si>
  <si>
    <t>FOOD</t>
  </si>
  <si>
    <t>DRUG</t>
  </si>
  <si>
    <t>GM</t>
  </si>
  <si>
    <t>PR_INDEX</t>
  </si>
  <si>
    <t>INDEX_ID</t>
  </si>
  <si>
    <t>INDEX_DESC</t>
  </si>
  <si>
    <t>PR_CATEGORY_PREF</t>
  </si>
  <si>
    <t>BOTTOM_QUARTILE</t>
  </si>
  <si>
    <t>TOP_QUARTILE</t>
  </si>
  <si>
    <t>PR_HH_PERFORM</t>
  </si>
  <si>
    <t>PR_GUARD_RAILS_METRIC</t>
  </si>
  <si>
    <t>METRIC_ID</t>
  </si>
  <si>
    <t>METRIC_DESC</t>
  </si>
  <si>
    <t>PR_GUARD_RAILS</t>
  </si>
  <si>
    <t>MINIMUM</t>
  </si>
  <si>
    <t>MAXIMUM</t>
  </si>
  <si>
    <t>PR_METRIC</t>
  </si>
  <si>
    <t>PR_VAL_CONTROL_RULE</t>
  </si>
  <si>
    <t>Datatime</t>
  </si>
  <si>
    <t>PR_PROGRAM_PARAM</t>
  </si>
  <si>
    <t>P_PARAMETER</t>
  </si>
  <si>
    <t>Varchar(250)</t>
  </si>
  <si>
    <t>P_VALUE</t>
  </si>
  <si>
    <t>PR_SUPER_CATEGORY</t>
  </si>
  <si>
    <t>SUPER_CATEGORY_ID</t>
  </si>
  <si>
    <t>SUPER_CATEGORY_DESC</t>
  </si>
  <si>
    <t>PR_PRODUCT_CATEGORY</t>
  </si>
  <si>
    <t>PRODUCT_CATEGORY_CODE</t>
  </si>
  <si>
    <t>PRODUCT_CATEGORY_DESC</t>
  </si>
  <si>
    <t>PC_VALUE</t>
  </si>
  <si>
    <t>Varchar(5)</t>
  </si>
  <si>
    <t>PR_ROI_PROGRAM</t>
  </si>
  <si>
    <t>PROGRAM_ID</t>
  </si>
  <si>
    <t>PROGRAM_DESC</t>
  </si>
  <si>
    <t>REP_FLAG</t>
  </si>
  <si>
    <t>Char(1)</t>
  </si>
  <si>
    <t>Representating Flag</t>
  </si>
  <si>
    <t>PR_ROI_REPORT</t>
  </si>
  <si>
    <t>ENDDATE</t>
  </si>
  <si>
    <t>Date</t>
  </si>
  <si>
    <t>VAL_ENDDATE</t>
  </si>
  <si>
    <t>PR_AG_PRODCAT</t>
  </si>
  <si>
    <t>PCCD</t>
  </si>
  <si>
    <t xml:space="preserve"> INT</t>
  </si>
  <si>
    <t>SUMAMT</t>
  </si>
  <si>
    <t xml:space="preserve"> DECIMAL(18, 3)</t>
  </si>
  <si>
    <t>SUMQTY</t>
  </si>
  <si>
    <t>SUMTRIP</t>
  </si>
  <si>
    <t>UPCDESC</t>
  </si>
  <si>
    <t>VARCHAR(150)</t>
  </si>
  <si>
    <t>BANDDESC</t>
  </si>
  <si>
    <t>VARCHAR(50)</t>
  </si>
  <si>
    <t>PRODTYPDESC</t>
  </si>
  <si>
    <t>YEAR</t>
  </si>
  <si>
    <t>UNI</t>
  </si>
  <si>
    <t>ID</t>
  </si>
  <si>
    <t>NAME</t>
  </si>
  <si>
    <t>AUTH_GROUP</t>
  </si>
  <si>
    <t>INT(11)</t>
  </si>
  <si>
    <t>VARCHAR(80)</t>
  </si>
  <si>
    <t>auto increment</t>
  </si>
  <si>
    <t>AUTH_GROUP_PERMISSIONS</t>
  </si>
  <si>
    <t>GROUP_ID</t>
  </si>
  <si>
    <t>PERMISSION_ID</t>
  </si>
  <si>
    <t>AUTH_PERMISSIONS</t>
  </si>
  <si>
    <t>CONTENT_TYPE_ID</t>
  </si>
  <si>
    <t>CODENAME</t>
  </si>
  <si>
    <t>VARCHAR(100)</t>
  </si>
  <si>
    <t>AUTH_USER</t>
  </si>
  <si>
    <t xml:space="preserve">ID </t>
  </si>
  <si>
    <t>USERNAME</t>
  </si>
  <si>
    <t>FIRST_NAME</t>
  </si>
  <si>
    <t>LAST_NAME</t>
  </si>
  <si>
    <t>EMAIL</t>
  </si>
  <si>
    <t>IS_STAFF</t>
  </si>
  <si>
    <t>IS_ACTIVE</t>
  </si>
  <si>
    <t>IS_SUPERUSER</t>
  </si>
  <si>
    <t>LAST_LOGIN</t>
  </si>
  <si>
    <t>DATEJOINED</t>
  </si>
  <si>
    <t>VARCHAR(30)</t>
  </si>
  <si>
    <t>TINYINT(1)</t>
  </si>
  <si>
    <t>DATETIME</t>
  </si>
  <si>
    <t>AUTH_USER_GROUPS</t>
  </si>
  <si>
    <t>AUTH_USER_USER_PERMISSIONS</t>
  </si>
  <si>
    <t>DJANGO_ADMIN_LOG</t>
  </si>
  <si>
    <t xml:space="preserve">ID             </t>
  </si>
  <si>
    <t xml:space="preserve">ACTION_TIME    </t>
  </si>
  <si>
    <t xml:space="preserve">USER_ID        </t>
  </si>
  <si>
    <t xml:space="preserve">OBJECT_ID      </t>
  </si>
  <si>
    <t xml:space="preserve">OBJECT_REPR    </t>
  </si>
  <si>
    <t xml:space="preserve">ACTION_FLAG    </t>
  </si>
  <si>
    <t xml:space="preserve">CHANGE_MESSAGE </t>
  </si>
  <si>
    <t xml:space="preserve"> INT(11)             </t>
  </si>
  <si>
    <t xml:space="preserve"> DATETIME            </t>
  </si>
  <si>
    <t xml:space="preserve"> LONGTEXT            </t>
  </si>
  <si>
    <t xml:space="preserve"> VARCHAR(200)        </t>
  </si>
  <si>
    <t xml:space="preserve"> SMALLINT(5) UNSIGNED</t>
  </si>
  <si>
    <t>DJANGO_CONTENT_TYPE</t>
  </si>
  <si>
    <t xml:space="preserve">ID        </t>
  </si>
  <si>
    <t xml:space="preserve">NAME      </t>
  </si>
  <si>
    <t xml:space="preserve">APP_LABEL </t>
  </si>
  <si>
    <t xml:space="preserve">MODEL     </t>
  </si>
  <si>
    <t xml:space="preserve">INT(11)     </t>
  </si>
  <si>
    <t>DJANGO_SESSION</t>
  </si>
  <si>
    <t xml:space="preserve">SESSION_KEY </t>
  </si>
  <si>
    <t>SESSION_DATA</t>
  </si>
  <si>
    <t xml:space="preserve">EXPIRE_DATE </t>
  </si>
  <si>
    <t>DJANGO_SITE</t>
  </si>
  <si>
    <t xml:space="preserve">ID     </t>
  </si>
  <si>
    <t xml:space="preserve">DOMAIN </t>
  </si>
  <si>
    <t xml:space="preserve">NAME   </t>
  </si>
  <si>
    <t xml:space="preserve">INT(11)      </t>
  </si>
  <si>
    <t xml:space="preserve">VARCHAR(100) </t>
  </si>
  <si>
    <t xml:space="preserve">VARCHAR(50)  </t>
  </si>
  <si>
    <t>MEIJER_OFFER</t>
  </si>
  <si>
    <t xml:space="preserve">ID               </t>
  </si>
  <si>
    <t>PURCHASE_CATEGORY</t>
  </si>
  <si>
    <t xml:space="preserve">REWARD_CATEGORY  </t>
  </si>
  <si>
    <t xml:space="preserve">REWARD_AMOUNT    </t>
  </si>
  <si>
    <t xml:space="preserve">PURCHASE_AMOUNT  </t>
  </si>
  <si>
    <t xml:space="preserve">EXPIRATION       </t>
  </si>
  <si>
    <t xml:space="preserve">ACTIVATED        </t>
  </si>
  <si>
    <t xml:space="preserve">PROGRESS         </t>
  </si>
  <si>
    <t xml:space="preserve"> INT(11)     </t>
  </si>
  <si>
    <t xml:space="preserve"> VARCHAR(25) </t>
  </si>
  <si>
    <t xml:space="preserve"> DATE        </t>
  </si>
  <si>
    <t xml:space="preserve"> TINYINT(1)  </t>
  </si>
  <si>
    <t>MEIJER_SHOPPER</t>
  </si>
  <si>
    <t xml:space="preserve">ID            </t>
  </si>
  <si>
    <t xml:space="preserve">USER_ID       </t>
  </si>
  <si>
    <t xml:space="preserve">FIRST_NAME    </t>
  </si>
  <si>
    <t xml:space="preserve">LAST_NAME     </t>
  </si>
  <si>
    <t xml:space="preserve">MOBILE_NUMBER </t>
  </si>
  <si>
    <t xml:space="preserve">ZIP_CODE      </t>
  </si>
  <si>
    <t xml:space="preserve">EMAIL         </t>
  </si>
  <si>
    <t>FOUR_DIGIT_PIN</t>
  </si>
  <si>
    <t xml:space="preserve">VARCHAR(50) </t>
  </si>
  <si>
    <t xml:space="preserve">VARCHAR(15) </t>
  </si>
  <si>
    <t xml:space="preserve">VARCHAR(75) </t>
  </si>
  <si>
    <t>ELIG_SHOPPERS</t>
  </si>
  <si>
    <t>SHOPPER_ID</t>
  </si>
  <si>
    <t>PROD_CAT_ID</t>
  </si>
  <si>
    <t>NUMBER_TRIPS</t>
  </si>
  <si>
    <t>REF_PERIOD</t>
  </si>
  <si>
    <t>INSERT DATE</t>
  </si>
  <si>
    <t>PROCESS_ID</t>
  </si>
  <si>
    <t>INt</t>
  </si>
  <si>
    <t>NC_REL_SCORE</t>
  </si>
  <si>
    <t>HHP_ SEG_ID</t>
  </si>
  <si>
    <t>TRIP_FREQ_ID</t>
  </si>
  <si>
    <t>NEXT_CAT_ID</t>
  </si>
  <si>
    <t>NEXT_CAT_RANK</t>
  </si>
  <si>
    <t>NEXT_CAT_PROBANILITY</t>
  </si>
  <si>
    <t>MT_TIME_ INTERVAL</t>
  </si>
  <si>
    <t>DATE(8)</t>
  </si>
  <si>
    <t>SDEVT_TIME_INTERVALl</t>
  </si>
  <si>
    <t>NR_REL_SCORE</t>
  </si>
  <si>
    <t>HH_ID</t>
  </si>
  <si>
    <t>REW_CAT_ID</t>
  </si>
  <si>
    <t>NEXT_CAT_AN_UNITS</t>
  </si>
  <si>
    <t>REW_CAT_AN_UNITA</t>
  </si>
  <si>
    <t>NR_R2 COR_SCORE</t>
  </si>
  <si>
    <t>NEXT_REW_CAT_RANK</t>
  </si>
  <si>
    <t>REL_SCORE_OFFER</t>
  </si>
  <si>
    <t>REW_OFFER_ID</t>
  </si>
  <si>
    <t>REW_REL_SCORE</t>
  </si>
  <si>
    <t>NEXT_REL_SCORE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</si>
</sst>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Fill="1" applyBorder="1"/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opLeftCell="A34" workbookViewId="0">
      <selection activeCell="C173" sqref="C173"/>
    </sheetView>
  </sheetViews>
  <sheetFormatPr defaultRowHeight="15"/>
  <cols>
    <col min="1" max="1" width="6.140625" style="4" bestFit="1" customWidth="1"/>
    <col min="2" max="2" width="21.42578125" bestFit="1" customWidth="1"/>
    <col min="3" max="3" width="25.85546875" bestFit="1" customWidth="1"/>
    <col min="4" max="4" width="12.140625" bestFit="1" customWidth="1"/>
    <col min="5" max="5" width="7.7109375" customWidth="1"/>
  </cols>
  <sheetData>
    <row r="1" spans="1:6">
      <c r="A1" s="6" t="s">
        <v>31</v>
      </c>
      <c r="B1" s="2" t="s">
        <v>4</v>
      </c>
      <c r="C1" s="2" t="s">
        <v>3</v>
      </c>
      <c r="D1" s="2" t="s">
        <v>0</v>
      </c>
      <c r="E1" s="2" t="s">
        <v>2</v>
      </c>
      <c r="F1" s="2" t="s">
        <v>6</v>
      </c>
    </row>
    <row r="2" spans="1:6">
      <c r="A2" s="5">
        <v>1</v>
      </c>
      <c r="B2" s="3" t="s">
        <v>16</v>
      </c>
      <c r="C2" s="3" t="str">
        <f>UPPER("cust_key")</f>
        <v>CUST_KEY</v>
      </c>
      <c r="D2" s="3" t="s">
        <v>5</v>
      </c>
      <c r="E2" s="3" t="s">
        <v>30</v>
      </c>
      <c r="F2" s="3"/>
    </row>
    <row r="3" spans="1:6">
      <c r="A3" s="5"/>
      <c r="B3" s="3" t="s">
        <v>16</v>
      </c>
      <c r="C3" s="3" t="str">
        <f>UPPER("old_cust_key")</f>
        <v>OLD_CUST_KEY</v>
      </c>
      <c r="D3" s="3" t="s">
        <v>5</v>
      </c>
      <c r="E3" s="3"/>
      <c r="F3" s="3"/>
    </row>
    <row r="4" spans="1:6">
      <c r="A4" s="5"/>
      <c r="B4" s="3" t="s">
        <v>16</v>
      </c>
      <c r="C4" s="3" t="str">
        <f>UPPER("cust_id_nbr")</f>
        <v>CUST_ID_NBR</v>
      </c>
      <c r="D4" s="3" t="s">
        <v>5</v>
      </c>
      <c r="E4" s="3"/>
      <c r="F4" s="3"/>
    </row>
    <row r="5" spans="1:6">
      <c r="A5" s="5"/>
      <c r="B5" s="3" t="s">
        <v>16</v>
      </c>
      <c r="C5" s="3" t="str">
        <f>UPPER("cid_clstr_key")</f>
        <v>CID_CLSTR_KEY</v>
      </c>
      <c r="D5" s="3" t="s">
        <v>5</v>
      </c>
      <c r="E5" s="3"/>
      <c r="F5" s="3"/>
    </row>
    <row r="6" spans="1:6">
      <c r="A6" s="5"/>
      <c r="B6" s="3" t="s">
        <v>16</v>
      </c>
      <c r="C6" s="3" t="str">
        <f>UPPER("cid_clstr_nm")</f>
        <v>CID_CLSTR_NM</v>
      </c>
      <c r="D6" s="3" t="s">
        <v>12</v>
      </c>
      <c r="E6" s="3"/>
      <c r="F6" s="3"/>
    </row>
    <row r="7" spans="1:6">
      <c r="A7" s="5"/>
      <c r="B7" s="3" t="s">
        <v>16</v>
      </c>
      <c r="C7" s="3" t="str">
        <f>UPPER("card_id")</f>
        <v>CARD_ID</v>
      </c>
      <c r="D7" s="3" t="s">
        <v>15</v>
      </c>
      <c r="E7" s="3"/>
      <c r="F7" s="3"/>
    </row>
    <row r="8" spans="1:6">
      <c r="A8" s="5"/>
      <c r="B8" s="3" t="s">
        <v>16</v>
      </c>
      <c r="C8" s="3" t="str">
        <f>UPPER("hhld_key")</f>
        <v>HHLD_KEY</v>
      </c>
      <c r="D8" s="3" t="s">
        <v>5</v>
      </c>
      <c r="E8" s="3"/>
      <c r="F8" s="3"/>
    </row>
    <row r="9" spans="1:6">
      <c r="A9" s="5"/>
      <c r="B9" s="3" t="s">
        <v>16</v>
      </c>
      <c r="C9" s="3" t="str">
        <f>UPPER("hhld_nbr")</f>
        <v>HHLD_NBR</v>
      </c>
      <c r="D9" s="3" t="s">
        <v>5</v>
      </c>
      <c r="E9" s="3"/>
      <c r="F9" s="3"/>
    </row>
    <row r="10" spans="1:6">
      <c r="A10" s="5"/>
      <c r="B10" s="3" t="s">
        <v>16</v>
      </c>
      <c r="C10" s="3" t="str">
        <f>UPPER("hhld_id")</f>
        <v>HHLD_ID</v>
      </c>
      <c r="D10" s="3" t="s">
        <v>15</v>
      </c>
      <c r="E10" s="3"/>
      <c r="F10" s="3"/>
    </row>
    <row r="11" spans="1:6">
      <c r="A11" s="5"/>
      <c r="B11" s="3" t="s">
        <v>16</v>
      </c>
      <c r="C11" s="3" t="str">
        <f>UPPER("hhld_rtlr_cd")</f>
        <v>HHLD_RTLR_CD</v>
      </c>
      <c r="D11" s="3" t="s">
        <v>15</v>
      </c>
      <c r="E11" s="3"/>
      <c r="F11" s="3"/>
    </row>
    <row r="12" spans="1:6">
      <c r="A12" s="5"/>
      <c r="B12" s="3" t="s">
        <v>16</v>
      </c>
      <c r="C12" s="3" t="str">
        <f>UPPER("dba_pref_crd_nbr")</f>
        <v>DBA_PREF_CRD_NBR</v>
      </c>
      <c r="D12" s="3" t="s">
        <v>5</v>
      </c>
      <c r="E12" s="3"/>
      <c r="F12" s="3"/>
    </row>
    <row r="13" spans="1:6">
      <c r="A13" s="5"/>
      <c r="B13" s="3" t="s">
        <v>16</v>
      </c>
      <c r="C13" s="3" t="str">
        <f>UPPER("prmry_cid_flg")</f>
        <v>PRMRY_CID_FLG</v>
      </c>
      <c r="D13" s="3" t="s">
        <v>11</v>
      </c>
      <c r="E13" s="3"/>
      <c r="F13" s="3"/>
    </row>
    <row r="14" spans="1:6">
      <c r="A14" s="5"/>
      <c r="B14" s="3" t="s">
        <v>16</v>
      </c>
      <c r="C14" s="3" t="str">
        <f>UPPER("salutation_nm")</f>
        <v>SALUTATION_NM</v>
      </c>
      <c r="D14" s="3" t="s">
        <v>17</v>
      </c>
      <c r="E14" s="3"/>
      <c r="F14" s="3"/>
    </row>
    <row r="15" spans="1:6">
      <c r="A15" s="5"/>
      <c r="B15" s="3" t="s">
        <v>16</v>
      </c>
      <c r="C15" s="3" t="str">
        <f>UPPER("last_nm")</f>
        <v>LAST_NM</v>
      </c>
      <c r="D15" s="3" t="s">
        <v>7</v>
      </c>
      <c r="E15" s="3"/>
      <c r="F15" s="3"/>
    </row>
    <row r="16" spans="1:6">
      <c r="A16" s="5"/>
      <c r="B16" s="3" t="s">
        <v>16</v>
      </c>
      <c r="C16" s="3" t="str">
        <f>UPPER(" first_nm")</f>
        <v xml:space="preserve"> FIRST_NM</v>
      </c>
      <c r="D16" s="3" t="s">
        <v>18</v>
      </c>
      <c r="E16" s="3"/>
      <c r="F16" s="3"/>
    </row>
    <row r="17" spans="1:6">
      <c r="A17" s="5"/>
      <c r="B17" s="3" t="s">
        <v>16</v>
      </c>
      <c r="C17" s="3" t="str">
        <f>UPPER("mid_init_nm")</f>
        <v>MID_INIT_NM</v>
      </c>
      <c r="D17" s="3" t="s">
        <v>19</v>
      </c>
      <c r="E17" s="3"/>
      <c r="F17" s="3"/>
    </row>
    <row r="18" spans="1:6">
      <c r="A18" s="5"/>
      <c r="B18" s="3" t="s">
        <v>16</v>
      </c>
      <c r="C18" s="3" t="str">
        <f>UPPER("addr_ln_1")</f>
        <v>ADDR_LN_1</v>
      </c>
      <c r="D18" s="3" t="s">
        <v>7</v>
      </c>
      <c r="E18" s="3"/>
      <c r="F18" s="3"/>
    </row>
    <row r="19" spans="1:6">
      <c r="A19" s="5"/>
      <c r="B19" s="3" t="s">
        <v>16</v>
      </c>
      <c r="C19" s="3" t="str">
        <f>UPPER("addr_ln_2")</f>
        <v>ADDR_LN_2</v>
      </c>
      <c r="D19" s="3" t="s">
        <v>7</v>
      </c>
      <c r="E19" s="3"/>
      <c r="F19" s="3"/>
    </row>
    <row r="20" spans="1:6">
      <c r="A20" s="5"/>
      <c r="B20" s="3" t="s">
        <v>16</v>
      </c>
      <c r="C20" s="3" t="str">
        <f>UPPER("city_nm")</f>
        <v>CITY_NM</v>
      </c>
      <c r="D20" s="3" t="s">
        <v>7</v>
      </c>
      <c r="E20" s="3"/>
      <c r="F20" s="3"/>
    </row>
    <row r="21" spans="1:6">
      <c r="A21" s="5"/>
      <c r="B21" s="3" t="s">
        <v>16</v>
      </c>
      <c r="C21" s="3" t="str">
        <f>UPPER("state_nm")</f>
        <v>STATE_NM</v>
      </c>
      <c r="D21" s="3" t="s">
        <v>18</v>
      </c>
      <c r="E21" s="3"/>
      <c r="F21" s="3"/>
    </row>
    <row r="22" spans="1:6">
      <c r="A22" s="5"/>
      <c r="B22" s="3" t="s">
        <v>16</v>
      </c>
      <c r="C22" s="3" t="str">
        <f>UPPER("postal_cd")</f>
        <v>POSTAL_CD</v>
      </c>
      <c r="D22" s="3" t="s">
        <v>20</v>
      </c>
      <c r="E22" s="3"/>
      <c r="F22" s="3"/>
    </row>
    <row r="23" spans="1:6">
      <c r="A23" s="5"/>
      <c r="B23" s="3" t="s">
        <v>16</v>
      </c>
      <c r="C23" s="3" t="str">
        <f>UPPER("phone_nbr")</f>
        <v>PHONE_NBR</v>
      </c>
      <c r="D23" s="3" t="s">
        <v>21</v>
      </c>
      <c r="E23" s="3"/>
      <c r="F23" s="3"/>
    </row>
    <row r="24" spans="1:6">
      <c r="A24" s="5"/>
      <c r="B24" s="3" t="s">
        <v>16</v>
      </c>
      <c r="C24" s="3" t="str">
        <f>UPPER("birth_dt")</f>
        <v>BIRTH_DT</v>
      </c>
      <c r="D24" s="3" t="s">
        <v>26</v>
      </c>
      <c r="E24" s="3"/>
      <c r="F24" s="3"/>
    </row>
    <row r="25" spans="1:6">
      <c r="A25" s="5"/>
      <c r="B25" s="3" t="s">
        <v>16</v>
      </c>
      <c r="C25" s="3" t="str">
        <f>UPPER("emp_flg")</f>
        <v>EMP_FLG</v>
      </c>
      <c r="D25" s="3" t="s">
        <v>11</v>
      </c>
      <c r="E25" s="3"/>
      <c r="F25" s="3"/>
    </row>
    <row r="26" spans="1:6">
      <c r="A26" s="5"/>
      <c r="B26" s="3" t="s">
        <v>16</v>
      </c>
      <c r="C26" s="3" t="str">
        <f>UPPER("email_addr")</f>
        <v>EMAIL_ADDR</v>
      </c>
      <c r="D26" s="3" t="s">
        <v>12</v>
      </c>
      <c r="E26" s="3"/>
      <c r="F26" s="3"/>
    </row>
    <row r="27" spans="1:6">
      <c r="A27" s="5"/>
      <c r="B27" s="3" t="s">
        <v>16</v>
      </c>
      <c r="C27" s="3" t="str">
        <f>UPPER("opt_out_dm_flg")</f>
        <v>OPT_OUT_DM_FLG</v>
      </c>
      <c r="D27" s="3" t="s">
        <v>11</v>
      </c>
      <c r="E27" s="3"/>
      <c r="F27" s="3"/>
    </row>
    <row r="28" spans="1:6">
      <c r="A28" s="5"/>
      <c r="B28" s="3" t="s">
        <v>16</v>
      </c>
      <c r="C28" s="3" t="str">
        <f>UPPER("opt_out_em_flg")</f>
        <v>OPT_OUT_EM_FLG</v>
      </c>
      <c r="D28" s="3" t="s">
        <v>11</v>
      </c>
      <c r="E28" s="3"/>
      <c r="F28" s="3"/>
    </row>
    <row r="29" spans="1:6">
      <c r="A29" s="5"/>
      <c r="B29" s="3" t="s">
        <v>16</v>
      </c>
      <c r="C29" s="3" t="str">
        <f>UPPER("opt_out_1_flg")</f>
        <v>OPT_OUT_1_FLG</v>
      </c>
      <c r="D29" s="3" t="s">
        <v>11</v>
      </c>
      <c r="E29" s="3"/>
      <c r="F29" s="3"/>
    </row>
    <row r="30" spans="1:6">
      <c r="A30" s="5"/>
      <c r="B30" s="3" t="s">
        <v>16</v>
      </c>
      <c r="C30" s="3" t="str">
        <f>UPPER("opt_out_2_flg")</f>
        <v>OPT_OUT_2_FLG</v>
      </c>
      <c r="D30" s="3" t="s">
        <v>11</v>
      </c>
      <c r="E30" s="3"/>
      <c r="F30" s="3"/>
    </row>
    <row r="31" spans="1:6">
      <c r="A31" s="5"/>
      <c r="B31" s="3" t="s">
        <v>16</v>
      </c>
      <c r="C31" s="3" t="str">
        <f>UPPER("opt_out_3_flg")</f>
        <v>OPT_OUT_3_FLG</v>
      </c>
      <c r="D31" s="3" t="s">
        <v>11</v>
      </c>
      <c r="E31" s="3"/>
      <c r="F31" s="3"/>
    </row>
    <row r="32" spans="1:6">
      <c r="A32" s="5"/>
      <c r="B32" s="3" t="s">
        <v>16</v>
      </c>
      <c r="C32" s="3" t="str">
        <f>UPPER("last_nm_cd")</f>
        <v>LAST_NM_CD</v>
      </c>
      <c r="D32" s="3" t="s">
        <v>22</v>
      </c>
      <c r="E32" s="3"/>
      <c r="F32" s="3"/>
    </row>
    <row r="33" spans="1:6">
      <c r="A33" s="5"/>
      <c r="B33" s="3" t="s">
        <v>16</v>
      </c>
      <c r="C33" s="3" t="str">
        <f>UPPER("latitude_nbr")</f>
        <v>LATITUDE_NBR</v>
      </c>
      <c r="D33" s="3" t="s">
        <v>5</v>
      </c>
      <c r="E33" s="3"/>
      <c r="F33" s="3"/>
    </row>
    <row r="34" spans="1:6">
      <c r="A34" s="5"/>
      <c r="B34" s="3" t="s">
        <v>16</v>
      </c>
      <c r="C34" s="3" t="str">
        <f>UPPER("longitude_nbr")</f>
        <v>LONGITUDE_NBR</v>
      </c>
      <c r="D34" s="3" t="s">
        <v>5</v>
      </c>
      <c r="E34" s="3"/>
      <c r="F34" s="3"/>
    </row>
    <row r="35" spans="1:6">
      <c r="A35" s="5"/>
      <c r="B35" s="3" t="s">
        <v>16</v>
      </c>
      <c r="C35" s="3" t="str">
        <f>UPPER("birth_month_nbr")</f>
        <v>BIRTH_MONTH_NBR</v>
      </c>
      <c r="D35" s="3" t="s">
        <v>5</v>
      </c>
      <c r="E35" s="3"/>
      <c r="F35" s="3"/>
    </row>
    <row r="36" spans="1:6">
      <c r="A36" s="5"/>
      <c r="B36" s="3" t="s">
        <v>16</v>
      </c>
      <c r="C36" s="3" t="str">
        <f>UPPER("classic_nbr")</f>
        <v>CLASSIC_NBR</v>
      </c>
      <c r="D36" s="3" t="s">
        <v>5</v>
      </c>
      <c r="E36" s="3"/>
      <c r="F36" s="3"/>
    </row>
    <row r="37" spans="1:6">
      <c r="A37" s="5"/>
      <c r="B37" s="3" t="s">
        <v>16</v>
      </c>
      <c r="C37" s="3" t="str">
        <f>UPPER("card_abuser_flg")</f>
        <v>CARD_ABUSER_FLG</v>
      </c>
      <c r="D37" s="3" t="s">
        <v>11</v>
      </c>
      <c r="E37" s="3"/>
      <c r="F37" s="3"/>
    </row>
    <row r="38" spans="1:6">
      <c r="A38" s="5"/>
      <c r="B38" s="3" t="s">
        <v>16</v>
      </c>
      <c r="C38" s="3" t="str">
        <f>UPPER("living_stat_descr")</f>
        <v>LIVING_STAT_DESCR</v>
      </c>
      <c r="D38" s="3" t="s">
        <v>23</v>
      </c>
      <c r="E38" s="3"/>
      <c r="F38" s="3"/>
    </row>
    <row r="39" spans="1:6">
      <c r="A39" s="5"/>
      <c r="B39" s="3" t="s">
        <v>16</v>
      </c>
      <c r="C39" s="3" t="str">
        <f>UPPER("accom_typ_descr")</f>
        <v>ACCOM_TYP_DESCR</v>
      </c>
      <c r="D39" s="3" t="s">
        <v>15</v>
      </c>
      <c r="E39" s="3"/>
      <c r="F39" s="3"/>
    </row>
    <row r="40" spans="1:6">
      <c r="A40" s="5"/>
      <c r="B40" s="3" t="s">
        <v>16</v>
      </c>
      <c r="C40" s="3" t="str">
        <f>UPPER("garden_flg")</f>
        <v>GARDEN_FLG</v>
      </c>
      <c r="D40" s="3" t="s">
        <v>11</v>
      </c>
      <c r="E40" s="3"/>
      <c r="F40" s="3"/>
    </row>
    <row r="41" spans="1:6">
      <c r="A41" s="5"/>
      <c r="B41" s="3" t="s">
        <v>16</v>
      </c>
      <c r="C41" s="3" t="str">
        <f>UPPER("terrace_flg")</f>
        <v>TERRACE_FLG</v>
      </c>
      <c r="D41" s="3" t="s">
        <v>11</v>
      </c>
      <c r="E41" s="3"/>
      <c r="F41" s="3"/>
    </row>
    <row r="42" spans="1:6">
      <c r="A42" s="5"/>
      <c r="B42" s="3" t="s">
        <v>16</v>
      </c>
      <c r="C42" s="3" t="str">
        <f>UPPER("hm_delivery_flg")</f>
        <v>HM_DELIVERY_FLG</v>
      </c>
      <c r="D42" s="3" t="s">
        <v>11</v>
      </c>
      <c r="E42" s="3"/>
      <c r="F42" s="3"/>
    </row>
    <row r="43" spans="1:6">
      <c r="A43" s="5"/>
      <c r="B43" s="3" t="s">
        <v>16</v>
      </c>
      <c r="C43" s="3" t="str">
        <f>UPPER("lang_cd")</f>
        <v>LANG_CD</v>
      </c>
      <c r="D43" s="3" t="s">
        <v>9</v>
      </c>
      <c r="E43" s="3"/>
      <c r="F43" s="3"/>
    </row>
    <row r="44" spans="1:6">
      <c r="A44" s="5"/>
      <c r="B44" s="3" t="s">
        <v>16</v>
      </c>
      <c r="C44" s="3" t="str">
        <f>UPPER("prmry_loc_chn_nbr")</f>
        <v>PRMRY_LOC_CHN_NBR</v>
      </c>
      <c r="D44" s="3" t="s">
        <v>5</v>
      </c>
      <c r="E44" s="3"/>
      <c r="F44" s="3"/>
    </row>
    <row r="45" spans="1:6">
      <c r="A45" s="5"/>
      <c r="B45" s="3" t="s">
        <v>16</v>
      </c>
      <c r="C45" s="3" t="str">
        <f>UPPER("prmry_loc_chn_str_nbr")</f>
        <v>PRMRY_LOC_CHN_STR_NBR</v>
      </c>
      <c r="D45" s="3" t="s">
        <v>5</v>
      </c>
      <c r="E45" s="3"/>
      <c r="F45" s="3"/>
    </row>
    <row r="46" spans="1:6">
      <c r="A46" s="5"/>
      <c r="B46" s="3" t="s">
        <v>16</v>
      </c>
      <c r="C46" s="3" t="str">
        <f>UPPER("dst_hm_prmry_loc_nbr")</f>
        <v>DST_HM_PRMRY_LOC_NBR</v>
      </c>
      <c r="D46" s="3" t="s">
        <v>5</v>
      </c>
      <c r="E46" s="3"/>
      <c r="F46" s="3"/>
    </row>
    <row r="47" spans="1:6">
      <c r="A47" s="5"/>
      <c r="B47" s="3" t="s">
        <v>16</v>
      </c>
      <c r="C47" s="3" t="str">
        <f>UPPER("basic_seg_descr")</f>
        <v>BASIC_SEG_DESCR</v>
      </c>
      <c r="D47" s="3" t="s">
        <v>10</v>
      </c>
      <c r="E47" s="3"/>
      <c r="F47" s="3"/>
    </row>
    <row r="48" spans="1:6">
      <c r="A48" s="5"/>
      <c r="B48" s="3" t="s">
        <v>16</v>
      </c>
      <c r="C48" s="3" t="str">
        <f>UPPER("cat_seg_descr")</f>
        <v>CAT_SEG_DESCR</v>
      </c>
      <c r="D48" s="3" t="s">
        <v>10</v>
      </c>
      <c r="E48" s="3"/>
      <c r="F48" s="3"/>
    </row>
    <row r="49" spans="1:6">
      <c r="A49" s="5"/>
      <c r="B49" s="3" t="s">
        <v>16</v>
      </c>
      <c r="C49" s="3" t="str">
        <f>UPPER("lifestage_seg_descr")</f>
        <v>LIFESTAGE_SEG_DESCR</v>
      </c>
      <c r="D49" s="3" t="s">
        <v>10</v>
      </c>
      <c r="E49" s="3"/>
      <c r="F49" s="3"/>
    </row>
    <row r="50" spans="1:6">
      <c r="A50" s="5"/>
      <c r="B50" s="3" t="s">
        <v>16</v>
      </c>
      <c r="C50" s="3" t="str">
        <f>UPPER("beh_stage_seg_descr")</f>
        <v>BEH_STAGE_SEG_DESCR</v>
      </c>
      <c r="D50" s="3" t="s">
        <v>10</v>
      </c>
      <c r="E50" s="3"/>
      <c r="F50" s="3"/>
    </row>
    <row r="51" spans="1:6">
      <c r="A51" s="5"/>
      <c r="B51" s="3" t="s">
        <v>16</v>
      </c>
      <c r="C51" s="3" t="str">
        <f>UPPER("lifestyle_seg_descr")</f>
        <v>LIFESTYLE_SEG_DESCR</v>
      </c>
      <c r="D51" s="3" t="s">
        <v>10</v>
      </c>
      <c r="E51" s="3"/>
      <c r="F51" s="3"/>
    </row>
    <row r="52" spans="1:6">
      <c r="A52" s="5"/>
      <c r="B52" s="3" t="s">
        <v>16</v>
      </c>
      <c r="C52" s="3" t="str">
        <f>UPPER("low_lvl_seg_descr")</f>
        <v>LOW_LVL_SEG_DESCR</v>
      </c>
      <c r="D52" s="3" t="s">
        <v>10</v>
      </c>
      <c r="E52" s="3"/>
      <c r="F52" s="3"/>
    </row>
    <row r="53" spans="1:6">
      <c r="A53" s="5"/>
      <c r="B53" s="3" t="s">
        <v>16</v>
      </c>
      <c r="C53" s="3" t="str">
        <f>UPPER("lifegrid_seg_descr")</f>
        <v>LIFEGRID_SEG_DESCR</v>
      </c>
      <c r="D53" s="3" t="s">
        <v>10</v>
      </c>
      <c r="E53" s="3"/>
      <c r="F53" s="3"/>
    </row>
    <row r="54" spans="1:6">
      <c r="A54" s="5"/>
      <c r="B54" s="3" t="s">
        <v>16</v>
      </c>
      <c r="C54" s="3" t="str">
        <f>UPPER("beh_scape_seg_descr")</f>
        <v>BEH_SCAPE_SEG_DESCR</v>
      </c>
      <c r="D54" s="3" t="s">
        <v>10</v>
      </c>
      <c r="E54" s="3"/>
      <c r="F54" s="3"/>
    </row>
    <row r="55" spans="1:6">
      <c r="A55" s="5"/>
      <c r="B55" s="3" t="s">
        <v>16</v>
      </c>
      <c r="C55" s="3" t="str">
        <f>UPPER("cust_gender_cd")</f>
        <v>CUST_GENDER_CD</v>
      </c>
      <c r="D55" s="3" t="s">
        <v>11</v>
      </c>
      <c r="E55" s="3"/>
      <c r="F55" s="3"/>
    </row>
    <row r="56" spans="1:6">
      <c r="A56" s="5"/>
      <c r="B56" s="3" t="s">
        <v>16</v>
      </c>
      <c r="C56" s="3" t="str">
        <f>UPPER("profession_descr")</f>
        <v>PROFESSION_DESCR</v>
      </c>
      <c r="D56" s="3" t="s">
        <v>24</v>
      </c>
      <c r="E56" s="3"/>
      <c r="F56" s="3"/>
    </row>
    <row r="57" spans="1:6">
      <c r="A57" s="5"/>
      <c r="B57" s="3" t="s">
        <v>16</v>
      </c>
      <c r="C57" s="3" t="str">
        <f>UPPER("marital_stat_descr")</f>
        <v>MARITAL_STAT_DESCR</v>
      </c>
      <c r="D57" s="3" t="s">
        <v>15</v>
      </c>
      <c r="E57" s="3"/>
      <c r="F57" s="3"/>
    </row>
    <row r="58" spans="1:6">
      <c r="A58" s="5"/>
      <c r="B58" s="3" t="s">
        <v>16</v>
      </c>
      <c r="C58" s="3" t="str">
        <f>UPPER("hh_sz_cnt")</f>
        <v>HH_SZ_CNT</v>
      </c>
      <c r="D58" s="3" t="s">
        <v>5</v>
      </c>
      <c r="E58" s="3"/>
      <c r="F58" s="3"/>
    </row>
    <row r="59" spans="1:6">
      <c r="A59" s="5"/>
      <c r="B59" s="3" t="s">
        <v>16</v>
      </c>
      <c r="C59" s="3" t="str">
        <f>UPPER("child_present_cnt")</f>
        <v>CHILD_PRESENT_CNT</v>
      </c>
      <c r="D59" s="3" t="s">
        <v>5</v>
      </c>
      <c r="E59" s="3"/>
      <c r="F59" s="3"/>
    </row>
    <row r="60" spans="1:6">
      <c r="A60" s="5"/>
      <c r="B60" s="3" t="s">
        <v>16</v>
      </c>
      <c r="C60" s="3" t="str">
        <f>UPPER("child_birth_month_txt")</f>
        <v>CHILD_BIRTH_MONTH_TXT</v>
      </c>
      <c r="D60" s="3" t="s">
        <v>10</v>
      </c>
      <c r="E60" s="3"/>
      <c r="F60" s="3"/>
    </row>
    <row r="61" spans="1:6">
      <c r="A61" s="5"/>
      <c r="B61" s="3" t="s">
        <v>16</v>
      </c>
      <c r="C61" s="3" t="str">
        <f>UPPER("baby_present_cnt")</f>
        <v>BABY_PRESENT_CNT</v>
      </c>
      <c r="D61" s="3" t="s">
        <v>5</v>
      </c>
      <c r="E61" s="3"/>
      <c r="F61" s="3"/>
    </row>
    <row r="62" spans="1:6">
      <c r="A62" s="5"/>
      <c r="B62" s="3" t="s">
        <v>16</v>
      </c>
      <c r="C62" s="3" t="str">
        <f>UPPER("census_cd")</f>
        <v>CENSUS_CD</v>
      </c>
      <c r="D62" s="3" t="s">
        <v>20</v>
      </c>
      <c r="E62" s="3"/>
      <c r="F62" s="3"/>
    </row>
    <row r="63" spans="1:6">
      <c r="A63" s="5"/>
      <c r="B63" s="3" t="s">
        <v>16</v>
      </c>
      <c r="C63" s="3" t="str">
        <f>UPPER("iris_cd")</f>
        <v>IRIS_CD</v>
      </c>
      <c r="D63" s="3" t="s">
        <v>25</v>
      </c>
      <c r="E63" s="3"/>
      <c r="F63" s="3"/>
    </row>
    <row r="64" spans="1:6">
      <c r="A64" s="5"/>
      <c r="B64" s="3" t="s">
        <v>16</v>
      </c>
      <c r="C64" s="3" t="str">
        <f>UPPER("loy_start_dt")</f>
        <v>LOY_START_DT</v>
      </c>
      <c r="D64" s="3" t="s">
        <v>26</v>
      </c>
      <c r="E64" s="3"/>
      <c r="F64" s="3"/>
    </row>
    <row r="65" spans="1:6">
      <c r="A65" s="5"/>
      <c r="B65" s="3" t="s">
        <v>16</v>
      </c>
      <c r="C65" s="3" t="str">
        <f>UPPER("loy_pct")</f>
        <v>LOY_PCT</v>
      </c>
      <c r="D65" s="3" t="s">
        <v>5</v>
      </c>
      <c r="E65" s="3"/>
      <c r="F65" s="3"/>
    </row>
    <row r="66" spans="1:6">
      <c r="A66" s="5"/>
      <c r="B66" s="3" t="s">
        <v>16</v>
      </c>
      <c r="C66" s="3" t="str">
        <f>UPPER("hh_spend_contrib_amt")</f>
        <v>HH_SPEND_CONTRIB_AMT</v>
      </c>
      <c r="D66" s="3" t="s">
        <v>5</v>
      </c>
      <c r="E66" s="3"/>
      <c r="F66" s="3"/>
    </row>
    <row r="67" spans="1:6">
      <c r="A67" s="5"/>
      <c r="B67" s="3" t="s">
        <v>16</v>
      </c>
      <c r="C67" s="3" t="str">
        <f>UPPER("lifetm_val_amt")</f>
        <v>LIFETM_VAL_AMT</v>
      </c>
      <c r="D67" s="3" t="s">
        <v>5</v>
      </c>
      <c r="E67" s="3"/>
      <c r="F67" s="3"/>
    </row>
    <row r="68" spans="1:6">
      <c r="A68" s="5"/>
      <c r="B68" s="3" t="s">
        <v>16</v>
      </c>
      <c r="C68" s="3" t="str">
        <f>UPPER("annual_val_amt")</f>
        <v>ANNUAL_VAL_AMT</v>
      </c>
      <c r="D68" s="3" t="s">
        <v>5</v>
      </c>
      <c r="E68" s="3"/>
      <c r="F68" s="3"/>
    </row>
    <row r="69" spans="1:6">
      <c r="A69" s="5"/>
      <c r="B69" s="3" t="s">
        <v>16</v>
      </c>
      <c r="C69" s="3" t="str">
        <f>UPPER("first_seen_dt")</f>
        <v>FIRST_SEEN_DT</v>
      </c>
      <c r="D69" s="3" t="s">
        <v>26</v>
      </c>
      <c r="E69" s="3"/>
      <c r="F69" s="3"/>
    </row>
    <row r="70" spans="1:6">
      <c r="A70" s="5"/>
      <c r="B70" s="3" t="s">
        <v>16</v>
      </c>
      <c r="C70" s="3" t="str">
        <f>UPPER("last_seen_dt")</f>
        <v>LAST_SEEN_DT</v>
      </c>
      <c r="D70" s="3" t="s">
        <v>26</v>
      </c>
      <c r="E70" s="3"/>
      <c r="F70" s="3"/>
    </row>
    <row r="71" spans="1:6">
      <c r="A71" s="5"/>
      <c r="B71" s="3" t="s">
        <v>16</v>
      </c>
      <c r="C71" s="3" t="str">
        <f>UPPER("invoice_acct_nbr")</f>
        <v>INVOICE_ACCT_NBR</v>
      </c>
      <c r="D71" s="3" t="s">
        <v>5</v>
      </c>
      <c r="E71" s="3"/>
      <c r="F71" s="3"/>
    </row>
    <row r="72" spans="1:6">
      <c r="A72" s="5"/>
      <c r="B72" s="3" t="s">
        <v>16</v>
      </c>
      <c r="C72" s="3" t="str">
        <f>UPPER("bin_nbr")</f>
        <v>BIN_NBR</v>
      </c>
      <c r="D72" s="3" t="s">
        <v>5</v>
      </c>
      <c r="E72" s="3"/>
      <c r="F72" s="3"/>
    </row>
    <row r="73" spans="1:6">
      <c r="A73" s="5"/>
      <c r="B73" s="3" t="s">
        <v>16</v>
      </c>
      <c r="C73" s="3" t="str">
        <f>UPPER("hash_cust_id_nbr_txt")</f>
        <v>HASH_CUST_ID_NBR_TXT</v>
      </c>
      <c r="D73" s="3" t="s">
        <v>27</v>
      </c>
      <c r="E73" s="3"/>
      <c r="F73" s="3"/>
    </row>
    <row r="74" spans="1:6">
      <c r="A74" s="5"/>
      <c r="B74" s="3" t="s">
        <v>16</v>
      </c>
      <c r="C74" s="3" t="str">
        <f>UPPER("hhld_last_upd_dt")</f>
        <v>HHLD_LAST_UPD_DT</v>
      </c>
      <c r="D74" s="3" t="s">
        <v>26</v>
      </c>
      <c r="E74" s="3"/>
      <c r="F74" s="3"/>
    </row>
    <row r="75" spans="1:6">
      <c r="A75" s="5"/>
      <c r="B75" s="3" t="s">
        <v>16</v>
      </c>
      <c r="C75" s="3" t="str">
        <f>UPPER("cust_last_upd_dt")</f>
        <v>CUST_LAST_UPD_DT</v>
      </c>
      <c r="D75" s="3" t="s">
        <v>26</v>
      </c>
      <c r="E75" s="3"/>
      <c r="F75" s="3"/>
    </row>
    <row r="76" spans="1:6">
      <c r="A76" s="9"/>
      <c r="B76" s="10"/>
      <c r="C76" s="10"/>
      <c r="D76" s="10"/>
      <c r="E76" s="10"/>
      <c r="F76" s="10"/>
    </row>
    <row r="77" spans="1:6">
      <c r="A77" s="8">
        <v>2</v>
      </c>
      <c r="B77" s="3" t="s">
        <v>28</v>
      </c>
      <c r="C77" s="3" t="str">
        <f>UPPER("id_key")</f>
        <v>ID_KEY</v>
      </c>
      <c r="D77" s="3" t="s">
        <v>5</v>
      </c>
      <c r="E77" s="3" t="s">
        <v>30</v>
      </c>
      <c r="F77" s="3"/>
    </row>
    <row r="78" spans="1:6">
      <c r="A78" s="5"/>
      <c r="B78" s="3" t="s">
        <v>28</v>
      </c>
      <c r="C78" s="3" t="str">
        <f>UPPER("id_nbr")</f>
        <v>ID_NBR</v>
      </c>
      <c r="D78" s="3" t="s">
        <v>5</v>
      </c>
      <c r="E78" s="3" t="s">
        <v>30</v>
      </c>
      <c r="F78" s="3"/>
    </row>
    <row r="79" spans="1:6">
      <c r="A79" s="5"/>
      <c r="B79" s="3" t="s">
        <v>28</v>
      </c>
      <c r="C79" s="3" t="str">
        <f>UPPER("id_txt")</f>
        <v>ID_TXT</v>
      </c>
      <c r="D79" s="3" t="s">
        <v>15</v>
      </c>
      <c r="E79" s="3"/>
      <c r="F79" s="3"/>
    </row>
    <row r="80" spans="1:6">
      <c r="A80" s="9"/>
      <c r="B80" s="10"/>
      <c r="C80" s="10"/>
      <c r="D80" s="10"/>
      <c r="E80" s="10"/>
      <c r="F80" s="10"/>
    </row>
    <row r="81" spans="1:6">
      <c r="A81" s="5">
        <v>3</v>
      </c>
      <c r="B81" s="3" t="s">
        <v>29</v>
      </c>
      <c r="C81" s="3" t="str">
        <f>UPPER("trip_cnt")</f>
        <v>TRIP_CNT</v>
      </c>
      <c r="D81" s="3" t="s">
        <v>5</v>
      </c>
      <c r="E81" s="3" t="s">
        <v>30</v>
      </c>
      <c r="F81" s="3"/>
    </row>
    <row r="82" spans="1:6">
      <c r="A82" s="5"/>
      <c r="B82" s="3" t="s">
        <v>29</v>
      </c>
      <c r="C82" s="3" t="str">
        <f>UPPER("cal_dt")</f>
        <v>CAL_DT</v>
      </c>
      <c r="D82" s="3" t="s">
        <v>26</v>
      </c>
      <c r="E82" s="3" t="s">
        <v>30</v>
      </c>
      <c r="F82" s="3"/>
    </row>
    <row r="83" spans="1:6">
      <c r="A83" s="5"/>
      <c r="B83" s="3" t="s">
        <v>29</v>
      </c>
      <c r="C83" s="3" t="str">
        <f>UPPER("upc_cd")</f>
        <v>UPC_CD</v>
      </c>
      <c r="D83" s="3" t="s">
        <v>5</v>
      </c>
      <c r="E83" s="3" t="s">
        <v>30</v>
      </c>
      <c r="F83" s="3"/>
    </row>
    <row r="84" spans="1:6">
      <c r="A84" s="5"/>
      <c r="B84" s="3" t="s">
        <v>29</v>
      </c>
      <c r="C84" s="3" t="str">
        <f>UPPER("pid_key")</f>
        <v>PID_KEY</v>
      </c>
      <c r="D84" s="3" t="s">
        <v>5</v>
      </c>
      <c r="E84" s="3" t="s">
        <v>30</v>
      </c>
      <c r="F84" s="3"/>
    </row>
    <row r="85" spans="1:6">
      <c r="A85" s="5"/>
      <c r="B85" s="3" t="s">
        <v>29</v>
      </c>
      <c r="C85" s="3" t="str">
        <f>UPPER("purch_amt")</f>
        <v>PURCH_AMT</v>
      </c>
      <c r="D85" s="3" t="s">
        <v>5</v>
      </c>
      <c r="E85" s="3"/>
      <c r="F85" s="3"/>
    </row>
    <row r="86" spans="1:6">
      <c r="A86" s="5"/>
      <c r="B86" s="3" t="s">
        <v>29</v>
      </c>
      <c r="C86" s="3" t="str">
        <f>UPPER("purch_qty")</f>
        <v>PURCH_QTY</v>
      </c>
      <c r="D86" s="3" t="s">
        <v>5</v>
      </c>
      <c r="E86" s="3"/>
      <c r="F86" s="3"/>
    </row>
    <row r="87" spans="1:6">
      <c r="A87" s="5"/>
      <c r="B87" s="3" t="s">
        <v>29</v>
      </c>
      <c r="C87" s="3" t="str">
        <f>UPPER("cmc_chn_str_nbr")</f>
        <v>CMC_CHN_STR_NBR</v>
      </c>
      <c r="D87" s="3" t="s">
        <v>5</v>
      </c>
      <c r="E87" s="3"/>
      <c r="F87" s="3"/>
    </row>
    <row r="88" spans="1:6">
      <c r="A88" s="9"/>
      <c r="B88" s="10"/>
      <c r="C88" s="10"/>
      <c r="D88" s="10"/>
      <c r="E88" s="10"/>
      <c r="F88" s="10"/>
    </row>
    <row r="89" spans="1:6">
      <c r="A89" s="5">
        <v>4</v>
      </c>
      <c r="B89" s="3" t="str">
        <f t="shared" ref="B89:B146" si="0">UPPER("meijer_product_v")</f>
        <v>MEIJER_PRODUCT_V</v>
      </c>
      <c r="C89" s="3" t="str">
        <f>UPPER("product_key")</f>
        <v>PRODUCT_KEY</v>
      </c>
      <c r="D89" s="3" t="s">
        <v>5</v>
      </c>
      <c r="E89" s="3" t="s">
        <v>30</v>
      </c>
      <c r="F89" s="3"/>
    </row>
    <row r="90" spans="1:6">
      <c r="A90" s="5"/>
      <c r="B90" s="3" t="str">
        <f t="shared" si="0"/>
        <v>MEIJER_PRODUCT_V</v>
      </c>
      <c r="C90" s="3" t="str">
        <f>UPPER("upc_cd")</f>
        <v>UPC_CD</v>
      </c>
      <c r="D90" s="3" t="s">
        <v>5</v>
      </c>
      <c r="E90" s="3"/>
      <c r="F90" s="3"/>
    </row>
    <row r="91" spans="1:6">
      <c r="A91" s="5"/>
      <c r="B91" s="3" t="str">
        <f t="shared" si="0"/>
        <v>MEIJER_PRODUCT_V</v>
      </c>
      <c r="C91" s="3" t="str">
        <f>UPPER("iri_upc_descr")</f>
        <v>IRI_UPC_DESCR</v>
      </c>
      <c r="D91" s="3" t="s">
        <v>7</v>
      </c>
      <c r="E91" s="3"/>
      <c r="F91" s="3"/>
    </row>
    <row r="92" spans="1:6">
      <c r="A92" s="5"/>
      <c r="B92" s="3" t="str">
        <f t="shared" si="0"/>
        <v>MEIJER_PRODUCT_V</v>
      </c>
      <c r="C92" s="3" t="str">
        <f>UPPER("recipe_txt")</f>
        <v>RECIPE_TXT</v>
      </c>
      <c r="D92" s="3" t="s">
        <v>7</v>
      </c>
      <c r="E92" s="3"/>
      <c r="F92" s="3"/>
    </row>
    <row r="93" spans="1:6">
      <c r="A93" s="5"/>
      <c r="B93" s="3" t="str">
        <f t="shared" si="0"/>
        <v>MEIJER_PRODUCT_V</v>
      </c>
      <c r="C93" s="3" t="str">
        <f>UPPER("upc_clstr_key")</f>
        <v>UPC_CLSTR_KEY</v>
      </c>
      <c r="D93" s="3" t="s">
        <v>5</v>
      </c>
      <c r="E93" s="3"/>
      <c r="F93" s="3"/>
    </row>
    <row r="94" spans="1:6">
      <c r="A94" s="5"/>
      <c r="B94" s="3" t="str">
        <f t="shared" si="0"/>
        <v>MEIJER_PRODUCT_V</v>
      </c>
      <c r="C94" s="3" t="str">
        <f>UPPER("brand_descr")</f>
        <v>BRAND_DESCR</v>
      </c>
      <c r="D94" s="3" t="s">
        <v>8</v>
      </c>
      <c r="E94" s="3"/>
      <c r="F94" s="3"/>
    </row>
    <row r="95" spans="1:6">
      <c r="A95" s="5"/>
      <c r="B95" s="3" t="str">
        <f t="shared" si="0"/>
        <v>MEIJER_PRODUCT_V</v>
      </c>
      <c r="C95" s="3" t="str">
        <f>UPPER("mfg_nbr")</f>
        <v>MFG_NBR</v>
      </c>
      <c r="D95" s="3" t="s">
        <v>5</v>
      </c>
      <c r="E95" s="3"/>
      <c r="F95" s="3"/>
    </row>
    <row r="96" spans="1:6">
      <c r="A96" s="5"/>
      <c r="B96" s="3" t="str">
        <f t="shared" si="0"/>
        <v>MEIJER_PRODUCT_V</v>
      </c>
      <c r="C96" s="3" t="str">
        <f>UPPER("custom_upc_descr")</f>
        <v>CUSTOM_UPC_DESCR</v>
      </c>
      <c r="D96" s="3" t="s">
        <v>7</v>
      </c>
      <c r="E96" s="3"/>
      <c r="F96" s="3"/>
    </row>
    <row r="97" spans="1:6">
      <c r="A97" s="5"/>
      <c r="B97" s="3" t="str">
        <f t="shared" si="0"/>
        <v>MEIJER_PRODUCT_V</v>
      </c>
      <c r="C97" s="3" t="str">
        <f>UPPER("tot_wgt_amt")</f>
        <v>TOT_WGT_AMT</v>
      </c>
      <c r="D97" s="3" t="s">
        <v>5</v>
      </c>
      <c r="E97" s="3"/>
      <c r="F97" s="3"/>
    </row>
    <row r="98" spans="1:6">
      <c r="A98" s="5"/>
      <c r="B98" s="3" t="str">
        <f t="shared" si="0"/>
        <v>MEIJER_PRODUCT_V</v>
      </c>
      <c r="C98" s="3" t="str">
        <f>UPPER("tot_wgt_meas")</f>
        <v>TOT_WGT_MEAS</v>
      </c>
      <c r="D98" s="3" t="s">
        <v>9</v>
      </c>
      <c r="E98" s="3"/>
      <c r="F98" s="3"/>
    </row>
    <row r="99" spans="1:6">
      <c r="A99" s="5"/>
      <c r="B99" s="3" t="str">
        <f t="shared" si="0"/>
        <v>MEIJER_PRODUCT_V</v>
      </c>
      <c r="C99" s="3" t="str">
        <f>UPPER("key_cat_nbr")</f>
        <v>KEY_CAT_NBR</v>
      </c>
      <c r="D99" s="3" t="s">
        <v>5</v>
      </c>
      <c r="E99" s="3"/>
      <c r="F99" s="3"/>
    </row>
    <row r="100" spans="1:6">
      <c r="A100" s="5"/>
      <c r="B100" s="3" t="str">
        <f t="shared" si="0"/>
        <v>MEIJER_PRODUCT_V</v>
      </c>
      <c r="C100" s="3" t="str">
        <f>UPPER("key_cat_descr")</f>
        <v>KEY_CAT_DESCR</v>
      </c>
      <c r="D100" s="3" t="s">
        <v>10</v>
      </c>
      <c r="E100" s="3"/>
      <c r="F100" s="3"/>
    </row>
    <row r="101" spans="1:6">
      <c r="A101" s="5"/>
      <c r="B101" s="3" t="str">
        <f t="shared" si="0"/>
        <v>MEIJER_PRODUCT_V</v>
      </c>
      <c r="C101" s="3" t="str">
        <f>UPPER("tot_cnt_qty")</f>
        <v>TOT_CNT_QTY</v>
      </c>
      <c r="D101" s="3" t="s">
        <v>5</v>
      </c>
      <c r="E101" s="3"/>
      <c r="F101" s="3"/>
    </row>
    <row r="102" spans="1:6">
      <c r="A102" s="5"/>
      <c r="B102" s="3" t="str">
        <f t="shared" si="0"/>
        <v>MEIJER_PRODUCT_V</v>
      </c>
      <c r="C102" s="3" t="str">
        <f>UPPER("tot_cnt_meas")</f>
        <v>TOT_CNT_MEAS</v>
      </c>
      <c r="D102" s="3" t="s">
        <v>9</v>
      </c>
      <c r="E102" s="3"/>
      <c r="F102" s="3"/>
    </row>
    <row r="103" spans="1:6">
      <c r="A103" s="5"/>
      <c r="B103" s="3" t="str">
        <f t="shared" si="0"/>
        <v>MEIJER_PRODUCT_V</v>
      </c>
      <c r="C103" s="3" t="str">
        <f>UPPER("prod_typ_descr")</f>
        <v>PROD_TYP_DESCR</v>
      </c>
      <c r="D103" s="3" t="s">
        <v>1</v>
      </c>
      <c r="E103" s="3"/>
      <c r="F103" s="3"/>
    </row>
    <row r="104" spans="1:6">
      <c r="A104" s="5"/>
      <c r="B104" s="3" t="str">
        <f t="shared" si="0"/>
        <v>MEIJER_PRODUCT_V</v>
      </c>
      <c r="C104" s="3" t="str">
        <f>UPPER("pkg_typ_descr")</f>
        <v>PKG_TYP_DESCR</v>
      </c>
      <c r="D104" s="3" t="s">
        <v>1</v>
      </c>
      <c r="E104" s="3"/>
      <c r="F104" s="3"/>
    </row>
    <row r="105" spans="1:6">
      <c r="A105" s="5"/>
      <c r="B105" s="3" t="str">
        <f t="shared" si="0"/>
        <v>MEIJER_PRODUCT_V</v>
      </c>
      <c r="C105" s="3" t="str">
        <f>UPPER("flavor_scent_descr")</f>
        <v>FLAVOR_SCENT_DESCR</v>
      </c>
      <c r="D105" s="3" t="s">
        <v>1</v>
      </c>
      <c r="E105" s="3"/>
      <c r="F105" s="3"/>
    </row>
    <row r="106" spans="1:6">
      <c r="A106" s="5"/>
      <c r="B106" s="3" t="str">
        <f t="shared" si="0"/>
        <v>MEIJER_PRODUCT_V</v>
      </c>
      <c r="C106" s="3" t="str">
        <f>UPPER("prod_frm_descr")</f>
        <v>PROD_FRM_DESCR</v>
      </c>
      <c r="D106" s="3" t="s">
        <v>1</v>
      </c>
      <c r="E106" s="3"/>
      <c r="F106" s="3"/>
    </row>
    <row r="107" spans="1:6">
      <c r="A107" s="5"/>
      <c r="B107" s="3" t="str">
        <f t="shared" si="0"/>
        <v>MEIJER_PRODUCT_V</v>
      </c>
      <c r="C107" s="3" t="str">
        <f>UPPER("prod_typ_cd")</f>
        <v>PROD_TYP_CD</v>
      </c>
      <c r="D107" s="3" t="s">
        <v>11</v>
      </c>
      <c r="E107" s="3"/>
      <c r="F107" s="3"/>
    </row>
    <row r="108" spans="1:6">
      <c r="A108" s="5"/>
      <c r="B108" s="3" t="str">
        <f t="shared" si="0"/>
        <v>MEIJER_PRODUCT_V</v>
      </c>
      <c r="C108" s="3" t="str">
        <f>UPPER("cms_addl_descr")</f>
        <v>CMS_ADDL_DESCR</v>
      </c>
      <c r="D108" s="3" t="s">
        <v>1</v>
      </c>
      <c r="E108" s="3"/>
      <c r="F108" s="3"/>
    </row>
    <row r="109" spans="1:6">
      <c r="A109" s="5"/>
      <c r="B109" s="3" t="str">
        <f t="shared" si="0"/>
        <v>MEIJER_PRODUCT_V</v>
      </c>
      <c r="C109" s="3" t="str">
        <f>UPPER("upc_clstr_nm")</f>
        <v>UPC_CLSTR_NM</v>
      </c>
      <c r="D109" s="3" t="s">
        <v>12</v>
      </c>
      <c r="E109" s="3"/>
      <c r="F109" s="3"/>
    </row>
    <row r="110" spans="1:6">
      <c r="A110" s="5"/>
      <c r="B110" s="3" t="str">
        <f t="shared" si="0"/>
        <v>MEIJER_PRODUCT_V</v>
      </c>
      <c r="C110" s="3" t="str">
        <f>UPPER("prod_hier_l1_descr")</f>
        <v>PROD_HIER_L1_DESCR</v>
      </c>
      <c r="D110" s="3" t="s">
        <v>12</v>
      </c>
      <c r="E110" s="3"/>
      <c r="F110" s="3"/>
    </row>
    <row r="111" spans="1:6">
      <c r="A111" s="5"/>
      <c r="B111" s="3" t="str">
        <f t="shared" si="0"/>
        <v>MEIJER_PRODUCT_V</v>
      </c>
      <c r="C111" s="3" t="str">
        <f>UPPER("prod_hier_l2_descr")</f>
        <v>PROD_HIER_L2_DESCR</v>
      </c>
      <c r="D111" s="3" t="s">
        <v>12</v>
      </c>
      <c r="E111" s="3"/>
      <c r="F111" s="3"/>
    </row>
    <row r="112" spans="1:6">
      <c r="A112" s="5"/>
      <c r="B112" s="3" t="str">
        <f t="shared" si="0"/>
        <v>MEIJER_PRODUCT_V</v>
      </c>
      <c r="C112" s="3" t="str">
        <f>UPPER("prod_hier_l3_descr")</f>
        <v>PROD_HIER_L3_DESCR</v>
      </c>
      <c r="D112" s="3" t="s">
        <v>12</v>
      </c>
      <c r="E112" s="3"/>
      <c r="F112" s="3"/>
    </row>
    <row r="113" spans="1:6">
      <c r="A113" s="5"/>
      <c r="B113" s="3" t="str">
        <f t="shared" si="0"/>
        <v>MEIJER_PRODUCT_V</v>
      </c>
      <c r="C113" s="3" t="str">
        <f>UPPER("prod_hier_l4_descr")</f>
        <v>PROD_HIER_L4_DESCR</v>
      </c>
      <c r="D113" s="3" t="s">
        <v>12</v>
      </c>
      <c r="E113" s="3"/>
      <c r="F113" s="3"/>
    </row>
    <row r="114" spans="1:6">
      <c r="A114" s="5"/>
      <c r="B114" s="3" t="str">
        <f t="shared" si="0"/>
        <v>MEIJER_PRODUCT_V</v>
      </c>
      <c r="C114" s="3" t="str">
        <f>UPPER("prod_hier_l5_descr")</f>
        <v>PROD_HIER_L5_DESCR</v>
      </c>
      <c r="D114" s="3" t="s">
        <v>12</v>
      </c>
      <c r="E114" s="3"/>
      <c r="F114" s="3"/>
    </row>
    <row r="115" spans="1:6">
      <c r="A115" s="5"/>
      <c r="B115" s="3" t="str">
        <f t="shared" si="0"/>
        <v>MEIJER_PRODUCT_V</v>
      </c>
      <c r="C115" s="3" t="str">
        <f>UPPER("cmc_cat_key")</f>
        <v>CMC_CAT_KEY</v>
      </c>
      <c r="D115" s="3" t="s">
        <v>5</v>
      </c>
      <c r="E115" s="3"/>
      <c r="F115" s="3"/>
    </row>
    <row r="116" spans="1:6">
      <c r="A116" s="5"/>
      <c r="B116" s="3" t="str">
        <f t="shared" si="0"/>
        <v>MEIJER_PRODUCT_V</v>
      </c>
      <c r="C116" s="3" t="str">
        <f>UPPER("brand_key")</f>
        <v>BRAND_KEY</v>
      </c>
      <c r="D116" s="3" t="s">
        <v>5</v>
      </c>
      <c r="E116" s="3"/>
      <c r="F116" s="3"/>
    </row>
    <row r="117" spans="1:6">
      <c r="A117" s="5"/>
      <c r="B117" s="3" t="str">
        <f t="shared" si="0"/>
        <v>MEIJER_PRODUCT_V</v>
      </c>
      <c r="C117" s="3" t="str">
        <f>UPPER("mfg_key")</f>
        <v>MFG_KEY</v>
      </c>
      <c r="D117" s="3" t="s">
        <v>5</v>
      </c>
      <c r="E117" s="3"/>
      <c r="F117" s="3"/>
    </row>
    <row r="118" spans="1:6">
      <c r="A118" s="5"/>
      <c r="B118" s="3" t="str">
        <f t="shared" si="0"/>
        <v>MEIJER_PRODUCT_V</v>
      </c>
      <c r="C118" s="3" t="str">
        <f>UPPER("product_typ_key")</f>
        <v>PRODUCT_TYP_KEY</v>
      </c>
      <c r="D118" s="3" t="s">
        <v>5</v>
      </c>
      <c r="E118" s="3"/>
      <c r="F118" s="3"/>
    </row>
    <row r="119" spans="1:6">
      <c r="A119" s="5"/>
      <c r="B119" s="3" t="str">
        <f t="shared" si="0"/>
        <v>MEIJER_PRODUCT_V</v>
      </c>
      <c r="C119" s="3" t="str">
        <f>UPPER("prod_hier_l1_key")</f>
        <v>PROD_HIER_L1_KEY</v>
      </c>
      <c r="D119" s="3" t="s">
        <v>5</v>
      </c>
      <c r="E119" s="3"/>
      <c r="F119" s="3"/>
    </row>
    <row r="120" spans="1:6">
      <c r="A120" s="5"/>
      <c r="B120" s="3" t="str">
        <f t="shared" si="0"/>
        <v>MEIJER_PRODUCT_V</v>
      </c>
      <c r="C120" s="3" t="str">
        <f>UPPER("prod_hier_l2_key")</f>
        <v>PROD_HIER_L2_KEY</v>
      </c>
      <c r="D120" s="3" t="s">
        <v>5</v>
      </c>
      <c r="E120" s="3"/>
      <c r="F120" s="3"/>
    </row>
    <row r="121" spans="1:6">
      <c r="A121" s="5"/>
      <c r="B121" s="3" t="str">
        <f t="shared" si="0"/>
        <v>MEIJER_PRODUCT_V</v>
      </c>
      <c r="C121" s="3" t="str">
        <f>UPPER("prod_hier_l3_key")</f>
        <v>PROD_HIER_L3_KEY</v>
      </c>
      <c r="D121" s="3" t="s">
        <v>5</v>
      </c>
      <c r="E121" s="3"/>
      <c r="F121" s="3"/>
    </row>
    <row r="122" spans="1:6">
      <c r="A122" s="5"/>
      <c r="B122" s="3" t="str">
        <f t="shared" si="0"/>
        <v>MEIJER_PRODUCT_V</v>
      </c>
      <c r="C122" s="3" t="str">
        <f>UPPER("prod_hier_l4_key")</f>
        <v>PROD_HIER_L4_KEY</v>
      </c>
      <c r="D122" s="3" t="s">
        <v>5</v>
      </c>
      <c r="E122" s="3"/>
      <c r="F122" s="3"/>
    </row>
    <row r="123" spans="1:6">
      <c r="A123" s="5"/>
      <c r="B123" s="3" t="str">
        <f t="shared" si="0"/>
        <v>MEIJER_PRODUCT_V</v>
      </c>
      <c r="C123" s="3" t="str">
        <f>UPPER("prod_hier_l5_key")</f>
        <v>PROD_HIER_L5_KEY</v>
      </c>
      <c r="D123" s="3" t="s">
        <v>5</v>
      </c>
      <c r="E123" s="3"/>
      <c r="F123" s="3"/>
    </row>
    <row r="124" spans="1:6">
      <c r="A124" s="5"/>
      <c r="B124" s="3" t="str">
        <f t="shared" si="0"/>
        <v>MEIJER_PRODUCT_V</v>
      </c>
      <c r="C124" s="3" t="str">
        <f>UPPER("cmc_major_cat_nbr")</f>
        <v>CMC_MAJOR_CAT_NBR</v>
      </c>
      <c r="D124" s="3" t="s">
        <v>5</v>
      </c>
      <c r="E124" s="3"/>
      <c r="F124" s="3"/>
    </row>
    <row r="125" spans="1:6">
      <c r="A125" s="5"/>
      <c r="B125" s="3" t="str">
        <f t="shared" si="0"/>
        <v>MEIJER_PRODUCT_V</v>
      </c>
      <c r="C125" s="3" t="str">
        <f>UPPER("cmc_major_cat_descr")</f>
        <v>CMC_MAJOR_CAT_DESCR</v>
      </c>
      <c r="D125" s="3" t="s">
        <v>7</v>
      </c>
      <c r="E125" s="3"/>
      <c r="F125" s="3"/>
    </row>
    <row r="126" spans="1:6">
      <c r="A126" s="5"/>
      <c r="B126" s="3" t="str">
        <f t="shared" si="0"/>
        <v>MEIJER_PRODUCT_V</v>
      </c>
      <c r="C126" s="3" t="str">
        <f>UPPER("prod_hier_l1_grp_descr")</f>
        <v>PROD_HIER_L1_GRP_DESCR</v>
      </c>
      <c r="D126" s="3" t="s">
        <v>10</v>
      </c>
      <c r="E126" s="3"/>
      <c r="F126" s="3"/>
    </row>
    <row r="127" spans="1:6">
      <c r="A127" s="5"/>
      <c r="B127" s="3" t="str">
        <f t="shared" si="0"/>
        <v>MEIJER_PRODUCT_V</v>
      </c>
      <c r="C127" s="3" t="str">
        <f>UPPER("prod_hier_l2_grp_descr")</f>
        <v>PROD_HIER_L2_GRP_DESCR</v>
      </c>
      <c r="D127" s="3" t="s">
        <v>10</v>
      </c>
      <c r="E127" s="3"/>
      <c r="F127" s="3"/>
    </row>
    <row r="128" spans="1:6">
      <c r="A128" s="5"/>
      <c r="B128" s="3" t="str">
        <f t="shared" si="0"/>
        <v>MEIJER_PRODUCT_V</v>
      </c>
      <c r="C128" s="3" t="str">
        <f>UPPER("prod_hier_l3_grp_descr")</f>
        <v>PROD_HIER_L3_GRP_DESCR</v>
      </c>
      <c r="D128" s="3" t="s">
        <v>10</v>
      </c>
      <c r="E128" s="3"/>
      <c r="F128" s="3"/>
    </row>
    <row r="129" spans="1:6">
      <c r="A129" s="5"/>
      <c r="B129" s="3" t="str">
        <f t="shared" si="0"/>
        <v>MEIJER_PRODUCT_V</v>
      </c>
      <c r="C129" s="3" t="str">
        <f>UPPER("prod_hier_l4_grp_descr")</f>
        <v>PROD_HIER_L4_GRP_DESCR</v>
      </c>
      <c r="D129" s="3" t="s">
        <v>10</v>
      </c>
      <c r="E129" s="3"/>
      <c r="F129" s="3"/>
    </row>
    <row r="130" spans="1:6">
      <c r="A130" s="5"/>
      <c r="B130" s="3" t="str">
        <f t="shared" si="0"/>
        <v>MEIJER_PRODUCT_V</v>
      </c>
      <c r="C130" s="3" t="str">
        <f>UPPER("prod_hier_l5_grp_descr")</f>
        <v>PROD_HIER_L5_GRP_DESCR</v>
      </c>
      <c r="D130" s="3" t="s">
        <v>10</v>
      </c>
      <c r="E130" s="3"/>
      <c r="F130" s="3"/>
    </row>
    <row r="131" spans="1:6">
      <c r="A131" s="5"/>
      <c r="B131" s="3" t="str">
        <f t="shared" si="0"/>
        <v>MEIJER_PRODUCT_V</v>
      </c>
      <c r="C131" s="3" t="str">
        <f>UPPER("mfg_short_nm")</f>
        <v>MFG_SHORT_NM</v>
      </c>
      <c r="D131" s="3" t="s">
        <v>7</v>
      </c>
      <c r="E131" s="3"/>
      <c r="F131" s="3"/>
    </row>
    <row r="132" spans="1:6">
      <c r="A132" s="5"/>
      <c r="B132" s="3" t="str">
        <f t="shared" si="0"/>
        <v>MEIJER_PRODUCT_V</v>
      </c>
      <c r="C132" s="3" t="str">
        <f>UPPER("mfg_grp_nm")</f>
        <v>MFG_GRP_NM</v>
      </c>
      <c r="D132" s="3" t="s">
        <v>13</v>
      </c>
      <c r="E132" s="3"/>
      <c r="F132" s="3"/>
    </row>
    <row r="133" spans="1:6">
      <c r="A133" s="5"/>
      <c r="B133" s="3" t="str">
        <f t="shared" si="0"/>
        <v>MEIJER_PRODUCT_V</v>
      </c>
      <c r="C133" s="3" t="str">
        <f>UPPER("mfg_nm")</f>
        <v>MFG_NM</v>
      </c>
      <c r="D133" s="3" t="s">
        <v>13</v>
      </c>
      <c r="E133" s="3"/>
      <c r="F133" s="3"/>
    </row>
    <row r="134" spans="1:6">
      <c r="A134" s="5"/>
      <c r="B134" s="3" t="str">
        <f t="shared" si="0"/>
        <v>MEIJER_PRODUCT_V</v>
      </c>
      <c r="C134" s="3" t="str">
        <f>UPPER("cmc_cat_nbr")</f>
        <v>CMC_CAT_NBR</v>
      </c>
      <c r="D134" s="3" t="s">
        <v>5</v>
      </c>
      <c r="E134" s="3"/>
      <c r="F134" s="3"/>
    </row>
    <row r="135" spans="1:6">
      <c r="A135" s="5"/>
      <c r="B135" s="3" t="str">
        <f t="shared" si="0"/>
        <v>MEIJER_PRODUCT_V</v>
      </c>
      <c r="C135" s="3" t="str">
        <f>UPPER("cmc_cat_descr")</f>
        <v>CMC_CAT_DESCR</v>
      </c>
      <c r="D135" s="3" t="s">
        <v>13</v>
      </c>
      <c r="E135" s="3"/>
      <c r="F135" s="3"/>
    </row>
    <row r="136" spans="1:6">
      <c r="A136" s="5"/>
      <c r="B136" s="3" t="str">
        <f t="shared" si="0"/>
        <v>MEIJER_PRODUCT_V</v>
      </c>
      <c r="C136" s="3" t="str">
        <f>UPPER("upc_cd_txt")</f>
        <v>UPC_CD_TXT</v>
      </c>
      <c r="D136" s="3" t="s">
        <v>14</v>
      </c>
      <c r="E136" s="3"/>
      <c r="F136" s="3"/>
    </row>
    <row r="137" spans="1:6">
      <c r="A137" s="5"/>
      <c r="B137" s="3" t="str">
        <f t="shared" si="0"/>
        <v>MEIJER_PRODUCT_V</v>
      </c>
      <c r="C137" s="3" t="str">
        <f>UPPER("rtlr_item_cd")</f>
        <v>RTLR_ITEM_CD</v>
      </c>
      <c r="D137" s="3" t="s">
        <v>15</v>
      </c>
      <c r="E137" s="3"/>
      <c r="F137" s="3"/>
    </row>
    <row r="138" spans="1:6">
      <c r="A138" s="5"/>
      <c r="B138" s="3" t="str">
        <f t="shared" si="0"/>
        <v>MEIJER_PRODUCT_V</v>
      </c>
      <c r="C138" s="3" t="str">
        <f>UPPER("rtlr_brand_descr")</f>
        <v>RTLR_BRAND_DESCR</v>
      </c>
      <c r="D138" s="3" t="s">
        <v>8</v>
      </c>
      <c r="E138" s="3"/>
      <c r="F138" s="3"/>
    </row>
    <row r="139" spans="1:6">
      <c r="A139" s="5"/>
      <c r="B139" s="3" t="str">
        <f t="shared" si="0"/>
        <v>MEIJER_PRODUCT_V</v>
      </c>
      <c r="C139" s="3" t="str">
        <f>UPPER("rtlr_mfg_nm")</f>
        <v>RTLR_MFG_NM</v>
      </c>
      <c r="D139" s="3" t="s">
        <v>8</v>
      </c>
      <c r="E139" s="3"/>
      <c r="F139" s="3"/>
    </row>
    <row r="140" spans="1:6">
      <c r="A140" s="5"/>
      <c r="B140" s="3" t="str">
        <f t="shared" si="0"/>
        <v>MEIJER_PRODUCT_V</v>
      </c>
      <c r="C140" s="3" t="str">
        <f>UPPER("rtlr_tot_wgt_amt")</f>
        <v>RTLR_TOT_WGT_AMT</v>
      </c>
      <c r="D140" s="3" t="s">
        <v>5</v>
      </c>
      <c r="E140" s="3"/>
      <c r="F140" s="3"/>
    </row>
    <row r="141" spans="1:6">
      <c r="A141" s="5"/>
      <c r="B141" s="3" t="str">
        <f t="shared" si="0"/>
        <v>MEIJER_PRODUCT_V</v>
      </c>
      <c r="C141" s="3" t="str">
        <f>UPPER("rtlr_tot_wgt_meas")</f>
        <v>RTLR_TOT_WGT_MEAS</v>
      </c>
      <c r="D141" s="3" t="s">
        <v>15</v>
      </c>
      <c r="E141" s="3"/>
      <c r="F141" s="3"/>
    </row>
    <row r="142" spans="1:6">
      <c r="A142" s="5"/>
      <c r="B142" s="3" t="str">
        <f t="shared" si="0"/>
        <v>MEIJER_PRODUCT_V</v>
      </c>
      <c r="C142" s="3" t="str">
        <f>UPPER("prod_hier_l1_cd")</f>
        <v>PROD_HIER_L1_CD</v>
      </c>
      <c r="D142" s="3" t="s">
        <v>5</v>
      </c>
      <c r="E142" s="3"/>
      <c r="F142" s="3"/>
    </row>
    <row r="143" spans="1:6">
      <c r="A143" s="5"/>
      <c r="B143" s="3" t="str">
        <f t="shared" si="0"/>
        <v>MEIJER_PRODUCT_V</v>
      </c>
      <c r="C143" s="3" t="str">
        <f>UPPER("prod_hier_l2_cd")</f>
        <v>PROD_HIER_L2_CD</v>
      </c>
      <c r="D143" s="3" t="s">
        <v>5</v>
      </c>
      <c r="E143" s="3"/>
      <c r="F143" s="3"/>
    </row>
    <row r="144" spans="1:6">
      <c r="A144" s="5"/>
      <c r="B144" s="3" t="str">
        <f t="shared" si="0"/>
        <v>MEIJER_PRODUCT_V</v>
      </c>
      <c r="C144" s="3" t="str">
        <f>UPPER("prod_hier_l3_cd")</f>
        <v>PROD_HIER_L3_CD</v>
      </c>
      <c r="D144" s="3" t="s">
        <v>5</v>
      </c>
      <c r="E144" s="3"/>
      <c r="F144" s="3"/>
    </row>
    <row r="145" spans="1:6">
      <c r="A145" s="5"/>
      <c r="B145" s="3" t="str">
        <f t="shared" si="0"/>
        <v>MEIJER_PRODUCT_V</v>
      </c>
      <c r="C145" s="3" t="str">
        <f>UPPER("prod_hier_l4_cd")</f>
        <v>PROD_HIER_L4_CD</v>
      </c>
      <c r="D145" s="3" t="s">
        <v>5</v>
      </c>
      <c r="E145" s="3"/>
      <c r="F145" s="3"/>
    </row>
    <row r="146" spans="1:6">
      <c r="A146" s="5"/>
      <c r="B146" s="3" t="str">
        <f t="shared" si="0"/>
        <v>MEIJER_PRODUCT_V</v>
      </c>
      <c r="C146" s="3" t="str">
        <f>UPPER("prod_hier_l5_cd")</f>
        <v>PROD_HIER_L5_CD</v>
      </c>
      <c r="D146" s="3" t="s">
        <v>5</v>
      </c>
      <c r="E146" s="3"/>
      <c r="F14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0" sqref="E2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48"/>
  <sheetViews>
    <sheetView topLeftCell="A118" workbookViewId="0">
      <selection sqref="A1:G1"/>
    </sheetView>
  </sheetViews>
  <sheetFormatPr defaultRowHeight="15"/>
  <cols>
    <col min="1" max="1" width="9.140625" style="4"/>
    <col min="2" max="2" width="24.42578125" bestFit="1" customWidth="1"/>
    <col min="3" max="3" width="26.140625" bestFit="1" customWidth="1"/>
    <col min="4" max="4" width="14.85546875" bestFit="1" customWidth="1"/>
    <col min="5" max="5" width="5.140625" bestFit="1" customWidth="1"/>
    <col min="6" max="6" width="10.140625" bestFit="1" customWidth="1"/>
    <col min="7" max="7" width="18.85546875" bestFit="1" customWidth="1"/>
  </cols>
  <sheetData>
    <row r="1" spans="1:7">
      <c r="A1" s="6" t="s">
        <v>31</v>
      </c>
      <c r="B1" s="2" t="s">
        <v>4</v>
      </c>
      <c r="C1" s="2" t="s">
        <v>3</v>
      </c>
      <c r="D1" s="2" t="s">
        <v>0</v>
      </c>
      <c r="E1" s="2" t="s">
        <v>2</v>
      </c>
      <c r="F1" s="2" t="s">
        <v>33</v>
      </c>
      <c r="G1" s="2" t="s">
        <v>6</v>
      </c>
    </row>
    <row r="2" spans="1:7">
      <c r="A2" s="5">
        <v>1</v>
      </c>
      <c r="B2" s="3" t="s">
        <v>34</v>
      </c>
      <c r="C2" s="3" t="s">
        <v>35</v>
      </c>
      <c r="D2" s="3" t="s">
        <v>1</v>
      </c>
      <c r="E2" s="11" t="s">
        <v>30</v>
      </c>
      <c r="F2" s="11" t="s">
        <v>36</v>
      </c>
      <c r="G2" s="3"/>
    </row>
    <row r="3" spans="1:7">
      <c r="A3" s="5"/>
      <c r="B3" s="3" t="s">
        <v>34</v>
      </c>
      <c r="C3" s="3" t="s">
        <v>37</v>
      </c>
      <c r="D3" s="3" t="s">
        <v>1</v>
      </c>
      <c r="E3" s="3"/>
      <c r="F3" s="11" t="s">
        <v>36</v>
      </c>
      <c r="G3" s="3"/>
    </row>
    <row r="4" spans="1:7">
      <c r="A4" s="5"/>
      <c r="B4" s="3" t="s">
        <v>34</v>
      </c>
      <c r="C4" s="3" t="s">
        <v>38</v>
      </c>
      <c r="D4" s="12" t="s">
        <v>39</v>
      </c>
      <c r="E4" s="3"/>
      <c r="F4" s="3" t="s">
        <v>40</v>
      </c>
      <c r="G4" s="3"/>
    </row>
    <row r="5" spans="1:7">
      <c r="A5" s="9"/>
      <c r="B5" s="10"/>
      <c r="C5" s="10"/>
      <c r="D5" s="10"/>
      <c r="E5" s="10"/>
      <c r="F5" s="10"/>
      <c r="G5" s="10"/>
    </row>
    <row r="6" spans="1:7">
      <c r="A6" s="5">
        <v>2</v>
      </c>
      <c r="B6" s="3" t="s">
        <v>41</v>
      </c>
      <c r="C6" s="3" t="s">
        <v>42</v>
      </c>
      <c r="D6" s="3" t="s">
        <v>5</v>
      </c>
      <c r="E6" s="11" t="s">
        <v>30</v>
      </c>
      <c r="F6" s="11" t="s">
        <v>36</v>
      </c>
      <c r="G6" s="3"/>
    </row>
    <row r="7" spans="1:7">
      <c r="A7" s="5"/>
      <c r="B7" s="3" t="s">
        <v>41</v>
      </c>
      <c r="C7" s="3" t="s">
        <v>43</v>
      </c>
      <c r="D7" s="3" t="s">
        <v>1</v>
      </c>
      <c r="E7" s="3"/>
      <c r="F7" s="11" t="s">
        <v>44</v>
      </c>
      <c r="G7" s="3"/>
    </row>
    <row r="8" spans="1:7">
      <c r="A8" s="5"/>
      <c r="B8" s="3" t="s">
        <v>41</v>
      </c>
      <c r="C8" s="3" t="s">
        <v>38</v>
      </c>
      <c r="D8" s="12" t="s">
        <v>39</v>
      </c>
      <c r="E8" s="3"/>
      <c r="F8" s="3" t="s">
        <v>40</v>
      </c>
      <c r="G8" s="3"/>
    </row>
    <row r="9" spans="1:7">
      <c r="A9" s="9"/>
      <c r="B9" s="10"/>
      <c r="C9" s="10"/>
      <c r="D9" s="10"/>
      <c r="E9" s="10"/>
      <c r="F9" s="10"/>
      <c r="G9" s="10"/>
    </row>
    <row r="10" spans="1:7">
      <c r="A10" s="5">
        <v>3</v>
      </c>
      <c r="B10" s="3" t="s">
        <v>45</v>
      </c>
      <c r="C10" s="3" t="s">
        <v>35</v>
      </c>
      <c r="D10" s="3" t="s">
        <v>1</v>
      </c>
      <c r="E10" s="11" t="s">
        <v>30</v>
      </c>
      <c r="F10" s="11" t="s">
        <v>36</v>
      </c>
      <c r="G10" s="3"/>
    </row>
    <row r="11" spans="1:7">
      <c r="A11" s="5"/>
      <c r="B11" s="3" t="s">
        <v>45</v>
      </c>
      <c r="C11" s="3" t="s">
        <v>42</v>
      </c>
      <c r="D11" s="3" t="s">
        <v>5</v>
      </c>
      <c r="E11" s="11" t="s">
        <v>30</v>
      </c>
      <c r="F11" s="11" t="s">
        <v>36</v>
      </c>
      <c r="G11" s="3"/>
    </row>
    <row r="12" spans="1:7">
      <c r="A12" s="5"/>
      <c r="B12" s="3" t="s">
        <v>45</v>
      </c>
      <c r="C12" s="3" t="s">
        <v>46</v>
      </c>
      <c r="D12" s="3" t="s">
        <v>47</v>
      </c>
      <c r="E12" s="3"/>
      <c r="F12" s="3" t="s">
        <v>40</v>
      </c>
      <c r="G12" s="3"/>
    </row>
    <row r="13" spans="1:7">
      <c r="A13" s="5"/>
      <c r="B13" s="3" t="s">
        <v>45</v>
      </c>
      <c r="C13" s="3" t="s">
        <v>48</v>
      </c>
      <c r="D13" s="3" t="s">
        <v>47</v>
      </c>
      <c r="E13" s="3"/>
      <c r="F13" s="3" t="s">
        <v>40</v>
      </c>
      <c r="G13" s="3"/>
    </row>
    <row r="14" spans="1:7">
      <c r="A14" s="5"/>
      <c r="B14" s="3" t="s">
        <v>45</v>
      </c>
      <c r="C14" s="3" t="s">
        <v>49</v>
      </c>
      <c r="D14" s="3" t="s">
        <v>47</v>
      </c>
      <c r="E14" s="3"/>
      <c r="F14" s="3" t="s">
        <v>40</v>
      </c>
      <c r="G14" s="3"/>
    </row>
    <row r="15" spans="1:7">
      <c r="A15" s="5"/>
      <c r="B15" s="3" t="s">
        <v>45</v>
      </c>
      <c r="C15" s="3" t="s">
        <v>50</v>
      </c>
      <c r="D15" s="3" t="s">
        <v>47</v>
      </c>
      <c r="E15" s="3"/>
      <c r="F15" s="3" t="s">
        <v>40</v>
      </c>
      <c r="G15" s="3"/>
    </row>
    <row r="16" spans="1:7">
      <c r="A16" s="5"/>
      <c r="B16" s="3" t="s">
        <v>45</v>
      </c>
      <c r="C16" s="3" t="s">
        <v>51</v>
      </c>
      <c r="D16" s="3" t="s">
        <v>47</v>
      </c>
      <c r="E16" s="3"/>
      <c r="F16" s="3" t="s">
        <v>40</v>
      </c>
      <c r="G16" s="3"/>
    </row>
    <row r="17" spans="1:14">
      <c r="A17" s="5"/>
      <c r="B17" s="3" t="s">
        <v>45</v>
      </c>
      <c r="C17" s="3" t="s">
        <v>52</v>
      </c>
      <c r="D17" s="3" t="s">
        <v>47</v>
      </c>
      <c r="E17" s="3"/>
      <c r="F17" s="3" t="s">
        <v>40</v>
      </c>
      <c r="G17" s="3"/>
    </row>
    <row r="18" spans="1:14">
      <c r="A18" s="5"/>
      <c r="B18" s="3" t="s">
        <v>45</v>
      </c>
      <c r="C18" s="3" t="s">
        <v>53</v>
      </c>
      <c r="D18" s="3" t="s">
        <v>47</v>
      </c>
      <c r="E18" s="3"/>
      <c r="F18" s="3" t="s">
        <v>40</v>
      </c>
      <c r="G18" s="3"/>
    </row>
    <row r="19" spans="1:14">
      <c r="A19" s="5"/>
      <c r="B19" s="3" t="s">
        <v>45</v>
      </c>
      <c r="C19" s="3" t="s">
        <v>54</v>
      </c>
      <c r="D19" s="3" t="s">
        <v>47</v>
      </c>
      <c r="E19" s="3"/>
      <c r="F19" s="3" t="s">
        <v>40</v>
      </c>
      <c r="G19" s="3"/>
    </row>
    <row r="20" spans="1:14">
      <c r="A20" s="5"/>
      <c r="B20" s="3" t="s">
        <v>45</v>
      </c>
      <c r="C20" s="3" t="s">
        <v>55</v>
      </c>
      <c r="D20" s="3" t="s">
        <v>47</v>
      </c>
      <c r="E20" s="3"/>
      <c r="F20" s="3" t="s">
        <v>40</v>
      </c>
      <c r="G20" s="3"/>
    </row>
    <row r="21" spans="1:14">
      <c r="A21" s="5"/>
      <c r="B21" s="3" t="s">
        <v>45</v>
      </c>
      <c r="C21" s="3" t="s">
        <v>56</v>
      </c>
      <c r="D21" s="3" t="s">
        <v>47</v>
      </c>
      <c r="E21" s="3"/>
      <c r="F21" s="3" t="s">
        <v>40</v>
      </c>
      <c r="G21" s="3"/>
      <c r="N21" s="1" t="s">
        <v>32</v>
      </c>
    </row>
    <row r="22" spans="1:14">
      <c r="A22" s="5"/>
      <c r="B22" s="3" t="s">
        <v>45</v>
      </c>
      <c r="C22" s="3" t="s">
        <v>57</v>
      </c>
      <c r="D22" s="3" t="s">
        <v>47</v>
      </c>
      <c r="E22" s="3"/>
      <c r="F22" s="3" t="s">
        <v>40</v>
      </c>
      <c r="G22" s="3"/>
    </row>
    <row r="23" spans="1:14">
      <c r="A23" s="5"/>
      <c r="B23" s="3" t="s">
        <v>45</v>
      </c>
      <c r="C23" s="3" t="s">
        <v>38</v>
      </c>
      <c r="D23" s="12" t="s">
        <v>39</v>
      </c>
      <c r="E23" s="3"/>
      <c r="F23" s="3" t="s">
        <v>40</v>
      </c>
      <c r="G23" s="3"/>
    </row>
    <row r="24" spans="1:14">
      <c r="A24" s="5"/>
      <c r="B24" s="3" t="s">
        <v>45</v>
      </c>
      <c r="C24" s="3" t="s">
        <v>58</v>
      </c>
      <c r="D24" s="12" t="s">
        <v>39</v>
      </c>
      <c r="E24" s="3"/>
      <c r="F24" s="3" t="s">
        <v>40</v>
      </c>
      <c r="G24" s="3"/>
    </row>
    <row r="25" spans="1:14">
      <c r="A25" s="9"/>
      <c r="B25" s="10"/>
      <c r="C25" s="10"/>
      <c r="D25" s="10"/>
      <c r="E25" s="10"/>
      <c r="F25" s="10"/>
      <c r="G25" s="10"/>
    </row>
    <row r="26" spans="1:14">
      <c r="A26" s="5">
        <v>4</v>
      </c>
      <c r="B26" s="3" t="s">
        <v>59</v>
      </c>
      <c r="C26" s="3" t="s">
        <v>35</v>
      </c>
      <c r="D26" s="3" t="s">
        <v>1</v>
      </c>
      <c r="E26" s="11" t="s">
        <v>30</v>
      </c>
      <c r="F26" s="11" t="s">
        <v>36</v>
      </c>
      <c r="G26" s="3"/>
    </row>
    <row r="27" spans="1:14">
      <c r="A27" s="5"/>
      <c r="B27" s="3" t="s">
        <v>59</v>
      </c>
      <c r="C27" s="3" t="s">
        <v>42</v>
      </c>
      <c r="D27" s="3" t="s">
        <v>5</v>
      </c>
      <c r="E27" s="11" t="s">
        <v>30</v>
      </c>
      <c r="F27" s="11" t="s">
        <v>36</v>
      </c>
      <c r="G27" s="3"/>
    </row>
    <row r="28" spans="1:14">
      <c r="A28" s="5"/>
      <c r="B28" s="3" t="s">
        <v>59</v>
      </c>
      <c r="C28" s="3" t="s">
        <v>46</v>
      </c>
      <c r="D28" s="3" t="s">
        <v>47</v>
      </c>
      <c r="E28" s="3"/>
      <c r="F28" s="3" t="s">
        <v>40</v>
      </c>
      <c r="G28" s="3"/>
    </row>
    <row r="29" spans="1:14">
      <c r="A29" s="5"/>
      <c r="B29" s="3" t="s">
        <v>59</v>
      </c>
      <c r="C29" s="3" t="s">
        <v>48</v>
      </c>
      <c r="D29" s="3" t="s">
        <v>47</v>
      </c>
      <c r="E29" s="3"/>
      <c r="F29" s="3" t="s">
        <v>40</v>
      </c>
      <c r="G29" s="3"/>
    </row>
    <row r="30" spans="1:14">
      <c r="A30" s="5"/>
      <c r="B30" s="3" t="s">
        <v>59</v>
      </c>
      <c r="C30" s="3" t="s">
        <v>49</v>
      </c>
      <c r="D30" s="3" t="s">
        <v>47</v>
      </c>
      <c r="E30" s="3"/>
      <c r="F30" s="3" t="s">
        <v>40</v>
      </c>
      <c r="G30" s="3"/>
    </row>
    <row r="31" spans="1:14">
      <c r="A31" s="5"/>
      <c r="B31" s="3" t="s">
        <v>59</v>
      </c>
      <c r="C31" s="3" t="s">
        <v>50</v>
      </c>
      <c r="D31" s="3" t="s">
        <v>47</v>
      </c>
      <c r="E31" s="3"/>
      <c r="F31" s="3" t="s">
        <v>40</v>
      </c>
      <c r="G31" s="3"/>
    </row>
    <row r="32" spans="1:14">
      <c r="A32" s="5"/>
      <c r="B32" s="3" t="s">
        <v>59</v>
      </c>
      <c r="C32" s="3" t="s">
        <v>51</v>
      </c>
      <c r="D32" s="3" t="s">
        <v>47</v>
      </c>
      <c r="E32" s="3"/>
      <c r="F32" s="3" t="s">
        <v>40</v>
      </c>
      <c r="G32" s="3"/>
    </row>
    <row r="33" spans="1:7">
      <c r="A33" s="5"/>
      <c r="B33" s="3" t="s">
        <v>59</v>
      </c>
      <c r="C33" s="3" t="s">
        <v>52</v>
      </c>
      <c r="D33" s="3" t="s">
        <v>47</v>
      </c>
      <c r="E33" s="3"/>
      <c r="F33" s="3" t="s">
        <v>40</v>
      </c>
      <c r="G33" s="3"/>
    </row>
    <row r="34" spans="1:7">
      <c r="A34" s="5"/>
      <c r="B34" s="3" t="s">
        <v>59</v>
      </c>
      <c r="C34" s="3" t="s">
        <v>53</v>
      </c>
      <c r="D34" s="3" t="s">
        <v>47</v>
      </c>
      <c r="E34" s="3"/>
      <c r="F34" s="3" t="s">
        <v>40</v>
      </c>
      <c r="G34" s="3"/>
    </row>
    <row r="35" spans="1:7">
      <c r="A35" s="5"/>
      <c r="B35" s="3" t="s">
        <v>59</v>
      </c>
      <c r="C35" s="3" t="s">
        <v>54</v>
      </c>
      <c r="D35" s="3" t="s">
        <v>47</v>
      </c>
      <c r="E35" s="3"/>
      <c r="F35" s="3" t="s">
        <v>40</v>
      </c>
      <c r="G35" s="3"/>
    </row>
    <row r="36" spans="1:7">
      <c r="A36" s="5"/>
      <c r="B36" s="3" t="s">
        <v>59</v>
      </c>
      <c r="C36" s="3" t="s">
        <v>55</v>
      </c>
      <c r="D36" s="3" t="s">
        <v>47</v>
      </c>
      <c r="E36" s="3"/>
      <c r="F36" s="3" t="s">
        <v>40</v>
      </c>
      <c r="G36" s="3"/>
    </row>
    <row r="37" spans="1:7">
      <c r="A37" s="5"/>
      <c r="B37" s="3" t="s">
        <v>59</v>
      </c>
      <c r="C37" s="3" t="s">
        <v>56</v>
      </c>
      <c r="D37" s="3" t="s">
        <v>47</v>
      </c>
      <c r="E37" s="3"/>
      <c r="F37" s="3" t="s">
        <v>40</v>
      </c>
      <c r="G37" s="3"/>
    </row>
    <row r="38" spans="1:7">
      <c r="A38" s="5"/>
      <c r="B38" s="3" t="s">
        <v>59</v>
      </c>
      <c r="C38" s="3" t="s">
        <v>57</v>
      </c>
      <c r="D38" s="3" t="s">
        <v>47</v>
      </c>
      <c r="E38" s="3"/>
      <c r="F38" s="3" t="s">
        <v>40</v>
      </c>
      <c r="G38" s="3"/>
    </row>
    <row r="39" spans="1:7">
      <c r="A39" s="5"/>
      <c r="B39" s="3" t="s">
        <v>59</v>
      </c>
      <c r="C39" s="3" t="s">
        <v>38</v>
      </c>
      <c r="D39" s="12" t="s">
        <v>39</v>
      </c>
      <c r="E39" s="3"/>
      <c r="F39" s="3" t="s">
        <v>40</v>
      </c>
      <c r="G39" s="3"/>
    </row>
    <row r="40" spans="1:7">
      <c r="A40" s="5"/>
      <c r="B40" s="3" t="s">
        <v>59</v>
      </c>
      <c r="C40" s="3" t="s">
        <v>58</v>
      </c>
      <c r="D40" s="12" t="s">
        <v>39</v>
      </c>
      <c r="E40" s="3"/>
      <c r="F40" s="3" t="s">
        <v>40</v>
      </c>
      <c r="G40" s="3"/>
    </row>
    <row r="41" spans="1:7">
      <c r="A41" s="9"/>
      <c r="B41" s="10"/>
      <c r="C41" s="10"/>
      <c r="D41" s="10"/>
      <c r="E41" s="10"/>
      <c r="F41" s="10"/>
      <c r="G41" s="10"/>
    </row>
    <row r="42" spans="1:7">
      <c r="A42" s="5">
        <v>5</v>
      </c>
      <c r="B42" s="3" t="s">
        <v>60</v>
      </c>
      <c r="C42" s="3" t="s">
        <v>35</v>
      </c>
      <c r="D42" s="3" t="s">
        <v>1</v>
      </c>
      <c r="E42" s="11" t="s">
        <v>30</v>
      </c>
      <c r="F42" s="11" t="s">
        <v>36</v>
      </c>
      <c r="G42" s="3"/>
    </row>
    <row r="43" spans="1:7">
      <c r="A43" s="5"/>
      <c r="B43" s="3" t="s">
        <v>60</v>
      </c>
      <c r="C43" s="3" t="s">
        <v>46</v>
      </c>
      <c r="D43" s="3" t="s">
        <v>47</v>
      </c>
      <c r="E43" s="3"/>
      <c r="F43" s="3" t="s">
        <v>40</v>
      </c>
      <c r="G43" s="3"/>
    </row>
    <row r="44" spans="1:7">
      <c r="A44" s="5"/>
      <c r="B44" s="3" t="s">
        <v>60</v>
      </c>
      <c r="C44" s="3" t="s">
        <v>48</v>
      </c>
      <c r="D44" s="3" t="s">
        <v>47</v>
      </c>
      <c r="E44" s="3"/>
      <c r="F44" s="3" t="s">
        <v>40</v>
      </c>
      <c r="G44" s="3"/>
    </row>
    <row r="45" spans="1:7">
      <c r="A45" s="5"/>
      <c r="B45" s="3" t="s">
        <v>60</v>
      </c>
      <c r="C45" s="3" t="s">
        <v>49</v>
      </c>
      <c r="D45" s="3" t="s">
        <v>47</v>
      </c>
      <c r="E45" s="3"/>
      <c r="F45" s="3" t="s">
        <v>40</v>
      </c>
      <c r="G45" s="3"/>
    </row>
    <row r="46" spans="1:7">
      <c r="A46" s="5"/>
      <c r="B46" s="3" t="s">
        <v>60</v>
      </c>
      <c r="C46" s="3" t="s">
        <v>50</v>
      </c>
      <c r="D46" s="3" t="s">
        <v>47</v>
      </c>
      <c r="E46" s="3"/>
      <c r="F46" s="3" t="s">
        <v>40</v>
      </c>
      <c r="G46" s="3"/>
    </row>
    <row r="47" spans="1:7">
      <c r="A47" s="5"/>
      <c r="B47" s="3" t="s">
        <v>60</v>
      </c>
      <c r="C47" s="3" t="s">
        <v>51</v>
      </c>
      <c r="D47" s="3" t="s">
        <v>47</v>
      </c>
      <c r="E47" s="3"/>
      <c r="F47" s="3" t="s">
        <v>40</v>
      </c>
      <c r="G47" s="3"/>
    </row>
    <row r="48" spans="1:7">
      <c r="A48" s="5"/>
      <c r="B48" s="3" t="s">
        <v>60</v>
      </c>
      <c r="C48" s="3" t="s">
        <v>52</v>
      </c>
      <c r="D48" s="3" t="s">
        <v>47</v>
      </c>
      <c r="E48" s="3"/>
      <c r="F48" s="3" t="s">
        <v>40</v>
      </c>
      <c r="G48" s="3"/>
    </row>
    <row r="49" spans="1:7">
      <c r="A49" s="5"/>
      <c r="B49" s="3" t="s">
        <v>60</v>
      </c>
      <c r="C49" s="3" t="s">
        <v>53</v>
      </c>
      <c r="D49" s="3" t="s">
        <v>47</v>
      </c>
      <c r="E49" s="3"/>
      <c r="F49" s="3" t="s">
        <v>40</v>
      </c>
      <c r="G49" s="3"/>
    </row>
    <row r="50" spans="1:7">
      <c r="A50" s="5"/>
      <c r="B50" s="3" t="s">
        <v>60</v>
      </c>
      <c r="C50" s="3" t="s">
        <v>54</v>
      </c>
      <c r="D50" s="3" t="s">
        <v>47</v>
      </c>
      <c r="E50" s="3"/>
      <c r="F50" s="3" t="s">
        <v>40</v>
      </c>
      <c r="G50" s="3"/>
    </row>
    <row r="51" spans="1:7">
      <c r="A51" s="5"/>
      <c r="B51" s="3" t="s">
        <v>60</v>
      </c>
      <c r="C51" s="3" t="s">
        <v>55</v>
      </c>
      <c r="D51" s="3" t="s">
        <v>47</v>
      </c>
      <c r="E51" s="3"/>
      <c r="F51" s="3" t="s">
        <v>40</v>
      </c>
      <c r="G51" s="3"/>
    </row>
    <row r="52" spans="1:7">
      <c r="A52" s="5"/>
      <c r="B52" s="3" t="s">
        <v>60</v>
      </c>
      <c r="C52" s="3" t="s">
        <v>56</v>
      </c>
      <c r="D52" s="3" t="s">
        <v>47</v>
      </c>
      <c r="E52" s="3"/>
      <c r="F52" s="3" t="s">
        <v>40</v>
      </c>
      <c r="G52" s="3"/>
    </row>
    <row r="53" spans="1:7">
      <c r="A53" s="5"/>
      <c r="B53" s="3" t="s">
        <v>60</v>
      </c>
      <c r="C53" s="3" t="s">
        <v>57</v>
      </c>
      <c r="D53" s="3" t="s">
        <v>47</v>
      </c>
      <c r="E53" s="3"/>
      <c r="F53" s="3" t="s">
        <v>40</v>
      </c>
      <c r="G53" s="3"/>
    </row>
    <row r="54" spans="1:7">
      <c r="A54" s="5"/>
      <c r="B54" s="3" t="s">
        <v>60</v>
      </c>
      <c r="C54" s="3" t="s">
        <v>38</v>
      </c>
      <c r="D54" s="12" t="s">
        <v>39</v>
      </c>
      <c r="E54" s="3"/>
      <c r="F54" s="3" t="s">
        <v>40</v>
      </c>
      <c r="G54" s="3"/>
    </row>
    <row r="55" spans="1:7">
      <c r="A55" s="5"/>
      <c r="B55" s="3" t="s">
        <v>60</v>
      </c>
      <c r="C55" s="3" t="s">
        <v>58</v>
      </c>
      <c r="D55" s="12" t="s">
        <v>39</v>
      </c>
      <c r="E55" s="3"/>
      <c r="F55" s="3" t="s">
        <v>40</v>
      </c>
      <c r="G55" s="3"/>
    </row>
    <row r="56" spans="1:7">
      <c r="A56" s="9"/>
      <c r="B56" s="10"/>
      <c r="C56" s="10"/>
      <c r="D56" s="10"/>
      <c r="E56" s="10"/>
      <c r="F56" s="10"/>
      <c r="G56" s="10"/>
    </row>
    <row r="57" spans="1:7">
      <c r="A57" s="5">
        <v>6</v>
      </c>
      <c r="B57" s="3" t="s">
        <v>61</v>
      </c>
      <c r="C57" s="3" t="s">
        <v>35</v>
      </c>
      <c r="D57" s="3" t="s">
        <v>1</v>
      </c>
      <c r="E57" s="11" t="s">
        <v>30</v>
      </c>
      <c r="F57" s="11" t="s">
        <v>36</v>
      </c>
      <c r="G57" s="3"/>
    </row>
    <row r="58" spans="1:7">
      <c r="A58" s="5"/>
      <c r="B58" s="3" t="s">
        <v>61</v>
      </c>
      <c r="C58" s="3" t="s">
        <v>42</v>
      </c>
      <c r="D58" s="3" t="s">
        <v>5</v>
      </c>
      <c r="E58" s="11" t="s">
        <v>30</v>
      </c>
      <c r="F58" s="11" t="s">
        <v>36</v>
      </c>
      <c r="G58" s="3"/>
    </row>
    <row r="59" spans="1:7">
      <c r="A59" s="5"/>
      <c r="B59" s="3" t="s">
        <v>61</v>
      </c>
      <c r="C59" s="3" t="s">
        <v>62</v>
      </c>
      <c r="D59" s="3" t="s">
        <v>47</v>
      </c>
      <c r="E59" s="3"/>
      <c r="F59" s="3" t="s">
        <v>40</v>
      </c>
      <c r="G59" s="3"/>
    </row>
    <row r="60" spans="1:7">
      <c r="A60" s="5"/>
      <c r="B60" s="3" t="s">
        <v>61</v>
      </c>
      <c r="C60" s="3" t="s">
        <v>63</v>
      </c>
      <c r="D60" s="3" t="s">
        <v>47</v>
      </c>
      <c r="E60" s="3"/>
      <c r="F60" s="3" t="s">
        <v>40</v>
      </c>
      <c r="G60" s="3"/>
    </row>
    <row r="61" spans="1:7">
      <c r="A61" s="5"/>
      <c r="B61" s="3" t="s">
        <v>61</v>
      </c>
      <c r="C61" s="3" t="s">
        <v>64</v>
      </c>
      <c r="D61" s="3" t="s">
        <v>47</v>
      </c>
      <c r="E61" s="3"/>
      <c r="F61" s="3" t="s">
        <v>40</v>
      </c>
      <c r="G61" s="3"/>
    </row>
    <row r="62" spans="1:7">
      <c r="A62" s="5"/>
      <c r="B62" s="3" t="s">
        <v>61</v>
      </c>
      <c r="C62" s="3" t="s">
        <v>38</v>
      </c>
      <c r="D62" s="12" t="s">
        <v>39</v>
      </c>
      <c r="E62" s="3"/>
      <c r="F62" s="3" t="s">
        <v>40</v>
      </c>
      <c r="G62" s="3"/>
    </row>
    <row r="63" spans="1:7">
      <c r="A63" s="5"/>
      <c r="B63" s="3" t="s">
        <v>61</v>
      </c>
      <c r="C63" s="3" t="s">
        <v>58</v>
      </c>
      <c r="D63" s="12" t="s">
        <v>39</v>
      </c>
      <c r="E63" s="3"/>
      <c r="F63" s="3" t="s">
        <v>40</v>
      </c>
      <c r="G63" s="3"/>
    </row>
    <row r="64" spans="1:7">
      <c r="A64" s="9"/>
      <c r="B64" s="10"/>
      <c r="C64" s="10"/>
      <c r="D64" s="10"/>
      <c r="E64" s="10"/>
      <c r="F64" s="10"/>
      <c r="G64" s="10"/>
    </row>
    <row r="65" spans="1:7">
      <c r="A65" s="5">
        <v>7</v>
      </c>
      <c r="B65" s="3" t="s">
        <v>65</v>
      </c>
      <c r="C65" s="3" t="s">
        <v>66</v>
      </c>
      <c r="D65" s="3" t="s">
        <v>5</v>
      </c>
      <c r="E65" s="11" t="s">
        <v>30</v>
      </c>
      <c r="F65" s="11" t="s">
        <v>36</v>
      </c>
      <c r="G65" s="3"/>
    </row>
    <row r="66" spans="1:7">
      <c r="A66" s="5"/>
      <c r="B66" s="3" t="s">
        <v>65</v>
      </c>
      <c r="C66" s="14" t="s">
        <v>67</v>
      </c>
      <c r="D66" s="3" t="s">
        <v>1</v>
      </c>
      <c r="E66" s="3"/>
      <c r="F66" s="11" t="s">
        <v>44</v>
      </c>
      <c r="G66" s="3"/>
    </row>
    <row r="67" spans="1:7">
      <c r="A67" s="5"/>
      <c r="B67" s="3" t="s">
        <v>65</v>
      </c>
      <c r="C67" s="3" t="s">
        <v>38</v>
      </c>
      <c r="D67" s="12" t="s">
        <v>39</v>
      </c>
      <c r="E67" s="3"/>
      <c r="F67" s="3" t="s">
        <v>40</v>
      </c>
      <c r="G67" s="3"/>
    </row>
    <row r="68" spans="1:7">
      <c r="A68" s="9"/>
      <c r="B68" s="10"/>
      <c r="C68" s="10"/>
      <c r="D68" s="10"/>
      <c r="E68" s="10"/>
      <c r="F68" s="10"/>
      <c r="G68" s="10"/>
    </row>
    <row r="69" spans="1:7">
      <c r="A69" s="5">
        <v>8</v>
      </c>
      <c r="B69" s="14" t="s">
        <v>68</v>
      </c>
      <c r="C69" s="3" t="s">
        <v>35</v>
      </c>
      <c r="D69" s="3" t="s">
        <v>1</v>
      </c>
      <c r="E69" s="11" t="s">
        <v>30</v>
      </c>
      <c r="F69" s="11" t="s">
        <v>36</v>
      </c>
      <c r="G69" s="3"/>
    </row>
    <row r="70" spans="1:7">
      <c r="A70" s="5"/>
      <c r="B70" s="14" t="s">
        <v>68</v>
      </c>
      <c r="C70" s="3" t="s">
        <v>66</v>
      </c>
      <c r="D70" s="3" t="s">
        <v>5</v>
      </c>
      <c r="E70" s="11" t="s">
        <v>30</v>
      </c>
      <c r="F70" s="11" t="s">
        <v>36</v>
      </c>
      <c r="G70" s="3"/>
    </row>
    <row r="71" spans="1:7">
      <c r="A71" s="5"/>
      <c r="B71" s="14" t="s">
        <v>68</v>
      </c>
      <c r="C71" s="3" t="s">
        <v>69</v>
      </c>
      <c r="D71" s="3" t="s">
        <v>47</v>
      </c>
      <c r="E71" s="3"/>
      <c r="F71" s="3" t="s">
        <v>40</v>
      </c>
      <c r="G71" s="3"/>
    </row>
    <row r="72" spans="1:7">
      <c r="A72" s="5"/>
      <c r="B72" s="14" t="s">
        <v>68</v>
      </c>
      <c r="C72" s="3" t="s">
        <v>70</v>
      </c>
      <c r="D72" s="3" t="s">
        <v>47</v>
      </c>
      <c r="E72" s="3"/>
      <c r="F72" s="3" t="s">
        <v>40</v>
      </c>
      <c r="G72" s="3"/>
    </row>
    <row r="73" spans="1:7">
      <c r="A73" s="5"/>
      <c r="B73" s="14" t="s">
        <v>68</v>
      </c>
      <c r="C73" s="3" t="s">
        <v>38</v>
      </c>
      <c r="D73" s="12" t="s">
        <v>39</v>
      </c>
      <c r="E73" s="3"/>
      <c r="F73" s="3" t="s">
        <v>40</v>
      </c>
      <c r="G73" s="3"/>
    </row>
    <row r="74" spans="1:7">
      <c r="A74" s="5"/>
      <c r="B74" s="14" t="s">
        <v>68</v>
      </c>
      <c r="C74" s="3" t="s">
        <v>58</v>
      </c>
      <c r="D74" s="12" t="s">
        <v>39</v>
      </c>
      <c r="E74" s="3"/>
      <c r="F74" s="3" t="s">
        <v>40</v>
      </c>
      <c r="G74" s="3"/>
    </row>
    <row r="75" spans="1:7">
      <c r="A75" s="9"/>
      <c r="B75" s="10"/>
      <c r="C75" s="10"/>
      <c r="D75" s="10"/>
      <c r="E75" s="10"/>
      <c r="F75" s="10"/>
      <c r="G75" s="10"/>
    </row>
    <row r="76" spans="1:7">
      <c r="A76" s="5">
        <v>9</v>
      </c>
      <c r="B76" s="3" t="s">
        <v>71</v>
      </c>
      <c r="C76" s="3" t="s">
        <v>35</v>
      </c>
      <c r="D76" s="3" t="s">
        <v>1</v>
      </c>
      <c r="E76" s="11" t="s">
        <v>30</v>
      </c>
      <c r="F76" s="11" t="s">
        <v>36</v>
      </c>
      <c r="G76" s="3"/>
    </row>
    <row r="77" spans="1:7">
      <c r="A77" s="5"/>
      <c r="B77" s="3" t="s">
        <v>71</v>
      </c>
      <c r="C77" s="3" t="s">
        <v>66</v>
      </c>
      <c r="D77" s="3" t="s">
        <v>5</v>
      </c>
      <c r="E77" s="11" t="s">
        <v>30</v>
      </c>
      <c r="F77" s="11" t="s">
        <v>36</v>
      </c>
      <c r="G77" s="3"/>
    </row>
    <row r="78" spans="1:7">
      <c r="A78" s="5"/>
      <c r="B78" s="3" t="s">
        <v>71</v>
      </c>
      <c r="C78" s="3" t="s">
        <v>69</v>
      </c>
      <c r="D78" s="3" t="s">
        <v>47</v>
      </c>
      <c r="E78" s="3"/>
      <c r="F78" s="3" t="s">
        <v>40</v>
      </c>
      <c r="G78" s="3"/>
    </row>
    <row r="79" spans="1:7">
      <c r="A79" s="5"/>
      <c r="B79" s="3" t="s">
        <v>71</v>
      </c>
      <c r="C79" s="3" t="s">
        <v>70</v>
      </c>
      <c r="D79" s="3" t="s">
        <v>47</v>
      </c>
      <c r="E79" s="3"/>
      <c r="F79" s="3" t="s">
        <v>40</v>
      </c>
      <c r="G79" s="3"/>
    </row>
    <row r="80" spans="1:7">
      <c r="A80" s="5"/>
      <c r="B80" s="3" t="s">
        <v>71</v>
      </c>
      <c r="C80" s="3" t="s">
        <v>38</v>
      </c>
      <c r="D80" s="12" t="s">
        <v>39</v>
      </c>
      <c r="E80" s="3"/>
      <c r="F80" s="3" t="s">
        <v>40</v>
      </c>
      <c r="G80" s="3"/>
    </row>
    <row r="81" spans="1:7">
      <c r="A81" s="5"/>
      <c r="B81" s="3" t="s">
        <v>71</v>
      </c>
      <c r="C81" s="3" t="s">
        <v>58</v>
      </c>
      <c r="D81" s="12" t="s">
        <v>39</v>
      </c>
      <c r="E81" s="3"/>
      <c r="F81" s="3" t="s">
        <v>40</v>
      </c>
      <c r="G81" s="3"/>
    </row>
    <row r="82" spans="1:7">
      <c r="A82" s="9"/>
      <c r="B82" s="10"/>
      <c r="C82" s="10"/>
      <c r="D82" s="10"/>
      <c r="E82" s="10"/>
      <c r="F82" s="10"/>
      <c r="G82" s="10"/>
    </row>
    <row r="83" spans="1:7">
      <c r="A83" s="5">
        <v>10</v>
      </c>
      <c r="B83" s="3" t="s">
        <v>72</v>
      </c>
      <c r="C83" s="3" t="s">
        <v>73</v>
      </c>
      <c r="D83" s="3" t="s">
        <v>5</v>
      </c>
      <c r="E83" s="11" t="s">
        <v>30</v>
      </c>
      <c r="F83" s="11" t="s">
        <v>36</v>
      </c>
      <c r="G83" s="3"/>
    </row>
    <row r="84" spans="1:7">
      <c r="A84" s="5"/>
      <c r="B84" s="3" t="s">
        <v>72</v>
      </c>
      <c r="C84" s="3" t="s">
        <v>74</v>
      </c>
      <c r="D84" s="3" t="s">
        <v>1</v>
      </c>
      <c r="E84" s="3"/>
      <c r="F84" s="11" t="s">
        <v>44</v>
      </c>
      <c r="G84" s="3"/>
    </row>
    <row r="85" spans="1:7">
      <c r="A85" s="5"/>
      <c r="B85" s="3" t="s">
        <v>72</v>
      </c>
      <c r="C85" s="3" t="s">
        <v>38</v>
      </c>
      <c r="D85" s="12" t="s">
        <v>39</v>
      </c>
      <c r="E85" s="3"/>
      <c r="F85" s="3" t="s">
        <v>40</v>
      </c>
      <c r="G85" s="3"/>
    </row>
    <row r="86" spans="1:7">
      <c r="A86" s="9"/>
      <c r="B86" s="10"/>
      <c r="C86" s="10"/>
      <c r="D86" s="10"/>
      <c r="E86" s="10"/>
      <c r="F86" s="10"/>
      <c r="G86" s="10"/>
    </row>
    <row r="87" spans="1:7">
      <c r="A87" s="5">
        <v>11</v>
      </c>
      <c r="B87" s="3" t="s">
        <v>75</v>
      </c>
      <c r="C87" s="3" t="s">
        <v>35</v>
      </c>
      <c r="D87" s="3" t="s">
        <v>1</v>
      </c>
      <c r="E87" s="11" t="s">
        <v>30</v>
      </c>
      <c r="F87" s="11" t="s">
        <v>44</v>
      </c>
      <c r="G87" s="3"/>
    </row>
    <row r="88" spans="1:7">
      <c r="A88" s="5"/>
      <c r="B88" s="3" t="s">
        <v>75</v>
      </c>
      <c r="C88" s="3" t="s">
        <v>73</v>
      </c>
      <c r="D88" s="3" t="s">
        <v>5</v>
      </c>
      <c r="E88" s="11" t="s">
        <v>30</v>
      </c>
      <c r="F88" s="11" t="s">
        <v>44</v>
      </c>
      <c r="G88" s="3"/>
    </row>
    <row r="89" spans="1:7">
      <c r="A89" s="5"/>
      <c r="B89" s="3" t="s">
        <v>75</v>
      </c>
      <c r="C89" s="3" t="s">
        <v>76</v>
      </c>
      <c r="D89" s="3" t="s">
        <v>5</v>
      </c>
      <c r="E89" s="3"/>
      <c r="F89" s="3" t="s">
        <v>40</v>
      </c>
      <c r="G89" s="3"/>
    </row>
    <row r="90" spans="1:7">
      <c r="A90" s="5"/>
      <c r="B90" s="3" t="s">
        <v>75</v>
      </c>
      <c r="C90" s="3" t="s">
        <v>77</v>
      </c>
      <c r="D90" s="3" t="s">
        <v>5</v>
      </c>
      <c r="E90" s="3"/>
      <c r="F90" s="3" t="s">
        <v>40</v>
      </c>
      <c r="G90" s="3"/>
    </row>
    <row r="91" spans="1:7">
      <c r="A91" s="5"/>
      <c r="B91" s="3" t="s">
        <v>75</v>
      </c>
      <c r="C91" s="3" t="s">
        <v>38</v>
      </c>
      <c r="D91" s="12" t="s">
        <v>39</v>
      </c>
      <c r="E91" s="3"/>
      <c r="F91" s="3" t="s">
        <v>40</v>
      </c>
      <c r="G91" s="3"/>
    </row>
    <row r="92" spans="1:7">
      <c r="A92" s="5"/>
      <c r="B92" s="3" t="s">
        <v>75</v>
      </c>
      <c r="C92" s="3" t="s">
        <v>58</v>
      </c>
      <c r="D92" s="12" t="s">
        <v>39</v>
      </c>
      <c r="E92" s="3"/>
      <c r="F92" s="3" t="s">
        <v>40</v>
      </c>
      <c r="G92" s="3"/>
    </row>
    <row r="94" spans="1:7">
      <c r="A94" s="5">
        <v>12</v>
      </c>
      <c r="B94" s="3" t="s">
        <v>78</v>
      </c>
      <c r="C94" s="3" t="s">
        <v>73</v>
      </c>
      <c r="D94" s="3" t="s">
        <v>5</v>
      </c>
      <c r="E94" s="11" t="s">
        <v>30</v>
      </c>
      <c r="F94" s="11" t="s">
        <v>36</v>
      </c>
      <c r="G94" s="3"/>
    </row>
    <row r="95" spans="1:7">
      <c r="A95" s="5"/>
      <c r="B95" s="3" t="s">
        <v>78</v>
      </c>
      <c r="C95" s="3" t="s">
        <v>74</v>
      </c>
      <c r="D95" s="3" t="s">
        <v>1</v>
      </c>
      <c r="E95" s="3"/>
      <c r="F95" s="11" t="s">
        <v>44</v>
      </c>
      <c r="G95" s="3"/>
    </row>
    <row r="96" spans="1:7">
      <c r="A96" s="5"/>
      <c r="B96" s="3" t="s">
        <v>78</v>
      </c>
      <c r="C96" s="3" t="s">
        <v>38</v>
      </c>
      <c r="D96" s="12" t="s">
        <v>39</v>
      </c>
      <c r="E96" s="3"/>
      <c r="F96" s="3" t="s">
        <v>40</v>
      </c>
      <c r="G96" s="3"/>
    </row>
    <row r="97" spans="1:7">
      <c r="A97" s="9"/>
      <c r="B97" s="10"/>
      <c r="C97" s="10"/>
      <c r="D97" s="10"/>
      <c r="E97" s="10"/>
      <c r="F97" s="10"/>
      <c r="G97" s="10"/>
    </row>
    <row r="98" spans="1:7">
      <c r="A98" s="5">
        <v>13</v>
      </c>
      <c r="B98" s="3" t="s">
        <v>79</v>
      </c>
      <c r="C98" s="3" t="s">
        <v>35</v>
      </c>
      <c r="D98" s="3" t="s">
        <v>1</v>
      </c>
      <c r="E98" s="11" t="s">
        <v>30</v>
      </c>
      <c r="F98" s="11" t="s">
        <v>36</v>
      </c>
      <c r="G98" s="3"/>
    </row>
    <row r="99" spans="1:7">
      <c r="A99" s="5"/>
      <c r="B99" s="3" t="s">
        <v>79</v>
      </c>
      <c r="C99" s="3" t="s">
        <v>73</v>
      </c>
      <c r="D99" s="3" t="s">
        <v>5</v>
      </c>
      <c r="E99" s="11" t="s">
        <v>30</v>
      </c>
      <c r="F99" s="11" t="s">
        <v>36</v>
      </c>
      <c r="G99" s="3"/>
    </row>
    <row r="100" spans="1:7">
      <c r="A100" s="5"/>
      <c r="B100" s="3" t="s">
        <v>79</v>
      </c>
      <c r="C100" s="3" t="s">
        <v>76</v>
      </c>
      <c r="D100" s="3" t="s">
        <v>5</v>
      </c>
      <c r="E100" s="3"/>
      <c r="F100" s="3" t="s">
        <v>40</v>
      </c>
      <c r="G100" s="3"/>
    </row>
    <row r="101" spans="1:7">
      <c r="A101" s="5"/>
      <c r="B101" s="3" t="s">
        <v>79</v>
      </c>
      <c r="C101" s="3" t="s">
        <v>77</v>
      </c>
      <c r="D101" s="3" t="s">
        <v>5</v>
      </c>
      <c r="E101" s="3"/>
      <c r="F101" s="3" t="s">
        <v>40</v>
      </c>
      <c r="G101" s="3"/>
    </row>
    <row r="102" spans="1:7">
      <c r="A102" s="5"/>
      <c r="B102" s="3" t="s">
        <v>79</v>
      </c>
      <c r="C102" s="3" t="s">
        <v>38</v>
      </c>
      <c r="D102" s="12" t="s">
        <v>80</v>
      </c>
      <c r="E102" s="3"/>
      <c r="F102" s="3" t="s">
        <v>40</v>
      </c>
      <c r="G102" s="3"/>
    </row>
    <row r="103" spans="1:7">
      <c r="A103" s="5"/>
      <c r="B103" s="3" t="s">
        <v>79</v>
      </c>
      <c r="C103" s="3" t="s">
        <v>58</v>
      </c>
      <c r="D103" s="12" t="s">
        <v>39</v>
      </c>
      <c r="E103" s="3"/>
      <c r="F103" s="3" t="s">
        <v>40</v>
      </c>
      <c r="G103" s="3"/>
    </row>
    <row r="104" spans="1:7">
      <c r="A104" s="9"/>
      <c r="B104" s="10"/>
      <c r="C104" s="10"/>
      <c r="D104" s="10"/>
      <c r="E104" s="10"/>
      <c r="F104" s="10"/>
      <c r="G104" s="10"/>
    </row>
    <row r="105" spans="1:7">
      <c r="A105" s="5">
        <v>14</v>
      </c>
      <c r="B105" s="3" t="s">
        <v>81</v>
      </c>
      <c r="C105" s="3" t="s">
        <v>35</v>
      </c>
      <c r="D105" s="3" t="s">
        <v>1</v>
      </c>
      <c r="E105" s="11" t="s">
        <v>30</v>
      </c>
      <c r="F105" s="11" t="s">
        <v>36</v>
      </c>
      <c r="G105" s="3"/>
    </row>
    <row r="106" spans="1:7">
      <c r="A106" s="5"/>
      <c r="B106" s="3" t="s">
        <v>81</v>
      </c>
      <c r="C106" s="14" t="s">
        <v>82</v>
      </c>
      <c r="D106" s="3" t="s">
        <v>83</v>
      </c>
      <c r="E106" s="3"/>
      <c r="F106" s="3" t="s">
        <v>40</v>
      </c>
      <c r="G106" s="3"/>
    </row>
    <row r="107" spans="1:7">
      <c r="A107" s="5"/>
      <c r="B107" s="3" t="s">
        <v>81</v>
      </c>
      <c r="C107" s="14" t="s">
        <v>84</v>
      </c>
      <c r="D107" s="3" t="s">
        <v>1</v>
      </c>
      <c r="E107" s="3"/>
      <c r="F107" s="3" t="s">
        <v>40</v>
      </c>
      <c r="G107" s="3"/>
    </row>
    <row r="108" spans="1:7">
      <c r="A108" s="5"/>
      <c r="B108" s="3" t="s">
        <v>81</v>
      </c>
      <c r="C108" s="3" t="s">
        <v>38</v>
      </c>
      <c r="D108" s="12" t="s">
        <v>39</v>
      </c>
      <c r="E108" s="3"/>
      <c r="F108" s="3" t="s">
        <v>40</v>
      </c>
      <c r="G108" s="3"/>
    </row>
    <row r="109" spans="1:7">
      <c r="A109" s="5"/>
      <c r="B109" s="3" t="s">
        <v>81</v>
      </c>
      <c r="C109" s="3" t="s">
        <v>58</v>
      </c>
      <c r="D109" s="12" t="s">
        <v>39</v>
      </c>
      <c r="E109" s="3"/>
      <c r="F109" s="3" t="s">
        <v>40</v>
      </c>
      <c r="G109" s="3"/>
    </row>
    <row r="110" spans="1:7">
      <c r="A110" s="9"/>
      <c r="B110" s="10"/>
      <c r="C110" s="10"/>
      <c r="D110" s="10"/>
      <c r="E110" s="10"/>
      <c r="F110" s="10"/>
      <c r="G110" s="10"/>
    </row>
    <row r="111" spans="1:7">
      <c r="A111" s="13">
        <v>15</v>
      </c>
      <c r="B111" s="14" t="s">
        <v>85</v>
      </c>
      <c r="C111" s="14" t="s">
        <v>86</v>
      </c>
      <c r="D111" s="14" t="s">
        <v>5</v>
      </c>
      <c r="E111" s="14" t="s">
        <v>30</v>
      </c>
      <c r="F111" s="14" t="s">
        <v>36</v>
      </c>
      <c r="G111" s="14"/>
    </row>
    <row r="112" spans="1:7">
      <c r="A112" s="13"/>
      <c r="B112" s="14" t="s">
        <v>85</v>
      </c>
      <c r="C112" s="14" t="s">
        <v>87</v>
      </c>
      <c r="D112" s="14" t="s">
        <v>1</v>
      </c>
      <c r="E112" s="14"/>
      <c r="F112" s="14" t="s">
        <v>44</v>
      </c>
      <c r="G112" s="14"/>
    </row>
    <row r="113" spans="1:7">
      <c r="A113" s="13"/>
      <c r="B113" s="14" t="s">
        <v>85</v>
      </c>
      <c r="C113" s="14" t="s">
        <v>38</v>
      </c>
      <c r="D113" s="15" t="s">
        <v>39</v>
      </c>
      <c r="E113" s="14"/>
      <c r="F113" s="14" t="s">
        <v>40</v>
      </c>
      <c r="G113" s="14"/>
    </row>
    <row r="114" spans="1:7">
      <c r="A114" s="9"/>
      <c r="B114" s="10"/>
      <c r="C114" s="10"/>
      <c r="D114" s="10"/>
      <c r="E114" s="10"/>
      <c r="F114" s="10"/>
      <c r="G114" s="10"/>
    </row>
    <row r="115" spans="1:7">
      <c r="A115" s="5">
        <v>16</v>
      </c>
      <c r="B115" s="3" t="s">
        <v>88</v>
      </c>
      <c r="C115" s="3" t="s">
        <v>35</v>
      </c>
      <c r="D115" s="3" t="s">
        <v>1</v>
      </c>
      <c r="E115" s="11" t="s">
        <v>30</v>
      </c>
      <c r="F115" s="14" t="s">
        <v>36</v>
      </c>
      <c r="G115" s="3"/>
    </row>
    <row r="116" spans="1:7">
      <c r="A116" s="5"/>
      <c r="B116" s="3" t="s">
        <v>88</v>
      </c>
      <c r="C116" s="3" t="s">
        <v>86</v>
      </c>
      <c r="D116" s="3" t="s">
        <v>5</v>
      </c>
      <c r="E116" s="11" t="s">
        <v>30</v>
      </c>
      <c r="F116" s="14" t="s">
        <v>36</v>
      </c>
      <c r="G116" s="3"/>
    </row>
    <row r="117" spans="1:7">
      <c r="A117" s="5"/>
      <c r="B117" s="3" t="s">
        <v>88</v>
      </c>
      <c r="C117" s="3" t="s">
        <v>89</v>
      </c>
      <c r="D117" s="3" t="s">
        <v>1</v>
      </c>
      <c r="E117" s="3"/>
      <c r="F117" s="14" t="s">
        <v>40</v>
      </c>
      <c r="G117" s="3"/>
    </row>
    <row r="118" spans="1:7">
      <c r="A118" s="5"/>
      <c r="B118" s="3" t="s">
        <v>88</v>
      </c>
      <c r="C118" s="3" t="s">
        <v>90</v>
      </c>
      <c r="D118" s="3" t="s">
        <v>83</v>
      </c>
      <c r="E118" s="3"/>
      <c r="F118" s="14" t="s">
        <v>40</v>
      </c>
      <c r="G118" s="3"/>
    </row>
    <row r="119" spans="1:7">
      <c r="A119" s="5"/>
      <c r="B119" s="3" t="s">
        <v>88</v>
      </c>
      <c r="C119" s="14" t="s">
        <v>91</v>
      </c>
      <c r="D119" s="3" t="s">
        <v>92</v>
      </c>
      <c r="E119" s="3"/>
      <c r="F119" s="14" t="s">
        <v>40</v>
      </c>
      <c r="G119" s="3"/>
    </row>
    <row r="120" spans="1:7">
      <c r="A120" s="5"/>
      <c r="B120" s="3" t="s">
        <v>88</v>
      </c>
      <c r="C120" s="3" t="s">
        <v>38</v>
      </c>
      <c r="D120" s="12" t="s">
        <v>39</v>
      </c>
      <c r="E120" s="3"/>
      <c r="F120" s="14" t="s">
        <v>40</v>
      </c>
      <c r="G120" s="3"/>
    </row>
    <row r="121" spans="1:7">
      <c r="A121" s="5"/>
      <c r="B121" s="3" t="s">
        <v>88</v>
      </c>
      <c r="C121" s="3" t="s">
        <v>58</v>
      </c>
      <c r="D121" s="12" t="s">
        <v>39</v>
      </c>
      <c r="E121" s="3"/>
      <c r="F121" s="14" t="s">
        <v>40</v>
      </c>
      <c r="G121" s="3"/>
    </row>
    <row r="122" spans="1:7">
      <c r="A122" s="9"/>
      <c r="B122" s="10"/>
      <c r="C122" s="10"/>
      <c r="D122" s="10"/>
      <c r="E122" s="10"/>
      <c r="F122" s="10"/>
      <c r="G122" s="10"/>
    </row>
    <row r="123" spans="1:7">
      <c r="A123" s="5">
        <v>17</v>
      </c>
      <c r="B123" s="14" t="s">
        <v>93</v>
      </c>
      <c r="C123" s="14" t="s">
        <v>94</v>
      </c>
      <c r="D123" s="14" t="s">
        <v>5</v>
      </c>
      <c r="E123" s="14" t="s">
        <v>30</v>
      </c>
      <c r="F123" s="14" t="s">
        <v>36</v>
      </c>
      <c r="G123" s="14"/>
    </row>
    <row r="124" spans="1:7">
      <c r="A124" s="5"/>
      <c r="B124" s="14" t="s">
        <v>93</v>
      </c>
      <c r="C124" s="14" t="s">
        <v>95</v>
      </c>
      <c r="D124" s="14" t="s">
        <v>12</v>
      </c>
      <c r="E124" s="14"/>
      <c r="F124" s="14" t="s">
        <v>40</v>
      </c>
      <c r="G124" s="14"/>
    </row>
    <row r="125" spans="1:7">
      <c r="A125" s="5"/>
      <c r="B125" s="14" t="s">
        <v>93</v>
      </c>
      <c r="C125" s="14" t="s">
        <v>96</v>
      </c>
      <c r="D125" s="14" t="s">
        <v>97</v>
      </c>
      <c r="E125" s="14"/>
      <c r="F125" s="14" t="s">
        <v>40</v>
      </c>
      <c r="G125" s="14" t="s">
        <v>98</v>
      </c>
    </row>
    <row r="126" spans="1:7">
      <c r="A126" s="5"/>
      <c r="B126" s="14" t="s">
        <v>93</v>
      </c>
      <c r="C126" s="14" t="s">
        <v>38</v>
      </c>
      <c r="D126" s="14" t="s">
        <v>39</v>
      </c>
      <c r="E126" s="14"/>
      <c r="F126" s="14" t="s">
        <v>40</v>
      </c>
      <c r="G126" s="14"/>
    </row>
    <row r="127" spans="1:7">
      <c r="A127" s="9"/>
      <c r="B127" s="10"/>
      <c r="C127" s="10"/>
      <c r="D127" s="10"/>
      <c r="E127" s="10"/>
      <c r="F127" s="10"/>
      <c r="G127" s="10"/>
    </row>
    <row r="128" spans="1:7">
      <c r="A128" s="13">
        <v>18</v>
      </c>
      <c r="B128" s="14" t="s">
        <v>99</v>
      </c>
      <c r="C128" s="14" t="s">
        <v>35</v>
      </c>
      <c r="D128" s="14" t="s">
        <v>1</v>
      </c>
      <c r="E128" s="14" t="s">
        <v>30</v>
      </c>
      <c r="F128" s="14" t="s">
        <v>36</v>
      </c>
      <c r="G128" s="14"/>
    </row>
    <row r="129" spans="1:7">
      <c r="A129" s="13"/>
      <c r="B129" s="14" t="s">
        <v>99</v>
      </c>
      <c r="C129" s="14" t="s">
        <v>94</v>
      </c>
      <c r="D129" s="14" t="s">
        <v>5</v>
      </c>
      <c r="E129" s="14" t="s">
        <v>30</v>
      </c>
      <c r="F129" s="14" t="s">
        <v>36</v>
      </c>
      <c r="G129" s="14"/>
    </row>
    <row r="130" spans="1:7">
      <c r="A130" s="13"/>
      <c r="B130" s="14" t="s">
        <v>99</v>
      </c>
      <c r="C130" s="14" t="s">
        <v>100</v>
      </c>
      <c r="D130" s="14" t="s">
        <v>101</v>
      </c>
      <c r="E130" s="14" t="s">
        <v>30</v>
      </c>
      <c r="F130" s="14" t="s">
        <v>36</v>
      </c>
      <c r="G130" s="14"/>
    </row>
    <row r="131" spans="1:7">
      <c r="A131" s="13"/>
      <c r="B131" s="14" t="s">
        <v>99</v>
      </c>
      <c r="C131" s="14" t="s">
        <v>102</v>
      </c>
      <c r="D131" s="14" t="s">
        <v>47</v>
      </c>
      <c r="E131" s="14"/>
      <c r="F131" s="14" t="s">
        <v>40</v>
      </c>
      <c r="G131" s="14"/>
    </row>
    <row r="132" spans="1:7">
      <c r="A132" s="13"/>
      <c r="B132" s="14" t="s">
        <v>99</v>
      </c>
      <c r="C132" s="14" t="s">
        <v>38</v>
      </c>
      <c r="D132" s="14" t="s">
        <v>39</v>
      </c>
      <c r="E132" s="14"/>
      <c r="F132" s="14" t="s">
        <v>40</v>
      </c>
      <c r="G132" s="14"/>
    </row>
    <row r="133" spans="1:7">
      <c r="A133" s="13"/>
      <c r="B133" s="14" t="s">
        <v>99</v>
      </c>
      <c r="C133" s="14" t="s">
        <v>58</v>
      </c>
      <c r="D133" s="14" t="s">
        <v>39</v>
      </c>
      <c r="E133" s="14"/>
      <c r="F133" s="14" t="s">
        <v>40</v>
      </c>
      <c r="G133" s="14"/>
    </row>
    <row r="135" spans="1:7">
      <c r="A135" s="5">
        <v>19</v>
      </c>
      <c r="B135" s="14" t="s">
        <v>103</v>
      </c>
      <c r="C135" s="14" t="s">
        <v>104</v>
      </c>
      <c r="D135" s="3" t="s">
        <v>105</v>
      </c>
      <c r="E135" s="3"/>
      <c r="F135" s="3" t="s">
        <v>36</v>
      </c>
      <c r="G135" s="3"/>
    </row>
    <row r="136" spans="1:7">
      <c r="A136" s="5"/>
      <c r="B136" s="14" t="s">
        <v>103</v>
      </c>
      <c r="C136" s="14" t="s">
        <v>106</v>
      </c>
      <c r="D136" s="3" t="s">
        <v>107</v>
      </c>
      <c r="E136" s="3"/>
      <c r="F136" s="14" t="s">
        <v>40</v>
      </c>
      <c r="G136" s="3"/>
    </row>
    <row r="137" spans="1:7">
      <c r="A137" s="5"/>
      <c r="B137" s="14" t="s">
        <v>103</v>
      </c>
      <c r="C137" s="14" t="s">
        <v>108</v>
      </c>
      <c r="D137" s="3" t="s">
        <v>5</v>
      </c>
      <c r="E137" s="3"/>
      <c r="F137" s="14" t="s">
        <v>36</v>
      </c>
      <c r="G137" s="3"/>
    </row>
    <row r="138" spans="1:7">
      <c r="A138" s="5"/>
      <c r="B138" s="14" t="s">
        <v>103</v>
      </c>
      <c r="C138" s="14" t="s">
        <v>109</v>
      </c>
      <c r="D138" s="11" t="s">
        <v>5</v>
      </c>
      <c r="E138" s="3"/>
      <c r="F138" s="14" t="s">
        <v>36</v>
      </c>
      <c r="G138" s="3"/>
    </row>
    <row r="139" spans="1:7">
      <c r="A139" s="5"/>
      <c r="B139" s="14" t="s">
        <v>103</v>
      </c>
      <c r="C139" s="14" t="s">
        <v>110</v>
      </c>
      <c r="D139" s="11" t="s">
        <v>111</v>
      </c>
      <c r="E139" s="3"/>
      <c r="F139" s="14" t="s">
        <v>36</v>
      </c>
      <c r="G139" s="3"/>
    </row>
    <row r="140" spans="1:7">
      <c r="A140" s="5"/>
      <c r="B140" s="14" t="s">
        <v>103</v>
      </c>
      <c r="C140" s="14" t="s">
        <v>112</v>
      </c>
      <c r="D140" s="11" t="s">
        <v>113</v>
      </c>
      <c r="E140" s="3"/>
      <c r="F140" s="14" t="s">
        <v>40</v>
      </c>
      <c r="G140" s="3"/>
    </row>
    <row r="141" spans="1:7">
      <c r="A141" s="5"/>
      <c r="B141" s="14" t="s">
        <v>103</v>
      </c>
      <c r="C141" s="14" t="s">
        <v>114</v>
      </c>
      <c r="D141" s="11" t="s">
        <v>113</v>
      </c>
      <c r="E141" s="3"/>
      <c r="F141" s="14" t="s">
        <v>36</v>
      </c>
      <c r="G141" s="3"/>
    </row>
    <row r="142" spans="1:7">
      <c r="A142" s="5"/>
      <c r="B142" s="14" t="s">
        <v>103</v>
      </c>
      <c r="C142" s="14" t="s">
        <v>115</v>
      </c>
      <c r="D142" s="11" t="s">
        <v>5</v>
      </c>
      <c r="E142" s="3"/>
      <c r="F142" s="14" t="s">
        <v>40</v>
      </c>
      <c r="G142" s="3"/>
    </row>
    <row r="147" spans="2:2">
      <c r="B147" s="1"/>
    </row>
    <row r="148" spans="2:2">
      <c r="B148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2"/>
  <sheetViews>
    <sheetView topLeftCell="A64" workbookViewId="0">
      <selection activeCell="I37" sqref="I37"/>
    </sheetView>
  </sheetViews>
  <sheetFormatPr defaultRowHeight="15"/>
  <cols>
    <col min="1" max="1" width="6.85546875" style="7" bestFit="1" customWidth="1"/>
    <col min="2" max="2" width="30.42578125" bestFit="1" customWidth="1"/>
    <col min="3" max="3" width="20.85546875" bestFit="1" customWidth="1"/>
    <col min="4" max="4" width="22.7109375" bestFit="1" customWidth="1"/>
    <col min="5" max="5" width="7.5703125" bestFit="1" customWidth="1"/>
    <col min="6" max="6" width="15.7109375" bestFit="1" customWidth="1"/>
    <col min="7" max="7" width="15.28515625" bestFit="1" customWidth="1"/>
  </cols>
  <sheetData>
    <row r="1" spans="1:7">
      <c r="A1" s="16" t="s">
        <v>31</v>
      </c>
      <c r="B1" s="2" t="s">
        <v>4</v>
      </c>
      <c r="C1" s="2" t="s">
        <v>3</v>
      </c>
      <c r="D1" s="2" t="s">
        <v>0</v>
      </c>
      <c r="E1" s="2" t="s">
        <v>2</v>
      </c>
      <c r="F1" s="2" t="s">
        <v>33</v>
      </c>
      <c r="G1" s="2" t="s">
        <v>6</v>
      </c>
    </row>
    <row r="2" spans="1:7">
      <c r="A2" s="8">
        <v>1</v>
      </c>
      <c r="B2" s="3" t="s">
        <v>119</v>
      </c>
      <c r="C2" s="3" t="s">
        <v>117</v>
      </c>
      <c r="D2" s="3" t="s">
        <v>120</v>
      </c>
      <c r="E2" s="3" t="s">
        <v>30</v>
      </c>
      <c r="F2" s="3" t="s">
        <v>36</v>
      </c>
      <c r="G2" s="3" t="s">
        <v>122</v>
      </c>
    </row>
    <row r="3" spans="1:7">
      <c r="A3" s="8"/>
      <c r="B3" s="3" t="s">
        <v>119</v>
      </c>
      <c r="C3" s="3" t="s">
        <v>118</v>
      </c>
      <c r="D3" s="3" t="s">
        <v>121</v>
      </c>
      <c r="E3" s="3" t="s">
        <v>116</v>
      </c>
      <c r="F3" s="11" t="s">
        <v>36</v>
      </c>
      <c r="G3" s="3"/>
    </row>
    <row r="4" spans="1:7">
      <c r="A4" s="17"/>
      <c r="B4" s="10"/>
      <c r="C4" s="10"/>
      <c r="D4" s="10"/>
      <c r="E4" s="10"/>
      <c r="F4" s="10"/>
      <c r="G4" s="10"/>
    </row>
    <row r="5" spans="1:7">
      <c r="A5" s="8">
        <v>2</v>
      </c>
      <c r="B5" s="3" t="s">
        <v>123</v>
      </c>
      <c r="C5" s="3" t="s">
        <v>117</v>
      </c>
      <c r="D5" s="3" t="s">
        <v>120</v>
      </c>
      <c r="E5" s="11" t="s">
        <v>30</v>
      </c>
      <c r="F5" s="11" t="s">
        <v>36</v>
      </c>
      <c r="G5" s="3" t="s">
        <v>122</v>
      </c>
    </row>
    <row r="6" spans="1:7">
      <c r="A6" s="8"/>
      <c r="B6" s="3" t="s">
        <v>123</v>
      </c>
      <c r="C6" s="11" t="s">
        <v>124</v>
      </c>
      <c r="D6" s="3" t="s">
        <v>120</v>
      </c>
      <c r="E6" s="3"/>
      <c r="F6" s="11" t="s">
        <v>36</v>
      </c>
      <c r="G6" s="3"/>
    </row>
    <row r="7" spans="1:7">
      <c r="A7" s="8"/>
      <c r="B7" s="3" t="s">
        <v>123</v>
      </c>
      <c r="C7" s="11" t="s">
        <v>125</v>
      </c>
      <c r="D7" s="3" t="s">
        <v>120</v>
      </c>
      <c r="E7" s="3"/>
      <c r="F7" s="11" t="s">
        <v>36</v>
      </c>
      <c r="G7" s="3"/>
    </row>
    <row r="9" spans="1:7">
      <c r="A9" s="8">
        <v>3</v>
      </c>
      <c r="B9" s="3" t="s">
        <v>126</v>
      </c>
      <c r="C9" s="3" t="s">
        <v>117</v>
      </c>
      <c r="D9" s="3" t="s">
        <v>120</v>
      </c>
      <c r="E9" s="11" t="s">
        <v>30</v>
      </c>
      <c r="F9" s="11" t="s">
        <v>36</v>
      </c>
      <c r="G9" s="3" t="s">
        <v>122</v>
      </c>
    </row>
    <row r="10" spans="1:7">
      <c r="A10" s="8"/>
      <c r="B10" s="3" t="s">
        <v>126</v>
      </c>
      <c r="C10" s="11" t="s">
        <v>118</v>
      </c>
      <c r="D10" s="3" t="s">
        <v>113</v>
      </c>
      <c r="E10" s="3"/>
      <c r="F10" s="11" t="s">
        <v>36</v>
      </c>
      <c r="G10" s="3"/>
    </row>
    <row r="11" spans="1:7">
      <c r="A11" s="8"/>
      <c r="B11" s="3" t="s">
        <v>126</v>
      </c>
      <c r="C11" s="11" t="s">
        <v>127</v>
      </c>
      <c r="D11" s="3" t="s">
        <v>120</v>
      </c>
      <c r="E11" s="3"/>
      <c r="F11" s="11" t="s">
        <v>36</v>
      </c>
      <c r="G11" s="3"/>
    </row>
    <row r="12" spans="1:7">
      <c r="A12" s="8"/>
      <c r="B12" s="3" t="s">
        <v>126</v>
      </c>
      <c r="C12" s="11" t="s">
        <v>128</v>
      </c>
      <c r="D12" s="3" t="s">
        <v>129</v>
      </c>
      <c r="E12" s="3"/>
      <c r="F12" s="11" t="s">
        <v>36</v>
      </c>
      <c r="G12" s="3"/>
    </row>
    <row r="13" spans="1:7">
      <c r="A13" s="17"/>
      <c r="B13" s="10"/>
      <c r="C13" s="10"/>
      <c r="D13" s="10"/>
      <c r="E13" s="10"/>
      <c r="F13" s="10"/>
      <c r="G13" s="10"/>
    </row>
    <row r="14" spans="1:7">
      <c r="A14" s="8">
        <v>4</v>
      </c>
      <c r="B14" s="3" t="s">
        <v>130</v>
      </c>
      <c r="C14" s="3" t="s">
        <v>131</v>
      </c>
      <c r="D14" s="3" t="s">
        <v>120</v>
      </c>
      <c r="E14" s="11" t="s">
        <v>30</v>
      </c>
      <c r="F14" s="11" t="s">
        <v>36</v>
      </c>
      <c r="G14" s="3" t="s">
        <v>122</v>
      </c>
    </row>
    <row r="15" spans="1:7">
      <c r="A15" s="8"/>
      <c r="B15" s="3" t="s">
        <v>130</v>
      </c>
      <c r="C15" s="11" t="s">
        <v>132</v>
      </c>
      <c r="D15" s="3" t="s">
        <v>141</v>
      </c>
      <c r="E15" s="11" t="s">
        <v>116</v>
      </c>
      <c r="F15" s="11" t="s">
        <v>36</v>
      </c>
      <c r="G15" s="3"/>
    </row>
    <row r="16" spans="1:7">
      <c r="A16" s="8"/>
      <c r="B16" s="3" t="s">
        <v>130</v>
      </c>
      <c r="C16" s="11" t="s">
        <v>133</v>
      </c>
      <c r="D16" s="3" t="s">
        <v>141</v>
      </c>
      <c r="E16" s="3"/>
      <c r="F16" s="11" t="s">
        <v>36</v>
      </c>
      <c r="G16" s="3"/>
    </row>
    <row r="17" spans="1:7">
      <c r="A17" s="8"/>
      <c r="B17" s="3" t="s">
        <v>130</v>
      </c>
      <c r="C17" s="11" t="s">
        <v>134</v>
      </c>
      <c r="D17" s="3" t="s">
        <v>141</v>
      </c>
      <c r="E17" s="3"/>
      <c r="F17" s="11" t="s">
        <v>36</v>
      </c>
      <c r="G17" s="3"/>
    </row>
    <row r="18" spans="1:7">
      <c r="A18" s="8"/>
      <c r="B18" s="3" t="s">
        <v>130</v>
      </c>
      <c r="C18" s="11" t="s">
        <v>135</v>
      </c>
      <c r="D18" s="3" t="s">
        <v>141</v>
      </c>
      <c r="E18" s="3"/>
      <c r="F18" s="11" t="s">
        <v>36</v>
      </c>
      <c r="G18" s="3"/>
    </row>
    <row r="19" spans="1:7">
      <c r="A19" s="8"/>
      <c r="B19" s="3" t="s">
        <v>130</v>
      </c>
      <c r="C19" s="11" t="s">
        <v>37</v>
      </c>
      <c r="D19" s="3" t="s">
        <v>141</v>
      </c>
      <c r="E19" s="3"/>
      <c r="F19" s="11" t="s">
        <v>36</v>
      </c>
      <c r="G19" s="3"/>
    </row>
    <row r="20" spans="1:7">
      <c r="A20" s="8"/>
      <c r="B20" s="3" t="s">
        <v>130</v>
      </c>
      <c r="C20" s="11" t="s">
        <v>136</v>
      </c>
      <c r="D20" s="11" t="s">
        <v>142</v>
      </c>
      <c r="E20" s="3"/>
      <c r="F20" s="11" t="s">
        <v>36</v>
      </c>
      <c r="G20" s="3"/>
    </row>
    <row r="21" spans="1:7">
      <c r="A21" s="8"/>
      <c r="B21" s="3" t="s">
        <v>130</v>
      </c>
      <c r="C21" s="11" t="s">
        <v>137</v>
      </c>
      <c r="D21" s="11" t="s">
        <v>142</v>
      </c>
      <c r="E21" s="3"/>
      <c r="F21" s="11" t="s">
        <v>36</v>
      </c>
      <c r="G21" s="3"/>
    </row>
    <row r="22" spans="1:7">
      <c r="A22" s="8"/>
      <c r="B22" s="3" t="s">
        <v>130</v>
      </c>
      <c r="C22" s="11" t="s">
        <v>138</v>
      </c>
      <c r="D22" s="11" t="s">
        <v>142</v>
      </c>
      <c r="E22" s="3"/>
      <c r="F22" s="11" t="s">
        <v>36</v>
      </c>
      <c r="G22" s="3"/>
    </row>
    <row r="23" spans="1:7">
      <c r="A23" s="8"/>
      <c r="B23" s="3" t="s">
        <v>130</v>
      </c>
      <c r="C23" s="11" t="s">
        <v>139</v>
      </c>
      <c r="D23" s="11" t="s">
        <v>143</v>
      </c>
      <c r="E23" s="3"/>
      <c r="F23" s="11" t="s">
        <v>36</v>
      </c>
      <c r="G23" s="3"/>
    </row>
    <row r="24" spans="1:7">
      <c r="A24" s="8"/>
      <c r="B24" s="3" t="s">
        <v>130</v>
      </c>
      <c r="C24" s="11" t="s">
        <v>140</v>
      </c>
      <c r="D24" s="11" t="s">
        <v>143</v>
      </c>
      <c r="E24" s="3"/>
      <c r="F24" s="11" t="s">
        <v>36</v>
      </c>
      <c r="G24" s="3"/>
    </row>
    <row r="26" spans="1:7">
      <c r="A26" s="8">
        <v>5</v>
      </c>
      <c r="B26" s="3" t="s">
        <v>144</v>
      </c>
      <c r="C26" s="3" t="s">
        <v>117</v>
      </c>
      <c r="D26" s="3" t="s">
        <v>120</v>
      </c>
      <c r="E26" s="11" t="s">
        <v>30</v>
      </c>
      <c r="F26" s="11" t="s">
        <v>36</v>
      </c>
      <c r="G26" s="3" t="s">
        <v>122</v>
      </c>
    </row>
    <row r="27" spans="1:7">
      <c r="A27" s="8"/>
      <c r="B27" s="3" t="s">
        <v>144</v>
      </c>
      <c r="C27" s="11" t="s">
        <v>35</v>
      </c>
      <c r="D27" s="3" t="s">
        <v>120</v>
      </c>
      <c r="E27" s="3"/>
      <c r="F27" s="11" t="s">
        <v>36</v>
      </c>
      <c r="G27" s="3"/>
    </row>
    <row r="28" spans="1:7">
      <c r="A28" s="8"/>
      <c r="B28" s="3" t="s">
        <v>144</v>
      </c>
      <c r="C28" s="11" t="s">
        <v>124</v>
      </c>
      <c r="D28" s="3" t="s">
        <v>120</v>
      </c>
      <c r="E28" s="3"/>
      <c r="F28" s="11" t="s">
        <v>36</v>
      </c>
      <c r="G28" s="3"/>
    </row>
    <row r="29" spans="1:7">
      <c r="A29" s="17"/>
      <c r="B29" s="10"/>
      <c r="C29" s="10"/>
      <c r="D29" s="10"/>
      <c r="E29" s="10"/>
      <c r="F29" s="10"/>
      <c r="G29" s="10"/>
    </row>
    <row r="30" spans="1:7">
      <c r="A30" s="8">
        <v>6</v>
      </c>
      <c r="B30" s="3" t="s">
        <v>145</v>
      </c>
      <c r="C30" s="3" t="s">
        <v>117</v>
      </c>
      <c r="D30" s="3" t="s">
        <v>120</v>
      </c>
      <c r="E30" s="11" t="s">
        <v>30</v>
      </c>
      <c r="F30" s="11" t="s">
        <v>36</v>
      </c>
      <c r="G30" s="3" t="s">
        <v>122</v>
      </c>
    </row>
    <row r="31" spans="1:7">
      <c r="A31" s="8"/>
      <c r="B31" s="3" t="s">
        <v>145</v>
      </c>
      <c r="C31" s="11" t="s">
        <v>35</v>
      </c>
      <c r="D31" s="3" t="s">
        <v>120</v>
      </c>
      <c r="E31" s="3"/>
      <c r="F31" s="11" t="s">
        <v>36</v>
      </c>
      <c r="G31" s="3"/>
    </row>
    <row r="32" spans="1:7">
      <c r="A32" s="8"/>
      <c r="B32" s="3" t="s">
        <v>145</v>
      </c>
      <c r="C32" s="11" t="s">
        <v>125</v>
      </c>
      <c r="D32" s="3" t="s">
        <v>120</v>
      </c>
      <c r="E32" s="3"/>
      <c r="F32" s="11" t="s">
        <v>36</v>
      </c>
      <c r="G32" s="3"/>
    </row>
    <row r="33" spans="1:7">
      <c r="A33" s="17"/>
      <c r="B33" s="10"/>
      <c r="C33" s="10"/>
      <c r="D33" s="10"/>
      <c r="E33" s="10"/>
      <c r="F33" s="10"/>
      <c r="G33" s="10"/>
    </row>
    <row r="34" spans="1:7">
      <c r="A34" s="8">
        <v>7</v>
      </c>
      <c r="B34" s="11" t="s">
        <v>146</v>
      </c>
      <c r="C34" s="3" t="s">
        <v>147</v>
      </c>
      <c r="D34" s="3" t="s">
        <v>154</v>
      </c>
      <c r="E34" s="3" t="s">
        <v>30</v>
      </c>
      <c r="F34" s="11" t="s">
        <v>36</v>
      </c>
      <c r="G34" s="3" t="s">
        <v>122</v>
      </c>
    </row>
    <row r="35" spans="1:7">
      <c r="A35" s="8"/>
      <c r="B35" s="11" t="s">
        <v>146</v>
      </c>
      <c r="C35" s="3" t="s">
        <v>148</v>
      </c>
      <c r="D35" s="3" t="s">
        <v>155</v>
      </c>
      <c r="E35" s="3"/>
      <c r="F35" s="11" t="s">
        <v>36</v>
      </c>
      <c r="G35" s="3"/>
    </row>
    <row r="36" spans="1:7">
      <c r="A36" s="8"/>
      <c r="B36" s="11" t="s">
        <v>146</v>
      </c>
      <c r="C36" s="3" t="s">
        <v>149</v>
      </c>
      <c r="D36" s="3" t="s">
        <v>154</v>
      </c>
      <c r="E36" s="3"/>
      <c r="F36" s="11" t="s">
        <v>36</v>
      </c>
      <c r="G36" s="3"/>
    </row>
    <row r="37" spans="1:7">
      <c r="A37" s="8"/>
      <c r="B37" s="11" t="s">
        <v>146</v>
      </c>
      <c r="C37" s="3" t="s">
        <v>127</v>
      </c>
      <c r="D37" s="3" t="s">
        <v>154</v>
      </c>
      <c r="E37" s="3"/>
      <c r="F37" s="11" t="s">
        <v>40</v>
      </c>
      <c r="G37" s="3"/>
    </row>
    <row r="38" spans="1:7">
      <c r="A38" s="8"/>
      <c r="B38" s="11" t="s">
        <v>146</v>
      </c>
      <c r="C38" s="3" t="s">
        <v>150</v>
      </c>
      <c r="D38" s="3" t="s">
        <v>156</v>
      </c>
      <c r="E38" s="3"/>
      <c r="F38" s="11" t="s">
        <v>40</v>
      </c>
      <c r="G38" s="3"/>
    </row>
    <row r="39" spans="1:7">
      <c r="A39" s="8"/>
      <c r="B39" s="11" t="s">
        <v>146</v>
      </c>
      <c r="C39" s="3" t="s">
        <v>151</v>
      </c>
      <c r="D39" s="3" t="s">
        <v>157</v>
      </c>
      <c r="E39" s="3"/>
      <c r="F39" s="11" t="s">
        <v>36</v>
      </c>
      <c r="G39" s="3"/>
    </row>
    <row r="40" spans="1:7">
      <c r="A40" s="8"/>
      <c r="B40" s="11" t="s">
        <v>146</v>
      </c>
      <c r="C40" s="3" t="s">
        <v>152</v>
      </c>
      <c r="D40" s="3" t="s">
        <v>158</v>
      </c>
      <c r="E40" s="3"/>
      <c r="F40" s="11" t="s">
        <v>36</v>
      </c>
      <c r="G40" s="3"/>
    </row>
    <row r="41" spans="1:7">
      <c r="A41" s="8"/>
      <c r="B41" s="11" t="s">
        <v>146</v>
      </c>
      <c r="C41" s="3" t="s">
        <v>153</v>
      </c>
      <c r="D41" s="3" t="s">
        <v>156</v>
      </c>
      <c r="E41" s="3"/>
      <c r="F41" s="11" t="s">
        <v>36</v>
      </c>
      <c r="G41" s="3"/>
    </row>
    <row r="42" spans="1:7">
      <c r="A42" s="17"/>
      <c r="B42" s="10"/>
      <c r="C42" s="10"/>
      <c r="D42" s="10"/>
      <c r="E42" s="10"/>
      <c r="F42" s="10"/>
      <c r="G42" s="10"/>
    </row>
    <row r="43" spans="1:7">
      <c r="A43" s="8">
        <v>8</v>
      </c>
      <c r="B43" s="3" t="s">
        <v>159</v>
      </c>
      <c r="C43" s="3" t="s">
        <v>160</v>
      </c>
      <c r="D43" s="3" t="s">
        <v>164</v>
      </c>
      <c r="E43" s="3" t="s">
        <v>30</v>
      </c>
      <c r="F43" s="11" t="s">
        <v>36</v>
      </c>
      <c r="G43" s="3" t="s">
        <v>122</v>
      </c>
    </row>
    <row r="44" spans="1:7">
      <c r="A44" s="8"/>
      <c r="B44" s="3" t="s">
        <v>159</v>
      </c>
      <c r="C44" s="3" t="s">
        <v>161</v>
      </c>
      <c r="D44" s="3" t="s">
        <v>129</v>
      </c>
      <c r="E44" s="3"/>
      <c r="F44" s="11" t="s">
        <v>36</v>
      </c>
      <c r="G44" s="3"/>
    </row>
    <row r="45" spans="1:7">
      <c r="A45" s="8"/>
      <c r="B45" s="3" t="s">
        <v>159</v>
      </c>
      <c r="C45" s="3" t="s">
        <v>162</v>
      </c>
      <c r="D45" s="3" t="s">
        <v>129</v>
      </c>
      <c r="E45" s="3"/>
      <c r="F45" s="11" t="s">
        <v>36</v>
      </c>
      <c r="G45" s="3"/>
    </row>
    <row r="46" spans="1:7">
      <c r="A46" s="8"/>
      <c r="B46" s="3" t="s">
        <v>159</v>
      </c>
      <c r="C46" s="3" t="s">
        <v>163</v>
      </c>
      <c r="D46" s="3" t="s">
        <v>129</v>
      </c>
      <c r="E46" s="3"/>
      <c r="F46" s="11" t="s">
        <v>36</v>
      </c>
      <c r="G46" s="3"/>
    </row>
    <row r="47" spans="1:7">
      <c r="A47" s="17"/>
      <c r="B47" s="10"/>
      <c r="C47" s="10"/>
      <c r="D47" s="10"/>
      <c r="E47" s="10"/>
      <c r="F47" s="10"/>
      <c r="G47" s="10"/>
    </row>
    <row r="48" spans="1:7">
      <c r="A48" s="8">
        <v>9</v>
      </c>
      <c r="B48" s="3" t="s">
        <v>165</v>
      </c>
      <c r="C48" s="3" t="s">
        <v>166</v>
      </c>
      <c r="D48" s="3" t="str">
        <f>UPPER(C48)</f>
        <v xml:space="preserve">SESSION_KEY </v>
      </c>
      <c r="E48" s="3" t="s">
        <v>30</v>
      </c>
      <c r="F48" s="11" t="s">
        <v>36</v>
      </c>
      <c r="G48" s="3" t="s">
        <v>122</v>
      </c>
    </row>
    <row r="49" spans="1:7">
      <c r="A49" s="8"/>
      <c r="B49" s="3" t="s">
        <v>165</v>
      </c>
      <c r="C49" s="3" t="s">
        <v>167</v>
      </c>
      <c r="D49" s="3" t="str">
        <f>UPPER(C49)</f>
        <v>SESSION_DATA</v>
      </c>
      <c r="E49" s="3"/>
      <c r="F49" s="11" t="s">
        <v>36</v>
      </c>
      <c r="G49" s="3"/>
    </row>
    <row r="50" spans="1:7">
      <c r="A50" s="8"/>
      <c r="B50" s="3" t="s">
        <v>165</v>
      </c>
      <c r="C50" s="3" t="s">
        <v>168</v>
      </c>
      <c r="D50" s="3" t="str">
        <f>UPPER(C50)</f>
        <v xml:space="preserve">EXPIRE_DATE </v>
      </c>
      <c r="E50" s="3"/>
      <c r="F50" s="11" t="s">
        <v>36</v>
      </c>
      <c r="G50" s="3"/>
    </row>
    <row r="51" spans="1:7">
      <c r="A51" s="17"/>
      <c r="B51" s="10"/>
      <c r="C51" s="10"/>
      <c r="D51" s="10"/>
      <c r="E51" s="10"/>
      <c r="F51" s="10"/>
      <c r="G51" s="10"/>
    </row>
    <row r="52" spans="1:7">
      <c r="A52" s="8">
        <v>10</v>
      </c>
      <c r="B52" s="3" t="s">
        <v>169</v>
      </c>
      <c r="C52" s="3" t="s">
        <v>170</v>
      </c>
      <c r="D52" s="3" t="s">
        <v>173</v>
      </c>
      <c r="E52" s="3" t="s">
        <v>30</v>
      </c>
      <c r="F52" s="11" t="s">
        <v>36</v>
      </c>
      <c r="G52" s="3" t="s">
        <v>122</v>
      </c>
    </row>
    <row r="53" spans="1:7">
      <c r="A53" s="8"/>
      <c r="B53" s="3" t="s">
        <v>169</v>
      </c>
      <c r="C53" s="3" t="s">
        <v>171</v>
      </c>
      <c r="D53" s="3" t="s">
        <v>174</v>
      </c>
      <c r="E53" s="3"/>
      <c r="F53" s="11" t="s">
        <v>36</v>
      </c>
      <c r="G53" s="3"/>
    </row>
    <row r="54" spans="1:7">
      <c r="A54" s="8"/>
      <c r="B54" s="3" t="s">
        <v>169</v>
      </c>
      <c r="C54" s="3" t="s">
        <v>172</v>
      </c>
      <c r="D54" s="3" t="s">
        <v>175</v>
      </c>
      <c r="E54" s="3"/>
      <c r="F54" s="11" t="s">
        <v>36</v>
      </c>
      <c r="G54" s="3"/>
    </row>
    <row r="55" spans="1:7">
      <c r="A55" s="17"/>
      <c r="B55" s="10"/>
      <c r="C55" s="10"/>
      <c r="D55" s="10"/>
      <c r="E55" s="10"/>
      <c r="F55" s="10"/>
      <c r="G55" s="10"/>
    </row>
    <row r="56" spans="1:7">
      <c r="A56" s="8">
        <v>11</v>
      </c>
      <c r="B56" s="3" t="s">
        <v>176</v>
      </c>
      <c r="C56" s="3" t="s">
        <v>177</v>
      </c>
      <c r="D56" s="3" t="s">
        <v>185</v>
      </c>
      <c r="E56" s="3" t="s">
        <v>30</v>
      </c>
      <c r="F56" s="11" t="s">
        <v>36</v>
      </c>
      <c r="G56" s="3" t="s">
        <v>122</v>
      </c>
    </row>
    <row r="57" spans="1:7">
      <c r="A57" s="8"/>
      <c r="B57" s="3" t="s">
        <v>176</v>
      </c>
      <c r="C57" s="3" t="s">
        <v>178</v>
      </c>
      <c r="D57" s="3" t="s">
        <v>186</v>
      </c>
      <c r="E57" s="3"/>
      <c r="F57" s="11" t="s">
        <v>36</v>
      </c>
      <c r="G57" s="3"/>
    </row>
    <row r="58" spans="1:7">
      <c r="A58" s="8"/>
      <c r="B58" s="3" t="s">
        <v>176</v>
      </c>
      <c r="C58" s="3" t="s">
        <v>179</v>
      </c>
      <c r="D58" s="3" t="s">
        <v>186</v>
      </c>
      <c r="E58" s="3"/>
      <c r="F58" s="11" t="s">
        <v>36</v>
      </c>
      <c r="G58" s="3"/>
    </row>
    <row r="59" spans="1:7">
      <c r="A59" s="8"/>
      <c r="B59" s="3" t="s">
        <v>176</v>
      </c>
      <c r="C59" s="3" t="s">
        <v>180</v>
      </c>
      <c r="D59" s="3" t="s">
        <v>185</v>
      </c>
      <c r="E59" s="3"/>
      <c r="F59" s="11" t="s">
        <v>36</v>
      </c>
      <c r="G59" s="3"/>
    </row>
    <row r="60" spans="1:7">
      <c r="A60" s="8"/>
      <c r="B60" s="3" t="s">
        <v>176</v>
      </c>
      <c r="C60" s="3" t="s">
        <v>181</v>
      </c>
      <c r="D60" s="3" t="s">
        <v>185</v>
      </c>
      <c r="E60" s="3"/>
      <c r="F60" s="11" t="s">
        <v>36</v>
      </c>
      <c r="G60" s="3"/>
    </row>
    <row r="61" spans="1:7">
      <c r="A61" s="8"/>
      <c r="B61" s="3" t="s">
        <v>176</v>
      </c>
      <c r="C61" s="3" t="s">
        <v>182</v>
      </c>
      <c r="D61" s="3" t="s">
        <v>187</v>
      </c>
      <c r="E61" s="3"/>
      <c r="F61" s="11" t="s">
        <v>36</v>
      </c>
      <c r="G61" s="3"/>
    </row>
    <row r="62" spans="1:7">
      <c r="A62" s="8"/>
      <c r="B62" s="3" t="s">
        <v>176</v>
      </c>
      <c r="C62" s="3" t="s">
        <v>183</v>
      </c>
      <c r="D62" s="3" t="s">
        <v>188</v>
      </c>
      <c r="E62" s="3"/>
      <c r="F62" s="11" t="s">
        <v>36</v>
      </c>
      <c r="G62" s="3"/>
    </row>
    <row r="63" spans="1:7">
      <c r="A63" s="8"/>
      <c r="B63" s="3" t="s">
        <v>176</v>
      </c>
      <c r="C63" s="3" t="s">
        <v>184</v>
      </c>
      <c r="D63" s="3" t="s">
        <v>185</v>
      </c>
      <c r="E63" s="3"/>
      <c r="F63" s="11" t="s">
        <v>36</v>
      </c>
      <c r="G63" s="3"/>
    </row>
    <row r="64" spans="1:7">
      <c r="A64" s="17"/>
      <c r="B64" s="10"/>
      <c r="C64" s="10"/>
      <c r="D64" s="10"/>
      <c r="E64" s="10"/>
      <c r="F64" s="10"/>
      <c r="G64" s="10"/>
    </row>
    <row r="65" spans="1:7">
      <c r="A65" s="8">
        <v>12</v>
      </c>
      <c r="B65" s="3" t="s">
        <v>189</v>
      </c>
      <c r="C65" s="3" t="s">
        <v>190</v>
      </c>
      <c r="D65" s="3" t="s">
        <v>164</v>
      </c>
      <c r="E65" s="3" t="s">
        <v>30</v>
      </c>
      <c r="F65" s="11" t="s">
        <v>36</v>
      </c>
      <c r="G65" s="3" t="s">
        <v>122</v>
      </c>
    </row>
    <row r="66" spans="1:7">
      <c r="A66" s="8"/>
      <c r="B66" s="3" t="s">
        <v>189</v>
      </c>
      <c r="C66" s="3" t="s">
        <v>191</v>
      </c>
      <c r="D66" s="3" t="s">
        <v>164</v>
      </c>
      <c r="E66" s="3" t="s">
        <v>116</v>
      </c>
      <c r="F66" s="11" t="s">
        <v>36</v>
      </c>
      <c r="G66" s="3"/>
    </row>
    <row r="67" spans="1:7">
      <c r="A67" s="8"/>
      <c r="B67" s="3" t="s">
        <v>189</v>
      </c>
      <c r="C67" s="3" t="s">
        <v>192</v>
      </c>
      <c r="D67" s="3" t="s">
        <v>198</v>
      </c>
      <c r="E67" s="3"/>
      <c r="F67" s="11" t="s">
        <v>36</v>
      </c>
      <c r="G67" s="3"/>
    </row>
    <row r="68" spans="1:7">
      <c r="A68" s="8"/>
      <c r="B68" s="3" t="s">
        <v>189</v>
      </c>
      <c r="C68" s="3" t="s">
        <v>193</v>
      </c>
      <c r="D68" s="3" t="s">
        <v>198</v>
      </c>
      <c r="E68" s="3"/>
      <c r="F68" s="11" t="s">
        <v>36</v>
      </c>
      <c r="G68" s="3"/>
    </row>
    <row r="69" spans="1:7">
      <c r="A69" s="8"/>
      <c r="B69" s="3" t="s">
        <v>189</v>
      </c>
      <c r="C69" s="3" t="s">
        <v>194</v>
      </c>
      <c r="D69" s="3" t="s">
        <v>199</v>
      </c>
      <c r="E69" s="3"/>
      <c r="F69" s="11" t="s">
        <v>36</v>
      </c>
      <c r="G69" s="3"/>
    </row>
    <row r="70" spans="1:7">
      <c r="A70" s="8"/>
      <c r="B70" s="3" t="s">
        <v>189</v>
      </c>
      <c r="C70" s="3" t="s">
        <v>195</v>
      </c>
      <c r="D70" s="3" t="s">
        <v>164</v>
      </c>
      <c r="E70" s="3"/>
      <c r="F70" s="11" t="s">
        <v>36</v>
      </c>
      <c r="G70" s="3"/>
    </row>
    <row r="71" spans="1:7">
      <c r="A71" s="8"/>
      <c r="B71" s="3" t="s">
        <v>189</v>
      </c>
      <c r="C71" s="3" t="s">
        <v>196</v>
      </c>
      <c r="D71" s="3" t="s">
        <v>200</v>
      </c>
      <c r="E71" s="3"/>
      <c r="F71" s="11" t="s">
        <v>36</v>
      </c>
      <c r="G71" s="3"/>
    </row>
    <row r="72" spans="1:7">
      <c r="A72" s="8"/>
      <c r="B72" s="3" t="s">
        <v>189</v>
      </c>
      <c r="C72" s="3" t="s">
        <v>197</v>
      </c>
      <c r="D72" s="3" t="s">
        <v>164</v>
      </c>
      <c r="E72" s="3"/>
      <c r="F72" s="11" t="s">
        <v>36</v>
      </c>
      <c r="G72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H40" sqref="H40"/>
    </sheetView>
  </sheetViews>
  <sheetFormatPr defaultRowHeight="15"/>
  <cols>
    <col min="1" max="1" width="6.140625" style="4" bestFit="1" customWidth="1"/>
    <col min="2" max="2" width="17.5703125" bestFit="1" customWidth="1"/>
    <col min="3" max="3" width="23" bestFit="1" customWidth="1"/>
    <col min="4" max="4" width="11.140625" bestFit="1" customWidth="1"/>
    <col min="6" max="6" width="8.5703125" bestFit="1" customWidth="1"/>
  </cols>
  <sheetData>
    <row r="1" spans="1:6">
      <c r="A1" s="6" t="s">
        <v>31</v>
      </c>
      <c r="B1" s="18" t="s">
        <v>4</v>
      </c>
      <c r="C1" s="18" t="s">
        <v>3</v>
      </c>
      <c r="D1" s="18" t="s">
        <v>0</v>
      </c>
      <c r="E1" s="18" t="s">
        <v>2</v>
      </c>
      <c r="F1" s="2" t="s">
        <v>6</v>
      </c>
    </row>
    <row r="2" spans="1:6">
      <c r="A2" s="5">
        <v>1</v>
      </c>
      <c r="B2" s="3" t="s">
        <v>201</v>
      </c>
      <c r="C2" s="3" t="s">
        <v>202</v>
      </c>
      <c r="D2" s="19" t="s">
        <v>15</v>
      </c>
      <c r="E2" s="3" t="s">
        <v>30</v>
      </c>
      <c r="F2" s="3"/>
    </row>
    <row r="3" spans="1:6">
      <c r="A3" s="5"/>
      <c r="B3" s="3" t="s">
        <v>201</v>
      </c>
      <c r="C3" s="3" t="s">
        <v>203</v>
      </c>
      <c r="D3" s="19" t="s">
        <v>5</v>
      </c>
      <c r="E3" s="3" t="s">
        <v>30</v>
      </c>
      <c r="F3" s="3"/>
    </row>
    <row r="4" spans="1:6">
      <c r="A4" s="5"/>
      <c r="B4" s="3" t="s">
        <v>201</v>
      </c>
      <c r="C4" s="3" t="s">
        <v>204</v>
      </c>
      <c r="D4" s="19" t="s">
        <v>5</v>
      </c>
      <c r="E4" s="19"/>
      <c r="F4" s="3"/>
    </row>
    <row r="5" spans="1:6">
      <c r="A5" s="5"/>
      <c r="B5" s="3" t="s">
        <v>201</v>
      </c>
      <c r="C5" s="11" t="s">
        <v>205</v>
      </c>
      <c r="D5" s="20" t="s">
        <v>26</v>
      </c>
      <c r="E5" s="19"/>
      <c r="F5" s="3"/>
    </row>
    <row r="6" spans="1:6">
      <c r="A6" s="5"/>
      <c r="B6" s="3" t="s">
        <v>201</v>
      </c>
      <c r="C6" s="3" t="s">
        <v>206</v>
      </c>
      <c r="D6" s="19" t="s">
        <v>143</v>
      </c>
      <c r="E6" s="19"/>
      <c r="F6" s="3"/>
    </row>
    <row r="7" spans="1:6">
      <c r="A7" s="5"/>
      <c r="B7" s="3" t="s">
        <v>201</v>
      </c>
      <c r="C7" s="3" t="s">
        <v>207</v>
      </c>
      <c r="D7" s="20" t="s">
        <v>208</v>
      </c>
      <c r="E7" s="19"/>
      <c r="F7" s="3"/>
    </row>
    <row r="8" spans="1:6">
      <c r="A8" s="9"/>
      <c r="B8" s="10"/>
      <c r="C8" s="10"/>
      <c r="D8" s="10"/>
      <c r="E8" s="10"/>
      <c r="F8" s="10"/>
    </row>
    <row r="9" spans="1:6">
      <c r="A9" s="5">
        <v>2</v>
      </c>
      <c r="B9" s="3" t="s">
        <v>209</v>
      </c>
      <c r="C9" s="19" t="s">
        <v>210</v>
      </c>
      <c r="D9" s="19" t="s">
        <v>5</v>
      </c>
      <c r="E9" s="3" t="s">
        <v>30</v>
      </c>
      <c r="F9" s="19"/>
    </row>
    <row r="10" spans="1:6">
      <c r="A10" s="5"/>
      <c r="B10" s="3" t="s">
        <v>209</v>
      </c>
      <c r="C10" s="19" t="s">
        <v>211</v>
      </c>
      <c r="D10" s="19" t="s">
        <v>5</v>
      </c>
      <c r="E10" s="3" t="s">
        <v>30</v>
      </c>
      <c r="F10" s="19"/>
    </row>
    <row r="11" spans="1:6">
      <c r="A11" s="5"/>
      <c r="B11" s="3" t="s">
        <v>209</v>
      </c>
      <c r="C11" s="19" t="s">
        <v>212</v>
      </c>
      <c r="D11" s="19" t="s">
        <v>5</v>
      </c>
      <c r="E11" s="3" t="s">
        <v>30</v>
      </c>
      <c r="F11" s="19"/>
    </row>
    <row r="12" spans="1:6">
      <c r="A12" s="5"/>
      <c r="B12" s="3" t="s">
        <v>209</v>
      </c>
      <c r="C12" s="19" t="s">
        <v>213</v>
      </c>
      <c r="D12" s="21" t="s">
        <v>5</v>
      </c>
      <c r="E12" s="3" t="s">
        <v>30</v>
      </c>
      <c r="F12" s="19"/>
    </row>
    <row r="13" spans="1:6">
      <c r="A13" s="5"/>
      <c r="B13" s="3" t="s">
        <v>209</v>
      </c>
      <c r="C13" s="19" t="s">
        <v>214</v>
      </c>
      <c r="D13" s="21" t="s">
        <v>5</v>
      </c>
      <c r="E13" s="19"/>
      <c r="F13" s="19"/>
    </row>
    <row r="14" spans="1:6">
      <c r="A14" s="5"/>
      <c r="B14" s="3" t="s">
        <v>209</v>
      </c>
      <c r="C14" s="19" t="s">
        <v>215</v>
      </c>
      <c r="D14" s="19" t="s">
        <v>216</v>
      </c>
      <c r="E14" s="19"/>
      <c r="F14" s="19"/>
    </row>
    <row r="15" spans="1:6">
      <c r="A15" s="5"/>
      <c r="B15" s="3" t="s">
        <v>209</v>
      </c>
      <c r="C15" s="19" t="s">
        <v>217</v>
      </c>
      <c r="D15" s="19" t="s">
        <v>216</v>
      </c>
      <c r="E15" s="19"/>
      <c r="F15" s="19"/>
    </row>
    <row r="16" spans="1:6">
      <c r="A16" s="9"/>
      <c r="B16" s="10"/>
      <c r="C16" s="10"/>
      <c r="D16" s="10"/>
      <c r="E16" s="10"/>
      <c r="F16" s="10"/>
    </row>
    <row r="17" spans="1:6">
      <c r="A17" s="5">
        <v>3</v>
      </c>
      <c r="B17" s="3" t="s">
        <v>218</v>
      </c>
      <c r="C17" s="19" t="s">
        <v>219</v>
      </c>
      <c r="D17" s="19" t="s">
        <v>15</v>
      </c>
      <c r="E17" s="19" t="s">
        <v>30</v>
      </c>
      <c r="F17" s="19"/>
    </row>
    <row r="18" spans="1:6">
      <c r="A18" s="5"/>
      <c r="B18" s="3" t="s">
        <v>218</v>
      </c>
      <c r="C18" s="19" t="s">
        <v>212</v>
      </c>
      <c r="D18" s="19" t="s">
        <v>5</v>
      </c>
      <c r="E18" s="19" t="s">
        <v>30</v>
      </c>
      <c r="F18" s="19"/>
    </row>
    <row r="19" spans="1:6">
      <c r="A19" s="5"/>
      <c r="B19" s="3" t="s">
        <v>218</v>
      </c>
      <c r="C19" s="19" t="s">
        <v>220</v>
      </c>
      <c r="D19" s="19" t="s">
        <v>5</v>
      </c>
      <c r="E19" s="19" t="s">
        <v>30</v>
      </c>
      <c r="F19" s="19"/>
    </row>
    <row r="20" spans="1:6">
      <c r="A20" s="5"/>
      <c r="B20" s="3" t="s">
        <v>218</v>
      </c>
      <c r="C20" s="19" t="s">
        <v>221</v>
      </c>
      <c r="D20" s="19" t="s">
        <v>5</v>
      </c>
      <c r="E20" s="19"/>
      <c r="F20" s="19"/>
    </row>
    <row r="21" spans="1:6">
      <c r="A21" s="5"/>
      <c r="B21" s="3" t="s">
        <v>218</v>
      </c>
      <c r="C21" s="19" t="s">
        <v>222</v>
      </c>
      <c r="D21" s="20" t="s">
        <v>5</v>
      </c>
      <c r="E21" s="19"/>
      <c r="F21" s="19"/>
    </row>
    <row r="22" spans="1:6">
      <c r="A22" s="5"/>
      <c r="B22" s="3" t="s">
        <v>218</v>
      </c>
      <c r="C22" s="22" t="s">
        <v>223</v>
      </c>
      <c r="D22" s="21" t="s">
        <v>5</v>
      </c>
      <c r="E22" s="19"/>
      <c r="F22" s="19"/>
    </row>
    <row r="23" spans="1:6">
      <c r="A23" s="5"/>
      <c r="B23" s="3" t="s">
        <v>218</v>
      </c>
      <c r="C23" s="19" t="s">
        <v>224</v>
      </c>
      <c r="D23" s="21" t="s">
        <v>5</v>
      </c>
      <c r="E23" s="19"/>
      <c r="F23" s="19"/>
    </row>
    <row r="25" spans="1:6">
      <c r="A25" s="5">
        <v>4</v>
      </c>
      <c r="B25" s="19" t="s">
        <v>225</v>
      </c>
      <c r="C25" s="19" t="s">
        <v>219</v>
      </c>
      <c r="D25" s="19" t="s">
        <v>15</v>
      </c>
      <c r="E25" s="20" t="s">
        <v>30</v>
      </c>
      <c r="F25" s="19"/>
    </row>
    <row r="26" spans="1:6">
      <c r="A26" s="5"/>
      <c r="B26" s="19" t="s">
        <v>225</v>
      </c>
      <c r="C26" s="19" t="s">
        <v>226</v>
      </c>
      <c r="D26" s="21" t="s">
        <v>5</v>
      </c>
      <c r="E26" s="19" t="s">
        <v>30</v>
      </c>
      <c r="F26" s="19"/>
    </row>
    <row r="27" spans="1:6">
      <c r="A27" s="5"/>
      <c r="B27" s="19" t="s">
        <v>225</v>
      </c>
      <c r="C27" s="22" t="s">
        <v>218</v>
      </c>
      <c r="D27" s="19" t="s">
        <v>5</v>
      </c>
      <c r="E27" s="19"/>
      <c r="F27" s="19"/>
    </row>
    <row r="28" spans="1:6">
      <c r="A28" s="5"/>
      <c r="B28" s="19" t="s">
        <v>225</v>
      </c>
      <c r="C28" s="19" t="s">
        <v>227</v>
      </c>
      <c r="D28" s="19" t="s">
        <v>5</v>
      </c>
      <c r="E28" s="19"/>
      <c r="F28" s="19"/>
    </row>
    <row r="29" spans="1:6">
      <c r="A29" s="5"/>
      <c r="B29" s="19" t="s">
        <v>225</v>
      </c>
      <c r="C29" s="19" t="s">
        <v>228</v>
      </c>
      <c r="D29" s="20" t="s">
        <v>5</v>
      </c>
      <c r="E29" s="19"/>
      <c r="F2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Meijer Source Tables(DNCPOCKK)</vt:lpstr>
      <vt:lpstr>Netezza Stage Tables</vt:lpstr>
      <vt:lpstr>SAS Stage Tables</vt:lpstr>
      <vt:lpstr>Management Console Tables</vt:lpstr>
      <vt:lpstr>mPerks Tables</vt:lpstr>
      <vt:lpstr>PR Aggregations and Scoring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johnvarghese</dc:creator>
  <cp:lastModifiedBy>johnvarghese</cp:lastModifiedBy>
  <dcterms:created xsi:type="dcterms:W3CDTF">2013-06-12T09:32:32Z</dcterms:created>
  <dcterms:modified xsi:type="dcterms:W3CDTF">2013-07-03T13:07:07Z</dcterms:modified>
</cp:coreProperties>
</file>