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3333AY2223S2\"/>
    </mc:Choice>
  </mc:AlternateContent>
  <xr:revisionPtr revIDLastSave="0" documentId="13_ncr:1_{DF6D77EF-8CB3-4144-9F0C-82AD4B2DA9AF}" xr6:coauthVersionLast="47" xr6:coauthVersionMax="47" xr10:uidLastSave="{00000000-0000-0000-0000-000000000000}"/>
  <bookViews>
    <workbookView xWindow="-120" yWindow="-120" windowWidth="20730" windowHeight="11160" xr2:uid="{0D66F4DA-0883-4208-92D4-51BB7166FFA1}"/>
  </bookViews>
  <sheets>
    <sheet name="Q1" sheetId="1" r:id="rId1"/>
    <sheet name="Q1 Plot" sheetId="2" r:id="rId2"/>
  </sheets>
  <definedNames>
    <definedName name="_xlnm.Print_Area" localSheetId="1">'Q1 Plot'!$A$1:$F$54</definedName>
    <definedName name="solver_adj" localSheetId="0" hidden="1">'Q1'!$B$10:$C$10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'Q1'!$D$10</definedName>
    <definedName name="solver_lhs2" localSheetId="0" hidden="1">'Q1'!$D$10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opt" localSheetId="0" hidden="1">'Q1'!$F$10</definedName>
    <definedName name="solver_opt" localSheetId="1" hidden="1">'Q1 Plot'!$C$41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0" i="1"/>
  <c r="D14" i="2"/>
  <c r="C52" i="2"/>
  <c r="C53" i="2"/>
  <c r="E8" i="2"/>
  <c r="C55" i="2"/>
  <c r="C54" i="2"/>
  <c r="C37" i="2"/>
  <c r="C38" i="2"/>
  <c r="C39" i="2"/>
  <c r="C45" i="2"/>
  <c r="C40" i="2"/>
  <c r="C46" i="2"/>
  <c r="C48" i="2"/>
  <c r="C47" i="2"/>
  <c r="D37" i="2"/>
  <c r="D38" i="2"/>
  <c r="D39" i="2"/>
  <c r="D40" i="2"/>
  <c r="D41" i="2"/>
  <c r="C41" i="2"/>
  <c r="C29" i="2"/>
  <c r="D29" i="2"/>
  <c r="D30" i="2"/>
  <c r="D32" i="2"/>
  <c r="C30" i="2"/>
  <c r="C32" i="2"/>
  <c r="D31" i="2"/>
  <c r="C31" i="2"/>
  <c r="D24" i="2"/>
  <c r="E24" i="2"/>
  <c r="F24" i="2"/>
  <c r="D23" i="2"/>
  <c r="E23" i="2"/>
  <c r="F23" i="2"/>
  <c r="D22" i="2"/>
  <c r="E22" i="2"/>
  <c r="F22" i="2"/>
  <c r="D21" i="2"/>
  <c r="E21" i="2"/>
  <c r="F21" i="2"/>
  <c r="D20" i="2"/>
  <c r="E20" i="2"/>
  <c r="F20" i="2"/>
  <c r="D19" i="2"/>
  <c r="E19" i="2"/>
  <c r="F19" i="2"/>
  <c r="D18" i="2"/>
  <c r="E18" i="2"/>
  <c r="F18" i="2"/>
  <c r="D17" i="2"/>
  <c r="E17" i="2"/>
  <c r="F17" i="2"/>
  <c r="D16" i="2"/>
  <c r="E16" i="2"/>
  <c r="F16" i="2"/>
  <c r="D15" i="2"/>
  <c r="E15" i="2"/>
  <c r="F15" i="2"/>
  <c r="E14" i="2"/>
  <c r="F14" i="2"/>
  <c r="F11" i="1"/>
  <c r="E10" i="1"/>
  <c r="E11" i="1"/>
  <c r="C11" i="1"/>
  <c r="B11" i="1"/>
  <c r="G10" i="1"/>
  <c r="D10" i="1"/>
</calcChain>
</file>

<file path=xl/sharedStrings.xml><?xml version="1.0" encoding="utf-8"?>
<sst xmlns="http://schemas.openxmlformats.org/spreadsheetml/2006/main" count="70" uniqueCount="44">
  <si>
    <t>SD</t>
  </si>
  <si>
    <t>rho</t>
  </si>
  <si>
    <t>cov</t>
  </si>
  <si>
    <t>E(rp)</t>
  </si>
  <si>
    <t>Sharpe</t>
  </si>
  <si>
    <t>Standard</t>
  </si>
  <si>
    <t>Return</t>
  </si>
  <si>
    <t>Deviation</t>
  </si>
  <si>
    <t>S</t>
  </si>
  <si>
    <t>B</t>
  </si>
  <si>
    <t>w(S)</t>
  </si>
  <si>
    <t>w(B)</t>
  </si>
  <si>
    <t>sum w</t>
  </si>
  <si>
    <t>E(r)</t>
  </si>
  <si>
    <t>Legend</t>
  </si>
  <si>
    <t>Asset Allocation Analysis: Risk and Return</t>
  </si>
  <si>
    <t>Correlation</t>
  </si>
  <si>
    <t>Coefficient</t>
  </si>
  <si>
    <t>Covariance</t>
  </si>
  <si>
    <t>Weight</t>
  </si>
  <si>
    <t>Expected</t>
  </si>
  <si>
    <t>Reward to</t>
  </si>
  <si>
    <t>Variability</t>
  </si>
  <si>
    <t>Minimum Variance Portfolio</t>
  </si>
  <si>
    <t>Short Sales</t>
  </si>
  <si>
    <t>No Short</t>
  </si>
  <si>
    <t>Allowed</t>
  </si>
  <si>
    <t>Sales</t>
  </si>
  <si>
    <t>Risk</t>
  </si>
  <si>
    <t>Optimal Risky Portfolio</t>
  </si>
  <si>
    <t>Optimal Portfolio w/ Risk-Free Asset</t>
  </si>
  <si>
    <t>Desired rate of return</t>
  </si>
  <si>
    <t>Weight: Optimal Portfolio</t>
  </si>
  <si>
    <t>Weight: Risk-Free Asset</t>
  </si>
  <si>
    <t>Expected Return</t>
  </si>
  <si>
    <t>Standard Deviation</t>
  </si>
  <si>
    <t>Optimal Portfolio w/o Risk-Free Asset</t>
  </si>
  <si>
    <t>T-bill</t>
  </si>
  <si>
    <t>Reward-to-Variability (Sharpe)</t>
  </si>
  <si>
    <t>Weight S</t>
  </si>
  <si>
    <t>Weight B</t>
  </si>
  <si>
    <t>Data to be keyed in</t>
  </si>
  <si>
    <t>Valued computed by Excel</t>
  </si>
  <si>
    <t>SD_P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</si>
</sst>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0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" fontId="0" fillId="0" borderId="3" xfId="0" applyNumberFormat="1" applyBorder="1"/>
    <xf numFmtId="9" fontId="1" fillId="0" borderId="5" xfId="1" applyFont="1" applyBorder="1"/>
    <xf numFmtId="0" fontId="0" fillId="0" borderId="6" xfId="0" applyBorder="1"/>
    <xf numFmtId="9" fontId="0" fillId="0" borderId="6" xfId="1" applyFont="1" applyBorder="1"/>
    <xf numFmtId="0" fontId="0" fillId="0" borderId="7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right"/>
    </xf>
    <xf numFmtId="10" fontId="0" fillId="0" borderId="1" xfId="0" applyNumberForma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right"/>
    </xf>
    <xf numFmtId="166" fontId="0" fillId="0" borderId="0" xfId="0" applyNumberFormat="1"/>
    <xf numFmtId="10" fontId="0" fillId="2" borderId="1" xfId="0" applyNumberFormat="1" applyFill="1" applyBorder="1"/>
    <xf numFmtId="164" fontId="0" fillId="2" borderId="1" xfId="0" applyNumberFormat="1" applyFill="1" applyBorder="1"/>
    <xf numFmtId="165" fontId="0" fillId="2" borderId="4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3" borderId="1" xfId="0" applyFill="1" applyBorder="1"/>
    <xf numFmtId="166" fontId="0" fillId="3" borderId="0" xfId="0" applyNumberFormat="1" applyFill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4" borderId="0" xfId="0" applyFill="1"/>
    <xf numFmtId="0" fontId="0" fillId="4" borderId="0" xfId="0" quotePrefix="1" applyFill="1" applyAlignment="1">
      <alignment horizontal="right"/>
    </xf>
    <xf numFmtId="0" fontId="0" fillId="4" borderId="0" xfId="0" applyFill="1" applyAlignment="1">
      <alignment horizontal="right"/>
    </xf>
    <xf numFmtId="0" fontId="2" fillId="4" borderId="6" xfId="0" applyFont="1" applyFill="1" applyBorder="1"/>
    <xf numFmtId="0" fontId="0" fillId="4" borderId="6" xfId="0" applyFill="1" applyBorder="1"/>
    <xf numFmtId="167" fontId="0" fillId="3" borderId="1" xfId="0" applyNumberFormat="1" applyFill="1" applyBorder="1"/>
    <xf numFmtId="0" fontId="3" fillId="0" borderId="0" xfId="0" applyFont="1"/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Portfolio Risk and Return</a:t>
            </a:r>
          </a:p>
        </c:rich>
      </c:tx>
      <c:layout>
        <c:manualLayout>
          <c:xMode val="edge"/>
          <c:yMode val="edge"/>
          <c:x val="0.35875368671699542"/>
          <c:y val="6.4859295744416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0859737893585"/>
          <c:y val="0.13407223307990376"/>
          <c:w val="0.76177557702194443"/>
          <c:h val="0.74941944667246585"/>
        </c:manualLayout>
      </c:layout>
      <c:scatterChart>
        <c:scatterStyle val="lineMarker"/>
        <c:varyColors val="0"/>
        <c:ser>
          <c:idx val="0"/>
          <c:order val="0"/>
          <c:tx>
            <c:v>Portfolio Opportunity Set</c:v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'Q1 Plot'!$E$14:$E$24</c:f>
              <c:numCache>
                <c:formatCode>0.00000</c:formatCode>
                <c:ptCount val="11"/>
                <c:pt idx="0">
                  <c:v>0.3</c:v>
                </c:pt>
                <c:pt idx="1">
                  <c:v>0.27190991155160199</c:v>
                </c:pt>
                <c:pt idx="2">
                  <c:v>0.24482646915723799</c:v>
                </c:pt>
                <c:pt idx="3">
                  <c:v>0.21912325298790175</c:v>
                </c:pt>
                <c:pt idx="4">
                  <c:v>0.19534584715319647</c:v>
                </c:pt>
                <c:pt idx="5">
                  <c:v>0.17428425057933375</c:v>
                </c:pt>
                <c:pt idx="6">
                  <c:v>0.15703502793962881</c:v>
                </c:pt>
                <c:pt idx="7">
                  <c:v>0.14496551314019482</c:v>
                </c:pt>
                <c:pt idx="8">
                  <c:v>0.13942740046346702</c:v>
                </c:pt>
                <c:pt idx="9">
                  <c:v>0.14119135950900114</c:v>
                </c:pt>
                <c:pt idx="10">
                  <c:v>0.15</c:v>
                </c:pt>
              </c:numCache>
            </c:numRef>
          </c:xVal>
          <c:yVal>
            <c:numRef>
              <c:f>'Q1 Plot'!$D$14:$D$24</c:f>
              <c:numCache>
                <c:formatCode>0.00000</c:formatCode>
                <c:ptCount val="11"/>
                <c:pt idx="0">
                  <c:v>0.2</c:v>
                </c:pt>
                <c:pt idx="1">
                  <c:v>0.19200000000000003</c:v>
                </c:pt>
                <c:pt idx="2">
                  <c:v>0.18400000000000002</c:v>
                </c:pt>
                <c:pt idx="3">
                  <c:v>0.17599999999999999</c:v>
                </c:pt>
                <c:pt idx="4">
                  <c:v>0.16799999999999998</c:v>
                </c:pt>
                <c:pt idx="5">
                  <c:v>0.16</c:v>
                </c:pt>
                <c:pt idx="6">
                  <c:v>0.15200000000000002</c:v>
                </c:pt>
                <c:pt idx="7">
                  <c:v>0.14399999999999999</c:v>
                </c:pt>
                <c:pt idx="8">
                  <c:v>0.13600000000000001</c:v>
                </c:pt>
                <c:pt idx="9">
                  <c:v>0.128</c:v>
                </c:pt>
                <c:pt idx="1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E-462C-BFA5-5B85348D3702}"/>
            </c:ext>
          </c:extLst>
        </c:ser>
        <c:ser>
          <c:idx val="1"/>
          <c:order val="1"/>
          <c:tx>
            <c:v>Capital Allocation Line (MV)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forward val="0.15"/>
            <c:dispRSqr val="0"/>
            <c:dispEq val="0"/>
          </c:trendline>
          <c:xVal>
            <c:numRef>
              <c:f>('Q1 Plot'!$C$10,'Q1 Plot'!$D$32)</c:f>
              <c:numCache>
                <c:formatCode>0.00000</c:formatCode>
                <c:ptCount val="2"/>
                <c:pt idx="0" formatCode="0.00%">
                  <c:v>0</c:v>
                </c:pt>
                <c:pt idx="1">
                  <c:v>0.13917458538609448</c:v>
                </c:pt>
              </c:numCache>
            </c:numRef>
          </c:xVal>
          <c:yVal>
            <c:numRef>
              <c:f>('Q1 Plot'!$B$10,'Q1 Plot'!$D$31)</c:f>
              <c:numCache>
                <c:formatCode>0.00000</c:formatCode>
                <c:ptCount val="2"/>
                <c:pt idx="0" formatCode="0.00%">
                  <c:v>0.08</c:v>
                </c:pt>
                <c:pt idx="1">
                  <c:v>0.13391304347826086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2E-462C-BFA5-5B85348D3702}"/>
            </c:ext>
          </c:extLst>
        </c:ser>
        <c:ser>
          <c:idx val="2"/>
          <c:order val="2"/>
          <c:tx>
            <c:v>Capital Allocation Line (OR)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  <a:prstDash val="solid"/>
              </a:ln>
            </c:spPr>
            <c:trendlineType val="linear"/>
            <c:forward val="0.2"/>
            <c:dispRSqr val="0"/>
            <c:dispEq val="0"/>
          </c:trendline>
          <c:xVal>
            <c:numRef>
              <c:f>('Q1 Plot'!$C$10,'Q1 Plot'!$D$40)</c:f>
              <c:numCache>
                <c:formatCode>0.00000</c:formatCode>
                <c:ptCount val="2"/>
                <c:pt idx="0" formatCode="0.00%">
                  <c:v>0</c:v>
                </c:pt>
                <c:pt idx="1">
                  <c:v>0.16538197202275487</c:v>
                </c:pt>
              </c:numCache>
            </c:numRef>
          </c:xVal>
          <c:yVal>
            <c:numRef>
              <c:f>('Q1 Plot'!$B$10,'Q1 Plot'!$D$39)</c:f>
              <c:numCache>
                <c:formatCode>0.00000</c:formatCode>
                <c:ptCount val="2"/>
                <c:pt idx="0" formatCode="0.00%">
                  <c:v>0.08</c:v>
                </c:pt>
                <c:pt idx="1">
                  <c:v>0.15612903225806452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E-462C-BFA5-5B85348D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6240"/>
        <c:axId val="198865664"/>
      </c:scatterChart>
      <c:valAx>
        <c:axId val="197786240"/>
        <c:scaling>
          <c:orientation val="minMax"/>
          <c:max val="0.3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43090221969676473"/>
              <c:y val="0.92391125069194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65664"/>
        <c:crosses val="autoZero"/>
        <c:crossBetween val="midCat"/>
      </c:valAx>
      <c:valAx>
        <c:axId val="198865664"/>
        <c:scaling>
          <c:orientation val="minMax"/>
          <c:max val="0.2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Expected return</a:t>
                </a:r>
              </a:p>
            </c:rich>
          </c:tx>
          <c:layout>
            <c:manualLayout>
              <c:xMode val="edge"/>
              <c:yMode val="edge"/>
              <c:x val="7.7331132577499975E-2"/>
              <c:y val="0.30930602469526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86240"/>
        <c:crosses val="autoZero"/>
        <c:crossBetween val="midCat"/>
        <c:majorUnit val="4618.1227169538497"/>
        <c:minorUnit val="4618.1227169538497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877683073121015"/>
          <c:y val="0.68441148228064042"/>
          <c:w val="0.31228148027888264"/>
          <c:h val="0.160688891650380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31751</xdr:rowOff>
    </xdr:from>
    <xdr:to>
      <xdr:col>8</xdr:col>
      <xdr:colOff>657225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E60773-211B-4A0D-A931-33EC2574E206}"/>
            </a:ext>
          </a:extLst>
        </xdr:cNvPr>
        <xdr:cNvSpPr txBox="1"/>
      </xdr:nvSpPr>
      <xdr:spPr>
        <a:xfrm>
          <a:off x="0" y="1984376"/>
          <a:ext cx="13163550" cy="11683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</a:t>
          </a:r>
        </a:p>
        <a:p>
          <a:r>
            <a:rPr lang="en-US" sz="1100"/>
            <a:t>a. To find the lowest-volatility portfolio, </a:t>
          </a:r>
          <a:r>
            <a:rPr lang="en-US" sz="1100" baseline="0"/>
            <a:t>set the</a:t>
          </a:r>
          <a:r>
            <a:rPr lang="en-US" sz="1100"/>
            <a:t> target</a:t>
          </a:r>
          <a:r>
            <a:rPr lang="en-US" sz="1100" baseline="0"/>
            <a:t> cell to </a:t>
          </a:r>
          <a:r>
            <a:rPr lang="en-US" sz="1100" baseline="0">
              <a:solidFill>
                <a:srgbClr val="FF0000"/>
              </a:solidFill>
            </a:rPr>
            <a:t>SD_P (F10)</a:t>
          </a:r>
          <a:r>
            <a:rPr lang="en-US" sz="1100" baseline="0"/>
            <a:t> and ask it to minimize it subject to constraint of the total weights of the portfolio = 1, by changing w(S) and w(B).</a:t>
          </a:r>
        </a:p>
        <a:p>
          <a:pPr>
            <a:lnSpc>
              <a:spcPts val="1200"/>
            </a:lnSpc>
          </a:pPr>
          <a:endParaRPr lang="en-US" sz="1100" baseline="0"/>
        </a:p>
        <a:p>
          <a:r>
            <a:rPr lang="en-US" sz="1100" baseline="0"/>
            <a:t>e.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Sharpe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ratio of the best feasible CAL,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target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cell to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Sharpe (G10)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ask it to maximize it subject to constraint of the total weights of the portfolio = 1, by changing w(S) and w(B).</a:t>
          </a:r>
          <a:endParaRPr lang="en-SG">
            <a:effectLst/>
          </a:endParaRPr>
        </a:p>
      </xdr:txBody>
    </xdr:sp>
    <xdr:clientData/>
  </xdr:twoCellAnchor>
  <xdr:twoCellAnchor editAs="oneCell">
    <xdr:from>
      <xdr:col>7</xdr:col>
      <xdr:colOff>76199</xdr:colOff>
      <xdr:row>7</xdr:row>
      <xdr:rowOff>47625</xdr:rowOff>
    </xdr:from>
    <xdr:to>
      <xdr:col>8</xdr:col>
      <xdr:colOff>476249</xdr:colOff>
      <xdr:row>11</xdr:row>
      <xdr:rowOff>96704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B2A8BD-0166-46A6-83DC-60F9AB772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399" y="1190625"/>
          <a:ext cx="1981200" cy="696779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20</xdr:row>
      <xdr:rowOff>142875</xdr:rowOff>
    </xdr:from>
    <xdr:to>
      <xdr:col>1</xdr:col>
      <xdr:colOff>485774</xdr:colOff>
      <xdr:row>23</xdr:row>
      <xdr:rowOff>292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F1C83A-66A9-4E89-B85F-CE2B08CE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499" y="3390900"/>
          <a:ext cx="3695700" cy="343192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24</xdr:row>
      <xdr:rowOff>95250</xdr:rowOff>
    </xdr:from>
    <xdr:to>
      <xdr:col>3</xdr:col>
      <xdr:colOff>1587</xdr:colOff>
      <xdr:row>27</xdr:row>
      <xdr:rowOff>18650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8F75DE-DFD1-452D-BDC0-8C3821AD8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99" y="3990975"/>
          <a:ext cx="5343526" cy="40917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66674</xdr:colOff>
      <xdr:row>27</xdr:row>
      <xdr:rowOff>152400</xdr:rowOff>
    </xdr:from>
    <xdr:to>
      <xdr:col>1</xdr:col>
      <xdr:colOff>95250</xdr:colOff>
      <xdr:row>30</xdr:row>
      <xdr:rowOff>22876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437F7A-6B46-4026-97C7-C5F65DD4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48" y="4533900"/>
          <a:ext cx="2971802" cy="35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88900</xdr:rowOff>
    </xdr:from>
    <xdr:to>
      <xdr:col>16</xdr:col>
      <xdr:colOff>76200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E00A8-6E07-476D-8C72-70368D6E3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4234-7ED4-4934-AF0F-829DDA7C3BEC}">
  <dimension ref="A1:G11"/>
  <sheetViews>
    <sheetView tabSelected="1" topLeftCell="A19" zoomScale="151" zoomScaleNormal="75" workbookViewId="0">
      <selection activeCell="C11" sqref="C11"/>
    </sheetView>
  </sheetViews>
  <sheetFormatPr defaultColWidth="8.85546875" defaultRowHeight="12.75" x14ac:dyDescent="0.2"/>
  <cols>
    <col min="1" max="1" width="21.85546875" customWidth="1"/>
    <col min="2" max="2" width="8.85546875" customWidth="1"/>
    <col min="3" max="3" width="10.42578125" bestFit="1" customWidth="1"/>
    <col min="4" max="4" width="9.85546875" customWidth="1"/>
    <col min="6" max="6" width="12.85546875" customWidth="1"/>
    <col min="9" max="9" width="10" customWidth="1"/>
    <col min="10" max="10" width="24.140625" customWidth="1"/>
  </cols>
  <sheetData>
    <row r="1" spans="1:7" x14ac:dyDescent="0.2">
      <c r="A1" s="38" t="s">
        <v>14</v>
      </c>
      <c r="B1" s="39"/>
    </row>
    <row r="2" spans="1:7" x14ac:dyDescent="0.2">
      <c r="A2" s="40" t="s">
        <v>41</v>
      </c>
      <c r="B2" s="41"/>
    </row>
    <row r="3" spans="1:7" ht="13.5" thickBot="1" x14ac:dyDescent="0.25">
      <c r="A3" s="42" t="s">
        <v>42</v>
      </c>
      <c r="B3" s="43"/>
    </row>
    <row r="4" spans="1:7" x14ac:dyDescent="0.2">
      <c r="C4" t="s">
        <v>13</v>
      </c>
      <c r="D4" t="s">
        <v>0</v>
      </c>
      <c r="E4" t="s">
        <v>1</v>
      </c>
      <c r="F4" t="s">
        <v>2</v>
      </c>
    </row>
    <row r="5" spans="1:7" x14ac:dyDescent="0.2">
      <c r="B5" t="s">
        <v>8</v>
      </c>
      <c r="C5" s="11">
        <v>0.4</v>
      </c>
      <c r="D5" s="11">
        <v>0.3</v>
      </c>
      <c r="E5" s="11">
        <v>0.2</v>
      </c>
      <c r="F5" s="36">
        <f>E5*D5*D6</f>
        <v>1.2E-2</v>
      </c>
    </row>
    <row r="6" spans="1:7" x14ac:dyDescent="0.2">
      <c r="B6" t="s">
        <v>9</v>
      </c>
      <c r="C6" s="11">
        <v>0.2</v>
      </c>
      <c r="D6" s="11">
        <v>0.2</v>
      </c>
    </row>
    <row r="7" spans="1:7" x14ac:dyDescent="0.2">
      <c r="B7" t="s">
        <v>37</v>
      </c>
      <c r="C7" s="11">
        <v>0.05</v>
      </c>
      <c r="D7" s="11">
        <v>0</v>
      </c>
    </row>
    <row r="9" spans="1:7" x14ac:dyDescent="0.2">
      <c r="B9" s="1" t="s">
        <v>10</v>
      </c>
      <c r="C9" t="s">
        <v>11</v>
      </c>
      <c r="D9" s="1" t="s">
        <v>12</v>
      </c>
      <c r="E9" t="s">
        <v>3</v>
      </c>
      <c r="F9" s="37" t="s">
        <v>43</v>
      </c>
      <c r="G9" s="37" t="s">
        <v>4</v>
      </c>
    </row>
    <row r="10" spans="1:7" x14ac:dyDescent="0.2">
      <c r="B10" s="27">
        <v>0.5</v>
      </c>
      <c r="C10" s="28">
        <v>0.5</v>
      </c>
      <c r="D10" s="2">
        <f>SUM(B10:C10)</f>
        <v>1</v>
      </c>
      <c r="E10" s="29">
        <f>B10*C5+C10*C6</f>
        <v>0.30000000000000004</v>
      </c>
      <c r="F10" s="28">
        <f>(B10^2*D5^2+C10^2*D6^2+2*B10*C10*F5)^0.5</f>
        <v>0.19621416870348585</v>
      </c>
      <c r="G10" s="30">
        <f>(E10-C7)/F10</f>
        <v>1.2741179785940642</v>
      </c>
    </row>
    <row r="11" spans="1:7" x14ac:dyDescent="0.2">
      <c r="B11" s="3">
        <f>B10</f>
        <v>0.5</v>
      </c>
      <c r="C11" s="3">
        <f>C10</f>
        <v>0.5</v>
      </c>
      <c r="D11" s="4"/>
      <c r="E11" s="5">
        <f>E10</f>
        <v>0.30000000000000004</v>
      </c>
      <c r="F11" s="5">
        <f>F10</f>
        <v>0.19621416870348585</v>
      </c>
      <c r="G11" s="6"/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E2AE-0F7B-40EB-953D-6E78B39CC894}">
  <sheetPr>
    <pageSetUpPr fitToPage="1"/>
  </sheetPr>
  <dimension ref="A1:F55"/>
  <sheetViews>
    <sheetView showFormulas="1" workbookViewId="0">
      <selection activeCell="F7" sqref="F7"/>
    </sheetView>
  </sheetViews>
  <sheetFormatPr defaultRowHeight="12.75" x14ac:dyDescent="0.2"/>
  <cols>
    <col min="1" max="1" width="16.5703125" customWidth="1"/>
    <col min="2" max="2" width="15.85546875" customWidth="1"/>
    <col min="3" max="3" width="11.7109375" customWidth="1"/>
    <col min="4" max="4" width="13.85546875" customWidth="1"/>
    <col min="5" max="5" width="13.42578125" customWidth="1"/>
    <col min="6" max="6" width="11.7109375" customWidth="1"/>
  </cols>
  <sheetData>
    <row r="1" spans="1:6" x14ac:dyDescent="0.2">
      <c r="A1" s="9" t="s">
        <v>15</v>
      </c>
    </row>
    <row r="2" spans="1:6" ht="13.5" thickBot="1" x14ac:dyDescent="0.25">
      <c r="A2" s="9"/>
    </row>
    <row r="3" spans="1:6" x14ac:dyDescent="0.2">
      <c r="A3" s="38" t="s">
        <v>14</v>
      </c>
      <c r="B3" s="39"/>
    </row>
    <row r="4" spans="1:6" x14ac:dyDescent="0.2">
      <c r="A4" s="40" t="s">
        <v>41</v>
      </c>
      <c r="B4" s="41"/>
    </row>
    <row r="5" spans="1:6" ht="13.5" thickBot="1" x14ac:dyDescent="0.25">
      <c r="A5" s="42" t="s">
        <v>42</v>
      </c>
      <c r="B5" s="43"/>
    </row>
    <row r="6" spans="1:6" x14ac:dyDescent="0.2">
      <c r="A6" s="44"/>
      <c r="B6" s="44"/>
      <c r="C6" s="7" t="s">
        <v>5</v>
      </c>
      <c r="D6" s="7" t="s">
        <v>16</v>
      </c>
      <c r="E6" s="9"/>
    </row>
    <row r="7" spans="1:6" x14ac:dyDescent="0.2">
      <c r="B7" s="7" t="s">
        <v>6</v>
      </c>
      <c r="C7" s="7" t="s">
        <v>7</v>
      </c>
      <c r="D7" s="7" t="s">
        <v>17</v>
      </c>
      <c r="E7" s="7" t="s">
        <v>18</v>
      </c>
    </row>
    <row r="8" spans="1:6" x14ac:dyDescent="0.2">
      <c r="A8" t="s">
        <v>8</v>
      </c>
      <c r="B8" s="20">
        <v>0.2</v>
      </c>
      <c r="C8" s="20">
        <v>0.3</v>
      </c>
      <c r="D8" s="21">
        <v>0.1</v>
      </c>
      <c r="E8" s="25">
        <f>$C$8*$C$9*$D$8</f>
        <v>4.4999999999999997E-3</v>
      </c>
    </row>
    <row r="9" spans="1:6" x14ac:dyDescent="0.2">
      <c r="A9" t="s">
        <v>9</v>
      </c>
      <c r="B9" s="20">
        <v>0.12</v>
      </c>
      <c r="C9" s="20">
        <v>0.15</v>
      </c>
      <c r="D9" s="10"/>
    </row>
    <row r="10" spans="1:6" x14ac:dyDescent="0.2">
      <c r="A10" t="s">
        <v>37</v>
      </c>
      <c r="B10" s="20">
        <v>0.08</v>
      </c>
      <c r="C10" s="13">
        <v>0</v>
      </c>
      <c r="D10" s="10"/>
    </row>
    <row r="12" spans="1:6" x14ac:dyDescent="0.2">
      <c r="A12" s="8" t="s">
        <v>19</v>
      </c>
      <c r="B12" s="8" t="s">
        <v>19</v>
      </c>
      <c r="C12" s="9"/>
      <c r="D12" s="7" t="s">
        <v>20</v>
      </c>
      <c r="E12" s="7" t="s">
        <v>5</v>
      </c>
      <c r="F12" s="7" t="s">
        <v>21</v>
      </c>
    </row>
    <row r="13" spans="1:6" x14ac:dyDescent="0.2">
      <c r="A13" s="14" t="s">
        <v>8</v>
      </c>
      <c r="B13" s="14" t="s">
        <v>9</v>
      </c>
      <c r="C13" s="15"/>
      <c r="D13" s="16" t="s">
        <v>6</v>
      </c>
      <c r="E13" s="16" t="s">
        <v>7</v>
      </c>
      <c r="F13" s="16" t="s">
        <v>22</v>
      </c>
    </row>
    <row r="14" spans="1:6" x14ac:dyDescent="0.2">
      <c r="A14" s="22">
        <v>1</v>
      </c>
      <c r="B14" s="23">
        <v>0</v>
      </c>
      <c r="D14" s="26">
        <f>(($B$8*$A14)+($B$9*$B14))</f>
        <v>0.2</v>
      </c>
      <c r="E14" s="26">
        <f t="shared" ref="E14:E24" si="0">((($A14^2)*($C$8^2))+(($B14^2)*($C$9^2))+(2*$A14*$B14*$E$8))^0.5</f>
        <v>0.3</v>
      </c>
      <c r="F14" s="26">
        <f>(D14-$B$10)/E14</f>
        <v>0.4</v>
      </c>
    </row>
    <row r="15" spans="1:6" x14ac:dyDescent="0.2">
      <c r="A15" s="24">
        <v>0.9</v>
      </c>
      <c r="B15" s="23">
        <v>0.1</v>
      </c>
      <c r="D15" s="26">
        <f t="shared" ref="D15:D24" si="1">(($B$8*$A15)+($B$9*$B15))</f>
        <v>0.19200000000000003</v>
      </c>
      <c r="E15" s="26">
        <f t="shared" si="0"/>
        <v>0.27190991155160199</v>
      </c>
      <c r="F15" s="26">
        <f t="shared" ref="F15:F24" si="2">(D15-$B$10)/E15</f>
        <v>0.41190113063879658</v>
      </c>
    </row>
    <row r="16" spans="1:6" x14ac:dyDescent="0.2">
      <c r="A16" s="24">
        <v>0.8</v>
      </c>
      <c r="B16" s="23">
        <v>0.2</v>
      </c>
      <c r="D16" s="26">
        <f t="shared" si="1"/>
        <v>0.18400000000000002</v>
      </c>
      <c r="E16" s="26">
        <f t="shared" si="0"/>
        <v>0.24482646915723799</v>
      </c>
      <c r="F16" s="26">
        <f t="shared" si="2"/>
        <v>0.424790670543089</v>
      </c>
    </row>
    <row r="17" spans="1:6" x14ac:dyDescent="0.2">
      <c r="A17" s="24">
        <v>0.7</v>
      </c>
      <c r="B17" s="23">
        <v>0.3</v>
      </c>
      <c r="D17" s="26">
        <f t="shared" si="1"/>
        <v>0.17599999999999999</v>
      </c>
      <c r="E17" s="26">
        <f t="shared" si="0"/>
        <v>0.21912325298790175</v>
      </c>
      <c r="F17" s="26">
        <f t="shared" si="2"/>
        <v>0.43810959672682637</v>
      </c>
    </row>
    <row r="18" spans="1:6" x14ac:dyDescent="0.2">
      <c r="A18" s="24">
        <v>0.6</v>
      </c>
      <c r="B18" s="23">
        <v>0.4</v>
      </c>
      <c r="D18" s="26">
        <f t="shared" si="1"/>
        <v>0.16799999999999998</v>
      </c>
      <c r="E18" s="26">
        <f t="shared" si="0"/>
        <v>0.19534584715319647</v>
      </c>
      <c r="F18" s="26">
        <f t="shared" si="2"/>
        <v>0.45048308567823075</v>
      </c>
    </row>
    <row r="19" spans="1:6" x14ac:dyDescent="0.2">
      <c r="A19" s="24">
        <v>0.5</v>
      </c>
      <c r="B19" s="23">
        <v>0.5</v>
      </c>
      <c r="D19" s="26">
        <f t="shared" si="1"/>
        <v>0.16</v>
      </c>
      <c r="E19" s="26">
        <f t="shared" si="0"/>
        <v>0.17428425057933375</v>
      </c>
      <c r="F19" s="26">
        <f t="shared" si="2"/>
        <v>0.45902024843939759</v>
      </c>
    </row>
    <row r="20" spans="1:6" x14ac:dyDescent="0.2">
      <c r="A20" s="24">
        <v>0.4</v>
      </c>
      <c r="B20" s="23">
        <v>0.6</v>
      </c>
      <c r="D20" s="26">
        <f t="shared" si="1"/>
        <v>0.15200000000000002</v>
      </c>
      <c r="E20" s="26">
        <f t="shared" si="0"/>
        <v>0.15703502793962881</v>
      </c>
      <c r="F20" s="26">
        <f t="shared" si="2"/>
        <v>0.4584964319405222</v>
      </c>
    </row>
    <row r="21" spans="1:6" x14ac:dyDescent="0.2">
      <c r="A21" s="24">
        <v>0.3</v>
      </c>
      <c r="B21" s="23">
        <v>0.7</v>
      </c>
      <c r="D21" s="26">
        <f t="shared" si="1"/>
        <v>0.14399999999999999</v>
      </c>
      <c r="E21" s="26">
        <f t="shared" si="0"/>
        <v>0.14496551314019482</v>
      </c>
      <c r="F21" s="26">
        <f t="shared" si="2"/>
        <v>0.44148431315595849</v>
      </c>
    </row>
    <row r="22" spans="1:6" x14ac:dyDescent="0.2">
      <c r="A22" s="24">
        <v>0.2</v>
      </c>
      <c r="B22" s="23">
        <v>0.8</v>
      </c>
      <c r="D22" s="26">
        <f t="shared" si="1"/>
        <v>0.13600000000000001</v>
      </c>
      <c r="E22" s="26">
        <f t="shared" si="0"/>
        <v>0.13942740046346702</v>
      </c>
      <c r="F22" s="26">
        <f t="shared" si="2"/>
        <v>0.40164271738447288</v>
      </c>
    </row>
    <row r="23" spans="1:6" x14ac:dyDescent="0.2">
      <c r="A23" s="24">
        <v>0.1</v>
      </c>
      <c r="B23" s="23">
        <v>0.9</v>
      </c>
      <c r="D23" s="26">
        <f t="shared" si="1"/>
        <v>0.128</v>
      </c>
      <c r="E23" s="26">
        <f t="shared" si="0"/>
        <v>0.14119135950900114</v>
      </c>
      <c r="F23" s="26">
        <f t="shared" si="2"/>
        <v>0.33996414629706811</v>
      </c>
    </row>
    <row r="24" spans="1:6" x14ac:dyDescent="0.2">
      <c r="A24" s="24">
        <v>0</v>
      </c>
      <c r="B24" s="23">
        <v>1</v>
      </c>
      <c r="D24" s="26">
        <f t="shared" si="1"/>
        <v>0.12</v>
      </c>
      <c r="E24" s="26">
        <f t="shared" si="0"/>
        <v>0.15</v>
      </c>
      <c r="F24" s="26">
        <f t="shared" si="2"/>
        <v>0.26666666666666666</v>
      </c>
    </row>
    <row r="25" spans="1:6" x14ac:dyDescent="0.2">
      <c r="D25" s="17"/>
    </row>
    <row r="26" spans="1:6" x14ac:dyDescent="0.2">
      <c r="A26" s="34" t="s">
        <v>23</v>
      </c>
      <c r="B26" s="35"/>
    </row>
    <row r="27" spans="1:6" x14ac:dyDescent="0.2">
      <c r="C27" s="7" t="s">
        <v>24</v>
      </c>
      <c r="D27" s="7" t="s">
        <v>25</v>
      </c>
    </row>
    <row r="28" spans="1:6" x14ac:dyDescent="0.2">
      <c r="C28" s="16" t="s">
        <v>26</v>
      </c>
      <c r="D28" s="16" t="s">
        <v>27</v>
      </c>
    </row>
    <row r="29" spans="1:6" x14ac:dyDescent="0.2">
      <c r="B29" s="12" t="s">
        <v>8</v>
      </c>
      <c r="C29" s="26">
        <f>(($C$9^2-$E$8)/($C$8^2+$C$9^2-(2*$E$8)))</f>
        <v>0.17391304347826086</v>
      </c>
      <c r="D29" s="26">
        <f>IF(C29&gt;1,1,C29)</f>
        <v>0.17391304347826086</v>
      </c>
    </row>
    <row r="30" spans="1:6" x14ac:dyDescent="0.2">
      <c r="B30" s="12" t="s">
        <v>9</v>
      </c>
      <c r="C30" s="26">
        <f>1-$C$29</f>
        <v>0.82608695652173914</v>
      </c>
      <c r="D30" s="26">
        <f>1-D29</f>
        <v>0.82608695652173914</v>
      </c>
    </row>
    <row r="31" spans="1:6" x14ac:dyDescent="0.2">
      <c r="B31" s="12" t="s">
        <v>6</v>
      </c>
      <c r="C31" s="26">
        <f>(($B$8*C29)+($B$9*C30))</f>
        <v>0.13391304347826086</v>
      </c>
      <c r="D31" s="26">
        <f>(($B$8*D29)+($B$9*D30))</f>
        <v>0.13391304347826086</v>
      </c>
    </row>
    <row r="32" spans="1:6" x14ac:dyDescent="0.2">
      <c r="B32" s="12" t="s">
        <v>28</v>
      </c>
      <c r="C32" s="26">
        <f>((($C$29^2)*($C$8^2))+(($C$30^2)*($C$9^2))+(2*$C$29*$C$30*$E$8))^0.5</f>
        <v>0.13917458538609448</v>
      </c>
      <c r="D32" s="26">
        <f>((($D$29^2)*($C$8^2))+(($D$30^2)*($C$9^2))+(2*$D$29*$D$30*$E$8))^0.5</f>
        <v>0.13917458538609448</v>
      </c>
    </row>
    <row r="33" spans="1:4" x14ac:dyDescent="0.2">
      <c r="B33" s="12"/>
      <c r="D33" s="17"/>
    </row>
    <row r="34" spans="1:4" x14ac:dyDescent="0.2">
      <c r="A34" s="34" t="s">
        <v>29</v>
      </c>
      <c r="B34" s="35"/>
    </row>
    <row r="35" spans="1:4" x14ac:dyDescent="0.2">
      <c r="C35" s="7" t="s">
        <v>24</v>
      </c>
      <c r="D35" s="7" t="s">
        <v>25</v>
      </c>
    </row>
    <row r="36" spans="1:4" x14ac:dyDescent="0.2">
      <c r="C36" s="16" t="s">
        <v>26</v>
      </c>
      <c r="D36" s="16" t="s">
        <v>27</v>
      </c>
    </row>
    <row r="37" spans="1:4" x14ac:dyDescent="0.2">
      <c r="B37" s="12" t="s">
        <v>8</v>
      </c>
      <c r="C37" s="26">
        <f>(((($B$8-$B$10)*($C$9^2))-(($B$9-$B$10)*($E$8)))/((($B$8-$B$10)*($C$9^2))+(($B$9-$B$10)*($C$8^2))-((($B$8-$B$10)+($B$9-$B$10))*$E$8)))</f>
        <v>0.45161290322580649</v>
      </c>
      <c r="D37" s="26">
        <f>IF(C37&gt;1,1,IF(C37&lt;0,0,C37))</f>
        <v>0.45161290322580649</v>
      </c>
    </row>
    <row r="38" spans="1:4" x14ac:dyDescent="0.2">
      <c r="B38" s="18" t="s">
        <v>9</v>
      </c>
      <c r="C38" s="26">
        <f>(1-$C$37)</f>
        <v>0.54838709677419351</v>
      </c>
      <c r="D38" s="26">
        <f>1-D37</f>
        <v>0.54838709677419351</v>
      </c>
    </row>
    <row r="39" spans="1:4" x14ac:dyDescent="0.2">
      <c r="B39" s="12" t="s">
        <v>6</v>
      </c>
      <c r="C39" s="26">
        <f>(($C$37*$B$8)+($C$38*$B$9))</f>
        <v>0.15612903225806452</v>
      </c>
      <c r="D39" s="26">
        <f>(($D$37*$B$8)+($D$38*$B$9))</f>
        <v>0.15612903225806452</v>
      </c>
    </row>
    <row r="40" spans="1:4" x14ac:dyDescent="0.2">
      <c r="B40" s="12" t="s">
        <v>28</v>
      </c>
      <c r="C40" s="26">
        <f>((($C$37^2)*($C$8^2))+(($C$38^2)*($C$9^2))+(2*$C$37*$C$38*$E$8))^0.5</f>
        <v>0.16538197202275487</v>
      </c>
      <c r="D40" s="26">
        <f>((($D$37^2)*($C$8^2))+(($D$38^2)*($C$9^2))+(2*$D$37*$D$38*$E$8))^0.5</f>
        <v>0.16538197202275487</v>
      </c>
    </row>
    <row r="41" spans="1:4" x14ac:dyDescent="0.2">
      <c r="B41" s="12" t="s">
        <v>38</v>
      </c>
      <c r="C41" s="26">
        <f>(($C$39-$B$10)/$C$40)</f>
        <v>0.46032243615761176</v>
      </c>
      <c r="D41" s="26">
        <f>(($D$39-$B$10)/$D$40)</f>
        <v>0.46032243615761176</v>
      </c>
    </row>
    <row r="43" spans="1:4" x14ac:dyDescent="0.2">
      <c r="A43" s="34" t="s">
        <v>30</v>
      </c>
      <c r="B43" s="35"/>
      <c r="C43" s="4"/>
    </row>
    <row r="44" spans="1:4" x14ac:dyDescent="0.2">
      <c r="B44" s="12" t="s">
        <v>31</v>
      </c>
      <c r="C44" s="20">
        <v>0.14000000000000001</v>
      </c>
    </row>
    <row r="45" spans="1:4" x14ac:dyDescent="0.2">
      <c r="A45" s="31"/>
      <c r="B45" s="32" t="s">
        <v>32</v>
      </c>
      <c r="C45" s="26">
        <f>(($C$44-$B$10)/($C$39-$B$10))</f>
        <v>0.78813559322033921</v>
      </c>
      <c r="D45" s="19"/>
    </row>
    <row r="46" spans="1:4" x14ac:dyDescent="0.2">
      <c r="A46" s="31"/>
      <c r="B46" s="32" t="s">
        <v>33</v>
      </c>
      <c r="C46" s="26">
        <f>(1-$C$45)</f>
        <v>0.21186440677966079</v>
      </c>
      <c r="D46" s="19"/>
    </row>
    <row r="47" spans="1:4" x14ac:dyDescent="0.2">
      <c r="B47" s="12" t="s">
        <v>34</v>
      </c>
      <c r="C47" s="26">
        <f>(($C$45*$C$39)+($C$46*$B$10))</f>
        <v>0.14000000000000001</v>
      </c>
      <c r="D47" s="19"/>
    </row>
    <row r="48" spans="1:4" x14ac:dyDescent="0.2">
      <c r="B48" s="12" t="s">
        <v>35</v>
      </c>
      <c r="C48" s="26">
        <f>(($C$45*$C$40)+($C$46*$C$10))</f>
        <v>0.13034341862810345</v>
      </c>
      <c r="D48" s="19"/>
    </row>
    <row r="50" spans="1:3" x14ac:dyDescent="0.2">
      <c r="A50" s="34" t="s">
        <v>36</v>
      </c>
      <c r="B50" s="35"/>
      <c r="C50" s="4"/>
    </row>
    <row r="51" spans="1:3" x14ac:dyDescent="0.2">
      <c r="B51" s="12" t="s">
        <v>31</v>
      </c>
      <c r="C51" s="20">
        <v>0.14000000000000001</v>
      </c>
    </row>
    <row r="52" spans="1:3" x14ac:dyDescent="0.2">
      <c r="A52" s="31"/>
      <c r="B52" s="33" t="s">
        <v>39</v>
      </c>
      <c r="C52" s="26">
        <f>($C$51-$B$9)/($B$8-$B$9)</f>
        <v>0.25000000000000017</v>
      </c>
    </row>
    <row r="53" spans="1:3" x14ac:dyDescent="0.2">
      <c r="A53" s="31"/>
      <c r="B53" s="32" t="s">
        <v>40</v>
      </c>
      <c r="C53" s="26">
        <f>(1-$C$52)</f>
        <v>0.74999999999999978</v>
      </c>
    </row>
    <row r="54" spans="1:3" x14ac:dyDescent="0.2">
      <c r="B54" s="12" t="s">
        <v>34</v>
      </c>
      <c r="C54" s="26">
        <f>(($C$52*$B$8)+($C$53*$B$9))</f>
        <v>0.14000000000000001</v>
      </c>
    </row>
    <row r="55" spans="1:3" x14ac:dyDescent="0.2">
      <c r="B55" s="12" t="s">
        <v>35</v>
      </c>
      <c r="C55" s="26">
        <f>((($C$52^2)*($C$8^2))+(($C$53^2)*($C$9^2))+(2*$C$52*$C$53*$E$8))^0.5</f>
        <v>0.1413108276106258</v>
      </c>
    </row>
  </sheetData>
  <mergeCells count="4">
    <mergeCell ref="A3:B3"/>
    <mergeCell ref="A4:B4"/>
    <mergeCell ref="A5:B5"/>
    <mergeCell ref="A6:B6"/>
  </mergeCells>
  <printOptions headings="1" gridLines="1"/>
  <pageMargins left="0.75" right="0.75" top="1" bottom="1" header="0.5" footer="0.5"/>
  <pageSetup scale="79" orientation="portrait" horizontalDpi="300" verticalDpi="300" r:id="rId1"/>
  <headerFooter alignWithMargins="0"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Q1</vt:lpstr>
      <vt:lpstr>Q1 Plot</vt:lpstr>
      <vt:lpstr>'Q1 Plot'!Print_Area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munly</dc:creator>
  <cp:lastModifiedBy>munly</cp:lastModifiedBy>
  <dcterms:created xsi:type="dcterms:W3CDTF">2021-09-04T03:52:56Z</dcterms:created>
  <dcterms:modified xsi:type="dcterms:W3CDTF">2023-01-31T10:32:49Z</dcterms:modified>
</cp:coreProperties>
</file>