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Projects\Current Projects\Orbit\"/>
    </mc:Choice>
  </mc:AlternateContent>
  <xr:revisionPtr revIDLastSave="0" documentId="13_ncr:1_{587FAF24-AF28-4BF5-8CB9-CEBC85C06993}" xr6:coauthVersionLast="36" xr6:coauthVersionMax="36" xr10:uidLastSave="{00000000-0000-0000-0000-000000000000}"/>
  <bookViews>
    <workbookView xWindow="480" yWindow="135" windowWidth="27795" windowHeight="13110" tabRatio="687" activeTab="3" xr2:uid="{00000000-000D-0000-FFFF-FFFF00000000}"/>
  </bookViews>
  <sheets>
    <sheet name="BOM" sheetId="1" r:id="rId1"/>
    <sheet name="Wiring V1" sheetId="2" r:id="rId2"/>
    <sheet name="General Notes" sheetId="3" r:id="rId3"/>
    <sheet name="Controllers" sheetId="4" r:id="rId4"/>
    <sheet name="V2" sheetId="5" r:id="rId5"/>
    <sheet name="Wiring V2" sheetId="9" r:id="rId6"/>
    <sheet name="General Notes V3" sheetId="7" r:id="rId7"/>
    <sheet name="Array Visualizer" sheetId="8" r:id="rId8"/>
    <sheet name="Power Usage" sheetId="11" r:id="rId9"/>
    <sheet name="Button Tracker" sheetId="10" r:id="rId10"/>
    <sheet name="RLE" sheetId="13" r:id="rId11"/>
    <sheet name="Thoughts 3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4" i="5" l="1"/>
  <c r="P20" i="5"/>
  <c r="Q20" i="5" s="1"/>
  <c r="L6" i="11" l="1"/>
  <c r="K6" i="11"/>
  <c r="I6" i="11"/>
  <c r="J6" i="11"/>
  <c r="H6" i="11"/>
  <c r="D6" i="11"/>
  <c r="C6" i="11"/>
  <c r="BL7" i="8" l="1"/>
  <c r="U9" i="3" l="1"/>
  <c r="U8" i="3"/>
  <c r="H12" i="5" l="1"/>
  <c r="I12" i="5"/>
  <c r="D10" i="5"/>
  <c r="D20" i="5"/>
  <c r="F20" i="5"/>
  <c r="G10" i="5"/>
  <c r="J10" i="5" s="1"/>
  <c r="G8" i="5"/>
  <c r="J8" i="5" s="1"/>
  <c r="G9" i="5"/>
  <c r="J9" i="5" s="1"/>
  <c r="F15" i="5"/>
  <c r="E15" i="5"/>
  <c r="G6" i="5"/>
  <c r="J6" i="5" s="1"/>
  <c r="P18" i="5"/>
  <c r="R26" i="5"/>
  <c r="Q24" i="5"/>
  <c r="R24" i="5"/>
  <c r="Q22" i="5"/>
  <c r="F10" i="1"/>
  <c r="F7" i="5"/>
  <c r="G7" i="5" s="1"/>
  <c r="J7" i="5" s="1"/>
  <c r="J12" i="3"/>
  <c r="J6" i="3"/>
  <c r="J7" i="3" s="1"/>
  <c r="J8" i="3" s="1"/>
  <c r="O5" i="3"/>
  <c r="K10" i="3"/>
  <c r="K12" i="3" s="1"/>
  <c r="K6" i="3" s="1"/>
  <c r="K7" i="3" s="1"/>
  <c r="K8" i="3" s="1"/>
  <c r="E5" i="3"/>
  <c r="H12" i="1"/>
  <c r="G12" i="1"/>
  <c r="F7" i="1"/>
  <c r="I7" i="1" s="1"/>
  <c r="I6" i="1"/>
  <c r="F9" i="1"/>
  <c r="I9" i="1"/>
  <c r="F8" i="1"/>
  <c r="I8" i="1"/>
  <c r="I10" i="1"/>
  <c r="F11" i="1"/>
  <c r="I11" i="1" s="1"/>
  <c r="F5" i="1"/>
  <c r="I5" i="1"/>
  <c r="F12" i="1"/>
  <c r="G13" i="1" s="1"/>
  <c r="I13" i="1" s="1"/>
  <c r="I12" i="1" l="1"/>
  <c r="J12" i="5"/>
  <c r="L15" i="5" s="1"/>
  <c r="G12" i="5"/>
</calcChain>
</file>

<file path=xl/sharedStrings.xml><?xml version="1.0" encoding="utf-8"?>
<sst xmlns="http://schemas.openxmlformats.org/spreadsheetml/2006/main" count="1356" uniqueCount="192">
  <si>
    <t>Description</t>
  </si>
  <si>
    <t>Price for 1</t>
  </si>
  <si>
    <t>Minimum No</t>
  </si>
  <si>
    <t>Number</t>
  </si>
  <si>
    <t>Cost</t>
  </si>
  <si>
    <t>Web Link</t>
  </si>
  <si>
    <t>Click Me</t>
  </si>
  <si>
    <t>Total</t>
  </si>
  <si>
    <t>Teensy 3.1</t>
  </si>
  <si>
    <t>Sugru</t>
  </si>
  <si>
    <t>Postage</t>
  </si>
  <si>
    <t>Grand Total</t>
  </si>
  <si>
    <t>VAT</t>
  </si>
  <si>
    <t>LiPo charger</t>
  </si>
  <si>
    <t>18650 LiPo</t>
  </si>
  <si>
    <t>Should be 20mm wide</t>
  </si>
  <si>
    <t>Out +</t>
  </si>
  <si>
    <t>Bat +</t>
  </si>
  <si>
    <t>Bat -</t>
  </si>
  <si>
    <t>Out -</t>
  </si>
  <si>
    <t>In +</t>
  </si>
  <si>
    <t>In -</t>
  </si>
  <si>
    <t>GND</t>
  </si>
  <si>
    <t>Clock</t>
  </si>
  <si>
    <t>Data</t>
  </si>
  <si>
    <t>VCC</t>
  </si>
  <si>
    <t>V USB</t>
  </si>
  <si>
    <t>Vin (3.6 to 6.0 V)</t>
  </si>
  <si>
    <t>AGND</t>
  </si>
  <si>
    <t>3.3 V (250mA Max)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</si>
  <si>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</si>
  <si>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</si>
  <si>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</si>
  <si>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</si>
  <si>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</si>
  <si>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</si>
  <si>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</si>
  <si>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</si>
  <si>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</si>
  <si>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</si>
  <si>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</si>
  <si>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</si>
  <si>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</si>
  <si>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</si>
  <si>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</si>
  <si>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</si>
  <si>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</si>
  <si>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</si>
  <si>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</si>
  <si>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</si>
  <si>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</si>
  <si>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</si>
  <si>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</si>
  <si>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</si>
  <si>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LED Strip</t>
  </si>
  <si>
    <t>-&gt;</t>
  </si>
  <si>
    <t>Out and In are connected</t>
  </si>
  <si>
    <t>Switch</t>
  </si>
  <si>
    <t>APA 102 LEDs</t>
  </si>
  <si>
    <t>Pixels</t>
  </si>
  <si>
    <t>cm</t>
  </si>
  <si>
    <t>Original</t>
  </si>
  <si>
    <t>Height</t>
  </si>
  <si>
    <t>Width</t>
  </si>
  <si>
    <t>Scalar</t>
  </si>
  <si>
    <t>Step Size</t>
  </si>
  <si>
    <t>Second Step</t>
  </si>
  <si>
    <t>Third Step</t>
  </si>
  <si>
    <t>Final Dimensions</t>
  </si>
  <si>
    <t>Fourth Step</t>
  </si>
  <si>
    <t>Teensy 3.2</t>
  </si>
  <si>
    <t>ESP8266</t>
  </si>
  <si>
    <t>ESP32</t>
  </si>
  <si>
    <t>Flash Memory (Kb)</t>
  </si>
  <si>
    <t>Ram (Kb)</t>
  </si>
  <si>
    <t>Pin</t>
  </si>
  <si>
    <t>Function</t>
  </si>
  <si>
    <t>Power LED</t>
  </si>
  <si>
    <t>Chip Pin</t>
  </si>
  <si>
    <t>Chip Assignment</t>
  </si>
  <si>
    <t>Other Items Needed</t>
  </si>
  <si>
    <t>Soldering Iron</t>
  </si>
  <si>
    <t>Solder</t>
  </si>
  <si>
    <t>Iron cleaner</t>
  </si>
  <si>
    <t>Glue gun</t>
  </si>
  <si>
    <t>How many to make</t>
  </si>
  <si>
    <t>Plastic strip (420 x 20 x 3)</t>
  </si>
  <si>
    <t>Length</t>
  </si>
  <si>
    <t>Length (m)</t>
  </si>
  <si>
    <t>LEDs / m</t>
  </si>
  <si>
    <t>Length wanted (mm)</t>
  </si>
  <si>
    <t>APA 102 strip (144 LEDs / m)</t>
  </si>
  <si>
    <t>Plastic tube (500mm)</t>
  </si>
  <si>
    <t>LiPo charger (TP4056)</t>
  </si>
  <si>
    <t>Plastic strip (380 x 20 x 3)</t>
  </si>
  <si>
    <t>Click me</t>
  </si>
  <si>
    <t>Notes</t>
  </si>
  <si>
    <t>Local</t>
  </si>
  <si>
    <t>Battery</t>
  </si>
  <si>
    <t>Teensy</t>
  </si>
  <si>
    <t>Lipo Charger</t>
  </si>
  <si>
    <t>Dimensions of stuff (mm)</t>
  </si>
  <si>
    <t>Other</t>
  </si>
  <si>
    <t>Diameter</t>
  </si>
  <si>
    <t>LED</t>
  </si>
  <si>
    <t>Plastic Strip</t>
  </si>
  <si>
    <t>Plastic Tube</t>
  </si>
  <si>
    <t>2mm Wall thickness</t>
  </si>
  <si>
    <t>Plastic tube (25 x 2 x 500)</t>
  </si>
  <si>
    <t>APA 102 strip (3.5m)</t>
  </si>
  <si>
    <t>144 LED / m</t>
  </si>
  <si>
    <t>Baught</t>
  </si>
  <si>
    <t>Yes</t>
  </si>
  <si>
    <t>Look In To Teensy Transfer</t>
  </si>
  <si>
    <t>R</t>
  </si>
  <si>
    <t>G</t>
  </si>
  <si>
    <t>B</t>
  </si>
  <si>
    <t>Slice 1</t>
  </si>
  <si>
    <t>Slice 2</t>
  </si>
  <si>
    <t>Slice 3</t>
  </si>
  <si>
    <t>Slice 4</t>
  </si>
  <si>
    <t>Slice 5</t>
  </si>
  <si>
    <t>Slice 6</t>
  </si>
  <si>
    <t>Slice 7</t>
  </si>
  <si>
    <t>Slice 8</t>
  </si>
  <si>
    <t>Slice 9</t>
  </si>
  <si>
    <t>Slice 10</t>
  </si>
  <si>
    <t>Slice 11</t>
  </si>
  <si>
    <t>Slice 12</t>
  </si>
  <si>
    <t>Slice 13</t>
  </si>
  <si>
    <t>Slice 14</t>
  </si>
  <si>
    <t>Slice 15</t>
  </si>
  <si>
    <t>Slice 16</t>
  </si>
  <si>
    <t>Slice 17</t>
  </si>
  <si>
    <t>Slice 18</t>
  </si>
  <si>
    <t>Slice 19</t>
  </si>
  <si>
    <t>Delivered</t>
  </si>
  <si>
    <t xml:space="preserve">old </t>
  </si>
  <si>
    <t>new</t>
  </si>
  <si>
    <t>char</t>
  </si>
  <si>
    <t>x</t>
  </si>
  <si>
    <t>y</t>
  </si>
  <si>
    <t>z</t>
  </si>
  <si>
    <t>size</t>
  </si>
  <si>
    <t>Connected</t>
  </si>
  <si>
    <t xml:space="preserve"> </t>
  </si>
  <si>
    <t>Various tools &amp; stuff</t>
  </si>
  <si>
    <t>Charger</t>
  </si>
  <si>
    <t>Click Active</t>
  </si>
  <si>
    <t>Long Press Active</t>
  </si>
  <si>
    <t>Double Click Active</t>
  </si>
  <si>
    <t>Result</t>
  </si>
  <si>
    <t>Action Taken</t>
  </si>
  <si>
    <t>Click</t>
  </si>
  <si>
    <t>Press</t>
  </si>
  <si>
    <t>Double Click</t>
  </si>
  <si>
    <t>Reset All, Advance current pattern</t>
  </si>
  <si>
    <t>Reset All, Advance current option</t>
  </si>
  <si>
    <t>Location</t>
  </si>
  <si>
    <t>Pattern Menu</t>
  </si>
  <si>
    <t>Options Menu</t>
  </si>
  <si>
    <t>White LEDs</t>
  </si>
  <si>
    <t>Amps</t>
  </si>
  <si>
    <t>Volts</t>
  </si>
  <si>
    <t>Power</t>
  </si>
  <si>
    <t>Picture Generation</t>
  </si>
  <si>
    <t>*</t>
  </si>
  <si>
    <t>c</t>
  </si>
  <si>
    <t>d</t>
  </si>
  <si>
    <t>i</t>
  </si>
  <si>
    <t>j</t>
  </si>
  <si>
    <t>Input Array Index</t>
  </si>
  <si>
    <t>Output Array Index</t>
  </si>
  <si>
    <t>Compressed 
Data</t>
  </si>
  <si>
    <t>Uncompressed
Data</t>
  </si>
  <si>
    <t>Control Board</t>
  </si>
  <si>
    <t>Battery Types</t>
  </si>
  <si>
    <t>Length (mm)</t>
  </si>
  <si>
    <t>Diameter (mm)</t>
  </si>
  <si>
    <t>Volts (V)</t>
  </si>
  <si>
    <t>Capacity (mAh)</t>
  </si>
  <si>
    <t>Sensors</t>
  </si>
  <si>
    <t>Battery Sensor</t>
  </si>
  <si>
    <t xml:space="preserve">Possibly use a voltage divider </t>
  </si>
  <si>
    <t>Rotation Sensor</t>
  </si>
  <si>
    <t>Possibly MPU6050</t>
  </si>
  <si>
    <t>Forget about wireless at this time</t>
  </si>
  <si>
    <t xml:space="preserve">Button on top </t>
  </si>
  <si>
    <t>Control chips on top</t>
  </si>
  <si>
    <t>Power distribution underneath</t>
  </si>
  <si>
    <t>Flexible leds</t>
  </si>
  <si>
    <t>led jump 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</si>
</sst>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7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7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0" borderId="0" xfId="2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textRotation="90"/>
    </xf>
    <xf numFmtId="0" fontId="4" fillId="2" borderId="1" xfId="0" applyFont="1" applyFill="1" applyBorder="1" applyAlignment="1">
      <alignment vertical="center"/>
    </xf>
    <xf numFmtId="0" fontId="4" fillId="0" borderId="0" xfId="0" applyFont="1" applyAlignment="1"/>
    <xf numFmtId="0" fontId="4" fillId="0" borderId="0" xfId="0" applyFont="1" applyAlignment="1">
      <alignment horizontal="right"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 applyAlignment="1">
      <alignment horizontal="left"/>
    </xf>
    <xf numFmtId="0" fontId="4" fillId="0" borderId="0" xfId="0" quotePrefix="1" applyNumberFormat="1" applyFont="1" applyAlignment="1">
      <alignment horizontal="left" vertical="center"/>
    </xf>
    <xf numFmtId="49" fontId="4" fillId="0" borderId="0" xfId="0" quotePrefix="1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0" xfId="0" applyFont="1" applyBorder="1" applyAlignment="1">
      <alignment vertical="center" textRotation="90"/>
    </xf>
    <xf numFmtId="0" fontId="4" fillId="4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9" xfId="0" applyFont="1" applyBorder="1" applyAlignment="1"/>
    <xf numFmtId="0" fontId="4" fillId="0" borderId="15" xfId="0" applyFont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6" xfId="0" applyFont="1" applyFill="1" applyBorder="1" applyAlignment="1">
      <alignment horizontal="left" vertical="center"/>
    </xf>
    <xf numFmtId="0" fontId="4" fillId="0" borderId="20" xfId="0" applyFont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49" fontId="4" fillId="3" borderId="16" xfId="0" applyNumberFormat="1" applyFont="1" applyFill="1" applyBorder="1" applyAlignment="1">
      <alignment horizontal="left" vertical="center"/>
    </xf>
    <xf numFmtId="0" fontId="4" fillId="4" borderId="16" xfId="0" applyFont="1" applyFill="1" applyBorder="1" applyAlignment="1">
      <alignment vertical="center"/>
    </xf>
    <xf numFmtId="0" fontId="4" fillId="4" borderId="19" xfId="0" applyFont="1" applyFill="1" applyBorder="1" applyAlignment="1">
      <alignment vertical="center"/>
    </xf>
    <xf numFmtId="0" fontId="4" fillId="4" borderId="16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textRotation="90"/>
    </xf>
    <xf numFmtId="0" fontId="4" fillId="2" borderId="16" xfId="0" applyFont="1" applyFill="1" applyBorder="1" applyAlignment="1">
      <alignment vertical="center"/>
    </xf>
    <xf numFmtId="0" fontId="4" fillId="4" borderId="21" xfId="0" applyFont="1" applyFill="1" applyBorder="1" applyAlignment="1">
      <alignment vertical="center"/>
    </xf>
    <xf numFmtId="0" fontId="4" fillId="4" borderId="22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16" xfId="0" applyFont="1" applyFill="1" applyBorder="1" applyAlignment="1">
      <alignment horizontal="left" vertical="center"/>
    </xf>
    <xf numFmtId="0" fontId="4" fillId="4" borderId="23" xfId="0" applyFont="1" applyFill="1" applyBorder="1" applyAlignment="1">
      <alignment vertical="center"/>
    </xf>
    <xf numFmtId="0" fontId="4" fillId="5" borderId="23" xfId="0" applyFont="1" applyFill="1" applyBorder="1" applyAlignment="1">
      <alignment vertical="center"/>
    </xf>
    <xf numFmtId="0" fontId="4" fillId="3" borderId="23" xfId="0" applyFont="1" applyFill="1" applyBorder="1" applyAlignment="1">
      <alignment vertical="center"/>
    </xf>
    <xf numFmtId="0" fontId="4" fillId="2" borderId="23" xfId="0" applyFont="1" applyFill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4" fillId="2" borderId="25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4" borderId="26" xfId="0" applyFont="1" applyFill="1" applyBorder="1" applyAlignment="1">
      <alignment vertical="center"/>
    </xf>
    <xf numFmtId="0" fontId="4" fillId="3" borderId="26" xfId="0" applyFont="1" applyFill="1" applyBorder="1" applyAlignment="1">
      <alignment vertical="center"/>
    </xf>
    <xf numFmtId="0" fontId="4" fillId="5" borderId="26" xfId="0" applyFont="1" applyFill="1" applyBorder="1" applyAlignment="1">
      <alignment vertical="center"/>
    </xf>
    <xf numFmtId="0" fontId="4" fillId="4" borderId="27" xfId="0" applyFont="1" applyFill="1" applyBorder="1" applyAlignment="1">
      <alignment vertical="center"/>
    </xf>
    <xf numFmtId="0" fontId="4" fillId="2" borderId="27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4" fillId="4" borderId="28" xfId="0" applyFont="1" applyFill="1" applyBorder="1" applyAlignment="1">
      <alignment vertical="center"/>
    </xf>
    <xf numFmtId="0" fontId="4" fillId="2" borderId="28" xfId="0" applyFont="1" applyFill="1" applyBorder="1" applyAlignment="1">
      <alignment vertical="center"/>
    </xf>
    <xf numFmtId="0" fontId="4" fillId="3" borderId="28" xfId="0" applyFont="1" applyFill="1" applyBorder="1" applyAlignment="1">
      <alignment vertical="center"/>
    </xf>
    <xf numFmtId="0" fontId="4" fillId="4" borderId="24" xfId="0" applyFont="1" applyFill="1" applyBorder="1" applyAlignment="1">
      <alignment vertical="center"/>
    </xf>
    <xf numFmtId="0" fontId="4" fillId="2" borderId="26" xfId="0" applyFont="1" applyFill="1" applyBorder="1" applyAlignment="1">
      <alignment vertical="center"/>
    </xf>
    <xf numFmtId="0" fontId="4" fillId="2" borderId="29" xfId="0" applyFont="1" applyFill="1" applyBorder="1" applyAlignment="1">
      <alignment vertical="center"/>
    </xf>
    <xf numFmtId="0" fontId="4" fillId="5" borderId="28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4" fillId="4" borderId="30" xfId="0" applyFont="1" applyFill="1" applyBorder="1" applyAlignment="1">
      <alignment vertical="center"/>
    </xf>
    <xf numFmtId="0" fontId="4" fillId="4" borderId="31" xfId="0" applyFont="1" applyFill="1" applyBorder="1" applyAlignment="1">
      <alignment vertical="center"/>
    </xf>
    <xf numFmtId="0" fontId="4" fillId="0" borderId="0" xfId="0" quotePrefix="1" applyFont="1" applyAlignment="1">
      <alignment vertical="center"/>
    </xf>
    <xf numFmtId="0" fontId="4" fillId="2" borderId="32" xfId="0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0" fontId="5" fillId="2" borderId="28" xfId="0" applyFont="1" applyFill="1" applyBorder="1" applyAlignment="1">
      <alignment vertical="center"/>
    </xf>
    <xf numFmtId="0" fontId="5" fillId="2" borderId="2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44" fontId="0" fillId="0" borderId="39" xfId="1" applyFon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0" fillId="0" borderId="40" xfId="1" applyFont="1" applyBorder="1" applyAlignment="1">
      <alignment horizontal="center" vertical="center"/>
    </xf>
    <xf numFmtId="44" fontId="3" fillId="0" borderId="41" xfId="1" applyFont="1" applyBorder="1" applyAlignment="1">
      <alignment horizontal="center" vertical="center"/>
    </xf>
    <xf numFmtId="44" fontId="3" fillId="0" borderId="42" xfId="1" applyFont="1" applyBorder="1" applyAlignment="1">
      <alignment horizontal="center" vertical="center"/>
    </xf>
    <xf numFmtId="44" fontId="3" fillId="0" borderId="43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0" xfId="0" applyFont="1" applyAlignment="1">
      <alignment horizontal="right" vertical="center" textRotation="90"/>
    </xf>
    <xf numFmtId="0" fontId="4" fillId="0" borderId="0" xfId="0" applyFont="1" applyAlignment="1">
      <alignment horizontal="left" vertical="center" textRotation="90"/>
    </xf>
    <xf numFmtId="49" fontId="4" fillId="0" borderId="0" xfId="0" applyNumberFormat="1" applyFont="1" applyAlignment="1">
      <alignment horizontal="left" vertical="center" textRotation="90"/>
    </xf>
    <xf numFmtId="0" fontId="4" fillId="7" borderId="0" xfId="0" applyFont="1" applyFill="1" applyAlignment="1">
      <alignment vertical="center"/>
    </xf>
    <xf numFmtId="0" fontId="4" fillId="4" borderId="25" xfId="0" applyFont="1" applyFill="1" applyBorder="1" applyAlignment="1">
      <alignment vertical="center"/>
    </xf>
    <xf numFmtId="0" fontId="4" fillId="2" borderId="35" xfId="0" applyFont="1" applyFill="1" applyBorder="1" applyAlignment="1">
      <alignment vertical="center"/>
    </xf>
    <xf numFmtId="44" fontId="3" fillId="0" borderId="39" xfId="1" applyFont="1" applyBorder="1" applyAlignment="1">
      <alignment horizontal="center" vertical="center"/>
    </xf>
    <xf numFmtId="44" fontId="3" fillId="0" borderId="0" xfId="1" applyFont="1" applyBorder="1" applyAlignment="1">
      <alignment horizontal="center" vertical="center"/>
    </xf>
    <xf numFmtId="44" fontId="3" fillId="0" borderId="40" xfId="1" applyNumberFormat="1" applyFont="1" applyBorder="1" applyAlignment="1">
      <alignment horizontal="center" vertical="center"/>
    </xf>
    <xf numFmtId="44" fontId="0" fillId="0" borderId="0" xfId="0" applyNumberFormat="1"/>
    <xf numFmtId="0" fontId="4" fillId="4" borderId="48" xfId="0" applyFont="1" applyFill="1" applyBorder="1" applyAlignment="1">
      <alignment vertical="center"/>
    </xf>
    <xf numFmtId="0" fontId="4" fillId="4" borderId="49" xfId="0" applyFont="1" applyFill="1" applyBorder="1" applyAlignment="1">
      <alignment vertical="center"/>
    </xf>
    <xf numFmtId="0" fontId="4" fillId="4" borderId="5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 textRotation="90"/>
    </xf>
    <xf numFmtId="0" fontId="4" fillId="2" borderId="23" xfId="0" applyFont="1" applyFill="1" applyBorder="1" applyAlignment="1">
      <alignment horizontal="center" vertical="center" textRotation="90"/>
    </xf>
    <xf numFmtId="0" fontId="4" fillId="6" borderId="21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 textRotation="90"/>
    </xf>
    <xf numFmtId="0" fontId="4" fillId="0" borderId="0" xfId="0" quotePrefix="1" applyNumberFormat="1" applyFont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textRotation="90"/>
    </xf>
    <xf numFmtId="49" fontId="4" fillId="0" borderId="0" xfId="0" quotePrefix="1" applyNumberFormat="1" applyFont="1" applyAlignment="1">
      <alignment horizontal="center" vertical="center" textRotation="90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6" borderId="4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46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textRotation="90"/>
    </xf>
    <xf numFmtId="0" fontId="4" fillId="2" borderId="20" xfId="0" applyFont="1" applyFill="1" applyBorder="1" applyAlignment="1">
      <alignment horizontal="center" vertical="center" textRotation="90"/>
    </xf>
    <xf numFmtId="0" fontId="4" fillId="2" borderId="18" xfId="0" applyFont="1" applyFill="1" applyBorder="1" applyAlignment="1">
      <alignment horizontal="center" vertical="center" textRotation="90"/>
    </xf>
    <xf numFmtId="0" fontId="4" fillId="4" borderId="10" xfId="0" applyFont="1" applyFill="1" applyBorder="1" applyAlignment="1">
      <alignment horizontal="center" vertical="center" textRotation="90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12" xfId="0" applyFont="1" applyFill="1" applyBorder="1" applyAlignment="1">
      <alignment horizontal="center" vertical="center" textRotation="90"/>
    </xf>
    <xf numFmtId="0" fontId="4" fillId="4" borderId="23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20">
    <dxf>
      <fill>
        <patternFill>
          <bgColor theme="6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17</xdr:row>
      <xdr:rowOff>28575</xdr:rowOff>
    </xdr:from>
    <xdr:to>
      <xdr:col>27</xdr:col>
      <xdr:colOff>152400</xdr:colOff>
      <xdr:row>35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3267075"/>
          <a:ext cx="15144750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533400</xdr:colOff>
      <xdr:row>2</xdr:row>
      <xdr:rowOff>133350</xdr:rowOff>
    </xdr:from>
    <xdr:to>
      <xdr:col>24</xdr:col>
      <xdr:colOff>419100</xdr:colOff>
      <xdr:row>21</xdr:row>
      <xdr:rowOff>171450</xdr:rowOff>
    </xdr:to>
    <xdr:pic>
      <xdr:nvPicPr>
        <xdr:cNvPr id="2" name="Picture 1" descr="https://www.pjrc.com/teensy/dimensions_teensy32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5350" y="514350"/>
          <a:ext cx="485775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14</xdr:col>
      <xdr:colOff>0</xdr:colOff>
      <xdr:row>41</xdr:row>
      <xdr:rowOff>163122</xdr:rowOff>
    </xdr:to>
    <xdr:pic>
      <xdr:nvPicPr>
        <xdr:cNvPr id="2" name="Picture 1" descr="https://www.pjrc.com/teensy/schematic32.gif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999"/>
          <a:ext cx="7924800" cy="7592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22</xdr:col>
      <xdr:colOff>0</xdr:colOff>
      <xdr:row>31</xdr:row>
      <xdr:rowOff>88900</xdr:rowOff>
    </xdr:to>
    <xdr:pic>
      <xdr:nvPicPr>
        <xdr:cNvPr id="3" name="Picture 2" descr="https://www.pjrc.com/teensy/teensy32_front_pinout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381000"/>
          <a:ext cx="4876800" cy="561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396875</xdr:colOff>
      <xdr:row>1</xdr:row>
      <xdr:rowOff>95250</xdr:rowOff>
    </xdr:from>
    <xdr:to>
      <xdr:col>38</xdr:col>
      <xdr:colOff>235744</xdr:colOff>
      <xdr:row>28</xdr:row>
      <xdr:rowOff>163109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0" y="285750"/>
          <a:ext cx="10058400" cy="521135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4:J13" totalsRowShown="0">
  <sortState ref="B5:H22">
    <sortCondition ref="B4"/>
  </sortState>
  <tableColumns count="9">
    <tableColumn id="1" xr3:uid="{00000000-0010-0000-0000-000001000000}" name="Description"/>
    <tableColumn id="2" xr3:uid="{00000000-0010-0000-0000-000002000000}" name="Price for 1" dataDxfId="19" dataCellStyle="Currency"/>
    <tableColumn id="3" xr3:uid="{00000000-0010-0000-0000-000003000000}" name="Minimum No" dataDxfId="18"/>
    <tableColumn id="4" xr3:uid="{00000000-0010-0000-0000-000004000000}" name="Number" dataDxfId="17"/>
    <tableColumn id="5" xr3:uid="{00000000-0010-0000-0000-000005000000}" name="Cost" dataDxfId="16" dataCellStyle="Currency"/>
    <tableColumn id="7" xr3:uid="{00000000-0010-0000-0000-000007000000}" name="Postage" dataDxfId="15" dataCellStyle="Currency"/>
    <tableColumn id="8" xr3:uid="{00000000-0010-0000-0000-000008000000}" name="VAT" dataDxfId="14" dataCellStyle="Currency"/>
    <tableColumn id="9" xr3:uid="{00000000-0010-0000-0000-000009000000}" name="Total" dataDxfId="13" dataCellStyle="Currency">
      <calculatedColumnFormula>Table1[[#This Row],[Cost]]+Table1[[#This Row],[Postage]]+Table1[[#This Row],[VAT]]</calculatedColumnFormula>
    </tableColumn>
    <tableColumn id="6" xr3:uid="{00000000-0010-0000-0000-000006000000}" name="Web Link" dataDxfId="12" dataCellStyle="Hyperlink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C5:N12" totalsRowShown="0">
  <sortState ref="C6:I23">
    <sortCondition ref="C4"/>
  </sortState>
  <tableColumns count="12">
    <tableColumn id="1" xr3:uid="{00000000-0010-0000-0100-000001000000}" name="Description"/>
    <tableColumn id="2" xr3:uid="{00000000-0010-0000-0100-000002000000}" name="Price for 1" dataDxfId="11" dataCellStyle="Currency"/>
    <tableColumn id="3" xr3:uid="{00000000-0010-0000-0100-000003000000}" name="Minimum No" dataDxfId="10"/>
    <tableColumn id="4" xr3:uid="{00000000-0010-0000-0100-000004000000}" name="Number" dataDxfId="9"/>
    <tableColumn id="5" xr3:uid="{00000000-0010-0000-0100-000005000000}" name="Cost" dataDxfId="8" dataCellStyle="Currency"/>
    <tableColumn id="7" xr3:uid="{00000000-0010-0000-0100-000007000000}" name="Postage" dataDxfId="7" dataCellStyle="Currency"/>
    <tableColumn id="8" xr3:uid="{00000000-0010-0000-0100-000008000000}" name="VAT" dataDxfId="6" dataCellStyle="Currency"/>
    <tableColumn id="9" xr3:uid="{00000000-0010-0000-0100-000009000000}" name="Total" dataDxfId="5" dataCellStyle="Currency">
      <calculatedColumnFormula>Table13[[#This Row],[Cost]]+Table13[[#This Row],[Postage]]+Table13[[#This Row],[VAT]]</calculatedColumnFormula>
    </tableColumn>
    <tableColumn id="6" xr3:uid="{00000000-0010-0000-0100-000006000000}" name="Web Link" dataDxfId="4" dataCellStyle="Hyperlink"/>
    <tableColumn id="10" xr3:uid="{00000000-0010-0000-0100-00000A000000}" name="Notes" dataDxfId="3" dataCellStyle="Currency"/>
    <tableColumn id="11" xr3:uid="{00000000-0010-0000-0100-00000B000000}" name="Baught" dataDxfId="2" dataCellStyle="Currency"/>
    <tableColumn id="12" xr3:uid="{00000000-0010-0000-0100-00000C000000}" name="Delivered" dataDxfId="1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learplastictube.co.uk/Clear-Acrylic-Tube/Clear-Acrylic-Tube-500mm-Length/Clear-Acrylic-Tube-26x2-500mm" TargetMode="External"/><Relationship Id="rId2" Type="http://schemas.openxmlformats.org/officeDocument/2006/relationships/hyperlink" Target="http://www.ebay.co.uk/itm/Adafruit-Teensy-3-1-header/162374606039?ssPageName=STRK%3AMEBIDX%3AIT&amp;_trksid=p2057872.m2749.l2649" TargetMode="External"/><Relationship Id="rId1" Type="http://schemas.openxmlformats.org/officeDocument/2006/relationships/hyperlink" Target="https://www.amazon.co.uk/gp/product/B01CZUEMJW/ref=oh_aui_detailpage_o00_s00?ie=UTF8&amp;psc=1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.uk/Sugru-Mouldable-Glue-Black-Pack/dp/B01BFE0KNQ/ref=sr_1_4?ie=UTF8&amp;qid=1500455474&amp;sr=8-4&amp;keywords=sug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.uk/itm/T8-10Pcs-5V-mini-USB-1A-18650-TP4056-Lithium-Battery-Charging-Board-With-ProteX/302611634299?epid=2248191450&amp;hash=item46750f187b:g:RCoAAOSw8H1aZdWd" TargetMode="External"/><Relationship Id="rId2" Type="http://schemas.openxmlformats.org/officeDocument/2006/relationships/hyperlink" Target="https://www.aliexpress.com/item/APA102-5m-RGB-Full-Color-36-60-96-leds-m-SMD5050-Pixel-LED-Strip-backlight-tv/32815359831.html?traffic_analysisId=recommend_2088_2_90158_iswistore&amp;scm=1007.13339.90158.0&amp;pvid=4aa3879c-79e4-47a1-95f5-6d5fc50c2f90&amp;tpp=1" TargetMode="External"/><Relationship Id="rId1" Type="http://schemas.openxmlformats.org/officeDocument/2006/relationships/hyperlink" Target="https://hken.rs-online.com/web/p/products/1245510/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B4:L13"/>
  <sheetViews>
    <sheetView workbookViewId="0">
      <selection activeCell="K32" sqref="K32"/>
    </sheetView>
  </sheetViews>
  <sheetFormatPr defaultRowHeight="15" x14ac:dyDescent="0.25"/>
  <cols>
    <col min="2" max="2" width="25.85546875" bestFit="1" customWidth="1"/>
    <col min="3" max="3" width="9.85546875" bestFit="1" customWidth="1"/>
    <col min="4" max="4" width="12.7109375" bestFit="1" customWidth="1"/>
    <col min="5" max="5" width="8.28515625" bestFit="1" customWidth="1"/>
    <col min="6" max="6" width="9" bestFit="1" customWidth="1"/>
    <col min="7" max="9" width="9" customWidth="1"/>
    <col min="10" max="10" width="9.28515625" bestFit="1" customWidth="1"/>
  </cols>
  <sheetData>
    <row r="4" spans="2:12" x14ac:dyDescent="0.25">
      <c r="B4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10</v>
      </c>
      <c r="H4" s="1" t="s">
        <v>12</v>
      </c>
      <c r="I4" s="1" t="s">
        <v>7</v>
      </c>
      <c r="J4" s="1" t="s">
        <v>5</v>
      </c>
    </row>
    <row r="5" spans="2:12" x14ac:dyDescent="0.25">
      <c r="B5" t="s">
        <v>91</v>
      </c>
      <c r="C5" s="2">
        <v>25.88</v>
      </c>
      <c r="D5" s="1">
        <v>1</v>
      </c>
      <c r="E5" s="1">
        <v>2</v>
      </c>
      <c r="F5" s="2">
        <f>Table1[[#This Row],[Price for 1]]*Table1[[#This Row],[Number]]</f>
        <v>51.76</v>
      </c>
      <c r="G5" s="2"/>
      <c r="H5" s="2"/>
      <c r="I5" s="2">
        <f>Table1[[#This Row],[Cost]]+Table1[[#This Row],[Postage]]+Table1[[#This Row],[VAT]]</f>
        <v>51.76</v>
      </c>
      <c r="J5" s="3" t="s">
        <v>6</v>
      </c>
    </row>
    <row r="6" spans="2:12" x14ac:dyDescent="0.25">
      <c r="B6" t="s">
        <v>8</v>
      </c>
      <c r="C6" s="2">
        <v>22</v>
      </c>
      <c r="D6" s="1">
        <v>1</v>
      </c>
      <c r="E6" s="1">
        <v>2</v>
      </c>
      <c r="F6" s="2">
        <v>2</v>
      </c>
      <c r="G6" s="2"/>
      <c r="H6" s="2"/>
      <c r="I6" s="2">
        <f>Table1[[#This Row],[Cost]]+Table1[[#This Row],[Postage]]+Table1[[#This Row],[VAT]]</f>
        <v>2</v>
      </c>
      <c r="J6" s="3" t="s">
        <v>6</v>
      </c>
    </row>
    <row r="7" spans="2:12" x14ac:dyDescent="0.25">
      <c r="B7" t="s">
        <v>92</v>
      </c>
      <c r="C7" s="2">
        <v>2.0499999999999998</v>
      </c>
      <c r="D7" s="1">
        <v>1</v>
      </c>
      <c r="E7" s="1">
        <v>2</v>
      </c>
      <c r="F7" s="2">
        <f>Table1[[#This Row],[Price for 1]]*Table1[[#This Row],[Number]]</f>
        <v>4.0999999999999996</v>
      </c>
      <c r="G7" s="2">
        <v>10</v>
      </c>
      <c r="H7" s="2">
        <v>2.82</v>
      </c>
      <c r="I7" s="2">
        <f>Table1[[#This Row],[Cost]]+Table1[[#This Row],[Postage]]+Table1[[#This Row],[VAT]]</f>
        <v>16.919999999999998</v>
      </c>
      <c r="J7" s="3" t="s">
        <v>6</v>
      </c>
    </row>
    <row r="8" spans="2:12" x14ac:dyDescent="0.25">
      <c r="B8" t="s">
        <v>86</v>
      </c>
      <c r="C8" s="2">
        <v>8</v>
      </c>
      <c r="D8" s="1">
        <v>1</v>
      </c>
      <c r="E8" s="1">
        <v>2</v>
      </c>
      <c r="F8" s="2">
        <f>Table1[[#This Row],[Price for 1]]*Table1[[#This Row],[Number]]</f>
        <v>16</v>
      </c>
      <c r="G8" s="2">
        <v>10</v>
      </c>
      <c r="H8" s="2">
        <v>5.2</v>
      </c>
      <c r="I8" s="2">
        <f>Table1[[#This Row],[Cost]]+Table1[[#This Row],[Postage]]+Table1[[#This Row],[VAT]]</f>
        <v>31.2</v>
      </c>
      <c r="J8" s="3"/>
      <c r="L8" t="s">
        <v>15</v>
      </c>
    </row>
    <row r="9" spans="2:12" x14ac:dyDescent="0.25">
      <c r="B9" t="s">
        <v>9</v>
      </c>
      <c r="C9" s="2">
        <v>6.1</v>
      </c>
      <c r="D9" s="1">
        <v>1</v>
      </c>
      <c r="E9" s="1">
        <v>1</v>
      </c>
      <c r="F9" s="2">
        <f>Table1[[#This Row],[Price for 1]]*Table1[[#This Row],[Number]]</f>
        <v>6.1</v>
      </c>
      <c r="G9" s="2"/>
      <c r="H9" s="2"/>
      <c r="I9" s="2">
        <f>Table1[[#This Row],[Cost]]+Table1[[#This Row],[Postage]]+Table1[[#This Row],[VAT]]</f>
        <v>6.1</v>
      </c>
      <c r="J9" s="3" t="s">
        <v>6</v>
      </c>
    </row>
    <row r="10" spans="2:12" x14ac:dyDescent="0.25">
      <c r="B10" t="s">
        <v>93</v>
      </c>
      <c r="C10" s="2">
        <v>0.79800000000000004</v>
      </c>
      <c r="D10" s="1">
        <v>5</v>
      </c>
      <c r="E10" s="1">
        <v>2</v>
      </c>
      <c r="F10" s="2">
        <f>Table1[[#This Row],[Price for 1]]*Table1[[#This Row],[Minimum No]]</f>
        <v>3.99</v>
      </c>
      <c r="G10" s="2"/>
      <c r="H10" s="2"/>
      <c r="I10" s="2">
        <f>Table1[[#This Row],[Cost]]+Table1[[#This Row],[Postage]]+Table1[[#This Row],[VAT]]</f>
        <v>3.99</v>
      </c>
      <c r="J10" s="3"/>
    </row>
    <row r="11" spans="2:12" x14ac:dyDescent="0.25">
      <c r="B11" t="s">
        <v>14</v>
      </c>
      <c r="C11" s="2">
        <v>10</v>
      </c>
      <c r="D11" s="1">
        <v>2</v>
      </c>
      <c r="E11" s="1">
        <v>2</v>
      </c>
      <c r="F11" s="2">
        <f>Table1[[#This Row],[Price for 1]]*Table1[[#This Row],[Number]]</f>
        <v>20</v>
      </c>
      <c r="G11" s="2"/>
      <c r="H11" s="2"/>
      <c r="I11" s="2">
        <f>Table1[[#This Row],[Cost]]+Table1[[#This Row],[Postage]]+Table1[[#This Row],[VAT]]</f>
        <v>20</v>
      </c>
      <c r="J11" s="3"/>
    </row>
    <row r="12" spans="2:12" x14ac:dyDescent="0.25">
      <c r="C12" s="1"/>
      <c r="D12" s="1"/>
      <c r="E12" s="1" t="s">
        <v>7</v>
      </c>
      <c r="F12" s="4">
        <f>SUM(F5:F11)</f>
        <v>103.94999999999999</v>
      </c>
      <c r="G12" s="4">
        <f>SUM(G5:G11)</f>
        <v>20</v>
      </c>
      <c r="H12" s="4">
        <f>SUM(H5:H11)</f>
        <v>8.02</v>
      </c>
      <c r="I12" s="4">
        <f>Table1[[#This Row],[Cost]]+Table1[[#This Row],[Postage]]+Table1[[#This Row],[VAT]]</f>
        <v>131.97</v>
      </c>
      <c r="J12" s="1"/>
    </row>
    <row r="13" spans="2:12" x14ac:dyDescent="0.25">
      <c r="C13" s="5"/>
      <c r="D13" s="1"/>
      <c r="E13" s="1" t="s">
        <v>11</v>
      </c>
      <c r="F13" s="5"/>
      <c r="G13" s="5">
        <f>F12+G12+H12</f>
        <v>131.97</v>
      </c>
      <c r="H13" s="5"/>
      <c r="I13" s="5">
        <f>Table1[[#This Row],[Cost]]+Table1[[#This Row],[Postage]]+Table1[[#This Row],[VAT]]</f>
        <v>131.97</v>
      </c>
      <c r="J13" s="3"/>
    </row>
  </sheetData>
  <hyperlinks>
    <hyperlink ref="J5" r:id="rId1" xr:uid="{00000000-0004-0000-0000-000000000000}"/>
    <hyperlink ref="J6" r:id="rId2" xr:uid="{00000000-0004-0000-0000-000001000000}"/>
    <hyperlink ref="J7" r:id="rId3" xr:uid="{00000000-0004-0000-0000-000002000000}"/>
    <hyperlink ref="J9" r:id="rId4" xr:uid="{00000000-0004-0000-0000-000003000000}"/>
  </hyperlinks>
  <pageMargins left="0.7" right="0.7" top="0.75" bottom="0.75" header="0.3" footer="0.3"/>
  <pageSetup paperSize="9" orientation="portrait" horizontalDpi="1200" verticalDpi="1200" r:id="rId5"/>
  <tableParts count="1"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I26"/>
  <sheetViews>
    <sheetView workbookViewId="0">
      <selection activeCell="N5" sqref="N5"/>
    </sheetView>
  </sheetViews>
  <sheetFormatPr defaultRowHeight="15" x14ac:dyDescent="0.25"/>
  <cols>
    <col min="2" max="2" width="12" bestFit="1" customWidth="1"/>
    <col min="3" max="3" width="12.42578125" bestFit="1" customWidth="1"/>
    <col min="4" max="4" width="11.140625" bestFit="1" customWidth="1"/>
    <col min="5" max="5" width="13.140625" customWidth="1"/>
    <col min="6" max="6" width="7.42578125" bestFit="1" customWidth="1"/>
    <col min="7" max="7" width="13.7109375" bestFit="1" customWidth="1"/>
  </cols>
  <sheetData>
    <row r="2" spans="3:9" ht="45" x14ac:dyDescent="0.25">
      <c r="C2" s="1" t="s">
        <v>152</v>
      </c>
      <c r="D2" s="123" t="s">
        <v>148</v>
      </c>
      <c r="E2" s="123" t="s">
        <v>149</v>
      </c>
      <c r="F2" s="123" t="s">
        <v>150</v>
      </c>
      <c r="G2" s="123" t="s">
        <v>158</v>
      </c>
      <c r="H2" s="176" t="s">
        <v>151</v>
      </c>
      <c r="I2" s="176"/>
    </row>
    <row r="3" spans="3:9" x14ac:dyDescent="0.25">
      <c r="C3" s="176" t="s">
        <v>153</v>
      </c>
      <c r="D3" s="125">
        <v>0</v>
      </c>
      <c r="E3" s="126">
        <v>0</v>
      </c>
      <c r="F3" s="127">
        <v>0</v>
      </c>
      <c r="G3" s="1" t="s">
        <v>159</v>
      </c>
      <c r="H3" s="124" t="s">
        <v>156</v>
      </c>
      <c r="I3" s="124"/>
    </row>
    <row r="4" spans="3:9" x14ac:dyDescent="0.25">
      <c r="C4" s="176"/>
      <c r="D4" s="128">
        <v>0</v>
      </c>
      <c r="E4" s="129">
        <v>0</v>
      </c>
      <c r="F4" s="130">
        <v>1</v>
      </c>
      <c r="G4" s="1" t="s">
        <v>160</v>
      </c>
      <c r="H4" t="s">
        <v>157</v>
      </c>
    </row>
    <row r="5" spans="3:9" x14ac:dyDescent="0.25">
      <c r="C5" s="176"/>
      <c r="D5" s="128">
        <v>0</v>
      </c>
      <c r="E5" s="129">
        <v>1</v>
      </c>
      <c r="F5" s="130">
        <v>0</v>
      </c>
      <c r="G5" s="1"/>
    </row>
    <row r="6" spans="3:9" x14ac:dyDescent="0.25">
      <c r="C6" s="176"/>
      <c r="D6" s="128">
        <v>0</v>
      </c>
      <c r="E6" s="129">
        <v>1</v>
      </c>
      <c r="F6" s="130">
        <v>1</v>
      </c>
      <c r="G6" s="1"/>
    </row>
    <row r="7" spans="3:9" x14ac:dyDescent="0.25">
      <c r="C7" s="176"/>
      <c r="D7" s="128">
        <v>1</v>
      </c>
      <c r="E7" s="129">
        <v>0</v>
      </c>
      <c r="F7" s="130">
        <v>0</v>
      </c>
      <c r="G7" s="1"/>
    </row>
    <row r="8" spans="3:9" x14ac:dyDescent="0.25">
      <c r="C8" s="176"/>
      <c r="D8" s="128">
        <v>1</v>
      </c>
      <c r="E8" s="129">
        <v>0</v>
      </c>
      <c r="F8" s="130">
        <v>1</v>
      </c>
      <c r="G8" s="1"/>
    </row>
    <row r="9" spans="3:9" x14ac:dyDescent="0.25">
      <c r="C9" s="176"/>
      <c r="D9" s="128">
        <v>1</v>
      </c>
      <c r="E9" s="129">
        <v>1</v>
      </c>
      <c r="F9" s="130">
        <v>0</v>
      </c>
      <c r="G9" s="1"/>
    </row>
    <row r="10" spans="3:9" x14ac:dyDescent="0.25">
      <c r="C10" s="176"/>
      <c r="D10" s="128">
        <v>1</v>
      </c>
      <c r="E10" s="129">
        <v>1</v>
      </c>
      <c r="F10" s="130">
        <v>1</v>
      </c>
      <c r="G10" s="1"/>
    </row>
    <row r="11" spans="3:9" x14ac:dyDescent="0.25">
      <c r="C11" s="176" t="s">
        <v>154</v>
      </c>
      <c r="D11" s="128">
        <v>0</v>
      </c>
      <c r="E11" s="129">
        <v>0</v>
      </c>
      <c r="F11" s="130">
        <v>0</v>
      </c>
      <c r="G11" s="1"/>
    </row>
    <row r="12" spans="3:9" x14ac:dyDescent="0.25">
      <c r="C12" s="176"/>
      <c r="D12" s="128">
        <v>0</v>
      </c>
      <c r="E12" s="129">
        <v>0</v>
      </c>
      <c r="F12" s="130">
        <v>1</v>
      </c>
      <c r="G12" s="1"/>
    </row>
    <row r="13" spans="3:9" x14ac:dyDescent="0.25">
      <c r="C13" s="176"/>
      <c r="D13" s="128">
        <v>0</v>
      </c>
      <c r="E13" s="129">
        <v>1</v>
      </c>
      <c r="F13" s="130">
        <v>0</v>
      </c>
      <c r="G13" s="1"/>
    </row>
    <row r="14" spans="3:9" x14ac:dyDescent="0.25">
      <c r="C14" s="176"/>
      <c r="D14" s="128">
        <v>0</v>
      </c>
      <c r="E14" s="129">
        <v>1</v>
      </c>
      <c r="F14" s="130">
        <v>1</v>
      </c>
      <c r="G14" s="1"/>
    </row>
    <row r="15" spans="3:9" x14ac:dyDescent="0.25">
      <c r="C15" s="176"/>
      <c r="D15" s="128">
        <v>1</v>
      </c>
      <c r="E15" s="129">
        <v>0</v>
      </c>
      <c r="F15" s="130">
        <v>0</v>
      </c>
      <c r="G15" s="1"/>
    </row>
    <row r="16" spans="3:9" x14ac:dyDescent="0.25">
      <c r="C16" s="176"/>
      <c r="D16" s="128">
        <v>1</v>
      </c>
      <c r="E16" s="129">
        <v>0</v>
      </c>
      <c r="F16" s="130">
        <v>1</v>
      </c>
      <c r="G16" s="1"/>
    </row>
    <row r="17" spans="3:6" x14ac:dyDescent="0.25">
      <c r="C17" s="176"/>
      <c r="D17" s="128">
        <v>1</v>
      </c>
      <c r="E17" s="129">
        <v>1</v>
      </c>
      <c r="F17" s="130">
        <v>0</v>
      </c>
    </row>
    <row r="18" spans="3:6" x14ac:dyDescent="0.25">
      <c r="C18" s="176"/>
      <c r="D18" s="128">
        <v>1</v>
      </c>
      <c r="E18" s="129">
        <v>1</v>
      </c>
      <c r="F18" s="130">
        <v>1</v>
      </c>
    </row>
    <row r="19" spans="3:6" x14ac:dyDescent="0.25">
      <c r="C19" s="176" t="s">
        <v>155</v>
      </c>
      <c r="D19" s="128">
        <v>0</v>
      </c>
      <c r="E19" s="129">
        <v>0</v>
      </c>
      <c r="F19" s="130">
        <v>0</v>
      </c>
    </row>
    <row r="20" spans="3:6" x14ac:dyDescent="0.25">
      <c r="C20" s="176"/>
      <c r="D20" s="128">
        <v>0</v>
      </c>
      <c r="E20" s="129">
        <v>0</v>
      </c>
      <c r="F20" s="130">
        <v>1</v>
      </c>
    </row>
    <row r="21" spans="3:6" x14ac:dyDescent="0.25">
      <c r="C21" s="176"/>
      <c r="D21" s="128">
        <v>0</v>
      </c>
      <c r="E21" s="129">
        <v>1</v>
      </c>
      <c r="F21" s="130">
        <v>0</v>
      </c>
    </row>
    <row r="22" spans="3:6" x14ac:dyDescent="0.25">
      <c r="C22" s="176"/>
      <c r="D22" s="128">
        <v>0</v>
      </c>
      <c r="E22" s="129">
        <v>1</v>
      </c>
      <c r="F22" s="130">
        <v>1</v>
      </c>
    </row>
    <row r="23" spans="3:6" x14ac:dyDescent="0.25">
      <c r="C23" s="176"/>
      <c r="D23" s="128">
        <v>1</v>
      </c>
      <c r="E23" s="129">
        <v>0</v>
      </c>
      <c r="F23" s="130">
        <v>0</v>
      </c>
    </row>
    <row r="24" spans="3:6" x14ac:dyDescent="0.25">
      <c r="C24" s="176"/>
      <c r="D24" s="128">
        <v>1</v>
      </c>
      <c r="E24" s="129">
        <v>0</v>
      </c>
      <c r="F24" s="130">
        <v>1</v>
      </c>
    </row>
    <row r="25" spans="3:6" x14ac:dyDescent="0.25">
      <c r="C25" s="176"/>
      <c r="D25" s="128">
        <v>1</v>
      </c>
      <c r="E25" s="129">
        <v>1</v>
      </c>
      <c r="F25" s="130">
        <v>0</v>
      </c>
    </row>
    <row r="26" spans="3:6" x14ac:dyDescent="0.25">
      <c r="C26" s="176"/>
      <c r="D26" s="131">
        <v>1</v>
      </c>
      <c r="E26" s="132">
        <v>1</v>
      </c>
      <c r="F26" s="133">
        <v>1</v>
      </c>
    </row>
  </sheetData>
  <mergeCells count="4">
    <mergeCell ref="C3:C10"/>
    <mergeCell ref="C11:C18"/>
    <mergeCell ref="C19:C26"/>
    <mergeCell ref="H2:I2"/>
  </mergeCells>
  <conditionalFormatting sqref="D3:F2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4:J16"/>
  <sheetViews>
    <sheetView workbookViewId="0">
      <selection activeCell="O39" sqref="O39"/>
    </sheetView>
  </sheetViews>
  <sheetFormatPr defaultRowHeight="15" x14ac:dyDescent="0.25"/>
  <cols>
    <col min="5" max="5" width="9.28515625" bestFit="1" customWidth="1"/>
    <col min="6" max="6" width="5" bestFit="1" customWidth="1"/>
    <col min="7" max="7" width="10.85546875" bestFit="1" customWidth="1"/>
    <col min="8" max="8" width="11.140625" bestFit="1" customWidth="1"/>
    <col min="9" max="9" width="12" bestFit="1" customWidth="1"/>
    <col min="10" max="10" width="14.28515625" bestFit="1" customWidth="1"/>
  </cols>
  <sheetData>
    <row r="4" spans="5:10" ht="60" x14ac:dyDescent="0.25">
      <c r="G4" s="123" t="s">
        <v>171</v>
      </c>
      <c r="H4" s="123" t="s">
        <v>172</v>
      </c>
      <c r="I4" s="123" t="s">
        <v>173</v>
      </c>
      <c r="J4" s="123" t="s">
        <v>174</v>
      </c>
    </row>
    <row r="5" spans="5:10" x14ac:dyDescent="0.25">
      <c r="E5" s="135"/>
      <c r="F5" s="135"/>
      <c r="G5" s="134">
        <v>0</v>
      </c>
      <c r="H5" s="134">
        <v>0</v>
      </c>
      <c r="I5" s="135">
        <v>1</v>
      </c>
      <c r="J5" s="135">
        <v>1</v>
      </c>
    </row>
    <row r="6" spans="5:10" x14ac:dyDescent="0.25">
      <c r="E6" s="135"/>
      <c r="F6" s="135"/>
      <c r="G6" s="134"/>
      <c r="H6" s="134">
        <v>1</v>
      </c>
      <c r="I6" s="136" t="s">
        <v>166</v>
      </c>
      <c r="J6" s="136" t="s">
        <v>167</v>
      </c>
    </row>
    <row r="7" spans="5:10" x14ac:dyDescent="0.25">
      <c r="E7" s="135"/>
      <c r="F7" s="135"/>
      <c r="G7" s="134"/>
      <c r="H7" s="134">
        <v>2</v>
      </c>
      <c r="I7" s="136">
        <v>5</v>
      </c>
      <c r="J7" s="136" t="s">
        <v>167</v>
      </c>
    </row>
    <row r="8" spans="5:10" x14ac:dyDescent="0.25">
      <c r="E8" s="135"/>
      <c r="F8" s="135"/>
      <c r="G8" s="134"/>
      <c r="H8" s="134">
        <v>3</v>
      </c>
      <c r="I8" s="136" t="s">
        <v>167</v>
      </c>
      <c r="J8" s="136" t="s">
        <v>167</v>
      </c>
    </row>
    <row r="9" spans="5:10" x14ac:dyDescent="0.25">
      <c r="E9" s="135"/>
      <c r="F9" s="135"/>
      <c r="G9" s="134"/>
      <c r="H9" s="134">
        <v>4</v>
      </c>
      <c r="I9" s="135" t="s">
        <v>168</v>
      </c>
      <c r="J9" s="136" t="s">
        <v>167</v>
      </c>
    </row>
    <row r="10" spans="5:10" x14ac:dyDescent="0.25">
      <c r="E10" s="135"/>
      <c r="F10" s="135"/>
      <c r="G10" s="134"/>
      <c r="H10" s="134">
        <v>5</v>
      </c>
      <c r="I10" s="135">
        <v>6</v>
      </c>
      <c r="J10" s="136" t="s">
        <v>167</v>
      </c>
    </row>
    <row r="11" spans="5:10" x14ac:dyDescent="0.25">
      <c r="E11" s="135"/>
      <c r="F11" s="135"/>
      <c r="G11" s="134">
        <v>4</v>
      </c>
      <c r="H11" s="134">
        <v>6</v>
      </c>
      <c r="I11" s="135">
        <v>8</v>
      </c>
      <c r="J11" s="135" t="s">
        <v>168</v>
      </c>
    </row>
    <row r="12" spans="5:10" x14ac:dyDescent="0.25">
      <c r="E12" s="135"/>
      <c r="F12" s="135"/>
      <c r="G12" s="134">
        <v>5</v>
      </c>
      <c r="H12" s="134">
        <v>7</v>
      </c>
      <c r="I12" s="135">
        <v>5</v>
      </c>
      <c r="J12" s="135">
        <v>6</v>
      </c>
    </row>
    <row r="13" spans="5:10" x14ac:dyDescent="0.25">
      <c r="E13" s="135"/>
      <c r="F13" s="135"/>
      <c r="G13" s="134">
        <v>6</v>
      </c>
      <c r="H13" s="134">
        <v>8</v>
      </c>
      <c r="I13" s="135" t="s">
        <v>169</v>
      </c>
      <c r="J13" s="135">
        <v>6</v>
      </c>
    </row>
    <row r="14" spans="5:10" x14ac:dyDescent="0.25">
      <c r="E14" s="135"/>
      <c r="F14" s="135"/>
      <c r="G14" s="134">
        <v>7</v>
      </c>
      <c r="H14" s="134">
        <v>9</v>
      </c>
      <c r="I14" s="135" t="s">
        <v>170</v>
      </c>
      <c r="J14" s="135">
        <v>5</v>
      </c>
    </row>
    <row r="15" spans="5:10" x14ac:dyDescent="0.25">
      <c r="G15" s="134">
        <v>8</v>
      </c>
      <c r="H15" s="134">
        <v>10</v>
      </c>
      <c r="I15" s="134"/>
      <c r="J15" s="135" t="s">
        <v>169</v>
      </c>
    </row>
    <row r="16" spans="5:10" x14ac:dyDescent="0.25">
      <c r="G16" s="134">
        <v>9</v>
      </c>
      <c r="H16" s="134"/>
      <c r="I16" s="134"/>
      <c r="J16" s="135" t="s">
        <v>170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2:L15"/>
  <sheetViews>
    <sheetView workbookViewId="0">
      <selection activeCell="M20" sqref="M20"/>
    </sheetView>
  </sheetViews>
  <sheetFormatPr defaultRowHeight="15" x14ac:dyDescent="0.25"/>
  <cols>
    <col min="6" max="6" width="14.5703125" bestFit="1" customWidth="1"/>
    <col min="7" max="7" width="14.7109375" bestFit="1" customWidth="1"/>
    <col min="8" max="8" width="12.28515625" bestFit="1" customWidth="1"/>
  </cols>
  <sheetData>
    <row r="2" spans="4:12" x14ac:dyDescent="0.25">
      <c r="D2" t="s">
        <v>176</v>
      </c>
    </row>
    <row r="3" spans="4:12" x14ac:dyDescent="0.25">
      <c r="E3" t="s">
        <v>179</v>
      </c>
      <c r="F3" t="s">
        <v>180</v>
      </c>
      <c r="G3" t="s">
        <v>178</v>
      </c>
      <c r="H3" t="s">
        <v>177</v>
      </c>
      <c r="L3" t="s">
        <v>175</v>
      </c>
    </row>
    <row r="4" spans="4:12" x14ac:dyDescent="0.25">
      <c r="D4" s="137">
        <v>18650</v>
      </c>
      <c r="E4" s="137">
        <v>3.7</v>
      </c>
      <c r="F4" s="137">
        <v>2250</v>
      </c>
      <c r="G4" s="137">
        <v>18</v>
      </c>
      <c r="H4" s="137">
        <v>65.2</v>
      </c>
    </row>
    <row r="5" spans="4:12" x14ac:dyDescent="0.25">
      <c r="D5" s="137">
        <v>16340</v>
      </c>
      <c r="E5" s="137">
        <v>3.7</v>
      </c>
      <c r="F5" s="137">
        <v>700</v>
      </c>
      <c r="G5" s="137">
        <v>17</v>
      </c>
      <c r="H5" s="137">
        <v>34.5</v>
      </c>
      <c r="L5" t="s">
        <v>187</v>
      </c>
    </row>
    <row r="6" spans="4:12" x14ac:dyDescent="0.25">
      <c r="L6" t="s">
        <v>188</v>
      </c>
    </row>
    <row r="7" spans="4:12" x14ac:dyDescent="0.25">
      <c r="L7" t="s">
        <v>189</v>
      </c>
    </row>
    <row r="12" spans="4:12" x14ac:dyDescent="0.25">
      <c r="D12" t="s">
        <v>181</v>
      </c>
    </row>
    <row r="13" spans="4:12" x14ac:dyDescent="0.25">
      <c r="D13" s="150" t="s">
        <v>182</v>
      </c>
      <c r="E13" s="150"/>
      <c r="F13" t="s">
        <v>183</v>
      </c>
    </row>
    <row r="14" spans="4:12" x14ac:dyDescent="0.25">
      <c r="D14" s="150" t="s">
        <v>184</v>
      </c>
      <c r="E14" s="150"/>
      <c r="F14" t="s">
        <v>185</v>
      </c>
    </row>
    <row r="15" spans="4:12" x14ac:dyDescent="0.25">
      <c r="D15" s="124" t="s">
        <v>186</v>
      </c>
      <c r="E15" s="124"/>
      <c r="F15" s="124"/>
    </row>
  </sheetData>
  <mergeCells count="2">
    <mergeCell ref="D13:E13"/>
    <mergeCell ref="D14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G4:DL46"/>
  <sheetViews>
    <sheetView zoomScaleNormal="100" workbookViewId="0">
      <selection activeCell="CD23" sqref="CD23"/>
    </sheetView>
  </sheetViews>
  <sheetFormatPr defaultColWidth="2.140625" defaultRowHeight="11.25" customHeight="1" x14ac:dyDescent="0.25"/>
  <cols>
    <col min="1" max="65" width="2.140625" style="11"/>
    <col min="66" max="66" width="2.140625" style="11" customWidth="1"/>
    <col min="67" max="67" width="2.140625" style="11"/>
    <col min="68" max="68" width="2.140625" style="11" customWidth="1"/>
    <col min="69" max="71" width="2.140625" style="11"/>
    <col min="72" max="72" width="2.140625" style="11" customWidth="1"/>
    <col min="73" max="73" width="2.140625" style="11"/>
    <col min="74" max="74" width="2.140625" style="11" customWidth="1"/>
    <col min="75" max="75" width="2.140625" style="11"/>
    <col min="76" max="77" width="2.140625" style="11" customWidth="1"/>
    <col min="78" max="16384" width="2.140625" style="11"/>
  </cols>
  <sheetData>
    <row r="4" spans="7:67" ht="11.25" customHeight="1" x14ac:dyDescent="0.25">
      <c r="K4" s="18"/>
      <c r="R4" s="59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76"/>
    </row>
    <row r="5" spans="7:67" ht="11.25" customHeight="1" x14ac:dyDescent="0.25">
      <c r="K5" s="18"/>
      <c r="R5" s="64"/>
      <c r="BM5" s="64"/>
    </row>
    <row r="6" spans="7:67" ht="11.25" customHeight="1" x14ac:dyDescent="0.25">
      <c r="J6" s="57"/>
      <c r="K6" s="55"/>
      <c r="L6" s="52"/>
      <c r="M6" s="52"/>
      <c r="N6" s="52"/>
      <c r="O6" s="52"/>
      <c r="P6" s="52"/>
      <c r="Q6" s="52"/>
      <c r="R6" s="64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75"/>
      <c r="BM6" s="64"/>
    </row>
    <row r="7" spans="7:67" ht="11.25" customHeight="1" thickBot="1" x14ac:dyDescent="0.3">
      <c r="J7" s="58"/>
      <c r="K7" s="18"/>
      <c r="R7" s="74"/>
      <c r="BE7" s="61"/>
      <c r="BM7" s="64"/>
    </row>
    <row r="8" spans="7:67" ht="11.25" customHeight="1" thickBot="1" x14ac:dyDescent="0.3">
      <c r="H8" s="21" t="s">
        <v>22</v>
      </c>
      <c r="J8" s="35"/>
      <c r="K8" s="86"/>
      <c r="L8" s="85"/>
      <c r="M8" s="6"/>
      <c r="N8" s="6"/>
      <c r="O8" s="6"/>
      <c r="P8" s="6"/>
      <c r="Q8" s="6"/>
      <c r="R8" s="88"/>
      <c r="S8" s="6"/>
      <c r="T8" s="19"/>
      <c r="U8" s="56"/>
      <c r="V8" s="60" t="s">
        <v>27</v>
      </c>
      <c r="W8" s="56"/>
      <c r="X8" s="56"/>
      <c r="Y8" s="56"/>
      <c r="Z8" s="56"/>
      <c r="AA8" s="56"/>
      <c r="AB8" s="56"/>
      <c r="AC8" s="56"/>
      <c r="AD8" s="56"/>
      <c r="AE8" s="56"/>
      <c r="AF8" s="56"/>
      <c r="AG8" s="80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90"/>
      <c r="AV8" s="91"/>
      <c r="AW8" s="56"/>
      <c r="AX8" s="56"/>
      <c r="AY8" s="56"/>
      <c r="AZ8" s="56"/>
      <c r="BA8" s="56"/>
      <c r="BB8" s="76"/>
      <c r="BE8" s="35"/>
      <c r="BF8" s="6" t="s">
        <v>21</v>
      </c>
      <c r="BG8" s="6"/>
      <c r="BH8" s="6"/>
      <c r="BI8" s="6"/>
      <c r="BJ8" s="6"/>
      <c r="BK8" s="6"/>
      <c r="BL8" s="7" t="s">
        <v>20</v>
      </c>
      <c r="BM8" s="19"/>
    </row>
    <row r="9" spans="7:67" ht="11.25" customHeight="1" thickBot="1" x14ac:dyDescent="0.3">
      <c r="H9" s="21"/>
      <c r="J9" s="27"/>
      <c r="K9" s="8"/>
      <c r="L9" s="61"/>
      <c r="M9" s="8"/>
      <c r="N9" s="8"/>
      <c r="O9" s="8"/>
      <c r="P9" s="9" t="s">
        <v>26</v>
      </c>
      <c r="Q9" s="8"/>
      <c r="R9" s="19"/>
      <c r="S9" s="8"/>
      <c r="T9" s="28"/>
      <c r="V9" s="17"/>
      <c r="AG9" s="64"/>
      <c r="AS9" s="64"/>
      <c r="AV9" s="64"/>
      <c r="BB9" s="64"/>
      <c r="BE9" s="13"/>
      <c r="BF9" s="8"/>
      <c r="BG9" s="8"/>
      <c r="BH9" s="8"/>
      <c r="BI9" s="8"/>
      <c r="BJ9" s="8"/>
      <c r="BK9" s="8"/>
      <c r="BL9" s="8"/>
      <c r="BM9" s="14"/>
    </row>
    <row r="10" spans="7:67" ht="11.25" customHeight="1" thickBot="1" x14ac:dyDescent="0.3">
      <c r="H10" s="22" t="s">
        <v>41</v>
      </c>
      <c r="J10" s="12"/>
      <c r="K10" s="8"/>
      <c r="L10" s="61"/>
      <c r="M10" s="8"/>
      <c r="N10" s="8"/>
      <c r="O10" s="8"/>
      <c r="P10" s="8"/>
      <c r="Q10" s="8"/>
      <c r="R10" s="8"/>
      <c r="S10" s="8"/>
      <c r="T10" s="43"/>
      <c r="V10" s="17" t="s">
        <v>28</v>
      </c>
      <c r="AG10" s="64"/>
      <c r="AS10" s="64"/>
      <c r="AV10" s="64"/>
      <c r="BB10" s="79"/>
      <c r="BC10" s="56"/>
      <c r="BD10" s="56"/>
      <c r="BE10" s="66"/>
      <c r="BF10" s="56"/>
      <c r="BG10" s="56"/>
      <c r="BH10" s="56"/>
      <c r="BI10" s="56"/>
      <c r="BJ10" s="56"/>
      <c r="BK10" s="56"/>
      <c r="BL10" s="56"/>
      <c r="BM10" s="76"/>
      <c r="BN10" s="37"/>
      <c r="BO10" s="37"/>
    </row>
    <row r="11" spans="7:67" ht="11.25" customHeight="1" thickBot="1" x14ac:dyDescent="0.3">
      <c r="H11" s="21"/>
      <c r="J11" s="27"/>
      <c r="K11" s="8"/>
      <c r="L11" s="69"/>
      <c r="M11" s="52"/>
      <c r="N11" s="52"/>
      <c r="O11" s="52"/>
      <c r="P11" s="52"/>
      <c r="Q11" s="52"/>
      <c r="R11" s="75"/>
      <c r="T11" s="39"/>
      <c r="AG11" s="64"/>
      <c r="AR11" s="141" t="s">
        <v>57</v>
      </c>
      <c r="AS11" s="142"/>
      <c r="AT11" s="142"/>
      <c r="AU11" s="142"/>
      <c r="AV11" s="142"/>
      <c r="AW11" s="143"/>
      <c r="BE11" s="13"/>
      <c r="BF11" s="8"/>
      <c r="BG11" s="8"/>
      <c r="BH11" s="8"/>
      <c r="BI11" s="8"/>
      <c r="BJ11" s="8"/>
      <c r="BK11" s="8"/>
      <c r="BL11" s="8"/>
      <c r="BM11" s="64"/>
      <c r="BN11" s="37"/>
      <c r="BO11" s="37"/>
    </row>
    <row r="12" spans="7:67" ht="11.25" customHeight="1" thickBot="1" x14ac:dyDescent="0.25">
      <c r="G12" s="20"/>
      <c r="H12" s="22" t="s">
        <v>42</v>
      </c>
      <c r="J12" s="12"/>
      <c r="K12" s="8"/>
      <c r="M12" s="8"/>
      <c r="N12" s="8"/>
      <c r="O12" s="8"/>
      <c r="P12" s="8"/>
      <c r="Q12" s="8"/>
      <c r="R12" s="61"/>
      <c r="S12" s="8"/>
      <c r="T12" s="44"/>
      <c r="V12" s="23" t="s">
        <v>29</v>
      </c>
      <c r="AG12" s="64"/>
      <c r="AR12" s="144"/>
      <c r="AS12" s="145"/>
      <c r="AT12" s="145"/>
      <c r="AU12" s="145"/>
      <c r="AV12" s="145"/>
      <c r="AW12" s="146"/>
      <c r="BE12" s="13"/>
      <c r="BF12" s="8"/>
      <c r="BG12" s="8"/>
      <c r="BH12" s="8"/>
      <c r="BI12" s="8"/>
      <c r="BJ12" s="8"/>
      <c r="BK12" s="8"/>
      <c r="BL12" s="8"/>
      <c r="BM12" s="64"/>
      <c r="BN12" s="37"/>
      <c r="BO12" s="37"/>
    </row>
    <row r="13" spans="7:67" ht="11.25" customHeight="1" thickBot="1" x14ac:dyDescent="0.3">
      <c r="H13" s="21"/>
      <c r="J13" s="27"/>
      <c r="K13" s="8"/>
      <c r="M13" s="8"/>
      <c r="N13" s="8"/>
      <c r="O13" s="8"/>
      <c r="P13" s="8"/>
      <c r="Q13" s="8"/>
      <c r="R13" s="61"/>
      <c r="S13" s="8"/>
      <c r="T13" s="28"/>
      <c r="V13" s="17"/>
      <c r="Y13" s="15"/>
      <c r="AG13" s="64"/>
      <c r="AR13" s="144"/>
      <c r="AS13" s="145"/>
      <c r="AT13" s="145"/>
      <c r="AU13" s="145"/>
      <c r="AV13" s="145"/>
      <c r="AW13" s="146"/>
      <c r="BE13" s="13"/>
      <c r="BF13" s="8"/>
      <c r="BG13" s="8"/>
      <c r="BH13" s="8"/>
      <c r="BI13" s="8"/>
      <c r="BJ13" s="8"/>
      <c r="BK13" s="8"/>
      <c r="BL13" s="8"/>
      <c r="BM13" s="64"/>
      <c r="BN13" s="37"/>
      <c r="BO13" s="37"/>
    </row>
    <row r="14" spans="7:67" ht="11.25" customHeight="1" thickBot="1" x14ac:dyDescent="0.3">
      <c r="H14" s="22" t="s">
        <v>43</v>
      </c>
      <c r="J14" s="42"/>
      <c r="K14" s="45"/>
      <c r="L14" s="45"/>
      <c r="M14" s="45"/>
      <c r="N14" s="81"/>
      <c r="O14" s="8"/>
      <c r="P14" s="8"/>
      <c r="Q14" s="8"/>
      <c r="R14" s="61"/>
      <c r="S14" s="8"/>
      <c r="T14" s="12"/>
      <c r="V14" s="24" t="s">
        <v>30</v>
      </c>
      <c r="X14" s="16"/>
      <c r="Y14" s="15"/>
      <c r="AG14" s="64"/>
      <c r="AR14" s="147"/>
      <c r="AS14" s="148"/>
      <c r="AT14" s="148"/>
      <c r="AU14" s="148"/>
      <c r="AV14" s="148"/>
      <c r="AW14" s="149"/>
      <c r="BE14" s="138" t="s">
        <v>19</v>
      </c>
      <c r="BF14" s="8"/>
      <c r="BG14" s="139" t="s">
        <v>18</v>
      </c>
      <c r="BH14" s="8"/>
      <c r="BI14" s="8"/>
      <c r="BJ14" s="8"/>
      <c r="BK14" s="139" t="s">
        <v>17</v>
      </c>
      <c r="BL14" s="8"/>
      <c r="BM14" s="140" t="s">
        <v>16</v>
      </c>
      <c r="BN14" s="37"/>
      <c r="BO14" s="37"/>
    </row>
    <row r="15" spans="7:67" ht="11.25" customHeight="1" thickBot="1" x14ac:dyDescent="0.3">
      <c r="H15" s="21"/>
      <c r="J15" s="27"/>
      <c r="K15" s="8"/>
      <c r="M15" s="8"/>
      <c r="N15" s="62"/>
      <c r="O15" s="8"/>
      <c r="P15" s="8"/>
      <c r="Q15" s="8"/>
      <c r="R15" s="61"/>
      <c r="S15" s="8"/>
      <c r="T15" s="28"/>
      <c r="V15" s="17"/>
      <c r="AG15" s="64"/>
      <c r="AU15" s="89"/>
      <c r="BE15" s="138"/>
      <c r="BF15" s="34"/>
      <c r="BG15" s="139"/>
      <c r="BH15" s="34"/>
      <c r="BI15" s="34"/>
      <c r="BJ15" s="34"/>
      <c r="BK15" s="139"/>
      <c r="BL15" s="8"/>
      <c r="BM15" s="140"/>
      <c r="BN15" s="37"/>
      <c r="BO15" s="37"/>
    </row>
    <row r="16" spans="7:67" ht="11.25" customHeight="1" thickBot="1" x14ac:dyDescent="0.3">
      <c r="H16" s="22" t="s">
        <v>44</v>
      </c>
      <c r="J16" s="36"/>
      <c r="K16" s="49"/>
      <c r="L16" s="49"/>
      <c r="M16" s="49"/>
      <c r="N16" s="62"/>
      <c r="O16" s="49"/>
      <c r="P16" s="77"/>
      <c r="Q16" s="8"/>
      <c r="R16" s="61"/>
      <c r="S16" s="8"/>
      <c r="T16" s="12"/>
      <c r="V16" s="25" t="s">
        <v>31</v>
      </c>
      <c r="AG16" s="64"/>
      <c r="AT16" s="89"/>
      <c r="BE16" s="13"/>
      <c r="BF16" s="8"/>
      <c r="BG16" s="8"/>
      <c r="BH16" s="8"/>
      <c r="BI16" s="8"/>
      <c r="BJ16" s="8"/>
      <c r="BK16" s="8"/>
      <c r="BL16" s="8"/>
      <c r="BM16" s="64"/>
      <c r="BN16" s="37"/>
      <c r="BO16" s="37"/>
    </row>
    <row r="17" spans="8:116" ht="11.25" customHeight="1" thickBot="1" x14ac:dyDescent="0.3">
      <c r="H17" s="21"/>
      <c r="J17" s="27"/>
      <c r="K17" s="8"/>
      <c r="M17" s="8"/>
      <c r="N17" s="62"/>
      <c r="O17" s="8"/>
      <c r="P17" s="63"/>
      <c r="Q17" s="8"/>
      <c r="R17" s="61"/>
      <c r="S17" s="8"/>
      <c r="T17" s="28"/>
      <c r="V17" s="26"/>
      <c r="AG17" s="64"/>
      <c r="AS17" s="89"/>
      <c r="BC17" s="21" t="s">
        <v>56</v>
      </c>
      <c r="BD17" s="87" t="s">
        <v>55</v>
      </c>
      <c r="BE17" s="35"/>
      <c r="BF17" s="10"/>
      <c r="BG17" s="35"/>
      <c r="BH17" s="10"/>
      <c r="BI17" s="10"/>
      <c r="BJ17" s="10"/>
      <c r="BK17" s="19"/>
      <c r="BL17" s="10"/>
      <c r="BM17" s="19"/>
      <c r="BN17" s="37"/>
      <c r="BO17" s="37"/>
    </row>
    <row r="18" spans="8:116" ht="11.25" customHeight="1" thickBot="1" x14ac:dyDescent="0.3">
      <c r="H18" s="22" t="s">
        <v>45</v>
      </c>
      <c r="J18" s="12"/>
      <c r="K18" s="8"/>
      <c r="M18" s="8"/>
      <c r="N18" s="62"/>
      <c r="O18" s="8"/>
      <c r="P18" s="63"/>
      <c r="Q18" s="8"/>
      <c r="R18" s="61"/>
      <c r="S18" s="8"/>
      <c r="T18" s="12"/>
      <c r="V18" s="24" t="s">
        <v>32</v>
      </c>
      <c r="AG18" s="64"/>
      <c r="BG18" s="78"/>
      <c r="BK18" s="64"/>
    </row>
    <row r="19" spans="8:116" ht="11.25" customHeight="1" thickBot="1" x14ac:dyDescent="0.3">
      <c r="H19" s="21"/>
      <c r="J19" s="27"/>
      <c r="K19" s="8"/>
      <c r="M19" s="8"/>
      <c r="N19" s="62"/>
      <c r="O19" s="8"/>
      <c r="P19" s="63"/>
      <c r="Q19" s="8"/>
      <c r="R19" s="61"/>
      <c r="S19" s="8"/>
      <c r="T19" s="28"/>
      <c r="V19" s="17"/>
      <c r="AG19" s="64"/>
      <c r="BF19" s="57"/>
      <c r="BG19" s="72"/>
      <c r="BK19" s="64"/>
    </row>
    <row r="20" spans="8:116" ht="11.25" customHeight="1" thickBot="1" x14ac:dyDescent="0.3">
      <c r="H20" s="22" t="s">
        <v>46</v>
      </c>
      <c r="J20" s="12"/>
      <c r="K20" s="8"/>
      <c r="M20" s="8"/>
      <c r="N20" s="62"/>
      <c r="O20" s="8"/>
      <c r="P20" s="63"/>
      <c r="Q20" s="8"/>
      <c r="R20" s="61"/>
      <c r="S20" s="8"/>
      <c r="T20" s="12"/>
      <c r="V20" s="25" t="s">
        <v>33</v>
      </c>
      <c r="AG20" s="64"/>
      <c r="BF20" s="61"/>
      <c r="BK20" s="64"/>
    </row>
    <row r="21" spans="8:116" ht="11.25" customHeight="1" thickBot="1" x14ac:dyDescent="0.3">
      <c r="H21" s="21"/>
      <c r="J21" s="27"/>
      <c r="K21" s="8"/>
      <c r="M21" s="8"/>
      <c r="N21" s="62"/>
      <c r="O21" s="8"/>
      <c r="P21" s="63"/>
      <c r="Q21" s="8"/>
      <c r="R21" s="61"/>
      <c r="S21" s="8"/>
      <c r="T21" s="28"/>
      <c r="V21" s="26"/>
      <c r="AG21" s="64"/>
      <c r="BF21" s="61"/>
      <c r="BJ21" s="67"/>
      <c r="BK21" s="40" t="s">
        <v>17</v>
      </c>
      <c r="BL21" s="68"/>
    </row>
    <row r="22" spans="8:116" ht="11.25" customHeight="1" thickBot="1" x14ac:dyDescent="0.25">
      <c r="H22" s="22" t="s">
        <v>47</v>
      </c>
      <c r="J22" s="12"/>
      <c r="K22" s="8"/>
      <c r="M22" s="8"/>
      <c r="N22" s="62"/>
      <c r="O22" s="8"/>
      <c r="P22" s="63"/>
      <c r="Q22" s="8"/>
      <c r="R22" s="61"/>
      <c r="S22" s="8"/>
      <c r="T22" s="43"/>
      <c r="V22" s="24" t="s">
        <v>34</v>
      </c>
      <c r="AB22" s="30"/>
      <c r="AC22" s="6"/>
      <c r="AD22" s="6"/>
      <c r="AE22" s="6"/>
      <c r="AF22" s="6"/>
      <c r="AG22" s="65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31"/>
      <c r="BF22" s="61"/>
      <c r="BH22" s="38"/>
      <c r="BI22" s="6"/>
      <c r="BJ22" s="6"/>
      <c r="BK22" s="6"/>
      <c r="BL22" s="6"/>
      <c r="BM22" s="6"/>
      <c r="BN22" s="31"/>
    </row>
    <row r="23" spans="8:116" ht="11.25" customHeight="1" thickBot="1" x14ac:dyDescent="0.3">
      <c r="H23" s="21"/>
      <c r="J23" s="27"/>
      <c r="K23" s="8"/>
      <c r="N23" s="62"/>
      <c r="P23" s="63"/>
      <c r="R23" s="69"/>
      <c r="S23" s="52"/>
      <c r="T23" s="53"/>
      <c r="U23" s="52"/>
      <c r="V23" s="54"/>
      <c r="W23" s="52"/>
      <c r="X23" s="52"/>
      <c r="Y23" s="52"/>
      <c r="Z23" s="52"/>
      <c r="AA23" s="52"/>
      <c r="AB23" s="35"/>
      <c r="AC23" s="8"/>
      <c r="AD23" s="8" t="s">
        <v>22</v>
      </c>
      <c r="AE23" s="8"/>
      <c r="AF23" s="8"/>
      <c r="AG23" s="64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14"/>
      <c r="BF23" s="61"/>
      <c r="BH23" s="13"/>
      <c r="BI23" s="8"/>
      <c r="BJ23" s="8"/>
      <c r="BK23" s="8"/>
      <c r="BL23" s="8"/>
      <c r="BM23" s="8"/>
      <c r="BN23" s="14"/>
      <c r="CQ23" s="15"/>
    </row>
    <row r="24" spans="8:116" ht="11.25" customHeight="1" thickBot="1" x14ac:dyDescent="0.3">
      <c r="H24" s="22" t="s">
        <v>48</v>
      </c>
      <c r="J24" s="12"/>
      <c r="K24" s="8"/>
      <c r="L24" s="8"/>
      <c r="M24" s="8"/>
      <c r="N24" s="62"/>
      <c r="O24" s="8"/>
      <c r="P24" s="63"/>
      <c r="Q24" s="8"/>
      <c r="R24" s="8"/>
      <c r="S24" s="8"/>
      <c r="T24" s="48"/>
      <c r="V24" s="25" t="s">
        <v>35</v>
      </c>
      <c r="AB24" s="13"/>
      <c r="AC24" s="8"/>
      <c r="AD24" s="8"/>
      <c r="AE24" s="8"/>
      <c r="AF24" s="8"/>
      <c r="AG24" s="64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14"/>
      <c r="BF24" s="61"/>
      <c r="BH24" s="13"/>
      <c r="BI24" s="8"/>
      <c r="BJ24" s="8"/>
      <c r="BK24" s="8"/>
      <c r="BL24" s="8"/>
      <c r="BM24" s="8"/>
      <c r="BN24" s="14"/>
      <c r="CQ24" s="15"/>
    </row>
    <row r="25" spans="8:116" ht="11.25" customHeight="1" thickBot="1" x14ac:dyDescent="0.3">
      <c r="H25" s="21"/>
      <c r="J25" s="27"/>
      <c r="K25" s="8"/>
      <c r="L25" s="8"/>
      <c r="M25" s="8"/>
      <c r="N25" s="62"/>
      <c r="O25" s="8"/>
      <c r="P25" s="70"/>
      <c r="Q25" s="49"/>
      <c r="R25" s="49"/>
      <c r="S25" s="49"/>
      <c r="T25" s="50"/>
      <c r="U25" s="49"/>
      <c r="V25" s="51"/>
      <c r="W25" s="49"/>
      <c r="X25" s="49"/>
      <c r="Y25" s="49"/>
      <c r="Z25" s="49"/>
      <c r="AA25" s="49"/>
      <c r="AB25" s="36"/>
      <c r="AC25" s="8"/>
      <c r="AD25" s="8" t="s">
        <v>23</v>
      </c>
      <c r="AE25" s="8"/>
      <c r="AF25" s="8"/>
      <c r="AG25" s="64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14"/>
      <c r="BF25" s="61"/>
      <c r="BH25" s="13"/>
      <c r="BI25" s="8"/>
      <c r="BJ25" s="8"/>
      <c r="BK25" s="8"/>
      <c r="BL25" s="8"/>
      <c r="BM25" s="8"/>
      <c r="BN25" s="14"/>
    </row>
    <row r="26" spans="8:116" ht="11.25" customHeight="1" thickBot="1" x14ac:dyDescent="0.3">
      <c r="H26" s="22" t="s">
        <v>49</v>
      </c>
      <c r="J26" s="12"/>
      <c r="K26" s="8"/>
      <c r="L26" s="8"/>
      <c r="M26" s="8"/>
      <c r="N26" s="62"/>
      <c r="O26" s="8"/>
      <c r="P26" s="8"/>
      <c r="Q26" s="8"/>
      <c r="R26" s="8"/>
      <c r="S26" s="8"/>
      <c r="T26" s="48"/>
      <c r="V26" s="24" t="s">
        <v>36</v>
      </c>
      <c r="AB26" s="13"/>
      <c r="AC26" s="8"/>
      <c r="AD26" s="8"/>
      <c r="AE26" s="8"/>
      <c r="AF26" s="8"/>
      <c r="AG26" s="64"/>
      <c r="AH26" s="8"/>
      <c r="AI26" s="8"/>
      <c r="AJ26" s="8"/>
      <c r="AK26" s="8" t="s">
        <v>54</v>
      </c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14"/>
      <c r="BF26" s="61"/>
      <c r="BH26" s="13"/>
      <c r="BI26" s="8"/>
      <c r="BJ26" s="8"/>
      <c r="BK26" s="8"/>
      <c r="BL26" s="8"/>
      <c r="BM26" s="8"/>
      <c r="BN26" s="14"/>
    </row>
    <row r="27" spans="8:116" ht="11.25" customHeight="1" thickBot="1" x14ac:dyDescent="0.3">
      <c r="H27" s="21"/>
      <c r="J27" s="27"/>
      <c r="K27" s="8"/>
      <c r="L27" s="8"/>
      <c r="M27" s="8"/>
      <c r="N27" s="71"/>
      <c r="O27" s="45"/>
      <c r="P27" s="45"/>
      <c r="Q27" s="45"/>
      <c r="R27" s="45"/>
      <c r="S27" s="45"/>
      <c r="T27" s="46"/>
      <c r="U27" s="45"/>
      <c r="V27" s="47"/>
      <c r="W27" s="45"/>
      <c r="X27" s="45"/>
      <c r="Y27" s="45"/>
      <c r="Z27" s="45"/>
      <c r="AA27" s="45"/>
      <c r="AB27" s="42"/>
      <c r="AC27" s="8"/>
      <c r="AD27" s="8" t="s">
        <v>24</v>
      </c>
      <c r="AE27" s="8"/>
      <c r="AF27" s="8"/>
      <c r="AG27" s="64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14"/>
      <c r="BF27" s="61"/>
      <c r="BH27" s="13"/>
      <c r="BI27" s="8"/>
      <c r="BJ27" s="8"/>
      <c r="BK27" s="8"/>
      <c r="BL27" s="8"/>
      <c r="BM27" s="8"/>
      <c r="BN27" s="14"/>
      <c r="DD27" s="8"/>
      <c r="DE27" s="8"/>
      <c r="DF27" s="8"/>
      <c r="DG27" s="8"/>
      <c r="DH27" s="8"/>
      <c r="DI27" s="8"/>
      <c r="DJ27" s="8"/>
      <c r="DK27" s="8"/>
      <c r="DL27" s="9"/>
    </row>
    <row r="28" spans="8:116" ht="11.25" customHeight="1" thickBot="1" x14ac:dyDescent="0.3">
      <c r="H28" s="22" t="s">
        <v>50</v>
      </c>
      <c r="J28" s="12"/>
      <c r="K28" s="8"/>
      <c r="L28" s="8"/>
      <c r="M28" s="8"/>
      <c r="N28" s="8"/>
      <c r="O28" s="8"/>
      <c r="P28" s="8"/>
      <c r="Q28" s="8"/>
      <c r="R28" s="8"/>
      <c r="S28" s="8"/>
      <c r="T28" s="44"/>
      <c r="V28" s="25" t="s">
        <v>37</v>
      </c>
      <c r="Y28" s="15"/>
      <c r="AB28" s="13"/>
      <c r="AC28" s="8"/>
      <c r="AD28" s="8"/>
      <c r="AE28" s="8"/>
      <c r="AF28" s="8"/>
      <c r="AG28" s="64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14"/>
      <c r="BF28" s="61"/>
      <c r="BH28" s="13"/>
      <c r="BI28" s="8"/>
      <c r="BJ28" s="8"/>
      <c r="BK28" s="8"/>
      <c r="BL28" s="8"/>
      <c r="BM28" s="8"/>
      <c r="BN28" s="14"/>
      <c r="DD28" s="8"/>
      <c r="DE28" s="8"/>
      <c r="DF28" s="8"/>
      <c r="DG28" s="8"/>
      <c r="DH28" s="8"/>
      <c r="DI28" s="8"/>
      <c r="DJ28" s="8"/>
      <c r="DK28" s="8"/>
    </row>
    <row r="29" spans="8:116" ht="11.25" customHeight="1" thickBot="1" x14ac:dyDescent="0.3">
      <c r="H29" s="21"/>
      <c r="J29" s="27"/>
      <c r="K29" s="8"/>
      <c r="L29" s="8"/>
      <c r="M29" s="8"/>
      <c r="N29" s="8"/>
      <c r="O29" s="8"/>
      <c r="P29" s="8"/>
      <c r="Q29" s="8"/>
      <c r="R29" s="8"/>
      <c r="S29" s="8"/>
      <c r="T29" s="28"/>
      <c r="V29" s="26"/>
      <c r="Y29" s="15"/>
      <c r="AB29" s="19"/>
      <c r="AC29" s="66"/>
      <c r="AD29" s="56" t="s">
        <v>25</v>
      </c>
      <c r="AE29" s="56"/>
      <c r="AF29" s="56"/>
      <c r="AG29" s="73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14"/>
      <c r="BF29" s="61"/>
      <c r="BH29" s="13"/>
      <c r="BI29" s="8"/>
      <c r="BJ29" s="8"/>
      <c r="BK29" s="8"/>
      <c r="BL29" s="8"/>
      <c r="BM29" s="8"/>
      <c r="BN29" s="14"/>
      <c r="DD29" s="8"/>
      <c r="DE29" s="8"/>
      <c r="DF29" s="8"/>
      <c r="DG29" s="8"/>
      <c r="DH29" s="8"/>
      <c r="DI29" s="8"/>
      <c r="DJ29" s="8"/>
      <c r="DK29" s="8"/>
      <c r="DL29" s="9"/>
    </row>
    <row r="30" spans="8:116" ht="11.25" customHeight="1" thickBot="1" x14ac:dyDescent="0.3">
      <c r="H30" s="22" t="s">
        <v>51</v>
      </c>
      <c r="J30" s="12"/>
      <c r="K30" s="8"/>
      <c r="L30" s="8"/>
      <c r="M30" s="8"/>
      <c r="N30" s="8"/>
      <c r="O30" s="8"/>
      <c r="P30" s="8"/>
      <c r="Q30" s="8"/>
      <c r="R30" s="8"/>
      <c r="S30" s="8"/>
      <c r="T30" s="12"/>
      <c r="V30" s="24" t="s">
        <v>38</v>
      </c>
      <c r="AB30" s="32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33"/>
      <c r="BF30" s="61"/>
      <c r="BH30" s="13"/>
      <c r="BI30" s="8"/>
      <c r="BJ30" s="8"/>
      <c r="BK30" s="8"/>
      <c r="BL30" s="8"/>
      <c r="BM30" s="8"/>
      <c r="BN30" s="14"/>
      <c r="DD30" s="8"/>
      <c r="DE30" s="8"/>
      <c r="DF30" s="8"/>
      <c r="DG30" s="8"/>
      <c r="DH30" s="8"/>
      <c r="DI30" s="8"/>
      <c r="DJ30" s="8"/>
      <c r="DK30" s="8"/>
      <c r="DL30" s="9"/>
    </row>
    <row r="31" spans="8:116" ht="11.25" customHeight="1" thickBot="1" x14ac:dyDescent="0.3">
      <c r="H31" s="21"/>
      <c r="J31" s="27"/>
      <c r="K31" s="8"/>
      <c r="L31" s="8"/>
      <c r="M31" s="8"/>
      <c r="N31" s="8"/>
      <c r="O31" s="8"/>
      <c r="P31" s="8"/>
      <c r="Q31" s="8"/>
      <c r="R31" s="8"/>
      <c r="S31" s="8"/>
      <c r="T31" s="28"/>
      <c r="V31" s="17"/>
      <c r="BF31" s="61"/>
      <c r="BH31" s="13"/>
      <c r="BI31" s="8"/>
      <c r="BJ31" s="8"/>
      <c r="BK31" s="8"/>
      <c r="BL31" s="8"/>
      <c r="BM31" s="8"/>
      <c r="BN31" s="14"/>
      <c r="DD31" s="8"/>
      <c r="DE31" s="8"/>
      <c r="DF31" s="8"/>
      <c r="DG31" s="8"/>
      <c r="DH31" s="8"/>
      <c r="DI31" s="8"/>
      <c r="DJ31" s="8"/>
    </row>
    <row r="32" spans="8:116" ht="11.25" customHeight="1" thickBot="1" x14ac:dyDescent="0.3">
      <c r="H32" s="22" t="s">
        <v>52</v>
      </c>
      <c r="J32" s="12"/>
      <c r="K32" s="8"/>
      <c r="L32" s="8"/>
      <c r="M32" s="8"/>
      <c r="N32" s="8"/>
      <c r="O32" s="8"/>
      <c r="P32" s="8"/>
      <c r="Q32" s="8"/>
      <c r="R32" s="8"/>
      <c r="S32" s="8"/>
      <c r="T32" s="12"/>
      <c r="V32" s="25" t="s">
        <v>39</v>
      </c>
      <c r="BF32" s="61"/>
      <c r="BH32" s="13"/>
      <c r="BI32" s="8"/>
      <c r="BJ32" s="8"/>
      <c r="BK32" s="8"/>
      <c r="BL32" s="8"/>
      <c r="BM32" s="8"/>
      <c r="BN32" s="14"/>
      <c r="DC32" s="8"/>
      <c r="DD32" s="8"/>
      <c r="DE32" s="8"/>
      <c r="DF32" s="8"/>
      <c r="DG32" s="8"/>
      <c r="DH32" s="8"/>
      <c r="DI32" s="8"/>
      <c r="DJ32" s="8"/>
      <c r="DL32" s="9"/>
    </row>
    <row r="33" spans="8:66" ht="11.25" customHeight="1" thickBot="1" x14ac:dyDescent="0.3">
      <c r="H33" s="21"/>
      <c r="J33" s="27"/>
      <c r="K33" s="8"/>
      <c r="L33" s="8"/>
      <c r="M33" s="8"/>
      <c r="N33" s="8"/>
      <c r="O33" s="8"/>
      <c r="P33" s="8"/>
      <c r="Q33" s="8"/>
      <c r="R33" s="8"/>
      <c r="S33" s="8"/>
      <c r="T33" s="28"/>
      <c r="V33" s="26"/>
      <c r="BF33" s="61"/>
      <c r="BH33" s="13"/>
      <c r="BI33" s="8"/>
      <c r="BJ33" s="8"/>
      <c r="BK33" s="8"/>
      <c r="BL33" s="8"/>
      <c r="BM33" s="8"/>
      <c r="BN33" s="14"/>
    </row>
    <row r="34" spans="8:66" ht="11.25" customHeight="1" thickBot="1" x14ac:dyDescent="0.3">
      <c r="H34" s="22" t="s">
        <v>53</v>
      </c>
      <c r="J34" s="12"/>
      <c r="K34" s="29"/>
      <c r="L34" s="12"/>
      <c r="M34" s="29"/>
      <c r="N34" s="12"/>
      <c r="O34" s="29"/>
      <c r="P34" s="12"/>
      <c r="Q34" s="29"/>
      <c r="R34" s="12"/>
      <c r="S34" s="29"/>
      <c r="T34" s="12"/>
      <c r="V34" s="24" t="s">
        <v>40</v>
      </c>
      <c r="BF34" s="61"/>
      <c r="BH34" s="13"/>
      <c r="BI34" s="8"/>
      <c r="BJ34" s="8"/>
      <c r="BK34" s="8"/>
      <c r="BL34" s="8"/>
      <c r="BM34" s="8"/>
      <c r="BN34" s="14"/>
    </row>
    <row r="35" spans="8:66" ht="11.25" customHeight="1" x14ac:dyDescent="0.25">
      <c r="K35" s="18"/>
      <c r="BF35" s="61"/>
      <c r="BH35" s="13"/>
      <c r="BI35" s="8"/>
      <c r="BJ35" s="8"/>
      <c r="BK35" s="8"/>
      <c r="BL35" s="8"/>
      <c r="BM35" s="8"/>
      <c r="BN35" s="14"/>
    </row>
    <row r="36" spans="8:66" ht="11.25" customHeight="1" thickBot="1" x14ac:dyDescent="0.3">
      <c r="K36" s="18"/>
      <c r="BF36" s="61"/>
      <c r="BH36" s="82"/>
      <c r="BI36" s="83"/>
      <c r="BJ36" s="83"/>
      <c r="BK36" s="41" t="s">
        <v>18</v>
      </c>
      <c r="BL36" s="83"/>
      <c r="BM36" s="83"/>
      <c r="BN36" s="84"/>
    </row>
    <row r="37" spans="8:66" ht="11.25" customHeight="1" x14ac:dyDescent="0.25">
      <c r="K37" s="18"/>
      <c r="BF37" s="61"/>
      <c r="BK37" s="61"/>
    </row>
    <row r="38" spans="8:66" ht="11.25" customHeight="1" x14ac:dyDescent="0.25">
      <c r="K38" s="18"/>
      <c r="BF38" s="69"/>
      <c r="BG38" s="52"/>
      <c r="BH38" s="52"/>
      <c r="BI38" s="52"/>
      <c r="BJ38" s="52"/>
      <c r="BK38" s="72"/>
    </row>
    <row r="39" spans="8:66" ht="11.25" customHeight="1" x14ac:dyDescent="0.25">
      <c r="K39" s="18"/>
    </row>
    <row r="40" spans="8:66" ht="11.25" customHeight="1" x14ac:dyDescent="0.25">
      <c r="K40" s="18"/>
    </row>
    <row r="41" spans="8:66" ht="11.25" customHeight="1" x14ac:dyDescent="0.25">
      <c r="K41" s="18"/>
    </row>
    <row r="42" spans="8:66" ht="11.25" customHeight="1" x14ac:dyDescent="0.25">
      <c r="K42" s="18"/>
    </row>
    <row r="43" spans="8:66" ht="11.25" customHeight="1" x14ac:dyDescent="0.25">
      <c r="K43" s="18"/>
    </row>
    <row r="44" spans="8:66" ht="11.25" customHeight="1" x14ac:dyDescent="0.25">
      <c r="K44" s="18"/>
    </row>
    <row r="45" spans="8:66" ht="11.25" customHeight="1" x14ac:dyDescent="0.25">
      <c r="K45" s="18"/>
    </row>
    <row r="46" spans="8:66" ht="11.25" customHeight="1" x14ac:dyDescent="0.25">
      <c r="K46" s="18"/>
    </row>
  </sheetData>
  <mergeCells count="5">
    <mergeCell ref="BE14:BE15"/>
    <mergeCell ref="BG14:BG15"/>
    <mergeCell ref="BK14:BK15"/>
    <mergeCell ref="BM14:BM15"/>
    <mergeCell ref="AR11:AW14"/>
  </mergeCells>
  <pageMargins left="0.7" right="0.7" top="0.75" bottom="0.75" header="0.3" footer="0.3"/>
  <pageSetup paperSize="9" orientation="portrait" horizontalDpi="360" verticalDpi="360" r:id="rId1"/>
  <ignoredErrors>
    <ignoredError sqref="H10:H34 V14:V3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C3:U12"/>
  <sheetViews>
    <sheetView workbookViewId="0">
      <selection activeCell="U11" sqref="U11"/>
    </sheetView>
  </sheetViews>
  <sheetFormatPr defaultRowHeight="15" x14ac:dyDescent="0.25"/>
  <cols>
    <col min="3" max="3" width="6.42578125" bestFit="1" customWidth="1"/>
    <col min="4" max="4" width="5" bestFit="1" customWidth="1"/>
    <col min="5" max="5" width="3.7109375" bestFit="1" customWidth="1"/>
    <col min="9" max="9" width="16.28515625" bestFit="1" customWidth="1"/>
    <col min="10" max="10" width="7.5703125" bestFit="1" customWidth="1"/>
    <col min="11" max="11" width="8.140625" bestFit="1" customWidth="1"/>
    <col min="14" max="14" width="6.140625" bestFit="1" customWidth="1"/>
    <col min="15" max="15" width="12" bestFit="1" customWidth="1"/>
  </cols>
  <sheetData>
    <row r="3" spans="3:21" x14ac:dyDescent="0.25">
      <c r="C3" t="s">
        <v>58</v>
      </c>
    </row>
    <row r="4" spans="3:21" x14ac:dyDescent="0.25">
      <c r="C4" t="s">
        <v>59</v>
      </c>
      <c r="D4" t="s">
        <v>60</v>
      </c>
      <c r="J4" t="s">
        <v>62</v>
      </c>
      <c r="K4" t="s">
        <v>63</v>
      </c>
    </row>
    <row r="5" spans="3:21" x14ac:dyDescent="0.25">
      <c r="C5">
        <v>144</v>
      </c>
      <c r="D5">
        <v>1000</v>
      </c>
      <c r="E5">
        <f>D5/C5</f>
        <v>6.9444444444444446</v>
      </c>
      <c r="I5" t="s">
        <v>61</v>
      </c>
      <c r="J5">
        <v>1920</v>
      </c>
      <c r="K5">
        <v>1200</v>
      </c>
      <c r="N5" t="s">
        <v>64</v>
      </c>
      <c r="O5">
        <f>J5/J10</f>
        <v>34.909090909090907</v>
      </c>
    </row>
    <row r="6" spans="3:21" x14ac:dyDescent="0.25">
      <c r="I6" t="s">
        <v>66</v>
      </c>
      <c r="J6">
        <f>J5-J12</f>
        <v>1298.3333333333335</v>
      </c>
      <c r="K6">
        <f>K5-K12</f>
        <v>811.45833333333326</v>
      </c>
    </row>
    <row r="7" spans="3:21" x14ac:dyDescent="0.25">
      <c r="I7" t="s">
        <v>67</v>
      </c>
      <c r="J7">
        <f>J6-J12</f>
        <v>676.66666666666686</v>
      </c>
      <c r="K7">
        <f>K6-K12</f>
        <v>422.91666666666657</v>
      </c>
      <c r="Q7" t="s">
        <v>143</v>
      </c>
      <c r="R7" t="s">
        <v>140</v>
      </c>
      <c r="S7" t="s">
        <v>141</v>
      </c>
      <c r="T7" t="s">
        <v>142</v>
      </c>
    </row>
    <row r="8" spans="3:21" x14ac:dyDescent="0.25">
      <c r="I8" t="s">
        <v>69</v>
      </c>
      <c r="J8">
        <f>J7-J12</f>
        <v>55.000000000000227</v>
      </c>
      <c r="K8">
        <f>K7-K12</f>
        <v>34.374999999999886</v>
      </c>
      <c r="O8" t="s">
        <v>137</v>
      </c>
      <c r="P8" t="s">
        <v>139</v>
      </c>
      <c r="Q8">
        <v>8</v>
      </c>
      <c r="R8">
        <v>63</v>
      </c>
      <c r="S8">
        <v>55</v>
      </c>
      <c r="T8">
        <v>3</v>
      </c>
      <c r="U8">
        <f>Q8*R8*S8*T8</f>
        <v>83160</v>
      </c>
    </row>
    <row r="9" spans="3:21" x14ac:dyDescent="0.25">
      <c r="O9" t="s">
        <v>138</v>
      </c>
      <c r="P9" t="s">
        <v>139</v>
      </c>
      <c r="Q9">
        <v>8</v>
      </c>
      <c r="R9">
        <v>62</v>
      </c>
      <c r="S9">
        <v>55</v>
      </c>
      <c r="T9">
        <v>3</v>
      </c>
      <c r="U9">
        <f>Q9*R9*S9</f>
        <v>27280</v>
      </c>
    </row>
    <row r="10" spans="3:21" x14ac:dyDescent="0.25">
      <c r="I10" t="s">
        <v>68</v>
      </c>
      <c r="J10">
        <v>55</v>
      </c>
      <c r="K10">
        <f>K5/O5</f>
        <v>34.375</v>
      </c>
    </row>
    <row r="12" spans="3:21" x14ac:dyDescent="0.25">
      <c r="I12" t="s">
        <v>65</v>
      </c>
      <c r="J12">
        <f>(J5-J10)/3</f>
        <v>621.66666666666663</v>
      </c>
      <c r="K12">
        <f>(K5-K10)/3</f>
        <v>388.54166666666669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C3:F12"/>
  <sheetViews>
    <sheetView tabSelected="1" workbookViewId="0">
      <selection activeCell="E13" sqref="E13"/>
    </sheetView>
  </sheetViews>
  <sheetFormatPr defaultRowHeight="15" x14ac:dyDescent="0.25"/>
  <cols>
    <col min="3" max="3" width="17.85546875" bestFit="1" customWidth="1"/>
    <col min="4" max="4" width="10.28515625" bestFit="1" customWidth="1"/>
    <col min="5" max="5" width="8.140625" bestFit="1" customWidth="1"/>
    <col min="6" max="6" width="6.140625" bestFit="1" customWidth="1"/>
  </cols>
  <sheetData>
    <row r="3" spans="3:6" x14ac:dyDescent="0.25">
      <c r="D3" t="s">
        <v>70</v>
      </c>
      <c r="E3" t="s">
        <v>71</v>
      </c>
      <c r="F3" t="s">
        <v>72</v>
      </c>
    </row>
    <row r="4" spans="3:6" x14ac:dyDescent="0.25">
      <c r="C4" t="s">
        <v>73</v>
      </c>
      <c r="D4" s="1">
        <v>256</v>
      </c>
      <c r="E4" s="1">
        <v>1000</v>
      </c>
      <c r="F4" s="1"/>
    </row>
    <row r="5" spans="3:6" x14ac:dyDescent="0.25">
      <c r="C5" t="s">
        <v>74</v>
      </c>
      <c r="D5" s="1">
        <v>64</v>
      </c>
      <c r="E5" s="1">
        <v>81.92</v>
      </c>
      <c r="F5" s="1"/>
    </row>
    <row r="11" spans="3:6" x14ac:dyDescent="0.25">
      <c r="E11" t="s">
        <v>190</v>
      </c>
    </row>
    <row r="12" spans="3:6" x14ac:dyDescent="0.25">
      <c r="E12" t="s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C2:S37"/>
  <sheetViews>
    <sheetView workbookViewId="0">
      <selection activeCell="C43" sqref="C43"/>
    </sheetView>
  </sheetViews>
  <sheetFormatPr defaultRowHeight="15" x14ac:dyDescent="0.25"/>
  <cols>
    <col min="3" max="3" width="23.140625" bestFit="1" customWidth="1"/>
    <col min="4" max="4" width="9.85546875" bestFit="1" customWidth="1"/>
    <col min="5" max="5" width="12.7109375" bestFit="1" customWidth="1"/>
    <col min="6" max="6" width="12" bestFit="1" customWidth="1"/>
    <col min="7" max="8" width="9" bestFit="1" customWidth="1"/>
    <col min="9" max="9" width="7" bestFit="1" customWidth="1"/>
    <col min="10" max="10" width="9" bestFit="1" customWidth="1"/>
    <col min="11" max="11" width="9.28515625" bestFit="1" customWidth="1"/>
    <col min="12" max="12" width="19.85546875" bestFit="1" customWidth="1"/>
    <col min="13" max="13" width="7.140625" bestFit="1" customWidth="1"/>
    <col min="14" max="14" width="9.7109375" bestFit="1" customWidth="1"/>
    <col min="16" max="16" width="19.42578125" bestFit="1" customWidth="1"/>
    <col min="19" max="19" width="19.7109375" bestFit="1" customWidth="1"/>
  </cols>
  <sheetData>
    <row r="2" spans="3:19" x14ac:dyDescent="0.25">
      <c r="D2" s="150" t="s">
        <v>85</v>
      </c>
      <c r="E2" s="150"/>
    </row>
    <row r="3" spans="3:19" x14ac:dyDescent="0.25">
      <c r="D3" s="150">
        <v>4</v>
      </c>
      <c r="E3" s="150"/>
    </row>
    <row r="5" spans="3:19" x14ac:dyDescent="0.25">
      <c r="C5" t="s">
        <v>0</v>
      </c>
      <c r="D5" s="1" t="s">
        <v>1</v>
      </c>
      <c r="E5" s="1" t="s">
        <v>2</v>
      </c>
      <c r="F5" s="1" t="s">
        <v>3</v>
      </c>
      <c r="G5" s="95" t="s">
        <v>4</v>
      </c>
      <c r="H5" s="96" t="s">
        <v>10</v>
      </c>
      <c r="I5" s="96" t="s">
        <v>12</v>
      </c>
      <c r="J5" s="97" t="s">
        <v>7</v>
      </c>
      <c r="K5" s="1" t="s">
        <v>5</v>
      </c>
      <c r="L5" t="s">
        <v>96</v>
      </c>
      <c r="M5" t="s">
        <v>111</v>
      </c>
      <c r="N5" t="s">
        <v>136</v>
      </c>
      <c r="P5" t="s">
        <v>80</v>
      </c>
    </row>
    <row r="6" spans="3:19" x14ac:dyDescent="0.25">
      <c r="C6" t="s">
        <v>109</v>
      </c>
      <c r="D6" s="2">
        <v>67.37</v>
      </c>
      <c r="E6" s="1">
        <v>1</v>
      </c>
      <c r="F6" s="1">
        <v>1</v>
      </c>
      <c r="G6" s="98">
        <f>IF(Table13[[#This Row],[Minimum No]]&gt;=Table13[[#This Row],[Number]],Table13[[#This Row],[Minimum No]]*Table13[[#This Row],[Price for 1]],Table13[[#This Row],[Number]]*Table13[[#This Row],[Price for 1]])</f>
        <v>67.37</v>
      </c>
      <c r="H6" s="99">
        <v>5</v>
      </c>
      <c r="I6" s="99"/>
      <c r="J6" s="100">
        <f>Table13[[#This Row],[Cost]]+Table13[[#This Row],[Postage]]+Table13[[#This Row],[VAT]]</f>
        <v>72.37</v>
      </c>
      <c r="K6" s="3" t="s">
        <v>95</v>
      </c>
      <c r="L6" s="2" t="s">
        <v>110</v>
      </c>
      <c r="M6" s="5" t="s">
        <v>112</v>
      </c>
      <c r="N6" s="5"/>
      <c r="P6" t="s">
        <v>81</v>
      </c>
    </row>
    <row r="7" spans="3:19" x14ac:dyDescent="0.25">
      <c r="C7" t="s">
        <v>70</v>
      </c>
      <c r="D7" s="2">
        <v>18.579999999999998</v>
      </c>
      <c r="E7" s="1">
        <v>1</v>
      </c>
      <c r="F7" s="1">
        <f>D3</f>
        <v>4</v>
      </c>
      <c r="G7" s="98">
        <f>IF(Table13[[#This Row],[Minimum No]]&gt;=Table13[[#This Row],[Number]],Table13[[#This Row],[Minimum No]]*Table13[[#This Row],[Price for 1]],Table13[[#This Row],[Number]]*Table13[[#This Row],[Price for 1]])</f>
        <v>74.319999999999993</v>
      </c>
      <c r="H7" s="99"/>
      <c r="I7" s="99"/>
      <c r="J7" s="100">
        <f>Table13[[#This Row],[Cost]]+Table13[[#This Row],[Postage]]+Table13[[#This Row],[VAT]]</f>
        <v>74.319999999999993</v>
      </c>
      <c r="K7" s="3" t="s">
        <v>6</v>
      </c>
      <c r="L7" s="5"/>
      <c r="M7" s="5" t="s">
        <v>112</v>
      </c>
      <c r="N7" s="5" t="s">
        <v>112</v>
      </c>
      <c r="P7" t="s">
        <v>82</v>
      </c>
    </row>
    <row r="8" spans="3:19" x14ac:dyDescent="0.25">
      <c r="C8" t="s">
        <v>108</v>
      </c>
      <c r="D8" s="2"/>
      <c r="E8" s="1"/>
      <c r="F8" s="1"/>
      <c r="G8" s="98">
        <f>IF(Table13[[#This Row],[Minimum No]]&gt;=Table13[[#This Row],[Number]],Table13[[#This Row],[Minimum No]]*Table13[[#This Row],[Price for 1]],Table13[[#This Row],[Number]]*Table13[[#This Row],[Price for 1]])</f>
        <v>0</v>
      </c>
      <c r="H8" s="99"/>
      <c r="I8" s="99"/>
      <c r="J8" s="100">
        <f>Table13[[#This Row],[Cost]]+Table13[[#This Row],[Postage]]+Table13[[#This Row],[VAT]]</f>
        <v>0</v>
      </c>
      <c r="K8" s="3"/>
      <c r="L8" s="5" t="s">
        <v>97</v>
      </c>
      <c r="M8" s="5"/>
      <c r="N8" s="5"/>
      <c r="P8" t="s">
        <v>83</v>
      </c>
    </row>
    <row r="9" spans="3:19" x14ac:dyDescent="0.25">
      <c r="C9" t="s">
        <v>94</v>
      </c>
      <c r="D9" s="2"/>
      <c r="E9" s="1"/>
      <c r="F9" s="1"/>
      <c r="G9" s="98">
        <f>IF(Table13[[#This Row],[Minimum No]]&gt;=Table13[[#This Row],[Number]],Table13[[#This Row],[Minimum No]]*Table13[[#This Row],[Price for 1]],Table13[[#This Row],[Number]]*Table13[[#This Row],[Price for 1]])</f>
        <v>0</v>
      </c>
      <c r="H9" s="99"/>
      <c r="I9" s="99"/>
      <c r="J9" s="100">
        <f>Table13[[#This Row],[Cost]]+Table13[[#This Row],[Postage]]+Table13[[#This Row],[VAT]]</f>
        <v>0</v>
      </c>
      <c r="K9" s="3"/>
      <c r="L9" s="5" t="s">
        <v>97</v>
      </c>
      <c r="M9" s="5"/>
      <c r="N9" s="5"/>
      <c r="P9" t="s">
        <v>84</v>
      </c>
    </row>
    <row r="10" spans="3:19" x14ac:dyDescent="0.25">
      <c r="C10" t="s">
        <v>13</v>
      </c>
      <c r="D10" s="2">
        <f>1.77/5</f>
        <v>0.35399999999999998</v>
      </c>
      <c r="E10" s="1">
        <v>5</v>
      </c>
      <c r="F10" s="1">
        <v>5</v>
      </c>
      <c r="G10" s="98">
        <f>IF(Table13[[#This Row],[Minimum No]]&gt;=Table13[[#This Row],[Number]],Table13[[#This Row],[Minimum No]]*Table13[[#This Row],[Price for 1]],Table13[[#This Row],[Number]]*Table13[[#This Row],[Price for 1]])</f>
        <v>1.77</v>
      </c>
      <c r="H10" s="99">
        <v>1.9</v>
      </c>
      <c r="I10" s="99"/>
      <c r="J10" s="100">
        <f>Table13[[#This Row],[Cost]]+Table13[[#This Row],[Postage]]+Table13[[#This Row],[VAT]]</f>
        <v>3.67</v>
      </c>
      <c r="K10" s="3" t="s">
        <v>6</v>
      </c>
      <c r="L10" s="5"/>
      <c r="M10" s="5" t="s">
        <v>112</v>
      </c>
      <c r="N10" s="5" t="s">
        <v>112</v>
      </c>
    </row>
    <row r="11" spans="3:19" x14ac:dyDescent="0.25">
      <c r="C11" t="s">
        <v>146</v>
      </c>
      <c r="D11" s="5"/>
      <c r="E11" s="1"/>
      <c r="F11" s="1"/>
      <c r="G11" s="114"/>
      <c r="H11" s="115"/>
      <c r="I11" s="115"/>
      <c r="J11" s="116">
        <v>40</v>
      </c>
      <c r="K11" s="3"/>
      <c r="L11" s="5"/>
      <c r="M11" s="5"/>
      <c r="N11" s="5"/>
    </row>
    <row r="12" spans="3:19" x14ac:dyDescent="0.25">
      <c r="D12" s="5"/>
      <c r="E12" s="1"/>
      <c r="F12" s="1" t="s">
        <v>11</v>
      </c>
      <c r="G12" s="101">
        <f>SUBTOTAL(109,G6:G10)</f>
        <v>143.46</v>
      </c>
      <c r="H12" s="102">
        <f>SUBTOTAL(109,H6:H10)</f>
        <v>6.9</v>
      </c>
      <c r="I12" s="102">
        <f>SUBTOTAL(109,I6:I10)</f>
        <v>0</v>
      </c>
      <c r="J12" s="103">
        <f>SUBTOTAL(109,J6:J10)</f>
        <v>150.35999999999999</v>
      </c>
      <c r="K12" s="3"/>
      <c r="L12" s="5"/>
      <c r="M12" s="5"/>
      <c r="N12" s="5"/>
    </row>
    <row r="14" spans="3:19" x14ac:dyDescent="0.25">
      <c r="J14" s="117"/>
      <c r="P14" t="s">
        <v>88</v>
      </c>
      <c r="Q14" t="s">
        <v>89</v>
      </c>
      <c r="S14" t="s">
        <v>90</v>
      </c>
    </row>
    <row r="15" spans="3:19" x14ac:dyDescent="0.25">
      <c r="E15">
        <f>4*1.42</f>
        <v>5.68</v>
      </c>
      <c r="F15">
        <f>6*1.42</f>
        <v>8.52</v>
      </c>
      <c r="L15" s="117">
        <f>J12/2</f>
        <v>75.179999999999993</v>
      </c>
      <c r="P15" s="1">
        <v>1</v>
      </c>
      <c r="Q15" s="1">
        <v>60</v>
      </c>
      <c r="R15" s="1"/>
      <c r="S15" s="1">
        <v>420</v>
      </c>
    </row>
    <row r="17" spans="3:18" x14ac:dyDescent="0.25">
      <c r="C17" s="150" t="s">
        <v>101</v>
      </c>
      <c r="D17" s="150"/>
      <c r="E17" s="150"/>
      <c r="F17" s="150"/>
    </row>
    <row r="18" spans="3:18" x14ac:dyDescent="0.25">
      <c r="D18" s="1" t="s">
        <v>87</v>
      </c>
      <c r="E18" s="1" t="s">
        <v>63</v>
      </c>
      <c r="F18" s="1" t="s">
        <v>62</v>
      </c>
      <c r="G18" s="1" t="s">
        <v>103</v>
      </c>
      <c r="H18" s="1" t="s">
        <v>102</v>
      </c>
      <c r="P18">
        <f>55 / (144 / 100)</f>
        <v>38.194444444444443</v>
      </c>
    </row>
    <row r="19" spans="3:18" x14ac:dyDescent="0.25">
      <c r="C19" t="s">
        <v>98</v>
      </c>
      <c r="D19" s="1">
        <v>65</v>
      </c>
      <c r="E19" s="93"/>
      <c r="F19" s="1"/>
      <c r="G19" s="1">
        <v>18</v>
      </c>
    </row>
    <row r="20" spans="3:18" x14ac:dyDescent="0.25">
      <c r="C20" t="s">
        <v>99</v>
      </c>
      <c r="D20" s="1">
        <f>37.56+0.7</f>
        <v>38.260000000000005</v>
      </c>
      <c r="E20" s="1">
        <v>17.78</v>
      </c>
      <c r="F20" s="1">
        <f>1.57+3.07</f>
        <v>4.6399999999999997</v>
      </c>
      <c r="G20" s="93"/>
      <c r="P20">
        <f>P15*1000</f>
        <v>1000</v>
      </c>
      <c r="Q20">
        <f>P20/Q15</f>
        <v>16.666666666666668</v>
      </c>
    </row>
    <row r="21" spans="3:18" x14ac:dyDescent="0.25">
      <c r="C21" t="s">
        <v>100</v>
      </c>
      <c r="D21" s="1">
        <v>28</v>
      </c>
      <c r="E21" s="1">
        <v>18</v>
      </c>
      <c r="F21" s="1"/>
      <c r="G21" s="93"/>
    </row>
    <row r="22" spans="3:18" x14ac:dyDescent="0.25">
      <c r="C22" t="s">
        <v>104</v>
      </c>
      <c r="D22" s="1">
        <v>50</v>
      </c>
      <c r="E22" s="1">
        <v>50</v>
      </c>
      <c r="F22" s="1"/>
      <c r="G22" s="93"/>
      <c r="Q22">
        <f>55/42</f>
        <v>1.3095238095238095</v>
      </c>
    </row>
    <row r="23" spans="3:18" x14ac:dyDescent="0.25">
      <c r="C23" t="s">
        <v>105</v>
      </c>
      <c r="D23" s="93">
        <v>380</v>
      </c>
      <c r="E23" s="1">
        <v>19.5</v>
      </c>
      <c r="F23" s="93">
        <v>3</v>
      </c>
      <c r="G23" s="93"/>
    </row>
    <row r="24" spans="3:18" x14ac:dyDescent="0.25">
      <c r="C24" t="s">
        <v>106</v>
      </c>
      <c r="D24" s="1">
        <v>500</v>
      </c>
      <c r="E24" s="93"/>
      <c r="F24" s="93"/>
      <c r="G24" s="93">
        <v>25</v>
      </c>
      <c r="H24" s="94" t="s">
        <v>107</v>
      </c>
      <c r="Q24">
        <f>144/100</f>
        <v>1.44</v>
      </c>
      <c r="R24">
        <f>Q24*42</f>
        <v>60.48</v>
      </c>
    </row>
    <row r="26" spans="3:18" x14ac:dyDescent="0.25">
      <c r="R26">
        <f>55/1.44</f>
        <v>38.194444444444443</v>
      </c>
    </row>
    <row r="28" spans="3:18" ht="14.25" customHeight="1" x14ac:dyDescent="0.25">
      <c r="C28" s="151" t="s">
        <v>113</v>
      </c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04"/>
    </row>
    <row r="29" spans="3:18" ht="14.25" customHeight="1" x14ac:dyDescent="0.25"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04"/>
    </row>
    <row r="30" spans="3:18" ht="14.25" customHeight="1" x14ac:dyDescent="0.25"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04"/>
    </row>
    <row r="31" spans="3:18" ht="14.25" customHeight="1" x14ac:dyDescent="0.25"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04"/>
    </row>
    <row r="32" spans="3:18" ht="14.25" customHeight="1" x14ac:dyDescent="0.25"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04"/>
    </row>
    <row r="33" spans="3:15" ht="14.25" customHeight="1" x14ac:dyDescent="0.25"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04"/>
    </row>
    <row r="34" spans="3:15" ht="14.25" customHeight="1" x14ac:dyDescent="0.25"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04"/>
      <c r="O34">
        <f>130/2</f>
        <v>65</v>
      </c>
    </row>
    <row r="35" spans="3:15" ht="14.25" customHeight="1" x14ac:dyDescent="0.25"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04"/>
    </row>
    <row r="36" spans="3:15" ht="14.25" customHeight="1" x14ac:dyDescent="0.25"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04"/>
    </row>
    <row r="37" spans="3:15" ht="14.25" customHeight="1" x14ac:dyDescent="0.25"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04"/>
    </row>
  </sheetData>
  <mergeCells count="4">
    <mergeCell ref="D3:E3"/>
    <mergeCell ref="D2:E2"/>
    <mergeCell ref="C17:F17"/>
    <mergeCell ref="C28:M37"/>
  </mergeCells>
  <hyperlinks>
    <hyperlink ref="K7" r:id="rId1" xr:uid="{00000000-0004-0000-0400-000000000000}"/>
    <hyperlink ref="K6" r:id="rId2" xr:uid="{00000000-0004-0000-0400-000001000000}"/>
    <hyperlink ref="K10" r:id="rId3" location="shpCntId" xr:uid="{00000000-0004-0000-0400-000002000000}"/>
  </hyperlinks>
  <pageMargins left="0.7" right="0.7" top="0.75" bottom="0.75" header="0.3" footer="0.3"/>
  <pageSetup orientation="portrait" r:id="rId4"/>
  <drawing r:id="rId5"/>
  <tableParts count="1"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E11:DN56"/>
  <sheetViews>
    <sheetView showGridLines="0" topLeftCell="A9" zoomScaleNormal="100" workbookViewId="0">
      <selection activeCell="CC32" sqref="CC32"/>
    </sheetView>
  </sheetViews>
  <sheetFormatPr defaultColWidth="2.140625" defaultRowHeight="11.25" customHeight="1" x14ac:dyDescent="0.25"/>
  <cols>
    <col min="1" max="78" width="2.140625" style="11"/>
    <col min="79" max="79" width="2.140625" style="11" customWidth="1"/>
    <col min="80" max="80" width="2.140625" style="11"/>
    <col min="81" max="81" width="2.140625" style="11" customWidth="1"/>
    <col min="82" max="84" width="2.140625" style="11"/>
    <col min="85" max="85" width="2.140625" style="11" customWidth="1"/>
    <col min="86" max="86" width="2.140625" style="11"/>
    <col min="87" max="87" width="2.140625" style="11" customWidth="1"/>
    <col min="88" max="88" width="2.140625" style="11"/>
    <col min="89" max="90" width="2.140625" style="11" customWidth="1"/>
    <col min="91" max="16384" width="2.140625" style="11"/>
  </cols>
  <sheetData>
    <row r="11" spans="13:47" ht="11.25" customHeight="1" x14ac:dyDescent="0.25">
      <c r="M11" s="5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76"/>
    </row>
    <row r="12" spans="13:47" ht="11.25" customHeight="1" x14ac:dyDescent="0.25">
      <c r="M12" s="64"/>
      <c r="AU12" s="64"/>
    </row>
    <row r="13" spans="13:47" ht="11.25" customHeight="1" x14ac:dyDescent="0.25">
      <c r="M13" s="64"/>
      <c r="Q13" s="154" t="s">
        <v>27</v>
      </c>
      <c r="U13" s="155" t="s">
        <v>29</v>
      </c>
      <c r="AU13" s="64"/>
    </row>
    <row r="14" spans="13:47" ht="11.25" customHeight="1" x14ac:dyDescent="0.25">
      <c r="M14" s="64"/>
      <c r="Q14" s="154"/>
      <c r="U14" s="155"/>
      <c r="AU14" s="64"/>
    </row>
    <row r="15" spans="13:47" ht="11.25" customHeight="1" x14ac:dyDescent="0.25">
      <c r="M15" s="64"/>
      <c r="Q15" s="154"/>
      <c r="U15" s="155"/>
      <c r="AU15" s="64"/>
    </row>
    <row r="16" spans="13:47" ht="11.25" customHeight="1" x14ac:dyDescent="0.25">
      <c r="M16" s="64"/>
      <c r="Q16" s="154"/>
      <c r="S16" s="154" t="s">
        <v>28</v>
      </c>
      <c r="U16" s="155"/>
      <c r="AU16" s="64"/>
    </row>
    <row r="17" spans="5:74" ht="11.25" customHeight="1" x14ac:dyDescent="0.25">
      <c r="M17" s="64"/>
      <c r="Q17" s="154"/>
      <c r="S17" s="154"/>
      <c r="U17" s="155"/>
      <c r="W17" s="153" t="s">
        <v>30</v>
      </c>
      <c r="Y17" s="156" t="s">
        <v>31</v>
      </c>
      <c r="AA17" s="153" t="s">
        <v>32</v>
      </c>
      <c r="AC17" s="156" t="s">
        <v>33</v>
      </c>
      <c r="AE17" s="153" t="s">
        <v>34</v>
      </c>
      <c r="AG17" s="156" t="s">
        <v>35</v>
      </c>
      <c r="AI17" s="153" t="s">
        <v>36</v>
      </c>
      <c r="AK17" s="156" t="s">
        <v>37</v>
      </c>
      <c r="AM17" s="153" t="s">
        <v>38</v>
      </c>
      <c r="AO17" s="156" t="s">
        <v>39</v>
      </c>
      <c r="AQ17" s="153" t="s">
        <v>40</v>
      </c>
      <c r="AU17" s="64"/>
      <c r="BK17" s="11" t="s">
        <v>145</v>
      </c>
    </row>
    <row r="18" spans="5:74" ht="11.25" customHeight="1" thickBot="1" x14ac:dyDescent="0.3">
      <c r="M18" s="64"/>
      <c r="Q18" s="154"/>
      <c r="R18" s="109"/>
      <c r="S18" s="154"/>
      <c r="T18" s="15"/>
      <c r="U18" s="155"/>
      <c r="V18" s="109"/>
      <c r="W18" s="153"/>
      <c r="X18" s="109"/>
      <c r="Y18" s="156"/>
      <c r="Z18" s="110"/>
      <c r="AA18" s="153"/>
      <c r="AB18" s="109"/>
      <c r="AC18" s="156"/>
      <c r="AD18" s="110"/>
      <c r="AE18" s="153"/>
      <c r="AG18" s="156"/>
      <c r="AI18" s="153"/>
      <c r="AK18" s="156"/>
      <c r="AL18" s="110"/>
      <c r="AM18" s="153"/>
      <c r="AN18" s="109"/>
      <c r="AO18" s="156"/>
      <c r="AP18" s="110"/>
      <c r="AQ18" s="153"/>
      <c r="AU18" s="64"/>
    </row>
    <row r="19" spans="5:74" ht="11.25" customHeight="1" thickBot="1" x14ac:dyDescent="0.3">
      <c r="H19" s="160" t="s">
        <v>57</v>
      </c>
      <c r="I19" s="161"/>
      <c r="J19" s="161"/>
      <c r="K19" s="162"/>
      <c r="M19" s="64"/>
      <c r="AU19" s="64"/>
    </row>
    <row r="20" spans="5:74" ht="11.25" customHeight="1" thickBot="1" x14ac:dyDescent="0.3">
      <c r="E20" s="111"/>
      <c r="H20" s="163"/>
      <c r="I20" s="164"/>
      <c r="J20" s="164"/>
      <c r="K20" s="165"/>
      <c r="L20" s="56"/>
      <c r="M20" s="113"/>
      <c r="N20" s="56"/>
      <c r="O20" s="56"/>
      <c r="P20" s="56"/>
      <c r="Q20" s="19"/>
      <c r="R20" s="6"/>
      <c r="S20" s="12"/>
      <c r="T20" s="6"/>
      <c r="U20" s="12"/>
      <c r="V20" s="6"/>
      <c r="W20" s="12"/>
      <c r="X20" s="6"/>
      <c r="Y20" s="12"/>
      <c r="Z20" s="6"/>
      <c r="AA20" s="12"/>
      <c r="AB20" s="6"/>
      <c r="AC20" s="12"/>
      <c r="AD20" s="6"/>
      <c r="AE20" s="12"/>
      <c r="AF20" s="6"/>
      <c r="AG20" s="12"/>
      <c r="AH20" s="6"/>
      <c r="AI20" s="12"/>
      <c r="AJ20" s="6"/>
      <c r="AK20" s="12"/>
      <c r="AL20" s="6"/>
      <c r="AM20" s="12"/>
      <c r="AN20" s="6"/>
      <c r="AO20" s="12"/>
      <c r="AP20" s="6"/>
      <c r="AQ20" s="36"/>
      <c r="AR20" s="122"/>
      <c r="AS20" s="77"/>
      <c r="AU20" s="64"/>
    </row>
    <row r="21" spans="5:74" ht="11.25" customHeight="1" thickBot="1" x14ac:dyDescent="0.3">
      <c r="F21" s="111"/>
      <c r="H21" s="163"/>
      <c r="I21" s="164"/>
      <c r="J21" s="164"/>
      <c r="K21" s="165"/>
      <c r="Q21" s="13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14"/>
      <c r="AS21" s="63"/>
      <c r="AU21" s="64"/>
      <c r="AW21" s="30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31"/>
    </row>
    <row r="22" spans="5:74" ht="11.25" customHeight="1" thickBot="1" x14ac:dyDescent="0.3">
      <c r="G22" s="111"/>
      <c r="H22" s="163"/>
      <c r="I22" s="164"/>
      <c r="J22" s="164"/>
      <c r="K22" s="165"/>
      <c r="O22" s="59"/>
      <c r="P22" s="56"/>
      <c r="Q22" s="56"/>
      <c r="R22" s="19"/>
      <c r="S22" s="8" t="s">
        <v>26</v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12"/>
      <c r="AS22" s="63"/>
      <c r="AU22" s="79"/>
      <c r="AV22" s="56"/>
      <c r="AW22" s="19"/>
      <c r="AX22" s="8"/>
      <c r="AY22" s="8" t="s">
        <v>25</v>
      </c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4"/>
    </row>
    <row r="23" spans="5:74" ht="11.25" customHeight="1" thickBot="1" x14ac:dyDescent="0.3">
      <c r="H23" s="163"/>
      <c r="I23" s="164"/>
      <c r="J23" s="164"/>
      <c r="K23" s="165"/>
      <c r="L23" s="56"/>
      <c r="M23" s="76"/>
      <c r="O23" s="64"/>
      <c r="Q23" s="13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14"/>
      <c r="AS23" s="63"/>
      <c r="AW23" s="13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14"/>
    </row>
    <row r="24" spans="5:74" ht="11.25" customHeight="1" thickBot="1" x14ac:dyDescent="0.3">
      <c r="H24" s="166"/>
      <c r="I24" s="167"/>
      <c r="J24" s="167"/>
      <c r="K24" s="168"/>
      <c r="M24" s="64"/>
      <c r="O24" s="64"/>
      <c r="Q24" s="13"/>
      <c r="R24" s="8"/>
      <c r="S24" s="8"/>
      <c r="T24" s="8"/>
      <c r="U24" s="8"/>
      <c r="V24" s="8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4"/>
      <c r="AS24" s="70"/>
      <c r="AT24" s="49"/>
      <c r="AU24" s="49"/>
      <c r="AV24" s="50"/>
      <c r="AW24" s="36"/>
      <c r="AX24" s="8"/>
      <c r="AY24" s="8" t="s">
        <v>23</v>
      </c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14"/>
    </row>
    <row r="25" spans="5:74" ht="11.25" customHeight="1" thickBot="1" x14ac:dyDescent="0.3">
      <c r="M25" s="64"/>
      <c r="O25" s="64"/>
      <c r="Q25" s="13"/>
      <c r="R25" s="158" t="s">
        <v>99</v>
      </c>
      <c r="S25" s="158"/>
      <c r="T25" s="158"/>
      <c r="U25" s="158"/>
      <c r="V25" s="8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4"/>
      <c r="AW25" s="13"/>
      <c r="AX25" s="8"/>
      <c r="AY25" s="8"/>
      <c r="AZ25" s="8"/>
      <c r="BA25" s="8"/>
      <c r="BB25" s="8"/>
      <c r="BC25" s="8"/>
      <c r="BD25" s="8"/>
      <c r="BE25" s="8"/>
      <c r="BF25" s="157" t="s">
        <v>54</v>
      </c>
      <c r="BG25" s="157"/>
      <c r="BH25" s="157"/>
      <c r="BI25" s="157"/>
      <c r="BJ25" s="157"/>
      <c r="BK25" s="157"/>
      <c r="BL25" s="157"/>
      <c r="BM25" s="8"/>
      <c r="BN25" s="8"/>
      <c r="BO25" s="8"/>
      <c r="BP25" s="8"/>
      <c r="BQ25" s="8"/>
      <c r="BR25" s="8"/>
      <c r="BS25" s="8"/>
      <c r="BT25" s="8"/>
      <c r="BU25" s="8"/>
      <c r="BV25" s="14"/>
    </row>
    <row r="26" spans="5:74" ht="11.25" customHeight="1" thickBot="1" x14ac:dyDescent="0.3">
      <c r="M26" s="64"/>
      <c r="O26" s="64"/>
      <c r="Q26" s="13"/>
      <c r="R26" s="158"/>
      <c r="S26" s="158"/>
      <c r="T26" s="158"/>
      <c r="U26" s="158"/>
      <c r="V26" s="8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45"/>
      <c r="AP26" s="45"/>
      <c r="AQ26" s="45"/>
      <c r="AR26" s="45"/>
      <c r="AS26" s="45"/>
      <c r="AT26" s="45"/>
      <c r="AU26" s="45"/>
      <c r="AV26" s="46"/>
      <c r="AW26" s="42"/>
      <c r="AX26" s="8"/>
      <c r="AY26" s="8" t="s">
        <v>24</v>
      </c>
      <c r="AZ26" s="8"/>
      <c r="BA26" s="8"/>
      <c r="BB26" s="8"/>
      <c r="BC26" s="8"/>
      <c r="BD26" s="8"/>
      <c r="BE26" s="8"/>
      <c r="BF26" s="157"/>
      <c r="BG26" s="157"/>
      <c r="BH26" s="157"/>
      <c r="BI26" s="157"/>
      <c r="BJ26" s="157"/>
      <c r="BK26" s="157"/>
      <c r="BL26" s="157"/>
      <c r="BM26" s="8"/>
      <c r="BN26" s="8"/>
      <c r="BO26" s="8"/>
      <c r="BP26" s="8"/>
      <c r="BQ26" s="8"/>
      <c r="BR26" s="8"/>
      <c r="BS26" s="8"/>
      <c r="BT26" s="8"/>
      <c r="BU26" s="8"/>
      <c r="BV26" s="14"/>
    </row>
    <row r="27" spans="5:74" ht="11.25" customHeight="1" thickBot="1" x14ac:dyDescent="0.3">
      <c r="M27" s="64"/>
      <c r="O27" s="64"/>
      <c r="Q27" s="13"/>
      <c r="R27" s="8"/>
      <c r="S27" s="8"/>
      <c r="T27" s="8"/>
      <c r="U27" s="8"/>
      <c r="V27" s="8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45"/>
      <c r="AP27" s="121"/>
      <c r="AQ27" s="14"/>
      <c r="AW27" s="13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14"/>
    </row>
    <row r="28" spans="5:74" ht="11.25" customHeight="1" thickBot="1" x14ac:dyDescent="0.3">
      <c r="M28" s="64"/>
      <c r="O28" s="64"/>
      <c r="Q28" s="13"/>
      <c r="R28" s="8"/>
      <c r="S28" s="8"/>
      <c r="T28" s="8"/>
      <c r="U28" s="8"/>
      <c r="V28" s="8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45"/>
      <c r="AP28" s="121"/>
      <c r="AQ28" s="12"/>
      <c r="AU28" s="57"/>
      <c r="AV28" s="52"/>
      <c r="AW28" s="35"/>
      <c r="AX28" s="8"/>
      <c r="AY28" s="8" t="s">
        <v>22</v>
      </c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14"/>
    </row>
    <row r="29" spans="5:74" ht="11.25" customHeight="1" thickBot="1" x14ac:dyDescent="0.3">
      <c r="M29" s="64"/>
      <c r="O29" s="64"/>
      <c r="Q29" s="13"/>
      <c r="R29" s="8"/>
      <c r="S29" s="8"/>
      <c r="T29" s="8"/>
      <c r="U29" s="8"/>
      <c r="V29" s="8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45"/>
      <c r="AP29" s="121"/>
      <c r="AQ29" s="14"/>
      <c r="AU29" s="61"/>
      <c r="AW29" s="32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33"/>
    </row>
    <row r="30" spans="5:74" ht="11.25" customHeight="1" thickBot="1" x14ac:dyDescent="0.3">
      <c r="M30" s="64"/>
      <c r="O30" s="64"/>
      <c r="Q30" s="35"/>
      <c r="R30" s="10"/>
      <c r="S30" s="12"/>
      <c r="T30" s="10"/>
      <c r="U30" s="12"/>
      <c r="V30" s="10"/>
      <c r="W30" s="12"/>
      <c r="X30" s="10"/>
      <c r="Y30" s="12"/>
      <c r="Z30" s="10"/>
      <c r="AA30" s="12"/>
      <c r="AB30" s="10"/>
      <c r="AC30" s="12"/>
      <c r="AD30" s="10"/>
      <c r="AE30" s="12"/>
      <c r="AF30" s="10"/>
      <c r="AG30" s="12"/>
      <c r="AH30" s="10"/>
      <c r="AI30" s="12"/>
      <c r="AJ30" s="10"/>
      <c r="AK30" s="12"/>
      <c r="AL30" s="10"/>
      <c r="AM30" s="12"/>
      <c r="AN30" s="10"/>
      <c r="AO30" s="12"/>
      <c r="AP30" s="10"/>
      <c r="AQ30" s="12"/>
      <c r="AU30" s="61"/>
    </row>
    <row r="31" spans="5:74" ht="11.25" customHeight="1" x14ac:dyDescent="0.25">
      <c r="M31" s="64"/>
      <c r="O31" s="64"/>
      <c r="Q31" s="78"/>
      <c r="AU31" s="61"/>
    </row>
    <row r="32" spans="5:74" ht="11.25" customHeight="1" x14ac:dyDescent="0.25">
      <c r="M32" s="64"/>
      <c r="O32" s="64"/>
      <c r="Q32" s="175" t="s">
        <v>22</v>
      </c>
      <c r="S32" s="152" t="s">
        <v>41</v>
      </c>
      <c r="U32" s="152" t="s">
        <v>42</v>
      </c>
      <c r="W32" s="152" t="s">
        <v>43</v>
      </c>
      <c r="Y32" s="152" t="s">
        <v>44</v>
      </c>
      <c r="AA32" s="152" t="s">
        <v>45</v>
      </c>
      <c r="AC32" s="152" t="s">
        <v>46</v>
      </c>
      <c r="AE32" s="152" t="s">
        <v>47</v>
      </c>
      <c r="AG32" s="152" t="s">
        <v>48</v>
      </c>
      <c r="AI32" s="152" t="s">
        <v>49</v>
      </c>
      <c r="AK32" s="152" t="s">
        <v>50</v>
      </c>
      <c r="AM32" s="152" t="s">
        <v>51</v>
      </c>
      <c r="AO32" s="152" t="s">
        <v>52</v>
      </c>
      <c r="AQ32" s="152" t="s">
        <v>53</v>
      </c>
      <c r="AU32" s="61"/>
    </row>
    <row r="33" spans="13:118" ht="11.25" customHeight="1" x14ac:dyDescent="0.25">
      <c r="M33" s="64"/>
      <c r="O33" s="64"/>
      <c r="Q33" s="175"/>
      <c r="R33" s="108"/>
      <c r="S33" s="152"/>
      <c r="T33" s="108"/>
      <c r="U33" s="152"/>
      <c r="V33" s="108"/>
      <c r="W33" s="152"/>
      <c r="X33" s="108"/>
      <c r="Y33" s="152"/>
      <c r="Z33" s="108"/>
      <c r="AA33" s="152"/>
      <c r="AB33" s="108"/>
      <c r="AC33" s="152"/>
      <c r="AD33" s="108"/>
      <c r="AE33" s="152"/>
      <c r="AF33" s="108"/>
      <c r="AG33" s="152"/>
      <c r="AH33" s="108"/>
      <c r="AI33" s="152"/>
      <c r="AJ33" s="108"/>
      <c r="AK33" s="152"/>
      <c r="AL33" s="108"/>
      <c r="AM33" s="152"/>
      <c r="AN33" s="108"/>
      <c r="AO33" s="152"/>
      <c r="AP33" s="108"/>
      <c r="AQ33" s="152"/>
      <c r="AU33" s="61"/>
    </row>
    <row r="34" spans="13:118" ht="11.25" customHeight="1" x14ac:dyDescent="0.25">
      <c r="M34" s="64"/>
      <c r="O34" s="64"/>
      <c r="Q34" s="61"/>
      <c r="AU34" s="61"/>
    </row>
    <row r="35" spans="13:118" ht="11.25" customHeight="1" x14ac:dyDescent="0.25">
      <c r="M35" s="64"/>
      <c r="O35" s="64"/>
      <c r="Q35" s="61"/>
      <c r="AG35" s="57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72"/>
    </row>
    <row r="36" spans="13:118" ht="11.25" customHeight="1" thickBot="1" x14ac:dyDescent="0.3">
      <c r="M36" s="79"/>
      <c r="N36" s="56"/>
      <c r="O36" s="64"/>
      <c r="P36" s="56"/>
      <c r="Q36" s="61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76"/>
      <c r="AG36" s="61"/>
    </row>
    <row r="37" spans="13:118" ht="11.25" customHeight="1" thickBot="1" x14ac:dyDescent="0.3">
      <c r="O37" s="64"/>
      <c r="Q37" s="61"/>
      <c r="AE37" s="64"/>
      <c r="AG37" s="61"/>
      <c r="AT37" s="30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172" t="s">
        <v>18</v>
      </c>
      <c r="DF37" s="8"/>
      <c r="DG37" s="8"/>
      <c r="DH37" s="8"/>
      <c r="DI37" s="8"/>
      <c r="DJ37" s="8"/>
      <c r="DK37" s="8"/>
      <c r="DL37" s="8"/>
      <c r="DM37" s="8"/>
      <c r="DN37" s="9"/>
    </row>
    <row r="38" spans="13:118" ht="11.25" customHeight="1" thickBot="1" x14ac:dyDescent="0.3">
      <c r="O38" s="79"/>
      <c r="P38" s="56"/>
      <c r="Q38" s="61"/>
      <c r="R38" s="56"/>
      <c r="S38" s="19"/>
      <c r="T38" s="6" t="s">
        <v>20</v>
      </c>
      <c r="U38" s="6"/>
      <c r="V38" s="6"/>
      <c r="W38" s="6"/>
      <c r="X38" s="6"/>
      <c r="Y38" s="6"/>
      <c r="Z38" s="6"/>
      <c r="AA38" s="6"/>
      <c r="AB38" s="7" t="s">
        <v>16</v>
      </c>
      <c r="AC38" s="19"/>
      <c r="AD38" s="66"/>
      <c r="AE38" s="73"/>
      <c r="AG38" s="61"/>
      <c r="AT38" s="13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173"/>
      <c r="DF38" s="8"/>
      <c r="DG38" s="8"/>
      <c r="DH38" s="8"/>
      <c r="DI38" s="8"/>
      <c r="DJ38" s="8"/>
      <c r="DK38" s="8"/>
      <c r="DL38" s="8"/>
      <c r="DM38" s="8"/>
    </row>
    <row r="39" spans="13:118" ht="11.25" customHeight="1" thickBot="1" x14ac:dyDescent="0.3">
      <c r="Q39" s="61"/>
      <c r="S39" s="13"/>
      <c r="T39" s="8"/>
      <c r="U39" s="8"/>
      <c r="V39" s="8"/>
      <c r="W39" s="8"/>
      <c r="X39" s="8"/>
      <c r="Y39" s="8"/>
      <c r="Z39" s="8"/>
      <c r="AA39" s="8"/>
      <c r="AB39" s="9"/>
      <c r="AC39" s="14"/>
      <c r="AG39" s="61"/>
      <c r="AS39" s="169" t="s">
        <v>17</v>
      </c>
      <c r="AT39" s="13"/>
      <c r="AU39" s="8"/>
      <c r="AV39" s="8"/>
      <c r="AW39" s="157" t="s">
        <v>98</v>
      </c>
      <c r="AX39" s="157"/>
      <c r="AY39" s="157"/>
      <c r="AZ39" s="157"/>
      <c r="BA39" s="157"/>
      <c r="BB39" s="157"/>
      <c r="BC39" s="157"/>
      <c r="BD39" s="8"/>
      <c r="BE39" s="8"/>
      <c r="BF39" s="8"/>
      <c r="BG39" s="173"/>
      <c r="DF39" s="8"/>
      <c r="DG39" s="8"/>
      <c r="DH39" s="8"/>
      <c r="DI39" s="8"/>
      <c r="DJ39" s="8"/>
      <c r="DK39" s="8"/>
      <c r="DL39" s="8"/>
      <c r="DM39" s="8"/>
      <c r="DN39" s="9"/>
    </row>
    <row r="40" spans="13:118" ht="11.25" customHeight="1" thickBot="1" x14ac:dyDescent="0.3">
      <c r="Q40" s="61"/>
      <c r="S40" s="13"/>
      <c r="T40" s="8"/>
      <c r="U40" s="8"/>
      <c r="V40" s="8"/>
      <c r="W40" s="8"/>
      <c r="X40" s="8"/>
      <c r="Y40" s="8"/>
      <c r="Z40" s="8"/>
      <c r="AA40" s="8"/>
      <c r="AB40" s="9" t="s">
        <v>17</v>
      </c>
      <c r="AC40" s="19"/>
      <c r="AD40" s="56"/>
      <c r="AE40" s="56"/>
      <c r="AF40" s="56"/>
      <c r="AG40" s="61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170"/>
      <c r="AT40" s="13"/>
      <c r="AU40" s="8"/>
      <c r="AV40" s="8"/>
      <c r="AW40" s="157"/>
      <c r="AX40" s="157"/>
      <c r="AY40" s="157"/>
      <c r="AZ40" s="157"/>
      <c r="BA40" s="157"/>
      <c r="BB40" s="157"/>
      <c r="BC40" s="157"/>
      <c r="BD40" s="8"/>
      <c r="BE40" s="8"/>
      <c r="BF40" s="8"/>
      <c r="BG40" s="173"/>
      <c r="BH40" s="52"/>
      <c r="BI40" s="75"/>
      <c r="DF40" s="8"/>
      <c r="DG40" s="8"/>
      <c r="DH40" s="8"/>
      <c r="DI40" s="8"/>
      <c r="DJ40" s="8"/>
      <c r="DK40" s="8"/>
      <c r="DL40" s="8"/>
      <c r="DM40" s="8"/>
      <c r="DN40" s="9"/>
    </row>
    <row r="41" spans="13:118" ht="11.25" customHeight="1" thickBot="1" x14ac:dyDescent="0.3">
      <c r="Q41" s="61"/>
      <c r="S41" s="13"/>
      <c r="T41" s="8"/>
      <c r="U41" s="158" t="s">
        <v>147</v>
      </c>
      <c r="V41" s="158"/>
      <c r="W41" s="158"/>
      <c r="X41" s="158"/>
      <c r="Y41" s="158"/>
      <c r="Z41" s="158"/>
      <c r="AA41" s="8"/>
      <c r="AB41" s="8"/>
      <c r="AC41" s="14"/>
      <c r="AG41" s="61"/>
      <c r="AS41" s="171"/>
      <c r="AT41" s="13"/>
      <c r="AU41" s="8"/>
      <c r="AV41" s="8"/>
      <c r="AW41" s="157"/>
      <c r="AX41" s="157"/>
      <c r="AY41" s="157"/>
      <c r="AZ41" s="157"/>
      <c r="BA41" s="157"/>
      <c r="BB41" s="157"/>
      <c r="BC41" s="157"/>
      <c r="BD41" s="8"/>
      <c r="BE41" s="8"/>
      <c r="BF41" s="8"/>
      <c r="BG41" s="173"/>
      <c r="BI41" s="61"/>
      <c r="DF41" s="8"/>
      <c r="DG41" s="8"/>
      <c r="DH41" s="8"/>
      <c r="DI41" s="8"/>
      <c r="DJ41" s="8"/>
      <c r="DK41" s="8"/>
      <c r="DL41" s="8"/>
    </row>
    <row r="42" spans="13:118" ht="11.25" customHeight="1" x14ac:dyDescent="0.25">
      <c r="Q42" s="61"/>
      <c r="S42" s="13"/>
      <c r="T42" s="8"/>
      <c r="U42" s="159"/>
      <c r="V42" s="159"/>
      <c r="W42" s="159"/>
      <c r="X42" s="159"/>
      <c r="Y42" s="159"/>
      <c r="Z42" s="159"/>
      <c r="AA42" s="8"/>
      <c r="AB42" s="8"/>
      <c r="AC42" s="14"/>
      <c r="AG42" s="61"/>
      <c r="AT42" s="13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173"/>
      <c r="BI42" s="61"/>
      <c r="DF42" s="8"/>
      <c r="DG42" s="8"/>
      <c r="DH42" s="8"/>
      <c r="DI42" s="8"/>
      <c r="DJ42" s="8"/>
      <c r="DK42" s="8"/>
      <c r="DL42" s="8"/>
      <c r="DN42" s="9"/>
    </row>
    <row r="43" spans="13:118" ht="11.25" customHeight="1" thickBot="1" x14ac:dyDescent="0.3">
      <c r="Q43" s="69"/>
      <c r="R43" s="52"/>
      <c r="S43" s="112"/>
      <c r="T43" s="52"/>
      <c r="U43" s="52"/>
      <c r="V43" s="52"/>
      <c r="W43" s="52"/>
      <c r="X43" s="52"/>
      <c r="Y43" s="52"/>
      <c r="Z43" s="75"/>
      <c r="AA43" s="8"/>
      <c r="AB43" s="8"/>
      <c r="AC43" s="14"/>
      <c r="AG43" s="61"/>
      <c r="AT43" s="32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74"/>
      <c r="BI43" s="61"/>
    </row>
    <row r="44" spans="13:118" ht="11.25" customHeight="1" thickBot="1" x14ac:dyDescent="0.3">
      <c r="S44" s="13"/>
      <c r="T44" s="8"/>
      <c r="U44" s="8"/>
      <c r="V44" s="8"/>
      <c r="W44" s="8"/>
      <c r="X44" s="8"/>
      <c r="Y44" s="8"/>
      <c r="Z44" s="61"/>
      <c r="AA44" s="8"/>
      <c r="AB44" s="9" t="s">
        <v>18</v>
      </c>
      <c r="AC44" s="35"/>
      <c r="AD44" s="112"/>
      <c r="AE44" s="52"/>
      <c r="AF44" s="52"/>
      <c r="AG44" s="61"/>
      <c r="AH44" s="52"/>
      <c r="AI44" s="52"/>
      <c r="AJ44" s="52"/>
      <c r="AK44" s="52"/>
      <c r="AL44" s="52"/>
      <c r="AM44" s="52"/>
      <c r="AN44" s="52"/>
      <c r="AO44" s="52"/>
      <c r="AP44" s="75"/>
      <c r="BI44" s="61"/>
    </row>
    <row r="45" spans="13:118" ht="11.25" customHeight="1" thickBot="1" x14ac:dyDescent="0.3">
      <c r="S45" s="13"/>
      <c r="T45" s="8"/>
      <c r="U45" s="8"/>
      <c r="V45" s="8"/>
      <c r="W45" s="8"/>
      <c r="X45" s="8"/>
      <c r="Y45" s="8"/>
      <c r="Z45" s="61"/>
      <c r="AA45" s="8"/>
      <c r="AB45" s="9"/>
      <c r="AC45" s="14"/>
      <c r="AG45" s="61"/>
      <c r="AP45" s="69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72"/>
    </row>
    <row r="46" spans="13:118" ht="11.25" customHeight="1" thickBot="1" x14ac:dyDescent="0.3">
      <c r="Q46" s="57"/>
      <c r="R46" s="53"/>
      <c r="S46" s="35"/>
      <c r="T46" s="10" t="s">
        <v>21</v>
      </c>
      <c r="U46" s="10"/>
      <c r="V46" s="10" t="s">
        <v>144</v>
      </c>
      <c r="W46" s="10"/>
      <c r="X46" s="10"/>
      <c r="Y46" s="10"/>
      <c r="Z46" s="118"/>
      <c r="AA46" s="119"/>
      <c r="AB46" s="120" t="s">
        <v>19</v>
      </c>
      <c r="AC46" s="35"/>
      <c r="AG46" s="61"/>
    </row>
    <row r="47" spans="13:118" ht="11.25" customHeight="1" x14ac:dyDescent="0.25">
      <c r="Q47" s="61"/>
      <c r="W47" s="18"/>
      <c r="AG47" s="61"/>
    </row>
    <row r="48" spans="13:118" ht="11.25" customHeight="1" x14ac:dyDescent="0.25">
      <c r="Q48" s="69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72"/>
    </row>
    <row r="49" spans="23:23" ht="11.25" customHeight="1" x14ac:dyDescent="0.25">
      <c r="W49" s="18"/>
    </row>
    <row r="50" spans="23:23" ht="11.25" customHeight="1" x14ac:dyDescent="0.25">
      <c r="W50" s="18"/>
    </row>
    <row r="51" spans="23:23" ht="11.25" customHeight="1" x14ac:dyDescent="0.25">
      <c r="W51" s="18"/>
    </row>
    <row r="52" spans="23:23" ht="11.25" customHeight="1" x14ac:dyDescent="0.25">
      <c r="W52" s="18"/>
    </row>
    <row r="53" spans="23:23" ht="11.25" customHeight="1" x14ac:dyDescent="0.25">
      <c r="W53" s="18"/>
    </row>
    <row r="54" spans="23:23" ht="11.25" customHeight="1" x14ac:dyDescent="0.25">
      <c r="W54" s="18"/>
    </row>
    <row r="55" spans="23:23" ht="11.25" customHeight="1" x14ac:dyDescent="0.25">
      <c r="W55" s="18"/>
    </row>
    <row r="56" spans="23:23" ht="11.25" customHeight="1" x14ac:dyDescent="0.25">
      <c r="W56" s="18"/>
    </row>
  </sheetData>
  <mergeCells count="35">
    <mergeCell ref="AW39:BC41"/>
    <mergeCell ref="U41:Z42"/>
    <mergeCell ref="BF25:BL26"/>
    <mergeCell ref="R25:U26"/>
    <mergeCell ref="H19:K24"/>
    <mergeCell ref="AS39:AS41"/>
    <mergeCell ref="BG37:BG43"/>
    <mergeCell ref="Q32:Q33"/>
    <mergeCell ref="AO32:AO33"/>
    <mergeCell ref="AQ32:AQ33"/>
    <mergeCell ref="S32:S33"/>
    <mergeCell ref="AA32:AA33"/>
    <mergeCell ref="Y32:Y33"/>
    <mergeCell ref="W32:W33"/>
    <mergeCell ref="U32:U33"/>
    <mergeCell ref="AC32:AC33"/>
    <mergeCell ref="W17:W18"/>
    <mergeCell ref="Q13:Q18"/>
    <mergeCell ref="S16:S18"/>
    <mergeCell ref="U13:U18"/>
    <mergeCell ref="AQ17:AQ18"/>
    <mergeCell ref="AO17:AO18"/>
    <mergeCell ref="AM17:AM18"/>
    <mergeCell ref="AK17:AK18"/>
    <mergeCell ref="AI17:AI18"/>
    <mergeCell ref="AG17:AG18"/>
    <mergeCell ref="AE17:AE18"/>
    <mergeCell ref="AC17:AC18"/>
    <mergeCell ref="AA17:AA18"/>
    <mergeCell ref="Y17:Y18"/>
    <mergeCell ref="AE32:AE33"/>
    <mergeCell ref="AG32:AG33"/>
    <mergeCell ref="AI32:AI33"/>
    <mergeCell ref="AK32:AK33"/>
    <mergeCell ref="AM32:AM33"/>
  </mergeCell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T35:W38"/>
  <sheetViews>
    <sheetView zoomScale="80" zoomScaleNormal="80" workbookViewId="0">
      <selection activeCell="R41" sqref="R41"/>
    </sheetView>
  </sheetViews>
  <sheetFormatPr defaultRowHeight="15" x14ac:dyDescent="0.25"/>
  <cols>
    <col min="16" max="16" width="10.28515625" bestFit="1" customWidth="1"/>
    <col min="18" max="18" width="16" bestFit="1" customWidth="1"/>
    <col min="21" max="21" width="10.28515625" bestFit="1" customWidth="1"/>
    <col min="23" max="23" width="17.7109375" bestFit="1" customWidth="1"/>
  </cols>
  <sheetData>
    <row r="35" spans="20:23" x14ac:dyDescent="0.25">
      <c r="T35" s="92" t="s">
        <v>75</v>
      </c>
      <c r="U35" s="92" t="s">
        <v>76</v>
      </c>
      <c r="V35" t="s">
        <v>78</v>
      </c>
      <c r="W35" t="s">
        <v>79</v>
      </c>
    </row>
    <row r="36" spans="20:23" x14ac:dyDescent="0.25">
      <c r="T36" s="92">
        <v>11</v>
      </c>
      <c r="U36" s="92" t="s">
        <v>24</v>
      </c>
      <c r="V36" s="92">
        <v>57</v>
      </c>
      <c r="W36" s="92"/>
    </row>
    <row r="37" spans="20:23" x14ac:dyDescent="0.25">
      <c r="T37" s="92">
        <v>13</v>
      </c>
      <c r="U37" s="92" t="s">
        <v>23</v>
      </c>
      <c r="V37" s="92">
        <v>28</v>
      </c>
      <c r="W37" s="92"/>
    </row>
    <row r="38" spans="20:23" x14ac:dyDescent="0.25">
      <c r="T38" s="92">
        <v>13</v>
      </c>
      <c r="U38" s="92" t="s">
        <v>77</v>
      </c>
      <c r="V38" s="92">
        <v>50</v>
      </c>
      <c r="W38" s="9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L21"/>
  <sheetViews>
    <sheetView workbookViewId="0">
      <selection activeCell="AD42" sqref="AD42"/>
    </sheetView>
  </sheetViews>
  <sheetFormatPr defaultRowHeight="15" x14ac:dyDescent="0.25"/>
  <cols>
    <col min="2" max="2" width="7.5703125" bestFit="1" customWidth="1"/>
    <col min="3" max="3" width="2.140625" bestFit="1" customWidth="1"/>
    <col min="4" max="4" width="2.28515625" bestFit="1" customWidth="1"/>
    <col min="5" max="6" width="2.140625" bestFit="1" customWidth="1"/>
    <col min="7" max="7" width="2.28515625" bestFit="1" customWidth="1"/>
    <col min="8" max="9" width="2.140625" bestFit="1" customWidth="1"/>
    <col min="10" max="10" width="2.28515625" bestFit="1" customWidth="1"/>
    <col min="11" max="12" width="2.140625" bestFit="1" customWidth="1"/>
    <col min="13" max="13" width="2.28515625" bestFit="1" customWidth="1"/>
    <col min="14" max="15" width="2.140625" bestFit="1" customWidth="1"/>
    <col min="16" max="16" width="2.28515625" bestFit="1" customWidth="1"/>
    <col min="17" max="18" width="2.140625" bestFit="1" customWidth="1"/>
    <col min="19" max="19" width="2.28515625" bestFit="1" customWidth="1"/>
    <col min="20" max="21" width="2.140625" bestFit="1" customWidth="1"/>
    <col min="22" max="22" width="2.28515625" bestFit="1" customWidth="1"/>
    <col min="23" max="24" width="2.140625" bestFit="1" customWidth="1"/>
    <col min="25" max="25" width="2.28515625" bestFit="1" customWidth="1"/>
    <col min="26" max="27" width="2.140625" bestFit="1" customWidth="1"/>
    <col min="28" max="28" width="2.28515625" bestFit="1" customWidth="1"/>
    <col min="29" max="30" width="2.140625" bestFit="1" customWidth="1"/>
    <col min="31" max="31" width="2.28515625" bestFit="1" customWidth="1"/>
    <col min="32" max="33" width="2.140625" bestFit="1" customWidth="1"/>
    <col min="34" max="34" width="2.28515625" bestFit="1" customWidth="1"/>
    <col min="35" max="36" width="2.140625" bestFit="1" customWidth="1"/>
    <col min="37" max="37" width="2.28515625" bestFit="1" customWidth="1"/>
    <col min="38" max="39" width="2.140625" bestFit="1" customWidth="1"/>
    <col min="40" max="40" width="2.28515625" bestFit="1" customWidth="1"/>
    <col min="41" max="42" width="2.140625" bestFit="1" customWidth="1"/>
    <col min="43" max="43" width="2.28515625" bestFit="1" customWidth="1"/>
    <col min="44" max="45" width="2.140625" bestFit="1" customWidth="1"/>
    <col min="46" max="46" width="2.28515625" bestFit="1" customWidth="1"/>
    <col min="47" max="48" width="2.140625" bestFit="1" customWidth="1"/>
    <col min="49" max="49" width="2.28515625" bestFit="1" customWidth="1"/>
    <col min="50" max="51" width="2.140625" bestFit="1" customWidth="1"/>
    <col min="52" max="52" width="2.28515625" bestFit="1" customWidth="1"/>
    <col min="53" max="54" width="2.140625" bestFit="1" customWidth="1"/>
    <col min="55" max="55" width="2.28515625" bestFit="1" customWidth="1"/>
    <col min="56" max="57" width="2.140625" bestFit="1" customWidth="1"/>
    <col min="58" max="58" width="2.28515625" bestFit="1" customWidth="1"/>
    <col min="59" max="59" width="2.140625" bestFit="1" customWidth="1"/>
  </cols>
  <sheetData>
    <row r="1" spans="2:64" x14ac:dyDescent="0.25">
      <c r="C1" s="150">
        <v>1</v>
      </c>
      <c r="D1" s="150"/>
      <c r="E1" s="150"/>
      <c r="F1" s="150">
        <v>2</v>
      </c>
      <c r="G1" s="150"/>
      <c r="H1" s="150"/>
      <c r="I1" s="150">
        <v>3</v>
      </c>
      <c r="J1" s="150"/>
      <c r="K1" s="150"/>
      <c r="L1" s="150">
        <v>4</v>
      </c>
      <c r="M1" s="150"/>
      <c r="N1" s="150"/>
      <c r="O1" s="150">
        <v>5</v>
      </c>
      <c r="P1" s="150"/>
      <c r="Q1" s="150"/>
      <c r="R1" s="150">
        <v>6</v>
      </c>
      <c r="S1" s="150"/>
      <c r="T1" s="150"/>
      <c r="U1" s="150">
        <v>7</v>
      </c>
      <c r="V1" s="150"/>
      <c r="W1" s="150"/>
      <c r="X1" s="150">
        <v>8</v>
      </c>
      <c r="Y1" s="150"/>
      <c r="Z1" s="150"/>
      <c r="AA1" s="150">
        <v>9</v>
      </c>
      <c r="AB1" s="150"/>
      <c r="AC1" s="150"/>
      <c r="AD1" s="150">
        <v>10</v>
      </c>
      <c r="AE1" s="150"/>
      <c r="AF1" s="150"/>
      <c r="AG1" s="150">
        <v>11</v>
      </c>
      <c r="AH1" s="150"/>
      <c r="AI1" s="150"/>
      <c r="AJ1" s="150">
        <v>12</v>
      </c>
      <c r="AK1" s="150"/>
      <c r="AL1" s="150"/>
      <c r="AM1" s="150">
        <v>13</v>
      </c>
      <c r="AN1" s="150"/>
      <c r="AO1" s="150"/>
      <c r="AP1" s="150">
        <v>14</v>
      </c>
      <c r="AQ1" s="150"/>
      <c r="AR1" s="150"/>
      <c r="AS1" s="150">
        <v>15</v>
      </c>
      <c r="AT1" s="150"/>
      <c r="AU1" s="150"/>
      <c r="AV1" s="150">
        <v>16</v>
      </c>
      <c r="AW1" s="150"/>
      <c r="AX1" s="150"/>
      <c r="AY1" s="150">
        <v>17</v>
      </c>
      <c r="AZ1" s="150"/>
      <c r="BA1" s="150"/>
      <c r="BB1" s="150">
        <v>18</v>
      </c>
      <c r="BC1" s="150"/>
      <c r="BD1" s="150"/>
      <c r="BE1" s="150">
        <v>19</v>
      </c>
      <c r="BF1" s="150"/>
      <c r="BG1" s="150"/>
    </row>
    <row r="2" spans="2:64" ht="15.75" thickBot="1" x14ac:dyDescent="0.3">
      <c r="C2" t="s">
        <v>63</v>
      </c>
    </row>
    <row r="3" spans="2:64" ht="15.75" thickBot="1" x14ac:dyDescent="0.3">
      <c r="B3" t="s">
        <v>117</v>
      </c>
      <c r="C3" s="105" t="s">
        <v>114</v>
      </c>
      <c r="D3" s="106" t="s">
        <v>115</v>
      </c>
      <c r="E3" s="107" t="s">
        <v>116</v>
      </c>
      <c r="F3" s="105" t="s">
        <v>114</v>
      </c>
      <c r="G3" s="106" t="s">
        <v>115</v>
      </c>
      <c r="H3" s="107" t="s">
        <v>116</v>
      </c>
      <c r="I3" s="105" t="s">
        <v>114</v>
      </c>
      <c r="J3" s="106" t="s">
        <v>115</v>
      </c>
      <c r="K3" s="107" t="s">
        <v>116</v>
      </c>
      <c r="L3" s="105" t="s">
        <v>114</v>
      </c>
      <c r="M3" s="106" t="s">
        <v>115</v>
      </c>
      <c r="N3" s="107" t="s">
        <v>116</v>
      </c>
      <c r="O3" s="105" t="s">
        <v>114</v>
      </c>
      <c r="P3" s="106" t="s">
        <v>115</v>
      </c>
      <c r="Q3" s="107" t="s">
        <v>116</v>
      </c>
      <c r="R3" s="105" t="s">
        <v>114</v>
      </c>
      <c r="S3" s="106" t="s">
        <v>115</v>
      </c>
      <c r="T3" s="107" t="s">
        <v>116</v>
      </c>
      <c r="U3" s="105" t="s">
        <v>114</v>
      </c>
      <c r="V3" s="106" t="s">
        <v>115</v>
      </c>
      <c r="W3" s="107" t="s">
        <v>116</v>
      </c>
      <c r="X3" s="105" t="s">
        <v>114</v>
      </c>
      <c r="Y3" s="106" t="s">
        <v>115</v>
      </c>
      <c r="Z3" s="107" t="s">
        <v>116</v>
      </c>
      <c r="AA3" s="105" t="s">
        <v>114</v>
      </c>
      <c r="AB3" s="106" t="s">
        <v>115</v>
      </c>
      <c r="AC3" s="107" t="s">
        <v>116</v>
      </c>
      <c r="AD3" s="105" t="s">
        <v>114</v>
      </c>
      <c r="AE3" s="106" t="s">
        <v>115</v>
      </c>
      <c r="AF3" s="107" t="s">
        <v>116</v>
      </c>
      <c r="AG3" s="105" t="s">
        <v>114</v>
      </c>
      <c r="AH3" s="106" t="s">
        <v>115</v>
      </c>
      <c r="AI3" s="107" t="s">
        <v>116</v>
      </c>
      <c r="AJ3" s="105" t="s">
        <v>114</v>
      </c>
      <c r="AK3" s="106" t="s">
        <v>115</v>
      </c>
      <c r="AL3" s="107" t="s">
        <v>116</v>
      </c>
      <c r="AM3" s="105" t="s">
        <v>114</v>
      </c>
      <c r="AN3" s="106" t="s">
        <v>115</v>
      </c>
      <c r="AO3" s="107" t="s">
        <v>116</v>
      </c>
      <c r="AP3" s="105" t="s">
        <v>114</v>
      </c>
      <c r="AQ3" s="106" t="s">
        <v>115</v>
      </c>
      <c r="AR3" s="107" t="s">
        <v>116</v>
      </c>
      <c r="AS3" s="105" t="s">
        <v>114</v>
      </c>
      <c r="AT3" s="106" t="s">
        <v>115</v>
      </c>
      <c r="AU3" s="107" t="s">
        <v>116</v>
      </c>
      <c r="AV3" s="105" t="s">
        <v>114</v>
      </c>
      <c r="AW3" s="106" t="s">
        <v>115</v>
      </c>
      <c r="AX3" s="107" t="s">
        <v>116</v>
      </c>
      <c r="AY3" s="105" t="s">
        <v>114</v>
      </c>
      <c r="AZ3" s="106" t="s">
        <v>115</v>
      </c>
      <c r="BA3" s="107" t="s">
        <v>116</v>
      </c>
      <c r="BB3" s="105" t="s">
        <v>114</v>
      </c>
      <c r="BC3" s="106" t="s">
        <v>115</v>
      </c>
      <c r="BD3" s="107" t="s">
        <v>116</v>
      </c>
      <c r="BE3" s="105" t="s">
        <v>114</v>
      </c>
      <c r="BF3" s="106" t="s">
        <v>115</v>
      </c>
      <c r="BG3" s="107" t="s">
        <v>116</v>
      </c>
    </row>
    <row r="4" spans="2:64" ht="15.75" thickBot="1" x14ac:dyDescent="0.3">
      <c r="B4" t="s">
        <v>118</v>
      </c>
      <c r="C4" s="105" t="s">
        <v>114</v>
      </c>
      <c r="D4" s="106" t="s">
        <v>115</v>
      </c>
      <c r="E4" s="107" t="s">
        <v>116</v>
      </c>
      <c r="F4" s="105" t="s">
        <v>114</v>
      </c>
      <c r="G4" s="106" t="s">
        <v>115</v>
      </c>
      <c r="H4" s="107" t="s">
        <v>116</v>
      </c>
      <c r="I4" s="105" t="s">
        <v>114</v>
      </c>
      <c r="J4" s="106" t="s">
        <v>115</v>
      </c>
      <c r="K4" s="107" t="s">
        <v>116</v>
      </c>
      <c r="L4" s="105" t="s">
        <v>114</v>
      </c>
      <c r="M4" s="106" t="s">
        <v>115</v>
      </c>
      <c r="N4" s="107" t="s">
        <v>116</v>
      </c>
      <c r="O4" s="105" t="s">
        <v>114</v>
      </c>
      <c r="P4" s="106" t="s">
        <v>115</v>
      </c>
      <c r="Q4" s="107" t="s">
        <v>116</v>
      </c>
      <c r="R4" s="105" t="s">
        <v>114</v>
      </c>
      <c r="S4" s="106" t="s">
        <v>115</v>
      </c>
      <c r="T4" s="107" t="s">
        <v>116</v>
      </c>
      <c r="U4" s="105" t="s">
        <v>114</v>
      </c>
      <c r="V4" s="106" t="s">
        <v>115</v>
      </c>
      <c r="W4" s="107" t="s">
        <v>116</v>
      </c>
      <c r="X4" s="105" t="s">
        <v>114</v>
      </c>
      <c r="Y4" s="106" t="s">
        <v>115</v>
      </c>
      <c r="Z4" s="107" t="s">
        <v>116</v>
      </c>
      <c r="AA4" s="105" t="s">
        <v>114</v>
      </c>
      <c r="AB4" s="106" t="s">
        <v>115</v>
      </c>
      <c r="AC4" s="107" t="s">
        <v>116</v>
      </c>
      <c r="AD4" s="105" t="s">
        <v>114</v>
      </c>
      <c r="AE4" s="106" t="s">
        <v>115</v>
      </c>
      <c r="AF4" s="107" t="s">
        <v>116</v>
      </c>
      <c r="AG4" s="105" t="s">
        <v>114</v>
      </c>
      <c r="AH4" s="106" t="s">
        <v>115</v>
      </c>
      <c r="AI4" s="107" t="s">
        <v>116</v>
      </c>
      <c r="AJ4" s="105" t="s">
        <v>114</v>
      </c>
      <c r="AK4" s="106" t="s">
        <v>115</v>
      </c>
      <c r="AL4" s="107" t="s">
        <v>116</v>
      </c>
      <c r="AM4" s="105" t="s">
        <v>114</v>
      </c>
      <c r="AN4" s="106" t="s">
        <v>115</v>
      </c>
      <c r="AO4" s="107" t="s">
        <v>116</v>
      </c>
      <c r="AP4" s="105" t="s">
        <v>114</v>
      </c>
      <c r="AQ4" s="106" t="s">
        <v>115</v>
      </c>
      <c r="AR4" s="107" t="s">
        <v>116</v>
      </c>
      <c r="AS4" s="105" t="s">
        <v>114</v>
      </c>
      <c r="AT4" s="106" t="s">
        <v>115</v>
      </c>
      <c r="AU4" s="107" t="s">
        <v>116</v>
      </c>
      <c r="AV4" s="105" t="s">
        <v>114</v>
      </c>
      <c r="AW4" s="106" t="s">
        <v>115</v>
      </c>
      <c r="AX4" s="107" t="s">
        <v>116</v>
      </c>
      <c r="AY4" s="105" t="s">
        <v>114</v>
      </c>
      <c r="AZ4" s="106" t="s">
        <v>115</v>
      </c>
      <c r="BA4" s="107" t="s">
        <v>116</v>
      </c>
      <c r="BB4" s="105" t="s">
        <v>114</v>
      </c>
      <c r="BC4" s="106" t="s">
        <v>115</v>
      </c>
      <c r="BD4" s="107" t="s">
        <v>116</v>
      </c>
      <c r="BE4" s="105" t="s">
        <v>114</v>
      </c>
      <c r="BF4" s="106" t="s">
        <v>115</v>
      </c>
      <c r="BG4" s="107" t="s">
        <v>116</v>
      </c>
    </row>
    <row r="5" spans="2:64" ht="15.75" thickBot="1" x14ac:dyDescent="0.3">
      <c r="B5" t="s">
        <v>119</v>
      </c>
      <c r="C5" s="105" t="s">
        <v>114</v>
      </c>
      <c r="D5" s="106" t="s">
        <v>115</v>
      </c>
      <c r="E5" s="107" t="s">
        <v>116</v>
      </c>
      <c r="F5" s="105" t="s">
        <v>114</v>
      </c>
      <c r="G5" s="106" t="s">
        <v>115</v>
      </c>
      <c r="H5" s="107" t="s">
        <v>116</v>
      </c>
      <c r="I5" s="105" t="s">
        <v>114</v>
      </c>
      <c r="J5" s="106" t="s">
        <v>115</v>
      </c>
      <c r="K5" s="107" t="s">
        <v>116</v>
      </c>
      <c r="L5" s="105" t="s">
        <v>114</v>
      </c>
      <c r="M5" s="106" t="s">
        <v>115</v>
      </c>
      <c r="N5" s="107" t="s">
        <v>116</v>
      </c>
      <c r="O5" s="105" t="s">
        <v>114</v>
      </c>
      <c r="P5" s="106" t="s">
        <v>115</v>
      </c>
      <c r="Q5" s="107" t="s">
        <v>116</v>
      </c>
      <c r="R5" s="105" t="s">
        <v>114</v>
      </c>
      <c r="S5" s="106" t="s">
        <v>115</v>
      </c>
      <c r="T5" s="107" t="s">
        <v>116</v>
      </c>
      <c r="U5" s="105" t="s">
        <v>114</v>
      </c>
      <c r="V5" s="106" t="s">
        <v>115</v>
      </c>
      <c r="W5" s="107" t="s">
        <v>116</v>
      </c>
      <c r="X5" s="105" t="s">
        <v>114</v>
      </c>
      <c r="Y5" s="106" t="s">
        <v>115</v>
      </c>
      <c r="Z5" s="107" t="s">
        <v>116</v>
      </c>
      <c r="AA5" s="105" t="s">
        <v>114</v>
      </c>
      <c r="AB5" s="106" t="s">
        <v>115</v>
      </c>
      <c r="AC5" s="107" t="s">
        <v>116</v>
      </c>
      <c r="AD5" s="105" t="s">
        <v>114</v>
      </c>
      <c r="AE5" s="106" t="s">
        <v>115</v>
      </c>
      <c r="AF5" s="107" t="s">
        <v>116</v>
      </c>
      <c r="AG5" s="105" t="s">
        <v>114</v>
      </c>
      <c r="AH5" s="106" t="s">
        <v>115</v>
      </c>
      <c r="AI5" s="107" t="s">
        <v>116</v>
      </c>
      <c r="AJ5" s="105" t="s">
        <v>114</v>
      </c>
      <c r="AK5" s="106" t="s">
        <v>115</v>
      </c>
      <c r="AL5" s="107" t="s">
        <v>116</v>
      </c>
      <c r="AM5" s="105" t="s">
        <v>114</v>
      </c>
      <c r="AN5" s="106" t="s">
        <v>115</v>
      </c>
      <c r="AO5" s="107" t="s">
        <v>116</v>
      </c>
      <c r="AP5" s="105" t="s">
        <v>114</v>
      </c>
      <c r="AQ5" s="106" t="s">
        <v>115</v>
      </c>
      <c r="AR5" s="107" t="s">
        <v>116</v>
      </c>
      <c r="AS5" s="105" t="s">
        <v>114</v>
      </c>
      <c r="AT5" s="106" t="s">
        <v>115</v>
      </c>
      <c r="AU5" s="107" t="s">
        <v>116</v>
      </c>
      <c r="AV5" s="105" t="s">
        <v>114</v>
      </c>
      <c r="AW5" s="106" t="s">
        <v>115</v>
      </c>
      <c r="AX5" s="107" t="s">
        <v>116</v>
      </c>
      <c r="AY5" s="105" t="s">
        <v>114</v>
      </c>
      <c r="AZ5" s="106" t="s">
        <v>115</v>
      </c>
      <c r="BA5" s="107" t="s">
        <v>116</v>
      </c>
      <c r="BB5" s="105" t="s">
        <v>114</v>
      </c>
      <c r="BC5" s="106" t="s">
        <v>115</v>
      </c>
      <c r="BD5" s="107" t="s">
        <v>116</v>
      </c>
      <c r="BE5" s="105" t="s">
        <v>114</v>
      </c>
      <c r="BF5" s="106" t="s">
        <v>115</v>
      </c>
      <c r="BG5" s="107" t="s">
        <v>116</v>
      </c>
    </row>
    <row r="6" spans="2:64" ht="15.75" thickBot="1" x14ac:dyDescent="0.3">
      <c r="B6" t="s">
        <v>120</v>
      </c>
      <c r="C6" s="105" t="s">
        <v>114</v>
      </c>
      <c r="D6" s="106" t="s">
        <v>115</v>
      </c>
      <c r="E6" s="107" t="s">
        <v>116</v>
      </c>
      <c r="F6" s="105" t="s">
        <v>114</v>
      </c>
      <c r="G6" s="106" t="s">
        <v>115</v>
      </c>
      <c r="H6" s="107" t="s">
        <v>116</v>
      </c>
      <c r="I6" s="105" t="s">
        <v>114</v>
      </c>
      <c r="J6" s="106" t="s">
        <v>115</v>
      </c>
      <c r="K6" s="107" t="s">
        <v>116</v>
      </c>
      <c r="L6" s="105" t="s">
        <v>114</v>
      </c>
      <c r="M6" s="106" t="s">
        <v>115</v>
      </c>
      <c r="N6" s="107" t="s">
        <v>116</v>
      </c>
      <c r="O6" s="105" t="s">
        <v>114</v>
      </c>
      <c r="P6" s="106" t="s">
        <v>115</v>
      </c>
      <c r="Q6" s="107" t="s">
        <v>116</v>
      </c>
      <c r="R6" s="105" t="s">
        <v>114</v>
      </c>
      <c r="S6" s="106" t="s">
        <v>115</v>
      </c>
      <c r="T6" s="107" t="s">
        <v>116</v>
      </c>
      <c r="U6" s="105" t="s">
        <v>114</v>
      </c>
      <c r="V6" s="106" t="s">
        <v>115</v>
      </c>
      <c r="W6" s="107" t="s">
        <v>116</v>
      </c>
      <c r="X6" s="105" t="s">
        <v>114</v>
      </c>
      <c r="Y6" s="106" t="s">
        <v>115</v>
      </c>
      <c r="Z6" s="107" t="s">
        <v>116</v>
      </c>
      <c r="AA6" s="105" t="s">
        <v>114</v>
      </c>
      <c r="AB6" s="106" t="s">
        <v>115</v>
      </c>
      <c r="AC6" s="107" t="s">
        <v>116</v>
      </c>
      <c r="AD6" s="105" t="s">
        <v>114</v>
      </c>
      <c r="AE6" s="106" t="s">
        <v>115</v>
      </c>
      <c r="AF6" s="107" t="s">
        <v>116</v>
      </c>
      <c r="AG6" s="105" t="s">
        <v>114</v>
      </c>
      <c r="AH6" s="106" t="s">
        <v>115</v>
      </c>
      <c r="AI6" s="107" t="s">
        <v>116</v>
      </c>
      <c r="AJ6" s="105" t="s">
        <v>114</v>
      </c>
      <c r="AK6" s="106" t="s">
        <v>115</v>
      </c>
      <c r="AL6" s="107" t="s">
        <v>116</v>
      </c>
      <c r="AM6" s="105" t="s">
        <v>114</v>
      </c>
      <c r="AN6" s="106" t="s">
        <v>115</v>
      </c>
      <c r="AO6" s="107" t="s">
        <v>116</v>
      </c>
      <c r="AP6" s="105" t="s">
        <v>114</v>
      </c>
      <c r="AQ6" s="106" t="s">
        <v>115</v>
      </c>
      <c r="AR6" s="107" t="s">
        <v>116</v>
      </c>
      <c r="AS6" s="105" t="s">
        <v>114</v>
      </c>
      <c r="AT6" s="106" t="s">
        <v>115</v>
      </c>
      <c r="AU6" s="107" t="s">
        <v>116</v>
      </c>
      <c r="AV6" s="105" t="s">
        <v>114</v>
      </c>
      <c r="AW6" s="106" t="s">
        <v>115</v>
      </c>
      <c r="AX6" s="107" t="s">
        <v>116</v>
      </c>
      <c r="AY6" s="105" t="s">
        <v>114</v>
      </c>
      <c r="AZ6" s="106" t="s">
        <v>115</v>
      </c>
      <c r="BA6" s="107" t="s">
        <v>116</v>
      </c>
      <c r="BB6" s="105" t="s">
        <v>114</v>
      </c>
      <c r="BC6" s="106" t="s">
        <v>115</v>
      </c>
      <c r="BD6" s="107" t="s">
        <v>116</v>
      </c>
      <c r="BE6" s="105" t="s">
        <v>114</v>
      </c>
      <c r="BF6" s="106" t="s">
        <v>115</v>
      </c>
      <c r="BG6" s="107" t="s">
        <v>116</v>
      </c>
    </row>
    <row r="7" spans="2:64" ht="15.75" thickBot="1" x14ac:dyDescent="0.3">
      <c r="B7" t="s">
        <v>121</v>
      </c>
      <c r="C7" s="105" t="s">
        <v>114</v>
      </c>
      <c r="D7" s="106" t="s">
        <v>115</v>
      </c>
      <c r="E7" s="107" t="s">
        <v>116</v>
      </c>
      <c r="F7" s="105" t="s">
        <v>114</v>
      </c>
      <c r="G7" s="106" t="s">
        <v>115</v>
      </c>
      <c r="H7" s="107" t="s">
        <v>116</v>
      </c>
      <c r="I7" s="105" t="s">
        <v>114</v>
      </c>
      <c r="J7" s="106" t="s">
        <v>115</v>
      </c>
      <c r="K7" s="107" t="s">
        <v>116</v>
      </c>
      <c r="L7" s="105" t="s">
        <v>114</v>
      </c>
      <c r="M7" s="106" t="s">
        <v>115</v>
      </c>
      <c r="N7" s="107" t="s">
        <v>116</v>
      </c>
      <c r="O7" s="105" t="s">
        <v>114</v>
      </c>
      <c r="P7" s="106" t="s">
        <v>115</v>
      </c>
      <c r="Q7" s="107" t="s">
        <v>116</v>
      </c>
      <c r="R7" s="105" t="s">
        <v>114</v>
      </c>
      <c r="S7" s="106" t="s">
        <v>115</v>
      </c>
      <c r="T7" s="107" t="s">
        <v>116</v>
      </c>
      <c r="U7" s="105" t="s">
        <v>114</v>
      </c>
      <c r="V7" s="106" t="s">
        <v>115</v>
      </c>
      <c r="W7" s="107" t="s">
        <v>116</v>
      </c>
      <c r="X7" s="105" t="s">
        <v>114</v>
      </c>
      <c r="Y7" s="106" t="s">
        <v>115</v>
      </c>
      <c r="Z7" s="107" t="s">
        <v>116</v>
      </c>
      <c r="AA7" s="105" t="s">
        <v>114</v>
      </c>
      <c r="AB7" s="106" t="s">
        <v>115</v>
      </c>
      <c r="AC7" s="107" t="s">
        <v>116</v>
      </c>
      <c r="AD7" s="105" t="s">
        <v>114</v>
      </c>
      <c r="AE7" s="106" t="s">
        <v>115</v>
      </c>
      <c r="AF7" s="107" t="s">
        <v>116</v>
      </c>
      <c r="AG7" s="105" t="s">
        <v>114</v>
      </c>
      <c r="AH7" s="106" t="s">
        <v>115</v>
      </c>
      <c r="AI7" s="107" t="s">
        <v>116</v>
      </c>
      <c r="AJ7" s="105" t="s">
        <v>114</v>
      </c>
      <c r="AK7" s="106" t="s">
        <v>115</v>
      </c>
      <c r="AL7" s="107" t="s">
        <v>116</v>
      </c>
      <c r="AM7" s="105" t="s">
        <v>114</v>
      </c>
      <c r="AN7" s="106" t="s">
        <v>115</v>
      </c>
      <c r="AO7" s="107" t="s">
        <v>116</v>
      </c>
      <c r="AP7" s="105" t="s">
        <v>114</v>
      </c>
      <c r="AQ7" s="106" t="s">
        <v>115</v>
      </c>
      <c r="AR7" s="107" t="s">
        <v>116</v>
      </c>
      <c r="AS7" s="105" t="s">
        <v>114</v>
      </c>
      <c r="AT7" s="106" t="s">
        <v>115</v>
      </c>
      <c r="AU7" s="107" t="s">
        <v>116</v>
      </c>
      <c r="AV7" s="105" t="s">
        <v>114</v>
      </c>
      <c r="AW7" s="106" t="s">
        <v>115</v>
      </c>
      <c r="AX7" s="107" t="s">
        <v>116</v>
      </c>
      <c r="AY7" s="105" t="s">
        <v>114</v>
      </c>
      <c r="AZ7" s="106" t="s">
        <v>115</v>
      </c>
      <c r="BA7" s="107" t="s">
        <v>116</v>
      </c>
      <c r="BB7" s="105" t="s">
        <v>114</v>
      </c>
      <c r="BC7" s="106" t="s">
        <v>115</v>
      </c>
      <c r="BD7" s="107" t="s">
        <v>116</v>
      </c>
      <c r="BE7" s="105" t="s">
        <v>114</v>
      </c>
      <c r="BF7" s="106" t="s">
        <v>115</v>
      </c>
      <c r="BG7" s="107" t="s">
        <v>116</v>
      </c>
      <c r="BL7" t="e">
        <f>bitrshift</f>
        <v>#NAME?</v>
      </c>
    </row>
    <row r="8" spans="2:64" ht="15.75" thickBot="1" x14ac:dyDescent="0.3">
      <c r="B8" t="s">
        <v>122</v>
      </c>
      <c r="C8" s="105" t="s">
        <v>114</v>
      </c>
      <c r="D8" s="106" t="s">
        <v>115</v>
      </c>
      <c r="E8" s="107" t="s">
        <v>116</v>
      </c>
      <c r="F8" s="105" t="s">
        <v>114</v>
      </c>
      <c r="G8" s="106" t="s">
        <v>115</v>
      </c>
      <c r="H8" s="107" t="s">
        <v>116</v>
      </c>
      <c r="I8" s="105" t="s">
        <v>114</v>
      </c>
      <c r="J8" s="106" t="s">
        <v>115</v>
      </c>
      <c r="K8" s="107" t="s">
        <v>116</v>
      </c>
      <c r="L8" s="105" t="s">
        <v>114</v>
      </c>
      <c r="M8" s="106" t="s">
        <v>115</v>
      </c>
      <c r="N8" s="107" t="s">
        <v>116</v>
      </c>
      <c r="O8" s="105" t="s">
        <v>114</v>
      </c>
      <c r="P8" s="106" t="s">
        <v>115</v>
      </c>
      <c r="Q8" s="107" t="s">
        <v>116</v>
      </c>
      <c r="R8" s="105" t="s">
        <v>114</v>
      </c>
      <c r="S8" s="106" t="s">
        <v>115</v>
      </c>
      <c r="T8" s="107" t="s">
        <v>116</v>
      </c>
      <c r="U8" s="105" t="s">
        <v>114</v>
      </c>
      <c r="V8" s="106" t="s">
        <v>115</v>
      </c>
      <c r="W8" s="107" t="s">
        <v>116</v>
      </c>
      <c r="X8" s="105" t="s">
        <v>114</v>
      </c>
      <c r="Y8" s="106" t="s">
        <v>115</v>
      </c>
      <c r="Z8" s="107" t="s">
        <v>116</v>
      </c>
      <c r="AA8" s="105" t="s">
        <v>114</v>
      </c>
      <c r="AB8" s="106" t="s">
        <v>115</v>
      </c>
      <c r="AC8" s="107" t="s">
        <v>116</v>
      </c>
      <c r="AD8" s="105" t="s">
        <v>114</v>
      </c>
      <c r="AE8" s="106" t="s">
        <v>115</v>
      </c>
      <c r="AF8" s="107" t="s">
        <v>116</v>
      </c>
      <c r="AG8" s="105" t="s">
        <v>114</v>
      </c>
      <c r="AH8" s="106" t="s">
        <v>115</v>
      </c>
      <c r="AI8" s="107" t="s">
        <v>116</v>
      </c>
      <c r="AJ8" s="105" t="s">
        <v>114</v>
      </c>
      <c r="AK8" s="106" t="s">
        <v>115</v>
      </c>
      <c r="AL8" s="107" t="s">
        <v>116</v>
      </c>
      <c r="AM8" s="105" t="s">
        <v>114</v>
      </c>
      <c r="AN8" s="106" t="s">
        <v>115</v>
      </c>
      <c r="AO8" s="107" t="s">
        <v>116</v>
      </c>
      <c r="AP8" s="105" t="s">
        <v>114</v>
      </c>
      <c r="AQ8" s="106" t="s">
        <v>115</v>
      </c>
      <c r="AR8" s="107" t="s">
        <v>116</v>
      </c>
      <c r="AS8" s="105" t="s">
        <v>114</v>
      </c>
      <c r="AT8" s="106" t="s">
        <v>115</v>
      </c>
      <c r="AU8" s="107" t="s">
        <v>116</v>
      </c>
      <c r="AV8" s="105" t="s">
        <v>114</v>
      </c>
      <c r="AW8" s="106" t="s">
        <v>115</v>
      </c>
      <c r="AX8" s="107" t="s">
        <v>116</v>
      </c>
      <c r="AY8" s="105" t="s">
        <v>114</v>
      </c>
      <c r="AZ8" s="106" t="s">
        <v>115</v>
      </c>
      <c r="BA8" s="107" t="s">
        <v>116</v>
      </c>
      <c r="BB8" s="105" t="s">
        <v>114</v>
      </c>
      <c r="BC8" s="106" t="s">
        <v>115</v>
      </c>
      <c r="BD8" s="107" t="s">
        <v>116</v>
      </c>
      <c r="BE8" s="105" t="s">
        <v>114</v>
      </c>
      <c r="BF8" s="106" t="s">
        <v>115</v>
      </c>
      <c r="BG8" s="107" t="s">
        <v>116</v>
      </c>
    </row>
    <row r="9" spans="2:64" ht="15.75" thickBot="1" x14ac:dyDescent="0.3">
      <c r="B9" t="s">
        <v>123</v>
      </c>
      <c r="C9" s="105" t="s">
        <v>114</v>
      </c>
      <c r="D9" s="106" t="s">
        <v>115</v>
      </c>
      <c r="E9" s="107" t="s">
        <v>116</v>
      </c>
      <c r="F9" s="105" t="s">
        <v>114</v>
      </c>
      <c r="G9" s="106" t="s">
        <v>115</v>
      </c>
      <c r="H9" s="107" t="s">
        <v>116</v>
      </c>
      <c r="I9" s="105" t="s">
        <v>114</v>
      </c>
      <c r="J9" s="106" t="s">
        <v>115</v>
      </c>
      <c r="K9" s="107" t="s">
        <v>116</v>
      </c>
      <c r="L9" s="105" t="s">
        <v>114</v>
      </c>
      <c r="M9" s="106" t="s">
        <v>115</v>
      </c>
      <c r="N9" s="107" t="s">
        <v>116</v>
      </c>
      <c r="O9" s="105" t="s">
        <v>114</v>
      </c>
      <c r="P9" s="106" t="s">
        <v>115</v>
      </c>
      <c r="Q9" s="107" t="s">
        <v>116</v>
      </c>
      <c r="R9" s="105" t="s">
        <v>114</v>
      </c>
      <c r="S9" s="106" t="s">
        <v>115</v>
      </c>
      <c r="T9" s="107" t="s">
        <v>116</v>
      </c>
      <c r="U9" s="105" t="s">
        <v>114</v>
      </c>
      <c r="V9" s="106" t="s">
        <v>115</v>
      </c>
      <c r="W9" s="107" t="s">
        <v>116</v>
      </c>
      <c r="X9" s="105" t="s">
        <v>114</v>
      </c>
      <c r="Y9" s="106" t="s">
        <v>115</v>
      </c>
      <c r="Z9" s="107" t="s">
        <v>116</v>
      </c>
      <c r="AA9" s="105" t="s">
        <v>114</v>
      </c>
      <c r="AB9" s="106" t="s">
        <v>115</v>
      </c>
      <c r="AC9" s="107" t="s">
        <v>116</v>
      </c>
      <c r="AD9" s="105" t="s">
        <v>114</v>
      </c>
      <c r="AE9" s="106" t="s">
        <v>115</v>
      </c>
      <c r="AF9" s="107" t="s">
        <v>116</v>
      </c>
      <c r="AG9" s="105" t="s">
        <v>114</v>
      </c>
      <c r="AH9" s="106" t="s">
        <v>115</v>
      </c>
      <c r="AI9" s="107" t="s">
        <v>116</v>
      </c>
      <c r="AJ9" s="105" t="s">
        <v>114</v>
      </c>
      <c r="AK9" s="106" t="s">
        <v>115</v>
      </c>
      <c r="AL9" s="107" t="s">
        <v>116</v>
      </c>
      <c r="AM9" s="105" t="s">
        <v>114</v>
      </c>
      <c r="AN9" s="106" t="s">
        <v>115</v>
      </c>
      <c r="AO9" s="107" t="s">
        <v>116</v>
      </c>
      <c r="AP9" s="105" t="s">
        <v>114</v>
      </c>
      <c r="AQ9" s="106" t="s">
        <v>115</v>
      </c>
      <c r="AR9" s="107" t="s">
        <v>116</v>
      </c>
      <c r="AS9" s="105" t="s">
        <v>114</v>
      </c>
      <c r="AT9" s="106" t="s">
        <v>115</v>
      </c>
      <c r="AU9" s="107" t="s">
        <v>116</v>
      </c>
      <c r="AV9" s="105" t="s">
        <v>114</v>
      </c>
      <c r="AW9" s="106" t="s">
        <v>115</v>
      </c>
      <c r="AX9" s="107" t="s">
        <v>116</v>
      </c>
      <c r="AY9" s="105" t="s">
        <v>114</v>
      </c>
      <c r="AZ9" s="106" t="s">
        <v>115</v>
      </c>
      <c r="BA9" s="107" t="s">
        <v>116</v>
      </c>
      <c r="BB9" s="105" t="s">
        <v>114</v>
      </c>
      <c r="BC9" s="106" t="s">
        <v>115</v>
      </c>
      <c r="BD9" s="107" t="s">
        <v>116</v>
      </c>
      <c r="BE9" s="105" t="s">
        <v>114</v>
      </c>
      <c r="BF9" s="106" t="s">
        <v>115</v>
      </c>
      <c r="BG9" s="107" t="s">
        <v>116</v>
      </c>
    </row>
    <row r="10" spans="2:64" ht="15.75" thickBot="1" x14ac:dyDescent="0.3">
      <c r="B10" t="s">
        <v>124</v>
      </c>
      <c r="C10" s="105" t="s">
        <v>114</v>
      </c>
      <c r="D10" s="106" t="s">
        <v>115</v>
      </c>
      <c r="E10" s="107" t="s">
        <v>116</v>
      </c>
      <c r="F10" s="105" t="s">
        <v>114</v>
      </c>
      <c r="G10" s="106" t="s">
        <v>115</v>
      </c>
      <c r="H10" s="107" t="s">
        <v>116</v>
      </c>
      <c r="I10" s="105" t="s">
        <v>114</v>
      </c>
      <c r="J10" s="106" t="s">
        <v>115</v>
      </c>
      <c r="K10" s="107" t="s">
        <v>116</v>
      </c>
      <c r="L10" s="105" t="s">
        <v>114</v>
      </c>
      <c r="M10" s="106" t="s">
        <v>115</v>
      </c>
      <c r="N10" s="107" t="s">
        <v>116</v>
      </c>
      <c r="O10" s="105" t="s">
        <v>114</v>
      </c>
      <c r="P10" s="106" t="s">
        <v>115</v>
      </c>
      <c r="Q10" s="107" t="s">
        <v>116</v>
      </c>
      <c r="R10" s="105" t="s">
        <v>114</v>
      </c>
      <c r="S10" s="106" t="s">
        <v>115</v>
      </c>
      <c r="T10" s="107" t="s">
        <v>116</v>
      </c>
      <c r="U10" s="105" t="s">
        <v>114</v>
      </c>
      <c r="V10" s="106" t="s">
        <v>115</v>
      </c>
      <c r="W10" s="107" t="s">
        <v>116</v>
      </c>
      <c r="X10" s="105" t="s">
        <v>114</v>
      </c>
      <c r="Y10" s="106" t="s">
        <v>115</v>
      </c>
      <c r="Z10" s="107" t="s">
        <v>116</v>
      </c>
      <c r="AA10" s="105" t="s">
        <v>114</v>
      </c>
      <c r="AB10" s="106" t="s">
        <v>115</v>
      </c>
      <c r="AC10" s="107" t="s">
        <v>116</v>
      </c>
      <c r="AD10" s="105" t="s">
        <v>114</v>
      </c>
      <c r="AE10" s="106" t="s">
        <v>115</v>
      </c>
      <c r="AF10" s="107" t="s">
        <v>116</v>
      </c>
      <c r="AG10" s="105" t="s">
        <v>114</v>
      </c>
      <c r="AH10" s="106" t="s">
        <v>115</v>
      </c>
      <c r="AI10" s="107" t="s">
        <v>116</v>
      </c>
      <c r="AJ10" s="105" t="s">
        <v>114</v>
      </c>
      <c r="AK10" s="106" t="s">
        <v>115</v>
      </c>
      <c r="AL10" s="107" t="s">
        <v>116</v>
      </c>
      <c r="AM10" s="105" t="s">
        <v>114</v>
      </c>
      <c r="AN10" s="106" t="s">
        <v>115</v>
      </c>
      <c r="AO10" s="107" t="s">
        <v>116</v>
      </c>
      <c r="AP10" s="105" t="s">
        <v>114</v>
      </c>
      <c r="AQ10" s="106" t="s">
        <v>115</v>
      </c>
      <c r="AR10" s="107" t="s">
        <v>116</v>
      </c>
      <c r="AS10" s="105" t="s">
        <v>114</v>
      </c>
      <c r="AT10" s="106" t="s">
        <v>115</v>
      </c>
      <c r="AU10" s="107" t="s">
        <v>116</v>
      </c>
      <c r="AV10" s="105" t="s">
        <v>114</v>
      </c>
      <c r="AW10" s="106" t="s">
        <v>115</v>
      </c>
      <c r="AX10" s="107" t="s">
        <v>116</v>
      </c>
      <c r="AY10" s="105" t="s">
        <v>114</v>
      </c>
      <c r="AZ10" s="106" t="s">
        <v>115</v>
      </c>
      <c r="BA10" s="107" t="s">
        <v>116</v>
      </c>
      <c r="BB10" s="105" t="s">
        <v>114</v>
      </c>
      <c r="BC10" s="106" t="s">
        <v>115</v>
      </c>
      <c r="BD10" s="107" t="s">
        <v>116</v>
      </c>
      <c r="BE10" s="105" t="s">
        <v>114</v>
      </c>
      <c r="BF10" s="106" t="s">
        <v>115</v>
      </c>
      <c r="BG10" s="107" t="s">
        <v>116</v>
      </c>
    </row>
    <row r="11" spans="2:64" ht="15.75" thickBot="1" x14ac:dyDescent="0.3">
      <c r="B11" t="s">
        <v>125</v>
      </c>
      <c r="C11" s="105" t="s">
        <v>114</v>
      </c>
      <c r="D11" s="106" t="s">
        <v>115</v>
      </c>
      <c r="E11" s="107" t="s">
        <v>116</v>
      </c>
      <c r="F11" s="105" t="s">
        <v>114</v>
      </c>
      <c r="G11" s="106" t="s">
        <v>115</v>
      </c>
      <c r="H11" s="107" t="s">
        <v>116</v>
      </c>
      <c r="I11" s="105" t="s">
        <v>114</v>
      </c>
      <c r="J11" s="106" t="s">
        <v>115</v>
      </c>
      <c r="K11" s="107" t="s">
        <v>116</v>
      </c>
      <c r="L11" s="105" t="s">
        <v>114</v>
      </c>
      <c r="M11" s="106" t="s">
        <v>115</v>
      </c>
      <c r="N11" s="107" t="s">
        <v>116</v>
      </c>
      <c r="O11" s="105" t="s">
        <v>114</v>
      </c>
      <c r="P11" s="106" t="s">
        <v>115</v>
      </c>
      <c r="Q11" s="107" t="s">
        <v>116</v>
      </c>
      <c r="R11" s="105" t="s">
        <v>114</v>
      </c>
      <c r="S11" s="106" t="s">
        <v>115</v>
      </c>
      <c r="T11" s="107" t="s">
        <v>116</v>
      </c>
      <c r="U11" s="105" t="s">
        <v>114</v>
      </c>
      <c r="V11" s="106" t="s">
        <v>115</v>
      </c>
      <c r="W11" s="107" t="s">
        <v>116</v>
      </c>
      <c r="X11" s="105" t="s">
        <v>114</v>
      </c>
      <c r="Y11" s="106" t="s">
        <v>115</v>
      </c>
      <c r="Z11" s="107" t="s">
        <v>116</v>
      </c>
      <c r="AA11" s="105" t="s">
        <v>114</v>
      </c>
      <c r="AB11" s="106" t="s">
        <v>115</v>
      </c>
      <c r="AC11" s="107" t="s">
        <v>116</v>
      </c>
      <c r="AD11" s="105" t="s">
        <v>114</v>
      </c>
      <c r="AE11" s="106" t="s">
        <v>115</v>
      </c>
      <c r="AF11" s="107" t="s">
        <v>116</v>
      </c>
      <c r="AG11" s="105" t="s">
        <v>114</v>
      </c>
      <c r="AH11" s="106" t="s">
        <v>115</v>
      </c>
      <c r="AI11" s="107" t="s">
        <v>116</v>
      </c>
      <c r="AJ11" s="105" t="s">
        <v>114</v>
      </c>
      <c r="AK11" s="106" t="s">
        <v>115</v>
      </c>
      <c r="AL11" s="107" t="s">
        <v>116</v>
      </c>
      <c r="AM11" s="105" t="s">
        <v>114</v>
      </c>
      <c r="AN11" s="106" t="s">
        <v>115</v>
      </c>
      <c r="AO11" s="107" t="s">
        <v>116</v>
      </c>
      <c r="AP11" s="105" t="s">
        <v>114</v>
      </c>
      <c r="AQ11" s="106" t="s">
        <v>115</v>
      </c>
      <c r="AR11" s="107" t="s">
        <v>116</v>
      </c>
      <c r="AS11" s="105" t="s">
        <v>114</v>
      </c>
      <c r="AT11" s="106" t="s">
        <v>115</v>
      </c>
      <c r="AU11" s="107" t="s">
        <v>116</v>
      </c>
      <c r="AV11" s="105" t="s">
        <v>114</v>
      </c>
      <c r="AW11" s="106" t="s">
        <v>115</v>
      </c>
      <c r="AX11" s="107" t="s">
        <v>116</v>
      </c>
      <c r="AY11" s="105" t="s">
        <v>114</v>
      </c>
      <c r="AZ11" s="106" t="s">
        <v>115</v>
      </c>
      <c r="BA11" s="107" t="s">
        <v>116</v>
      </c>
      <c r="BB11" s="105" t="s">
        <v>114</v>
      </c>
      <c r="BC11" s="106" t="s">
        <v>115</v>
      </c>
      <c r="BD11" s="107" t="s">
        <v>116</v>
      </c>
      <c r="BE11" s="105" t="s">
        <v>114</v>
      </c>
      <c r="BF11" s="106" t="s">
        <v>115</v>
      </c>
      <c r="BG11" s="107" t="s">
        <v>116</v>
      </c>
    </row>
    <row r="12" spans="2:64" ht="15.75" thickBot="1" x14ac:dyDescent="0.3">
      <c r="B12" t="s">
        <v>126</v>
      </c>
      <c r="C12" s="105" t="s">
        <v>114</v>
      </c>
      <c r="D12" s="106" t="s">
        <v>115</v>
      </c>
      <c r="E12" s="107" t="s">
        <v>116</v>
      </c>
      <c r="F12" s="105" t="s">
        <v>114</v>
      </c>
      <c r="G12" s="106" t="s">
        <v>115</v>
      </c>
      <c r="H12" s="107" t="s">
        <v>116</v>
      </c>
      <c r="I12" s="105" t="s">
        <v>114</v>
      </c>
      <c r="J12" s="106" t="s">
        <v>115</v>
      </c>
      <c r="K12" s="107" t="s">
        <v>116</v>
      </c>
      <c r="L12" s="105" t="s">
        <v>114</v>
      </c>
      <c r="M12" s="106" t="s">
        <v>115</v>
      </c>
      <c r="N12" s="107" t="s">
        <v>116</v>
      </c>
      <c r="O12" s="105" t="s">
        <v>114</v>
      </c>
      <c r="P12" s="106" t="s">
        <v>115</v>
      </c>
      <c r="Q12" s="107" t="s">
        <v>116</v>
      </c>
      <c r="R12" s="105" t="s">
        <v>114</v>
      </c>
      <c r="S12" s="106" t="s">
        <v>115</v>
      </c>
      <c r="T12" s="107" t="s">
        <v>116</v>
      </c>
      <c r="U12" s="105" t="s">
        <v>114</v>
      </c>
      <c r="V12" s="106" t="s">
        <v>115</v>
      </c>
      <c r="W12" s="107" t="s">
        <v>116</v>
      </c>
      <c r="X12" s="105" t="s">
        <v>114</v>
      </c>
      <c r="Y12" s="106" t="s">
        <v>115</v>
      </c>
      <c r="Z12" s="107" t="s">
        <v>116</v>
      </c>
      <c r="AA12" s="105" t="s">
        <v>114</v>
      </c>
      <c r="AB12" s="106" t="s">
        <v>115</v>
      </c>
      <c r="AC12" s="107" t="s">
        <v>116</v>
      </c>
      <c r="AD12" s="105" t="s">
        <v>114</v>
      </c>
      <c r="AE12" s="106" t="s">
        <v>115</v>
      </c>
      <c r="AF12" s="107" t="s">
        <v>116</v>
      </c>
      <c r="AG12" s="105" t="s">
        <v>114</v>
      </c>
      <c r="AH12" s="106" t="s">
        <v>115</v>
      </c>
      <c r="AI12" s="107" t="s">
        <v>116</v>
      </c>
      <c r="AJ12" s="105" t="s">
        <v>114</v>
      </c>
      <c r="AK12" s="106" t="s">
        <v>115</v>
      </c>
      <c r="AL12" s="107" t="s">
        <v>116</v>
      </c>
      <c r="AM12" s="105" t="s">
        <v>114</v>
      </c>
      <c r="AN12" s="106" t="s">
        <v>115</v>
      </c>
      <c r="AO12" s="107" t="s">
        <v>116</v>
      </c>
      <c r="AP12" s="105" t="s">
        <v>114</v>
      </c>
      <c r="AQ12" s="106" t="s">
        <v>115</v>
      </c>
      <c r="AR12" s="107" t="s">
        <v>116</v>
      </c>
      <c r="AS12" s="105" t="s">
        <v>114</v>
      </c>
      <c r="AT12" s="106" t="s">
        <v>115</v>
      </c>
      <c r="AU12" s="107" t="s">
        <v>116</v>
      </c>
      <c r="AV12" s="105" t="s">
        <v>114</v>
      </c>
      <c r="AW12" s="106" t="s">
        <v>115</v>
      </c>
      <c r="AX12" s="107" t="s">
        <v>116</v>
      </c>
      <c r="AY12" s="105" t="s">
        <v>114</v>
      </c>
      <c r="AZ12" s="106" t="s">
        <v>115</v>
      </c>
      <c r="BA12" s="107" t="s">
        <v>116</v>
      </c>
      <c r="BB12" s="105" t="s">
        <v>114</v>
      </c>
      <c r="BC12" s="106" t="s">
        <v>115</v>
      </c>
      <c r="BD12" s="107" t="s">
        <v>116</v>
      </c>
      <c r="BE12" s="105" t="s">
        <v>114</v>
      </c>
      <c r="BF12" s="106" t="s">
        <v>115</v>
      </c>
      <c r="BG12" s="107" t="s">
        <v>116</v>
      </c>
    </row>
    <row r="13" spans="2:64" ht="15.75" thickBot="1" x14ac:dyDescent="0.3">
      <c r="B13" t="s">
        <v>127</v>
      </c>
      <c r="C13" s="105" t="s">
        <v>114</v>
      </c>
      <c r="D13" s="106" t="s">
        <v>115</v>
      </c>
      <c r="E13" s="107" t="s">
        <v>116</v>
      </c>
      <c r="F13" s="105" t="s">
        <v>114</v>
      </c>
      <c r="G13" s="106" t="s">
        <v>115</v>
      </c>
      <c r="H13" s="107" t="s">
        <v>116</v>
      </c>
      <c r="I13" s="105" t="s">
        <v>114</v>
      </c>
      <c r="J13" s="106" t="s">
        <v>115</v>
      </c>
      <c r="K13" s="107" t="s">
        <v>116</v>
      </c>
      <c r="L13" s="105" t="s">
        <v>114</v>
      </c>
      <c r="M13" s="106" t="s">
        <v>115</v>
      </c>
      <c r="N13" s="107" t="s">
        <v>116</v>
      </c>
      <c r="O13" s="105" t="s">
        <v>114</v>
      </c>
      <c r="P13" s="106" t="s">
        <v>115</v>
      </c>
      <c r="Q13" s="107" t="s">
        <v>116</v>
      </c>
      <c r="R13" s="105" t="s">
        <v>114</v>
      </c>
      <c r="S13" s="106" t="s">
        <v>115</v>
      </c>
      <c r="T13" s="107" t="s">
        <v>116</v>
      </c>
      <c r="U13" s="105" t="s">
        <v>114</v>
      </c>
      <c r="V13" s="106" t="s">
        <v>115</v>
      </c>
      <c r="W13" s="107" t="s">
        <v>116</v>
      </c>
      <c r="X13" s="105" t="s">
        <v>114</v>
      </c>
      <c r="Y13" s="106" t="s">
        <v>115</v>
      </c>
      <c r="Z13" s="107" t="s">
        <v>116</v>
      </c>
      <c r="AA13" s="105" t="s">
        <v>114</v>
      </c>
      <c r="AB13" s="106" t="s">
        <v>115</v>
      </c>
      <c r="AC13" s="107" t="s">
        <v>116</v>
      </c>
      <c r="AD13" s="105" t="s">
        <v>114</v>
      </c>
      <c r="AE13" s="106" t="s">
        <v>115</v>
      </c>
      <c r="AF13" s="107" t="s">
        <v>116</v>
      </c>
      <c r="AG13" s="105" t="s">
        <v>114</v>
      </c>
      <c r="AH13" s="106" t="s">
        <v>115</v>
      </c>
      <c r="AI13" s="107" t="s">
        <v>116</v>
      </c>
      <c r="AJ13" s="105" t="s">
        <v>114</v>
      </c>
      <c r="AK13" s="106" t="s">
        <v>115</v>
      </c>
      <c r="AL13" s="107" t="s">
        <v>116</v>
      </c>
      <c r="AM13" s="105" t="s">
        <v>114</v>
      </c>
      <c r="AN13" s="106" t="s">
        <v>115</v>
      </c>
      <c r="AO13" s="107" t="s">
        <v>116</v>
      </c>
      <c r="AP13" s="105" t="s">
        <v>114</v>
      </c>
      <c r="AQ13" s="106" t="s">
        <v>115</v>
      </c>
      <c r="AR13" s="107" t="s">
        <v>116</v>
      </c>
      <c r="AS13" s="105" t="s">
        <v>114</v>
      </c>
      <c r="AT13" s="106" t="s">
        <v>115</v>
      </c>
      <c r="AU13" s="107" t="s">
        <v>116</v>
      </c>
      <c r="AV13" s="105" t="s">
        <v>114</v>
      </c>
      <c r="AW13" s="106" t="s">
        <v>115</v>
      </c>
      <c r="AX13" s="107" t="s">
        <v>116</v>
      </c>
      <c r="AY13" s="105" t="s">
        <v>114</v>
      </c>
      <c r="AZ13" s="106" t="s">
        <v>115</v>
      </c>
      <c r="BA13" s="107" t="s">
        <v>116</v>
      </c>
      <c r="BB13" s="105" t="s">
        <v>114</v>
      </c>
      <c r="BC13" s="106" t="s">
        <v>115</v>
      </c>
      <c r="BD13" s="107" t="s">
        <v>116</v>
      </c>
      <c r="BE13" s="105" t="s">
        <v>114</v>
      </c>
      <c r="BF13" s="106" t="s">
        <v>115</v>
      </c>
      <c r="BG13" s="107" t="s">
        <v>116</v>
      </c>
    </row>
    <row r="14" spans="2:64" ht="15.75" thickBot="1" x14ac:dyDescent="0.3">
      <c r="B14" t="s">
        <v>128</v>
      </c>
      <c r="C14" s="105" t="s">
        <v>114</v>
      </c>
      <c r="D14" s="106" t="s">
        <v>115</v>
      </c>
      <c r="E14" s="107" t="s">
        <v>116</v>
      </c>
      <c r="F14" s="105" t="s">
        <v>114</v>
      </c>
      <c r="G14" s="106" t="s">
        <v>115</v>
      </c>
      <c r="H14" s="107" t="s">
        <v>116</v>
      </c>
      <c r="I14" s="105" t="s">
        <v>114</v>
      </c>
      <c r="J14" s="106" t="s">
        <v>115</v>
      </c>
      <c r="K14" s="107" t="s">
        <v>116</v>
      </c>
      <c r="L14" s="105" t="s">
        <v>114</v>
      </c>
      <c r="M14" s="106" t="s">
        <v>115</v>
      </c>
      <c r="N14" s="107" t="s">
        <v>116</v>
      </c>
      <c r="O14" s="105" t="s">
        <v>114</v>
      </c>
      <c r="P14" s="106" t="s">
        <v>115</v>
      </c>
      <c r="Q14" s="107" t="s">
        <v>116</v>
      </c>
      <c r="R14" s="105" t="s">
        <v>114</v>
      </c>
      <c r="S14" s="106" t="s">
        <v>115</v>
      </c>
      <c r="T14" s="107" t="s">
        <v>116</v>
      </c>
      <c r="U14" s="105" t="s">
        <v>114</v>
      </c>
      <c r="V14" s="106" t="s">
        <v>115</v>
      </c>
      <c r="W14" s="107" t="s">
        <v>116</v>
      </c>
      <c r="X14" s="105" t="s">
        <v>114</v>
      </c>
      <c r="Y14" s="106" t="s">
        <v>115</v>
      </c>
      <c r="Z14" s="107" t="s">
        <v>116</v>
      </c>
      <c r="AA14" s="105" t="s">
        <v>114</v>
      </c>
      <c r="AB14" s="106" t="s">
        <v>115</v>
      </c>
      <c r="AC14" s="107" t="s">
        <v>116</v>
      </c>
      <c r="AD14" s="105" t="s">
        <v>114</v>
      </c>
      <c r="AE14" s="106" t="s">
        <v>115</v>
      </c>
      <c r="AF14" s="107" t="s">
        <v>116</v>
      </c>
      <c r="AG14" s="105" t="s">
        <v>114</v>
      </c>
      <c r="AH14" s="106" t="s">
        <v>115</v>
      </c>
      <c r="AI14" s="107" t="s">
        <v>116</v>
      </c>
      <c r="AJ14" s="105" t="s">
        <v>114</v>
      </c>
      <c r="AK14" s="106" t="s">
        <v>115</v>
      </c>
      <c r="AL14" s="107" t="s">
        <v>116</v>
      </c>
      <c r="AM14" s="105" t="s">
        <v>114</v>
      </c>
      <c r="AN14" s="106" t="s">
        <v>115</v>
      </c>
      <c r="AO14" s="107" t="s">
        <v>116</v>
      </c>
      <c r="AP14" s="105" t="s">
        <v>114</v>
      </c>
      <c r="AQ14" s="106" t="s">
        <v>115</v>
      </c>
      <c r="AR14" s="107" t="s">
        <v>116</v>
      </c>
      <c r="AS14" s="105" t="s">
        <v>114</v>
      </c>
      <c r="AT14" s="106" t="s">
        <v>115</v>
      </c>
      <c r="AU14" s="107" t="s">
        <v>116</v>
      </c>
      <c r="AV14" s="105" t="s">
        <v>114</v>
      </c>
      <c r="AW14" s="106" t="s">
        <v>115</v>
      </c>
      <c r="AX14" s="107" t="s">
        <v>116</v>
      </c>
      <c r="AY14" s="105" t="s">
        <v>114</v>
      </c>
      <c r="AZ14" s="106" t="s">
        <v>115</v>
      </c>
      <c r="BA14" s="107" t="s">
        <v>116</v>
      </c>
      <c r="BB14" s="105" t="s">
        <v>114</v>
      </c>
      <c r="BC14" s="106" t="s">
        <v>115</v>
      </c>
      <c r="BD14" s="107" t="s">
        <v>116</v>
      </c>
      <c r="BE14" s="105" t="s">
        <v>114</v>
      </c>
      <c r="BF14" s="106" t="s">
        <v>115</v>
      </c>
      <c r="BG14" s="107" t="s">
        <v>116</v>
      </c>
    </row>
    <row r="15" spans="2:64" ht="15.75" thickBot="1" x14ac:dyDescent="0.3">
      <c r="B15" t="s">
        <v>129</v>
      </c>
      <c r="C15" s="105" t="s">
        <v>114</v>
      </c>
      <c r="D15" s="106" t="s">
        <v>115</v>
      </c>
      <c r="E15" s="107" t="s">
        <v>116</v>
      </c>
      <c r="F15" s="105" t="s">
        <v>114</v>
      </c>
      <c r="G15" s="106" t="s">
        <v>115</v>
      </c>
      <c r="H15" s="107" t="s">
        <v>116</v>
      </c>
      <c r="I15" s="105" t="s">
        <v>114</v>
      </c>
      <c r="J15" s="106" t="s">
        <v>115</v>
      </c>
      <c r="K15" s="107" t="s">
        <v>116</v>
      </c>
      <c r="L15" s="105" t="s">
        <v>114</v>
      </c>
      <c r="M15" s="106" t="s">
        <v>115</v>
      </c>
      <c r="N15" s="107" t="s">
        <v>116</v>
      </c>
      <c r="O15" s="105" t="s">
        <v>114</v>
      </c>
      <c r="P15" s="106" t="s">
        <v>115</v>
      </c>
      <c r="Q15" s="107" t="s">
        <v>116</v>
      </c>
      <c r="R15" s="105" t="s">
        <v>114</v>
      </c>
      <c r="S15" s="106" t="s">
        <v>115</v>
      </c>
      <c r="T15" s="107" t="s">
        <v>116</v>
      </c>
      <c r="U15" s="105" t="s">
        <v>114</v>
      </c>
      <c r="V15" s="106" t="s">
        <v>115</v>
      </c>
      <c r="W15" s="107" t="s">
        <v>116</v>
      </c>
      <c r="X15" s="105" t="s">
        <v>114</v>
      </c>
      <c r="Y15" s="106" t="s">
        <v>115</v>
      </c>
      <c r="Z15" s="107" t="s">
        <v>116</v>
      </c>
      <c r="AA15" s="105" t="s">
        <v>114</v>
      </c>
      <c r="AB15" s="106" t="s">
        <v>115</v>
      </c>
      <c r="AC15" s="107" t="s">
        <v>116</v>
      </c>
      <c r="AD15" s="105" t="s">
        <v>114</v>
      </c>
      <c r="AE15" s="106" t="s">
        <v>115</v>
      </c>
      <c r="AF15" s="107" t="s">
        <v>116</v>
      </c>
      <c r="AG15" s="105" t="s">
        <v>114</v>
      </c>
      <c r="AH15" s="106" t="s">
        <v>115</v>
      </c>
      <c r="AI15" s="107" t="s">
        <v>116</v>
      </c>
      <c r="AJ15" s="105" t="s">
        <v>114</v>
      </c>
      <c r="AK15" s="106" t="s">
        <v>115</v>
      </c>
      <c r="AL15" s="107" t="s">
        <v>116</v>
      </c>
      <c r="AM15" s="105" t="s">
        <v>114</v>
      </c>
      <c r="AN15" s="106" t="s">
        <v>115</v>
      </c>
      <c r="AO15" s="107" t="s">
        <v>116</v>
      </c>
      <c r="AP15" s="105" t="s">
        <v>114</v>
      </c>
      <c r="AQ15" s="106" t="s">
        <v>115</v>
      </c>
      <c r="AR15" s="107" t="s">
        <v>116</v>
      </c>
      <c r="AS15" s="105" t="s">
        <v>114</v>
      </c>
      <c r="AT15" s="106" t="s">
        <v>115</v>
      </c>
      <c r="AU15" s="107" t="s">
        <v>116</v>
      </c>
      <c r="AV15" s="105" t="s">
        <v>114</v>
      </c>
      <c r="AW15" s="106" t="s">
        <v>115</v>
      </c>
      <c r="AX15" s="107" t="s">
        <v>116</v>
      </c>
      <c r="AY15" s="105" t="s">
        <v>114</v>
      </c>
      <c r="AZ15" s="106" t="s">
        <v>115</v>
      </c>
      <c r="BA15" s="107" t="s">
        <v>116</v>
      </c>
      <c r="BB15" s="105" t="s">
        <v>114</v>
      </c>
      <c r="BC15" s="106" t="s">
        <v>115</v>
      </c>
      <c r="BD15" s="107" t="s">
        <v>116</v>
      </c>
      <c r="BE15" s="105" t="s">
        <v>114</v>
      </c>
      <c r="BF15" s="106" t="s">
        <v>115</v>
      </c>
      <c r="BG15" s="107" t="s">
        <v>116</v>
      </c>
    </row>
    <row r="16" spans="2:64" ht="15.75" thickBot="1" x14ac:dyDescent="0.3">
      <c r="B16" t="s">
        <v>130</v>
      </c>
      <c r="C16" s="105" t="s">
        <v>114</v>
      </c>
      <c r="D16" s="106" t="s">
        <v>115</v>
      </c>
      <c r="E16" s="107" t="s">
        <v>116</v>
      </c>
      <c r="F16" s="105" t="s">
        <v>114</v>
      </c>
      <c r="G16" s="106" t="s">
        <v>115</v>
      </c>
      <c r="H16" s="107" t="s">
        <v>116</v>
      </c>
      <c r="I16" s="105" t="s">
        <v>114</v>
      </c>
      <c r="J16" s="106" t="s">
        <v>115</v>
      </c>
      <c r="K16" s="107" t="s">
        <v>116</v>
      </c>
      <c r="L16" s="105" t="s">
        <v>114</v>
      </c>
      <c r="M16" s="106" t="s">
        <v>115</v>
      </c>
      <c r="N16" s="107" t="s">
        <v>116</v>
      </c>
      <c r="O16" s="105" t="s">
        <v>114</v>
      </c>
      <c r="P16" s="106" t="s">
        <v>115</v>
      </c>
      <c r="Q16" s="107" t="s">
        <v>116</v>
      </c>
      <c r="R16" s="105" t="s">
        <v>114</v>
      </c>
      <c r="S16" s="106" t="s">
        <v>115</v>
      </c>
      <c r="T16" s="107" t="s">
        <v>116</v>
      </c>
      <c r="U16" s="105" t="s">
        <v>114</v>
      </c>
      <c r="V16" s="106" t="s">
        <v>115</v>
      </c>
      <c r="W16" s="107" t="s">
        <v>116</v>
      </c>
      <c r="X16" s="105" t="s">
        <v>114</v>
      </c>
      <c r="Y16" s="106" t="s">
        <v>115</v>
      </c>
      <c r="Z16" s="107" t="s">
        <v>116</v>
      </c>
      <c r="AA16" s="105" t="s">
        <v>114</v>
      </c>
      <c r="AB16" s="106" t="s">
        <v>115</v>
      </c>
      <c r="AC16" s="107" t="s">
        <v>116</v>
      </c>
      <c r="AD16" s="105" t="s">
        <v>114</v>
      </c>
      <c r="AE16" s="106" t="s">
        <v>115</v>
      </c>
      <c r="AF16" s="107" t="s">
        <v>116</v>
      </c>
      <c r="AG16" s="105" t="s">
        <v>114</v>
      </c>
      <c r="AH16" s="106" t="s">
        <v>115</v>
      </c>
      <c r="AI16" s="107" t="s">
        <v>116</v>
      </c>
      <c r="AJ16" s="105" t="s">
        <v>114</v>
      </c>
      <c r="AK16" s="106" t="s">
        <v>115</v>
      </c>
      <c r="AL16" s="107" t="s">
        <v>116</v>
      </c>
      <c r="AM16" s="105" t="s">
        <v>114</v>
      </c>
      <c r="AN16" s="106" t="s">
        <v>115</v>
      </c>
      <c r="AO16" s="107" t="s">
        <v>116</v>
      </c>
      <c r="AP16" s="105" t="s">
        <v>114</v>
      </c>
      <c r="AQ16" s="106" t="s">
        <v>115</v>
      </c>
      <c r="AR16" s="107" t="s">
        <v>116</v>
      </c>
      <c r="AS16" s="105" t="s">
        <v>114</v>
      </c>
      <c r="AT16" s="106" t="s">
        <v>115</v>
      </c>
      <c r="AU16" s="107" t="s">
        <v>116</v>
      </c>
      <c r="AV16" s="105" t="s">
        <v>114</v>
      </c>
      <c r="AW16" s="106" t="s">
        <v>115</v>
      </c>
      <c r="AX16" s="107" t="s">
        <v>116</v>
      </c>
      <c r="AY16" s="105" t="s">
        <v>114</v>
      </c>
      <c r="AZ16" s="106" t="s">
        <v>115</v>
      </c>
      <c r="BA16" s="107" t="s">
        <v>116</v>
      </c>
      <c r="BB16" s="105" t="s">
        <v>114</v>
      </c>
      <c r="BC16" s="106" t="s">
        <v>115</v>
      </c>
      <c r="BD16" s="107" t="s">
        <v>116</v>
      </c>
      <c r="BE16" s="105" t="s">
        <v>114</v>
      </c>
      <c r="BF16" s="106" t="s">
        <v>115</v>
      </c>
      <c r="BG16" s="107" t="s">
        <v>116</v>
      </c>
    </row>
    <row r="17" spans="2:59" ht="15.75" thickBot="1" x14ac:dyDescent="0.3">
      <c r="B17" t="s">
        <v>131</v>
      </c>
      <c r="C17" s="105" t="s">
        <v>114</v>
      </c>
      <c r="D17" s="106" t="s">
        <v>115</v>
      </c>
      <c r="E17" s="107" t="s">
        <v>116</v>
      </c>
      <c r="F17" s="105" t="s">
        <v>114</v>
      </c>
      <c r="G17" s="106" t="s">
        <v>115</v>
      </c>
      <c r="H17" s="107" t="s">
        <v>116</v>
      </c>
      <c r="I17" s="105" t="s">
        <v>114</v>
      </c>
      <c r="J17" s="106" t="s">
        <v>115</v>
      </c>
      <c r="K17" s="107" t="s">
        <v>116</v>
      </c>
      <c r="L17" s="105" t="s">
        <v>114</v>
      </c>
      <c r="M17" s="106" t="s">
        <v>115</v>
      </c>
      <c r="N17" s="107" t="s">
        <v>116</v>
      </c>
      <c r="O17" s="105" t="s">
        <v>114</v>
      </c>
      <c r="P17" s="106" t="s">
        <v>115</v>
      </c>
      <c r="Q17" s="107" t="s">
        <v>116</v>
      </c>
      <c r="R17" s="105" t="s">
        <v>114</v>
      </c>
      <c r="S17" s="106" t="s">
        <v>115</v>
      </c>
      <c r="T17" s="107" t="s">
        <v>116</v>
      </c>
      <c r="U17" s="105" t="s">
        <v>114</v>
      </c>
      <c r="V17" s="106" t="s">
        <v>115</v>
      </c>
      <c r="W17" s="107" t="s">
        <v>116</v>
      </c>
      <c r="X17" s="105" t="s">
        <v>114</v>
      </c>
      <c r="Y17" s="106" t="s">
        <v>115</v>
      </c>
      <c r="Z17" s="107" t="s">
        <v>116</v>
      </c>
      <c r="AA17" s="105" t="s">
        <v>114</v>
      </c>
      <c r="AB17" s="106" t="s">
        <v>115</v>
      </c>
      <c r="AC17" s="107" t="s">
        <v>116</v>
      </c>
      <c r="AD17" s="105" t="s">
        <v>114</v>
      </c>
      <c r="AE17" s="106" t="s">
        <v>115</v>
      </c>
      <c r="AF17" s="107" t="s">
        <v>116</v>
      </c>
      <c r="AG17" s="105" t="s">
        <v>114</v>
      </c>
      <c r="AH17" s="106" t="s">
        <v>115</v>
      </c>
      <c r="AI17" s="107" t="s">
        <v>116</v>
      </c>
      <c r="AJ17" s="105" t="s">
        <v>114</v>
      </c>
      <c r="AK17" s="106" t="s">
        <v>115</v>
      </c>
      <c r="AL17" s="107" t="s">
        <v>116</v>
      </c>
      <c r="AM17" s="105" t="s">
        <v>114</v>
      </c>
      <c r="AN17" s="106" t="s">
        <v>115</v>
      </c>
      <c r="AO17" s="107" t="s">
        <v>116</v>
      </c>
      <c r="AP17" s="105" t="s">
        <v>114</v>
      </c>
      <c r="AQ17" s="106" t="s">
        <v>115</v>
      </c>
      <c r="AR17" s="107" t="s">
        <v>116</v>
      </c>
      <c r="AS17" s="105" t="s">
        <v>114</v>
      </c>
      <c r="AT17" s="106" t="s">
        <v>115</v>
      </c>
      <c r="AU17" s="107" t="s">
        <v>116</v>
      </c>
      <c r="AV17" s="105" t="s">
        <v>114</v>
      </c>
      <c r="AW17" s="106" t="s">
        <v>115</v>
      </c>
      <c r="AX17" s="107" t="s">
        <v>116</v>
      </c>
      <c r="AY17" s="105" t="s">
        <v>114</v>
      </c>
      <c r="AZ17" s="106" t="s">
        <v>115</v>
      </c>
      <c r="BA17" s="107" t="s">
        <v>116</v>
      </c>
      <c r="BB17" s="105" t="s">
        <v>114</v>
      </c>
      <c r="BC17" s="106" t="s">
        <v>115</v>
      </c>
      <c r="BD17" s="107" t="s">
        <v>116</v>
      </c>
      <c r="BE17" s="105" t="s">
        <v>114</v>
      </c>
      <c r="BF17" s="106" t="s">
        <v>115</v>
      </c>
      <c r="BG17" s="107" t="s">
        <v>116</v>
      </c>
    </row>
    <row r="18" spans="2:59" ht="15.75" thickBot="1" x14ac:dyDescent="0.3">
      <c r="B18" t="s">
        <v>132</v>
      </c>
      <c r="C18" s="105" t="s">
        <v>114</v>
      </c>
      <c r="D18" s="106" t="s">
        <v>115</v>
      </c>
      <c r="E18" s="107" t="s">
        <v>116</v>
      </c>
      <c r="F18" s="105" t="s">
        <v>114</v>
      </c>
      <c r="G18" s="106" t="s">
        <v>115</v>
      </c>
      <c r="H18" s="107" t="s">
        <v>116</v>
      </c>
      <c r="I18" s="105" t="s">
        <v>114</v>
      </c>
      <c r="J18" s="106" t="s">
        <v>115</v>
      </c>
      <c r="K18" s="107" t="s">
        <v>116</v>
      </c>
      <c r="L18" s="105" t="s">
        <v>114</v>
      </c>
      <c r="M18" s="106" t="s">
        <v>115</v>
      </c>
      <c r="N18" s="107" t="s">
        <v>116</v>
      </c>
      <c r="O18" s="105" t="s">
        <v>114</v>
      </c>
      <c r="P18" s="106" t="s">
        <v>115</v>
      </c>
      <c r="Q18" s="107" t="s">
        <v>116</v>
      </c>
      <c r="R18" s="105" t="s">
        <v>114</v>
      </c>
      <c r="S18" s="106" t="s">
        <v>115</v>
      </c>
      <c r="T18" s="107" t="s">
        <v>116</v>
      </c>
      <c r="U18" s="105" t="s">
        <v>114</v>
      </c>
      <c r="V18" s="106" t="s">
        <v>115</v>
      </c>
      <c r="W18" s="107" t="s">
        <v>116</v>
      </c>
      <c r="X18" s="105" t="s">
        <v>114</v>
      </c>
      <c r="Y18" s="106" t="s">
        <v>115</v>
      </c>
      <c r="Z18" s="107" t="s">
        <v>116</v>
      </c>
      <c r="AA18" s="105" t="s">
        <v>114</v>
      </c>
      <c r="AB18" s="106" t="s">
        <v>115</v>
      </c>
      <c r="AC18" s="107" t="s">
        <v>116</v>
      </c>
      <c r="AD18" s="105" t="s">
        <v>114</v>
      </c>
      <c r="AE18" s="106" t="s">
        <v>115</v>
      </c>
      <c r="AF18" s="107" t="s">
        <v>116</v>
      </c>
      <c r="AG18" s="105" t="s">
        <v>114</v>
      </c>
      <c r="AH18" s="106" t="s">
        <v>115</v>
      </c>
      <c r="AI18" s="107" t="s">
        <v>116</v>
      </c>
      <c r="AJ18" s="105" t="s">
        <v>114</v>
      </c>
      <c r="AK18" s="106" t="s">
        <v>115</v>
      </c>
      <c r="AL18" s="107" t="s">
        <v>116</v>
      </c>
      <c r="AM18" s="105" t="s">
        <v>114</v>
      </c>
      <c r="AN18" s="106" t="s">
        <v>115</v>
      </c>
      <c r="AO18" s="107" t="s">
        <v>116</v>
      </c>
      <c r="AP18" s="105" t="s">
        <v>114</v>
      </c>
      <c r="AQ18" s="106" t="s">
        <v>115</v>
      </c>
      <c r="AR18" s="107" t="s">
        <v>116</v>
      </c>
      <c r="AS18" s="105" t="s">
        <v>114</v>
      </c>
      <c r="AT18" s="106" t="s">
        <v>115</v>
      </c>
      <c r="AU18" s="107" t="s">
        <v>116</v>
      </c>
      <c r="AV18" s="105" t="s">
        <v>114</v>
      </c>
      <c r="AW18" s="106" t="s">
        <v>115</v>
      </c>
      <c r="AX18" s="107" t="s">
        <v>116</v>
      </c>
      <c r="AY18" s="105" t="s">
        <v>114</v>
      </c>
      <c r="AZ18" s="106" t="s">
        <v>115</v>
      </c>
      <c r="BA18" s="107" t="s">
        <v>116</v>
      </c>
      <c r="BB18" s="105" t="s">
        <v>114</v>
      </c>
      <c r="BC18" s="106" t="s">
        <v>115</v>
      </c>
      <c r="BD18" s="107" t="s">
        <v>116</v>
      </c>
      <c r="BE18" s="105" t="s">
        <v>114</v>
      </c>
      <c r="BF18" s="106" t="s">
        <v>115</v>
      </c>
      <c r="BG18" s="107" t="s">
        <v>116</v>
      </c>
    </row>
    <row r="19" spans="2:59" ht="15.75" thickBot="1" x14ac:dyDescent="0.3">
      <c r="B19" t="s">
        <v>133</v>
      </c>
      <c r="C19" s="105" t="s">
        <v>114</v>
      </c>
      <c r="D19" s="106" t="s">
        <v>115</v>
      </c>
      <c r="E19" s="107" t="s">
        <v>116</v>
      </c>
      <c r="F19" s="105" t="s">
        <v>114</v>
      </c>
      <c r="G19" s="106" t="s">
        <v>115</v>
      </c>
      <c r="H19" s="107" t="s">
        <v>116</v>
      </c>
      <c r="I19" s="105" t="s">
        <v>114</v>
      </c>
      <c r="J19" s="106" t="s">
        <v>115</v>
      </c>
      <c r="K19" s="107" t="s">
        <v>116</v>
      </c>
      <c r="L19" s="105" t="s">
        <v>114</v>
      </c>
      <c r="M19" s="106" t="s">
        <v>115</v>
      </c>
      <c r="N19" s="107" t="s">
        <v>116</v>
      </c>
      <c r="O19" s="105" t="s">
        <v>114</v>
      </c>
      <c r="P19" s="106" t="s">
        <v>115</v>
      </c>
      <c r="Q19" s="107" t="s">
        <v>116</v>
      </c>
      <c r="R19" s="105" t="s">
        <v>114</v>
      </c>
      <c r="S19" s="106" t="s">
        <v>115</v>
      </c>
      <c r="T19" s="107" t="s">
        <v>116</v>
      </c>
      <c r="U19" s="105" t="s">
        <v>114</v>
      </c>
      <c r="V19" s="106" t="s">
        <v>115</v>
      </c>
      <c r="W19" s="107" t="s">
        <v>116</v>
      </c>
      <c r="X19" s="105" t="s">
        <v>114</v>
      </c>
      <c r="Y19" s="106" t="s">
        <v>115</v>
      </c>
      <c r="Z19" s="107" t="s">
        <v>116</v>
      </c>
      <c r="AA19" s="105" t="s">
        <v>114</v>
      </c>
      <c r="AB19" s="106" t="s">
        <v>115</v>
      </c>
      <c r="AC19" s="107" t="s">
        <v>116</v>
      </c>
      <c r="AD19" s="105" t="s">
        <v>114</v>
      </c>
      <c r="AE19" s="106" t="s">
        <v>115</v>
      </c>
      <c r="AF19" s="107" t="s">
        <v>116</v>
      </c>
      <c r="AG19" s="105" t="s">
        <v>114</v>
      </c>
      <c r="AH19" s="106" t="s">
        <v>115</v>
      </c>
      <c r="AI19" s="107" t="s">
        <v>116</v>
      </c>
      <c r="AJ19" s="105" t="s">
        <v>114</v>
      </c>
      <c r="AK19" s="106" t="s">
        <v>115</v>
      </c>
      <c r="AL19" s="107" t="s">
        <v>116</v>
      </c>
      <c r="AM19" s="105" t="s">
        <v>114</v>
      </c>
      <c r="AN19" s="106" t="s">
        <v>115</v>
      </c>
      <c r="AO19" s="107" t="s">
        <v>116</v>
      </c>
      <c r="AP19" s="105" t="s">
        <v>114</v>
      </c>
      <c r="AQ19" s="106" t="s">
        <v>115</v>
      </c>
      <c r="AR19" s="107" t="s">
        <v>116</v>
      </c>
      <c r="AS19" s="105" t="s">
        <v>114</v>
      </c>
      <c r="AT19" s="106" t="s">
        <v>115</v>
      </c>
      <c r="AU19" s="107" t="s">
        <v>116</v>
      </c>
      <c r="AV19" s="105" t="s">
        <v>114</v>
      </c>
      <c r="AW19" s="106" t="s">
        <v>115</v>
      </c>
      <c r="AX19" s="107" t="s">
        <v>116</v>
      </c>
      <c r="AY19" s="105" t="s">
        <v>114</v>
      </c>
      <c r="AZ19" s="106" t="s">
        <v>115</v>
      </c>
      <c r="BA19" s="107" t="s">
        <v>116</v>
      </c>
      <c r="BB19" s="105" t="s">
        <v>114</v>
      </c>
      <c r="BC19" s="106" t="s">
        <v>115</v>
      </c>
      <c r="BD19" s="107" t="s">
        <v>116</v>
      </c>
      <c r="BE19" s="105" t="s">
        <v>114</v>
      </c>
      <c r="BF19" s="106" t="s">
        <v>115</v>
      </c>
      <c r="BG19" s="107" t="s">
        <v>116</v>
      </c>
    </row>
    <row r="20" spans="2:59" ht="15.75" thickBot="1" x14ac:dyDescent="0.3">
      <c r="B20" t="s">
        <v>134</v>
      </c>
      <c r="C20" s="105" t="s">
        <v>114</v>
      </c>
      <c r="D20" s="106" t="s">
        <v>115</v>
      </c>
      <c r="E20" s="107" t="s">
        <v>116</v>
      </c>
      <c r="F20" s="105" t="s">
        <v>114</v>
      </c>
      <c r="G20" s="106" t="s">
        <v>115</v>
      </c>
      <c r="H20" s="107" t="s">
        <v>116</v>
      </c>
      <c r="I20" s="105" t="s">
        <v>114</v>
      </c>
      <c r="J20" s="106" t="s">
        <v>115</v>
      </c>
      <c r="K20" s="107" t="s">
        <v>116</v>
      </c>
      <c r="L20" s="105" t="s">
        <v>114</v>
      </c>
      <c r="M20" s="106" t="s">
        <v>115</v>
      </c>
      <c r="N20" s="107" t="s">
        <v>116</v>
      </c>
      <c r="O20" s="105" t="s">
        <v>114</v>
      </c>
      <c r="P20" s="106" t="s">
        <v>115</v>
      </c>
      <c r="Q20" s="107" t="s">
        <v>116</v>
      </c>
      <c r="R20" s="105" t="s">
        <v>114</v>
      </c>
      <c r="S20" s="106" t="s">
        <v>115</v>
      </c>
      <c r="T20" s="107" t="s">
        <v>116</v>
      </c>
      <c r="U20" s="105" t="s">
        <v>114</v>
      </c>
      <c r="V20" s="106" t="s">
        <v>115</v>
      </c>
      <c r="W20" s="107" t="s">
        <v>116</v>
      </c>
      <c r="X20" s="105" t="s">
        <v>114</v>
      </c>
      <c r="Y20" s="106" t="s">
        <v>115</v>
      </c>
      <c r="Z20" s="107" t="s">
        <v>116</v>
      </c>
      <c r="AA20" s="105" t="s">
        <v>114</v>
      </c>
      <c r="AB20" s="106" t="s">
        <v>115</v>
      </c>
      <c r="AC20" s="107" t="s">
        <v>116</v>
      </c>
      <c r="AD20" s="105" t="s">
        <v>114</v>
      </c>
      <c r="AE20" s="106" t="s">
        <v>115</v>
      </c>
      <c r="AF20" s="107" t="s">
        <v>116</v>
      </c>
      <c r="AG20" s="105" t="s">
        <v>114</v>
      </c>
      <c r="AH20" s="106" t="s">
        <v>115</v>
      </c>
      <c r="AI20" s="107" t="s">
        <v>116</v>
      </c>
      <c r="AJ20" s="105" t="s">
        <v>114</v>
      </c>
      <c r="AK20" s="106" t="s">
        <v>115</v>
      </c>
      <c r="AL20" s="107" t="s">
        <v>116</v>
      </c>
      <c r="AM20" s="105" t="s">
        <v>114</v>
      </c>
      <c r="AN20" s="106" t="s">
        <v>115</v>
      </c>
      <c r="AO20" s="107" t="s">
        <v>116</v>
      </c>
      <c r="AP20" s="105" t="s">
        <v>114</v>
      </c>
      <c r="AQ20" s="106" t="s">
        <v>115</v>
      </c>
      <c r="AR20" s="107" t="s">
        <v>116</v>
      </c>
      <c r="AS20" s="105" t="s">
        <v>114</v>
      </c>
      <c r="AT20" s="106" t="s">
        <v>115</v>
      </c>
      <c r="AU20" s="107" t="s">
        <v>116</v>
      </c>
      <c r="AV20" s="105" t="s">
        <v>114</v>
      </c>
      <c r="AW20" s="106" t="s">
        <v>115</v>
      </c>
      <c r="AX20" s="107" t="s">
        <v>116</v>
      </c>
      <c r="AY20" s="105" t="s">
        <v>114</v>
      </c>
      <c r="AZ20" s="106" t="s">
        <v>115</v>
      </c>
      <c r="BA20" s="107" t="s">
        <v>116</v>
      </c>
      <c r="BB20" s="105" t="s">
        <v>114</v>
      </c>
      <c r="BC20" s="106" t="s">
        <v>115</v>
      </c>
      <c r="BD20" s="107" t="s">
        <v>116</v>
      </c>
      <c r="BE20" s="105" t="s">
        <v>114</v>
      </c>
      <c r="BF20" s="106" t="s">
        <v>115</v>
      </c>
      <c r="BG20" s="107" t="s">
        <v>116</v>
      </c>
    </row>
    <row r="21" spans="2:59" ht="15.75" thickBot="1" x14ac:dyDescent="0.3">
      <c r="B21" t="s">
        <v>135</v>
      </c>
      <c r="C21" s="105" t="s">
        <v>114</v>
      </c>
      <c r="D21" s="106" t="s">
        <v>115</v>
      </c>
      <c r="E21" s="107" t="s">
        <v>116</v>
      </c>
      <c r="F21" s="105" t="s">
        <v>114</v>
      </c>
      <c r="G21" s="106" t="s">
        <v>115</v>
      </c>
      <c r="H21" s="107" t="s">
        <v>116</v>
      </c>
      <c r="I21" s="105" t="s">
        <v>114</v>
      </c>
      <c r="J21" s="106" t="s">
        <v>115</v>
      </c>
      <c r="K21" s="107" t="s">
        <v>116</v>
      </c>
      <c r="L21" s="105" t="s">
        <v>114</v>
      </c>
      <c r="M21" s="106" t="s">
        <v>115</v>
      </c>
      <c r="N21" s="107" t="s">
        <v>116</v>
      </c>
      <c r="O21" s="105" t="s">
        <v>114</v>
      </c>
      <c r="P21" s="106" t="s">
        <v>115</v>
      </c>
      <c r="Q21" s="107" t="s">
        <v>116</v>
      </c>
      <c r="R21" s="105" t="s">
        <v>114</v>
      </c>
      <c r="S21" s="106" t="s">
        <v>115</v>
      </c>
      <c r="T21" s="107" t="s">
        <v>116</v>
      </c>
      <c r="U21" s="105" t="s">
        <v>114</v>
      </c>
      <c r="V21" s="106" t="s">
        <v>115</v>
      </c>
      <c r="W21" s="107" t="s">
        <v>116</v>
      </c>
      <c r="X21" s="105" t="s">
        <v>114</v>
      </c>
      <c r="Y21" s="106" t="s">
        <v>115</v>
      </c>
      <c r="Z21" s="107" t="s">
        <v>116</v>
      </c>
      <c r="AA21" s="105" t="s">
        <v>114</v>
      </c>
      <c r="AB21" s="106" t="s">
        <v>115</v>
      </c>
      <c r="AC21" s="107" t="s">
        <v>116</v>
      </c>
      <c r="AD21" s="105" t="s">
        <v>114</v>
      </c>
      <c r="AE21" s="106" t="s">
        <v>115</v>
      </c>
      <c r="AF21" s="107" t="s">
        <v>116</v>
      </c>
      <c r="AG21" s="105" t="s">
        <v>114</v>
      </c>
      <c r="AH21" s="106" t="s">
        <v>115</v>
      </c>
      <c r="AI21" s="107" t="s">
        <v>116</v>
      </c>
      <c r="AJ21" s="105" t="s">
        <v>114</v>
      </c>
      <c r="AK21" s="106" t="s">
        <v>115</v>
      </c>
      <c r="AL21" s="107" t="s">
        <v>116</v>
      </c>
      <c r="AM21" s="105" t="s">
        <v>114</v>
      </c>
      <c r="AN21" s="106" t="s">
        <v>115</v>
      </c>
      <c r="AO21" s="107" t="s">
        <v>116</v>
      </c>
      <c r="AP21" s="105" t="s">
        <v>114</v>
      </c>
      <c r="AQ21" s="106" t="s">
        <v>115</v>
      </c>
      <c r="AR21" s="107" t="s">
        <v>116</v>
      </c>
      <c r="AS21" s="105" t="s">
        <v>114</v>
      </c>
      <c r="AT21" s="106" t="s">
        <v>115</v>
      </c>
      <c r="AU21" s="107" t="s">
        <v>116</v>
      </c>
      <c r="AV21" s="105" t="s">
        <v>114</v>
      </c>
      <c r="AW21" s="106" t="s">
        <v>115</v>
      </c>
      <c r="AX21" s="107" t="s">
        <v>116</v>
      </c>
      <c r="AY21" s="105" t="s">
        <v>114</v>
      </c>
      <c r="AZ21" s="106" t="s">
        <v>115</v>
      </c>
      <c r="BA21" s="107" t="s">
        <v>116</v>
      </c>
      <c r="BB21" s="105" t="s">
        <v>114</v>
      </c>
      <c r="BC21" s="106" t="s">
        <v>115</v>
      </c>
      <c r="BD21" s="107" t="s">
        <v>116</v>
      </c>
      <c r="BE21" s="105" t="s">
        <v>114</v>
      </c>
      <c r="BF21" s="106" t="s">
        <v>115</v>
      </c>
      <c r="BG21" s="107" t="s">
        <v>116</v>
      </c>
    </row>
  </sheetData>
  <mergeCells count="19">
    <mergeCell ref="AJ1:AL1"/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BE1:BG1"/>
    <mergeCell ref="AM1:AO1"/>
    <mergeCell ref="AP1:AR1"/>
    <mergeCell ref="AS1:AU1"/>
    <mergeCell ref="AV1:AX1"/>
    <mergeCell ref="AY1:BA1"/>
    <mergeCell ref="BB1:B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6"/>
  <sheetViews>
    <sheetView workbookViewId="0">
      <selection activeCell="K21" sqref="K21"/>
    </sheetView>
  </sheetViews>
  <sheetFormatPr defaultRowHeight="15" x14ac:dyDescent="0.25"/>
  <sheetData>
    <row r="2" spans="2:12" x14ac:dyDescent="0.25">
      <c r="C2" t="s">
        <v>161</v>
      </c>
      <c r="H2" t="s">
        <v>165</v>
      </c>
    </row>
    <row r="3" spans="2:12" x14ac:dyDescent="0.25">
      <c r="C3">
        <v>1</v>
      </c>
      <c r="D3">
        <v>55</v>
      </c>
      <c r="H3">
        <v>1</v>
      </c>
      <c r="I3">
        <v>2</v>
      </c>
      <c r="J3">
        <v>3</v>
      </c>
    </row>
    <row r="4" spans="2:12" x14ac:dyDescent="0.25">
      <c r="B4" t="s">
        <v>163</v>
      </c>
      <c r="C4">
        <v>5.24</v>
      </c>
      <c r="D4">
        <v>0.64</v>
      </c>
      <c r="H4">
        <v>5.24</v>
      </c>
      <c r="I4">
        <v>5.18</v>
      </c>
      <c r="J4">
        <v>5.2</v>
      </c>
      <c r="K4">
        <v>5.17</v>
      </c>
    </row>
    <row r="5" spans="2:12" x14ac:dyDescent="0.25">
      <c r="B5" t="s">
        <v>162</v>
      </c>
      <c r="C5">
        <v>0.2</v>
      </c>
      <c r="D5">
        <v>5.12</v>
      </c>
      <c r="H5">
        <v>0.3</v>
      </c>
      <c r="I5">
        <v>0.35</v>
      </c>
      <c r="J5">
        <v>0.32</v>
      </c>
      <c r="K5">
        <v>0.28999999999999998</v>
      </c>
    </row>
    <row r="6" spans="2:12" x14ac:dyDescent="0.25">
      <c r="B6" t="s">
        <v>164</v>
      </c>
      <c r="C6">
        <f>C5*C4</f>
        <v>1.048</v>
      </c>
      <c r="D6">
        <f>D5*D4</f>
        <v>3.2768000000000002</v>
      </c>
      <c r="H6">
        <f>H5*H4</f>
        <v>1.5720000000000001</v>
      </c>
      <c r="I6">
        <f>I5*I4</f>
        <v>1.8129999999999997</v>
      </c>
      <c r="J6">
        <f>J5*J4</f>
        <v>1.6640000000000001</v>
      </c>
      <c r="K6">
        <f>K5*K4</f>
        <v>1.4992999999999999</v>
      </c>
      <c r="L6">
        <f>SUM(H6:K6)/4</f>
        <v>1.6370749999999998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BOM</vt:lpstr>
      <vt:lpstr>Wiring V1</vt:lpstr>
      <vt:lpstr>General Notes</vt:lpstr>
      <vt:lpstr>Controllers</vt:lpstr>
      <vt:lpstr>V2</vt:lpstr>
      <vt:lpstr>Wiring V2</vt:lpstr>
      <vt:lpstr>General Notes V3</vt:lpstr>
      <vt:lpstr>Array Visualizer</vt:lpstr>
      <vt:lpstr>Power Usage</vt:lpstr>
      <vt:lpstr>Button Tracker</vt:lpstr>
      <vt:lpstr>RLE</vt:lpstr>
      <vt:lpstr>Thoughts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Matthew Kavanagh</cp:lastModifiedBy>
  <dcterms:created xsi:type="dcterms:W3CDTF">2017-07-19T08:58:30Z</dcterms:created>
  <dcterms:modified xsi:type="dcterms:W3CDTF">2019-04-02T11:01:59Z</dcterms:modified>
</cp:coreProperties>
</file>