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885" windowWidth="27975" windowHeight="13455"/>
  </bookViews>
  <sheets>
    <sheet name="Metlab-News" sheetId="1" r:id="rId1"/>
  </sheets>
  <calcPr calcId="145621" iterateCount="1000"/>
</workbook>
</file>

<file path=xl/calcChain.xml><?xml version="1.0" encoding="utf-8"?>
<calcChain xmlns="http://schemas.openxmlformats.org/spreadsheetml/2006/main">
  <c r="P4" i="1" l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Q3" i="1"/>
  <c r="P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O3" i="1"/>
  <c r="AN3" i="1"/>
  <c r="AK4" i="1"/>
  <c r="AL4" i="1"/>
  <c r="AK5" i="1"/>
  <c r="AL5" i="1"/>
  <c r="AJ5" i="1" s="1"/>
  <c r="AK6" i="1"/>
  <c r="AL6" i="1"/>
  <c r="AK7" i="1"/>
  <c r="AL7" i="1"/>
  <c r="AK8" i="1"/>
  <c r="AL8" i="1"/>
  <c r="AK9" i="1"/>
  <c r="AL9" i="1"/>
  <c r="AK10" i="1"/>
  <c r="AL10" i="1"/>
  <c r="AK11" i="1"/>
  <c r="AL11" i="1"/>
  <c r="AK12" i="1"/>
  <c r="AL12" i="1"/>
  <c r="AK13" i="1"/>
  <c r="AL13" i="1"/>
  <c r="AJ13" i="1" s="1"/>
  <c r="AK14" i="1"/>
  <c r="AL14" i="1"/>
  <c r="AK15" i="1"/>
  <c r="AL15" i="1"/>
  <c r="AK16" i="1"/>
  <c r="AL16" i="1"/>
  <c r="AK17" i="1"/>
  <c r="AL17" i="1"/>
  <c r="AJ17" i="1" s="1"/>
  <c r="AK18" i="1"/>
  <c r="AL18" i="1"/>
  <c r="AK19" i="1"/>
  <c r="AL19" i="1"/>
  <c r="AK20" i="1"/>
  <c r="AL20" i="1"/>
  <c r="AK21" i="1"/>
  <c r="AL21" i="1"/>
  <c r="AJ21" i="1" s="1"/>
  <c r="AK22" i="1"/>
  <c r="AL22" i="1"/>
  <c r="AK23" i="1"/>
  <c r="AL23" i="1"/>
  <c r="AL3" i="1"/>
  <c r="AK3" i="1"/>
  <c r="AH4" i="1"/>
  <c r="AI4" i="1"/>
  <c r="AH5" i="1"/>
  <c r="AI5" i="1"/>
  <c r="AH6" i="1"/>
  <c r="AI6" i="1"/>
  <c r="AH7" i="1"/>
  <c r="AI7" i="1"/>
  <c r="AH8" i="1"/>
  <c r="AI8" i="1"/>
  <c r="AH9" i="1"/>
  <c r="AI9" i="1"/>
  <c r="AG9" i="1" s="1"/>
  <c r="AH10" i="1"/>
  <c r="AI10" i="1"/>
  <c r="AH11" i="1"/>
  <c r="AI11" i="1"/>
  <c r="AH12" i="1"/>
  <c r="AI12" i="1"/>
  <c r="AH13" i="1"/>
  <c r="AI13" i="1"/>
  <c r="AG13" i="1" s="1"/>
  <c r="AH14" i="1"/>
  <c r="AI14" i="1"/>
  <c r="AH15" i="1"/>
  <c r="AI15" i="1"/>
  <c r="AH16" i="1"/>
  <c r="AI16" i="1"/>
  <c r="AH17" i="1"/>
  <c r="AI17" i="1"/>
  <c r="AG17" i="1" s="1"/>
  <c r="AH18" i="1"/>
  <c r="AI18" i="1"/>
  <c r="AH19" i="1"/>
  <c r="AI19" i="1"/>
  <c r="AH20" i="1"/>
  <c r="AI20" i="1"/>
  <c r="AH21" i="1"/>
  <c r="AI21" i="1"/>
  <c r="AG21" i="1" s="1"/>
  <c r="AH22" i="1"/>
  <c r="AI22" i="1"/>
  <c r="AH23" i="1"/>
  <c r="AI23" i="1"/>
  <c r="AI3" i="1"/>
  <c r="AH3" i="1"/>
  <c r="AE4" i="1"/>
  <c r="AF4" i="1"/>
  <c r="AE5" i="1"/>
  <c r="AF5" i="1"/>
  <c r="AE6" i="1"/>
  <c r="AF6" i="1"/>
  <c r="AE7" i="1"/>
  <c r="AD7" i="1" s="1"/>
  <c r="AF7" i="1"/>
  <c r="AE8" i="1"/>
  <c r="AF8" i="1"/>
  <c r="AE9" i="1"/>
  <c r="AF9" i="1"/>
  <c r="AE10" i="1"/>
  <c r="AF10" i="1"/>
  <c r="AE11" i="1"/>
  <c r="AD11" i="1" s="1"/>
  <c r="AF11" i="1"/>
  <c r="AE12" i="1"/>
  <c r="AF12" i="1"/>
  <c r="AE13" i="1"/>
  <c r="AF13" i="1"/>
  <c r="AE14" i="1"/>
  <c r="AF14" i="1"/>
  <c r="AE15" i="1"/>
  <c r="AD15" i="1" s="1"/>
  <c r="AF15" i="1"/>
  <c r="AE16" i="1"/>
  <c r="AF16" i="1"/>
  <c r="AE17" i="1"/>
  <c r="AF17" i="1"/>
  <c r="AE18" i="1"/>
  <c r="AF18" i="1"/>
  <c r="AE19" i="1"/>
  <c r="AD19" i="1" s="1"/>
  <c r="AF19" i="1"/>
  <c r="AE20" i="1"/>
  <c r="AF20" i="1"/>
  <c r="AE21" i="1"/>
  <c r="AF21" i="1"/>
  <c r="AE22" i="1"/>
  <c r="AF22" i="1"/>
  <c r="AE23" i="1"/>
  <c r="AD23" i="1" s="1"/>
  <c r="AF23" i="1"/>
  <c r="AF3" i="1"/>
  <c r="AE3" i="1"/>
  <c r="AC4" i="1"/>
  <c r="AC5" i="1"/>
  <c r="AC6" i="1"/>
  <c r="AC7" i="1"/>
  <c r="AC8" i="1"/>
  <c r="AC9" i="1"/>
  <c r="AC10" i="1"/>
  <c r="AA10" i="1" s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S3" i="1"/>
  <c r="T3" i="1"/>
  <c r="S4" i="1"/>
  <c r="T4" i="1"/>
  <c r="S5" i="1"/>
  <c r="T5" i="1"/>
  <c r="S6" i="1"/>
  <c r="T6" i="1"/>
  <c r="R6" i="1" s="1"/>
  <c r="S7" i="1"/>
  <c r="T7" i="1"/>
  <c r="S8" i="1"/>
  <c r="T8" i="1"/>
  <c r="S9" i="1"/>
  <c r="T9" i="1"/>
  <c r="S10" i="1"/>
  <c r="R10" i="1" s="1"/>
  <c r="T10" i="1"/>
  <c r="S11" i="1"/>
  <c r="T11" i="1"/>
  <c r="S12" i="1"/>
  <c r="T12" i="1"/>
  <c r="S13" i="1"/>
  <c r="T13" i="1"/>
  <c r="S14" i="1"/>
  <c r="R14" i="1" s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R22" i="1" s="1"/>
  <c r="T22" i="1"/>
  <c r="S23" i="1"/>
  <c r="T23" i="1"/>
  <c r="R3" i="1"/>
  <c r="R5" i="1"/>
  <c r="R9" i="1"/>
  <c r="R13" i="1"/>
  <c r="R17" i="1"/>
  <c r="R21" i="1"/>
  <c r="AB3" i="1"/>
  <c r="L25" i="1"/>
  <c r="V4" i="1"/>
  <c r="U4" i="1" s="1"/>
  <c r="W4" i="1"/>
  <c r="Y4" i="1"/>
  <c r="X4" i="1" s="1"/>
  <c r="Z4" i="1"/>
  <c r="AA4" i="1"/>
  <c r="AD4" i="1"/>
  <c r="AG4" i="1"/>
  <c r="AJ4" i="1"/>
  <c r="AM4" i="1"/>
  <c r="AP4" i="1"/>
  <c r="V5" i="1"/>
  <c r="U5" i="1" s="1"/>
  <c r="W5" i="1"/>
  <c r="Y5" i="1"/>
  <c r="X5" i="1" s="1"/>
  <c r="Z5" i="1"/>
  <c r="AA5" i="1"/>
  <c r="AD5" i="1"/>
  <c r="AG5" i="1"/>
  <c r="AM5" i="1"/>
  <c r="AP5" i="1"/>
  <c r="V6" i="1"/>
  <c r="U6" i="1" s="1"/>
  <c r="W6" i="1"/>
  <c r="Y6" i="1"/>
  <c r="X6" i="1" s="1"/>
  <c r="Z6" i="1"/>
  <c r="AA6" i="1"/>
  <c r="AD6" i="1"/>
  <c r="AG6" i="1"/>
  <c r="AJ6" i="1"/>
  <c r="AM6" i="1"/>
  <c r="AP6" i="1"/>
  <c r="V7" i="1"/>
  <c r="U7" i="1" s="1"/>
  <c r="W7" i="1"/>
  <c r="Y7" i="1"/>
  <c r="X7" i="1" s="1"/>
  <c r="Z7" i="1"/>
  <c r="AA7" i="1"/>
  <c r="AG7" i="1"/>
  <c r="AJ7" i="1"/>
  <c r="AM7" i="1"/>
  <c r="AP7" i="1"/>
  <c r="V8" i="1"/>
  <c r="U8" i="1" s="1"/>
  <c r="W8" i="1"/>
  <c r="Y8" i="1"/>
  <c r="X8" i="1" s="1"/>
  <c r="Z8" i="1"/>
  <c r="AA8" i="1"/>
  <c r="AD8" i="1"/>
  <c r="AG8" i="1"/>
  <c r="AJ8" i="1"/>
  <c r="AM8" i="1"/>
  <c r="AP8" i="1"/>
  <c r="V9" i="1"/>
  <c r="U9" i="1" s="1"/>
  <c r="W9" i="1"/>
  <c r="Y9" i="1"/>
  <c r="X9" i="1" s="1"/>
  <c r="Z9" i="1"/>
  <c r="AA9" i="1"/>
  <c r="AD9" i="1"/>
  <c r="AJ9" i="1"/>
  <c r="AM9" i="1"/>
  <c r="AP9" i="1"/>
  <c r="V10" i="1"/>
  <c r="U10" i="1" s="1"/>
  <c r="W10" i="1"/>
  <c r="Y10" i="1"/>
  <c r="X10" i="1" s="1"/>
  <c r="Z10" i="1"/>
  <c r="AD10" i="1"/>
  <c r="AG10" i="1"/>
  <c r="AJ10" i="1"/>
  <c r="AM10" i="1"/>
  <c r="AP10" i="1"/>
  <c r="V11" i="1"/>
  <c r="U11" i="1" s="1"/>
  <c r="W11" i="1"/>
  <c r="Y11" i="1"/>
  <c r="X11" i="1" s="1"/>
  <c r="Z11" i="1"/>
  <c r="AA11" i="1"/>
  <c r="AG11" i="1"/>
  <c r="AJ11" i="1"/>
  <c r="AM11" i="1"/>
  <c r="AP11" i="1"/>
  <c r="V12" i="1"/>
  <c r="U12" i="1" s="1"/>
  <c r="W12" i="1"/>
  <c r="Y12" i="1"/>
  <c r="X12" i="1" s="1"/>
  <c r="Z12" i="1"/>
  <c r="AA12" i="1"/>
  <c r="AD12" i="1"/>
  <c r="AG12" i="1"/>
  <c r="AJ12" i="1"/>
  <c r="AM12" i="1"/>
  <c r="AP12" i="1"/>
  <c r="V13" i="1"/>
  <c r="U13" i="1" s="1"/>
  <c r="W13" i="1"/>
  <c r="Y13" i="1"/>
  <c r="X13" i="1" s="1"/>
  <c r="Z13" i="1"/>
  <c r="AA13" i="1"/>
  <c r="AD13" i="1"/>
  <c r="AM13" i="1"/>
  <c r="AP13" i="1"/>
  <c r="V14" i="1"/>
  <c r="U14" i="1" s="1"/>
  <c r="W14" i="1"/>
  <c r="Y14" i="1"/>
  <c r="X14" i="1" s="1"/>
  <c r="Z14" i="1"/>
  <c r="AA14" i="1"/>
  <c r="AD14" i="1"/>
  <c r="AG14" i="1"/>
  <c r="AJ14" i="1"/>
  <c r="AM14" i="1"/>
  <c r="AP14" i="1"/>
  <c r="V15" i="1"/>
  <c r="U15" i="1" s="1"/>
  <c r="W15" i="1"/>
  <c r="Y15" i="1"/>
  <c r="X15" i="1" s="1"/>
  <c r="Z15" i="1"/>
  <c r="AA15" i="1"/>
  <c r="AG15" i="1"/>
  <c r="AJ15" i="1"/>
  <c r="AM15" i="1"/>
  <c r="AP15" i="1"/>
  <c r="V16" i="1"/>
  <c r="U16" i="1" s="1"/>
  <c r="W16" i="1"/>
  <c r="Y16" i="1"/>
  <c r="X16" i="1" s="1"/>
  <c r="Z16" i="1"/>
  <c r="AA16" i="1"/>
  <c r="AD16" i="1"/>
  <c r="AG16" i="1"/>
  <c r="AJ16" i="1"/>
  <c r="AM16" i="1"/>
  <c r="AP16" i="1"/>
  <c r="V17" i="1"/>
  <c r="U17" i="1" s="1"/>
  <c r="W17" i="1"/>
  <c r="Y17" i="1"/>
  <c r="X17" i="1" s="1"/>
  <c r="Z17" i="1"/>
  <c r="AA17" i="1"/>
  <c r="AD17" i="1"/>
  <c r="AM17" i="1"/>
  <c r="AP17" i="1"/>
  <c r="V18" i="1"/>
  <c r="U18" i="1" s="1"/>
  <c r="W18" i="1"/>
  <c r="Y18" i="1"/>
  <c r="X18" i="1" s="1"/>
  <c r="Z18" i="1"/>
  <c r="AA18" i="1"/>
  <c r="AD18" i="1"/>
  <c r="AG18" i="1"/>
  <c r="AJ18" i="1"/>
  <c r="AM18" i="1"/>
  <c r="AP18" i="1"/>
  <c r="V19" i="1"/>
  <c r="U19" i="1" s="1"/>
  <c r="W19" i="1"/>
  <c r="Y19" i="1"/>
  <c r="X19" i="1" s="1"/>
  <c r="Z19" i="1"/>
  <c r="AA19" i="1"/>
  <c r="AG19" i="1"/>
  <c r="AJ19" i="1"/>
  <c r="AM19" i="1"/>
  <c r="AP19" i="1"/>
  <c r="V20" i="1"/>
  <c r="U20" i="1" s="1"/>
  <c r="W20" i="1"/>
  <c r="Y20" i="1"/>
  <c r="X20" i="1" s="1"/>
  <c r="Z20" i="1"/>
  <c r="AA20" i="1"/>
  <c r="AD20" i="1"/>
  <c r="AG20" i="1"/>
  <c r="AJ20" i="1"/>
  <c r="AM20" i="1"/>
  <c r="AP20" i="1"/>
  <c r="V21" i="1"/>
  <c r="U21" i="1" s="1"/>
  <c r="W21" i="1"/>
  <c r="Y21" i="1"/>
  <c r="X21" i="1" s="1"/>
  <c r="Z21" i="1"/>
  <c r="AA21" i="1"/>
  <c r="AD21" i="1"/>
  <c r="AM21" i="1"/>
  <c r="AP21" i="1"/>
  <c r="V22" i="1"/>
  <c r="U22" i="1" s="1"/>
  <c r="W22" i="1"/>
  <c r="Y22" i="1"/>
  <c r="X22" i="1" s="1"/>
  <c r="Z22" i="1"/>
  <c r="AA22" i="1"/>
  <c r="AD22" i="1"/>
  <c r="AG22" i="1"/>
  <c r="AJ22" i="1"/>
  <c r="AM22" i="1"/>
  <c r="AP22" i="1"/>
  <c r="V23" i="1"/>
  <c r="U23" i="1" s="1"/>
  <c r="W23" i="1"/>
  <c r="Y23" i="1"/>
  <c r="X23" i="1" s="1"/>
  <c r="Z23" i="1"/>
  <c r="AA23" i="1"/>
  <c r="AG23" i="1"/>
  <c r="AJ23" i="1"/>
  <c r="AM23" i="1"/>
  <c r="AP23" i="1"/>
  <c r="AP3" i="1"/>
  <c r="X3" i="1"/>
  <c r="U3" i="1"/>
  <c r="R4" i="1"/>
  <c r="R7" i="1"/>
  <c r="R8" i="1"/>
  <c r="R11" i="1"/>
  <c r="R12" i="1"/>
  <c r="R15" i="1"/>
  <c r="R16" i="1"/>
  <c r="R18" i="1"/>
  <c r="R19" i="1"/>
  <c r="R20" i="1"/>
  <c r="R23" i="1"/>
  <c r="O3" i="1"/>
  <c r="AD3" i="1" s="1"/>
  <c r="AQ4" i="1"/>
  <c r="AR4" i="1"/>
  <c r="AQ5" i="1"/>
  <c r="AR5" i="1"/>
  <c r="AQ6" i="1"/>
  <c r="AR6" i="1"/>
  <c r="AQ7" i="1"/>
  <c r="AR7" i="1"/>
  <c r="AQ8" i="1"/>
  <c r="AR8" i="1"/>
  <c r="AQ9" i="1"/>
  <c r="AR9" i="1"/>
  <c r="AQ10" i="1"/>
  <c r="AR10" i="1"/>
  <c r="AQ11" i="1"/>
  <c r="AR11" i="1"/>
  <c r="AQ12" i="1"/>
  <c r="AR12" i="1"/>
  <c r="AQ13" i="1"/>
  <c r="AR13" i="1"/>
  <c r="AQ14" i="1"/>
  <c r="AR14" i="1"/>
  <c r="AQ15" i="1"/>
  <c r="AR15" i="1"/>
  <c r="AQ16" i="1"/>
  <c r="AR16" i="1"/>
  <c r="AQ17" i="1"/>
  <c r="AR17" i="1"/>
  <c r="AQ18" i="1"/>
  <c r="AR18" i="1"/>
  <c r="AQ19" i="1"/>
  <c r="AR19" i="1"/>
  <c r="AQ20" i="1"/>
  <c r="AR20" i="1"/>
  <c r="AQ21" i="1"/>
  <c r="AR21" i="1"/>
  <c r="AQ22" i="1"/>
  <c r="AR22" i="1"/>
  <c r="AQ23" i="1"/>
  <c r="AR23" i="1"/>
  <c r="AR3" i="1"/>
  <c r="AQ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3" i="1"/>
  <c r="Z3" i="1"/>
  <c r="W3" i="1"/>
  <c r="Y3" i="1"/>
  <c r="V3" i="1"/>
  <c r="AM3" i="1" l="1"/>
  <c r="AJ3" i="1"/>
  <c r="AJ25" i="1" s="1"/>
  <c r="R25" i="1"/>
  <c r="AG3" i="1"/>
  <c r="AG25" i="1" s="1"/>
  <c r="O4" i="1"/>
  <c r="O5" i="1" s="1"/>
  <c r="AA3" i="1"/>
  <c r="AA25" i="1" s="1"/>
  <c r="U25" i="1"/>
  <c r="AP25" i="1"/>
  <c r="AM25" i="1"/>
  <c r="AD25" i="1"/>
  <c r="X25" i="1"/>
  <c r="O6" i="1" l="1"/>
  <c r="O7" i="1" l="1"/>
  <c r="O8" i="1" l="1"/>
  <c r="O9" i="1" l="1"/>
  <c r="O10" i="1" l="1"/>
  <c r="O11" i="1" l="1"/>
  <c r="O12" i="1" l="1"/>
  <c r="O13" i="1" l="1"/>
  <c r="O14" i="1" l="1"/>
  <c r="O15" i="1" l="1"/>
  <c r="O16" i="1" l="1"/>
  <c r="O17" i="1" l="1"/>
  <c r="O18" i="1" l="1"/>
  <c r="O19" i="1" l="1"/>
  <c r="O20" i="1" l="1"/>
  <c r="O21" i="1" l="1"/>
  <c r="O22" i="1" l="1"/>
  <c r="O23" i="1" l="1"/>
  <c r="O25" i="1" s="1"/>
  <c r="N25" i="1" s="1"/>
</calcChain>
</file>

<file path=xl/sharedStrings.xml><?xml version="1.0" encoding="utf-8"?>
<sst xmlns="http://schemas.openxmlformats.org/spreadsheetml/2006/main" count="127" uniqueCount="87">
  <si>
    <t>projectId</t>
  </si>
  <si>
    <t>projectName</t>
  </si>
  <si>
    <t>projectDesc</t>
  </si>
  <si>
    <t>type</t>
  </si>
  <si>
    <t>taskId</t>
  </si>
  <si>
    <t>taskName</t>
  </si>
  <si>
    <t>taskDesc</t>
  </si>
  <si>
    <t>begin</t>
  </si>
  <si>
    <t>end</t>
  </si>
  <si>
    <t>assignTo</t>
  </si>
  <si>
    <t>finish</t>
  </si>
  <si>
    <t>Metlab-News</t>
  </si>
  <si>
    <t xml:space="preserve">SWE-Projekt: Erstellung eines Newsfeed-Crawlers, der nach Suchbegriffen filtert und daraus Kurzreporte erstellt </t>
  </si>
  <si>
    <t>Mo, 05.03.18 09:00</t>
  </si>
  <si>
    <t>Mo, 14.05.18 18:00</t>
  </si>
  <si>
    <t>task</t>
  </si>
  <si>
    <t>Rollenverteilung</t>
  </si>
  <si>
    <t>Zuweisung der Rollen und Verantwortungen innerhalb der Arbeitsgruppe unter Beachtung von Randbedingungen wie   Motivation, Fähigkeiten, Interessen</t>
  </si>
  <si>
    <t>Erstellung Dokumentation</t>
  </si>
  <si>
    <t>fortwährende Dokumentation der Arbeitsschritte über den gesamten Verlauf des Projekts</t>
  </si>
  <si>
    <t>Anforderungsanalyse</t>
  </si>
  <si>
    <t>Sammeln der Anforderungen an das Projekt, Rückgespräche mit Kunden, Strukturierung der Anforderungen</t>
  </si>
  <si>
    <t>Erstellung Risikoanalyse</t>
  </si>
  <si>
    <t>Bestimmen von Problemen, die im Laufe des Projekts auftreten können, Vermeidungs- und Lösungsstrategien erstellen</t>
  </si>
  <si>
    <t>Festlegung Konventionen</t>
  </si>
  <si>
    <t>Einheitliche Arbeitsweise in der Gruppe schaffen, zb. Bei der Benutzung von Git: Inhalt der commit-msgs</t>
  </si>
  <si>
    <t>Erstellung Projektplan</t>
  </si>
  <si>
    <t>Grobe Vorplanung, wie die einzelnen Projektvorgänge aussehen und wann welcher Arbeitsschritt zu erledigen ist</t>
  </si>
  <si>
    <t>Auswahl und Einrichtung Werkzeuge</t>
  </si>
  <si>
    <t xml:space="preserve">Beispiele: Git-Repo, Server, IDEs, UML-Editor, Vorlagen fuer Aufwandsschreibung </t>
  </si>
  <si>
    <t>Recherche Technologien</t>
  </si>
  <si>
    <t>Recherchieren relevanter Technologien sowie anschließender Austausch mit Zusammenfassung der Ergebnisse in Form eines Rechercheberichts</t>
  </si>
  <si>
    <t>Erstellung Dokumentationskonzept</t>
  </si>
  <si>
    <t>Einigen über die Art und Weise der Dokumentation: Verwaltung, Umfang, Detaillierheitsgrad, … und abschließende Darstellung als Dokument</t>
  </si>
  <si>
    <t>Prototyp (Software-Studie)</t>
  </si>
  <si>
    <t>Erstmaligen Wegwerf-Prototyp aufbauen, um sich mit den zu nutzenden Technologien vertraut zu machen und ein Gefühl für die nötige Architektur zu bekommen</t>
  </si>
  <si>
    <t>Erstellung Lastenheft</t>
  </si>
  <si>
    <t>Erstellung des Lastenhefts und des dazugehörigen Glossars</t>
  </si>
  <si>
    <t>milestone</t>
  </si>
  <si>
    <t>Analysereview</t>
  </si>
  <si>
    <t>Erstellung Pflichtenheft</t>
  </si>
  <si>
    <t>Übertragen des Lastenhefts zum Pflichtenheft und Ergänzung des Glossars</t>
  </si>
  <si>
    <t>Erstellung Testkonzept</t>
  </si>
  <si>
    <t>Sicherstellung, dass Tests angelegt werden und auch sinnvoll sind; Testinfrastruktur planen; Testhierarchie planen, also welche Tests für welche Module benötigt werden</t>
  </si>
  <si>
    <t>Modellierung</t>
  </si>
  <si>
    <t>Architektur des Produkts festlegen, Aufbau der einzelnen Komponenten und Interaktion untereinander etc.</t>
  </si>
  <si>
    <t>Designreview</t>
  </si>
  <si>
    <t>Tests schreiben</t>
  </si>
  <si>
    <t>Testcode implementieren, damit sichergestellt ist, dass der Production-Code in Teilen bugfrei funktioniert</t>
  </si>
  <si>
    <t>Implementierung</t>
  </si>
  <si>
    <t>eigentliche Implementierung des Gesamtprojekts</t>
  </si>
  <si>
    <t>Codereview</t>
  </si>
  <si>
    <t>Fehlerkorrekturen</t>
  </si>
  <si>
    <t>abschließende Korrektur von Fehlern, die noch nicht gelöst wurden; insbesondere in der Implementierung bzw. Test, aber auch in Dokumenten</t>
  </si>
  <si>
    <t>Endabnahme</t>
  </si>
  <si>
    <t>Workload</t>
  </si>
  <si>
    <t>Workload a day</t>
  </si>
  <si>
    <t>W1 Workload</t>
  </si>
  <si>
    <t>W1 Begin - Begin</t>
  </si>
  <si>
    <t>W1 Begin -End</t>
  </si>
  <si>
    <t>W2 Workload</t>
  </si>
  <si>
    <t>W2 Begin - Begin</t>
  </si>
  <si>
    <t>W2 Begin -End</t>
  </si>
  <si>
    <t>W3 Workload</t>
  </si>
  <si>
    <t>W3 Begin -End</t>
  </si>
  <si>
    <t>W3 Begin - Begin</t>
  </si>
  <si>
    <t>W4 Workload</t>
  </si>
  <si>
    <t>W4 Begin - Begin</t>
  </si>
  <si>
    <t>W4 Begin -End</t>
  </si>
  <si>
    <t>W5 Workload</t>
  </si>
  <si>
    <t>W5 Begin - Begin</t>
  </si>
  <si>
    <t>W5 Begin -End</t>
  </si>
  <si>
    <t>W6 Workload</t>
  </si>
  <si>
    <t>W6 Begin - Begin</t>
  </si>
  <si>
    <t>W6 Begin -End</t>
  </si>
  <si>
    <t>W7 Workload</t>
  </si>
  <si>
    <t>W7 Begin - Begin</t>
  </si>
  <si>
    <t>W7 Begin -End</t>
  </si>
  <si>
    <t>W8 Workload</t>
  </si>
  <si>
    <t>W8 Begin - Begin</t>
  </si>
  <si>
    <t>W8 Begin -End</t>
  </si>
  <si>
    <t>W9 Workload</t>
  </si>
  <si>
    <t>W9 Begin - Begin</t>
  </si>
  <si>
    <t>W9 Begin -End</t>
  </si>
  <si>
    <t>W10 Workload</t>
  </si>
  <si>
    <t>W10 Begin - Begin</t>
  </si>
  <si>
    <t>W10 Begin 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</si>
</sst>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22" fontId="0" fillId="0" borderId="0" xfId="0" applyNumberFormat="1"/>
    <xf numFmtId="0" fontId="0" fillId="0" borderId="0" xfId="0" applyNumberFormat="1"/>
    <xf numFmtId="2" fontId="0" fillId="0" borderId="0" xfId="0" applyNumberFormat="1"/>
    <xf numFmtId="2" fontId="1" fillId="2" borderId="1" xfId="1" applyNumberFormat="1"/>
    <xf numFmtId="2" fontId="2" fillId="0" borderId="0" xfId="0" applyNumberFormat="1" applyFont="1"/>
    <xf numFmtId="0" fontId="2" fillId="0" borderId="0" xfId="0" applyNumberFormat="1" applyFont="1"/>
  </cellXfs>
  <cellStyles count="2">
    <cellStyle name="Berechnung" xfId="1" builtinId="22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'Metlab-News'!$AS$3</c:f>
              <c:strCache>
                <c:ptCount val="1"/>
                <c:pt idx="0">
                  <c:v>Rollenverteilung</c:v>
                </c:pt>
              </c:strCache>
            </c:strRef>
          </c:tx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'Metlab-News'!$O$3:$AP$3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'Metlab-News'!$AS$4</c:f>
              <c:strCache>
                <c:ptCount val="1"/>
                <c:pt idx="0">
                  <c:v>Erstellung Dokumentation</c:v>
                </c:pt>
              </c:strCache>
            </c:strRef>
          </c:tx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'Metlab-News'!$O$4:$AP$4</c:f>
              <c:numCache>
                <c:formatCode>0.00</c:formatCode>
                <c:ptCount val="10"/>
                <c:pt idx="0">
                  <c:v>7.1999999999999993</c:v>
                </c:pt>
                <c:pt idx="1">
                  <c:v>7.1999999999999993</c:v>
                </c:pt>
                <c:pt idx="2">
                  <c:v>7.1999999999999993</c:v>
                </c:pt>
                <c:pt idx="3">
                  <c:v>7.1999999999999993</c:v>
                </c:pt>
                <c:pt idx="4">
                  <c:v>7.1999999999999993</c:v>
                </c:pt>
                <c:pt idx="5">
                  <c:v>7.1999999999999993</c:v>
                </c:pt>
                <c:pt idx="6">
                  <c:v>7.1999999999999993</c:v>
                </c:pt>
                <c:pt idx="7">
                  <c:v>7.1999999999999993</c:v>
                </c:pt>
                <c:pt idx="8">
                  <c:v>7.1999999999999993</c:v>
                </c:pt>
                <c:pt idx="9">
                  <c:v>7.1999999999999993</c:v>
                </c:pt>
              </c:numCache>
            </c:numRef>
          </c:val>
        </c:ser>
        <c:ser>
          <c:idx val="2"/>
          <c:order val="2"/>
          <c:tx>
            <c:strRef>
              <c:f>'Metlab-News'!$AS$5</c:f>
              <c:strCache>
                <c:ptCount val="1"/>
                <c:pt idx="0">
                  <c:v>Anforderungsanalyse</c:v>
                </c:pt>
              </c:strCache>
            </c:strRef>
          </c:tx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'Metlab-News'!$O$5:$AP$5</c:f>
              <c:numCache>
                <c:formatCode>0.00</c:formatCode>
                <c:ptCount val="10"/>
                <c:pt idx="0">
                  <c:v>6.5</c:v>
                </c:pt>
                <c:pt idx="1">
                  <c:v>6.5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'Metlab-News'!$AS$6</c:f>
              <c:strCache>
                <c:ptCount val="1"/>
                <c:pt idx="0">
                  <c:v>Erstellung Risikoanalyse</c:v>
                </c:pt>
              </c:strCache>
            </c:strRef>
          </c:tx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'Metlab-News'!$O$6:$AP$6</c:f>
              <c:numCache>
                <c:formatCode>0.00</c:formatCode>
                <c:ptCount val="1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'Metlab-News'!$AS$7</c:f>
              <c:strCache>
                <c:ptCount val="1"/>
                <c:pt idx="0">
                  <c:v>Festlegung Konventionen</c:v>
                </c:pt>
              </c:strCache>
            </c:strRef>
          </c:tx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'Metlab-News'!$O$7:$AP$7</c:f>
              <c:numCache>
                <c:formatCode>0.00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tx>
            <c:strRef>
              <c:f>'Metlab-News'!$AS$8</c:f>
              <c:strCache>
                <c:ptCount val="1"/>
                <c:pt idx="0">
                  <c:v>Erstellung Projektplan</c:v>
                </c:pt>
              </c:strCache>
            </c:strRef>
          </c:tx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'Metlab-News'!$O$8:$AP$8</c:f>
              <c:numCache>
                <c:formatCode>0.00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6"/>
          <c:order val="6"/>
          <c:tx>
            <c:strRef>
              <c:f>'Metlab-News'!$AS$9</c:f>
              <c:strCache>
                <c:ptCount val="1"/>
                <c:pt idx="0">
                  <c:v>Auswahl und Einrichtung Werkzeuge</c:v>
                </c:pt>
              </c:strCache>
            </c:strRef>
          </c:tx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'Metlab-News'!$O$9:$AP$9</c:f>
              <c:numCache>
                <c:formatCode>0.00</c:formatCode>
                <c:ptCount val="10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7"/>
          <c:order val="7"/>
          <c:tx>
            <c:strRef>
              <c:f>'Metlab-News'!$AS$10</c:f>
              <c:strCache>
                <c:ptCount val="1"/>
                <c:pt idx="0">
                  <c:v>Recherche Technologien</c:v>
                </c:pt>
              </c:strCache>
            </c:strRef>
          </c:tx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'Metlab-News'!$O$10:$AP$10</c:f>
              <c:numCache>
                <c:formatCode>0.00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8"/>
          <c:order val="8"/>
          <c:tx>
            <c:strRef>
              <c:f>'Metlab-News'!$AS$11</c:f>
              <c:strCache>
                <c:ptCount val="1"/>
                <c:pt idx="0">
                  <c:v>Erstellung Dokumentationskonzept</c:v>
                </c:pt>
              </c:strCache>
            </c:strRef>
          </c:tx>
          <c:invertIfNegative val="0"/>
          <c:val>
            <c:numRef>
              <c:f>'Metlab-News'!$O$11:$AP$11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5.333333333333333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9"/>
          <c:order val="9"/>
          <c:tx>
            <c:strRef>
              <c:f>'Metlab-News'!$AS$12</c:f>
              <c:strCache>
                <c:ptCount val="1"/>
                <c:pt idx="0">
                  <c:v>Prototyp (Software-Studie)</c:v>
                </c:pt>
              </c:strCache>
            </c:strRef>
          </c:tx>
          <c:invertIfNegative val="0"/>
          <c:val>
            <c:numRef>
              <c:f>'Metlab-News'!$O$12:$AP$12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'Metlab-News'!$AS$13</c:f>
              <c:strCache>
                <c:ptCount val="1"/>
                <c:pt idx="0">
                  <c:v>Erstellung Lastenheft</c:v>
                </c:pt>
              </c:strCache>
            </c:strRef>
          </c:tx>
          <c:invertIfNegative val="0"/>
          <c:val>
            <c:numRef>
              <c:f>'Metlab-News'!$O$13:$AP$13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'Metlab-News'!$AS$14</c:f>
              <c:strCache>
                <c:ptCount val="1"/>
                <c:pt idx="0">
                  <c:v>Analysereview</c:v>
                </c:pt>
              </c:strCache>
            </c:strRef>
          </c:tx>
          <c:invertIfNegative val="0"/>
          <c:val>
            <c:numRef>
              <c:f>'Metlab-News'!$O$14:$AP$14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'Metlab-News'!$AS$15</c:f>
              <c:strCache>
                <c:ptCount val="1"/>
                <c:pt idx="0">
                  <c:v>Erstellung Pflichtenheft</c:v>
                </c:pt>
              </c:strCache>
            </c:strRef>
          </c:tx>
          <c:invertIfNegative val="0"/>
          <c:val>
            <c:numRef>
              <c:f>'Metlab-News'!$O$15:$AP$15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'Metlab-News'!$AS$16</c:f>
              <c:strCache>
                <c:ptCount val="1"/>
                <c:pt idx="0">
                  <c:v>Erstellung Testkonzept</c:v>
                </c:pt>
              </c:strCache>
            </c:strRef>
          </c:tx>
          <c:invertIfNegative val="0"/>
          <c:val>
            <c:numRef>
              <c:f>'Metlab-News'!$O$16:$AP$16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6.666666666666667</c:v>
                </c:pt>
                <c:pt idx="4">
                  <c:v>13.333333333333334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'Metlab-News'!$AS$17</c:f>
              <c:strCache>
                <c:ptCount val="1"/>
                <c:pt idx="0">
                  <c:v>Modellierung</c:v>
                </c:pt>
              </c:strCache>
            </c:strRef>
          </c:tx>
          <c:invertIfNegative val="0"/>
          <c:val>
            <c:numRef>
              <c:f>'Metlab-News'!$O$17:$AP$17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30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'Metlab-News'!$AS$18</c:f>
              <c:strCache>
                <c:ptCount val="1"/>
                <c:pt idx="0">
                  <c:v>Designreview</c:v>
                </c:pt>
              </c:strCache>
            </c:strRef>
          </c:tx>
          <c:invertIfNegative val="0"/>
          <c:val>
            <c:numRef>
              <c:f>'Metlab-News'!$O$18:$AP$18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'Metlab-News'!$AS$19</c:f>
              <c:strCache>
                <c:ptCount val="1"/>
                <c:pt idx="0">
                  <c:v>Tests schreiben</c:v>
                </c:pt>
              </c:strCache>
            </c:strRef>
          </c:tx>
          <c:invertIfNegative val="0"/>
          <c:val>
            <c:numRef>
              <c:f>'Metlab-News'!$O$19:$AP$19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7.4074074074074074</c:v>
                </c:pt>
                <c:pt idx="6">
                  <c:v>25.925925925925927</c:v>
                </c:pt>
                <c:pt idx="7">
                  <c:v>25.925925925925927</c:v>
                </c:pt>
                <c:pt idx="8">
                  <c:v>25.925925925925927</c:v>
                </c:pt>
                <c:pt idx="9">
                  <c:v>14.814814814814815</c:v>
                </c:pt>
              </c:numCache>
            </c:numRef>
          </c:val>
        </c:ser>
        <c:ser>
          <c:idx val="17"/>
          <c:order val="17"/>
          <c:tx>
            <c:strRef>
              <c:f>'Metlab-News'!$AS$20</c:f>
              <c:strCache>
                <c:ptCount val="1"/>
                <c:pt idx="0">
                  <c:v>Implementierung</c:v>
                </c:pt>
              </c:strCache>
            </c:strRef>
          </c:tx>
          <c:invertIfNegative val="0"/>
          <c:val>
            <c:numRef>
              <c:f>'Metlab-News'!$O$20:$AP$20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14.814814814814815</c:v>
                </c:pt>
                <c:pt idx="6">
                  <c:v>51.851851851851855</c:v>
                </c:pt>
                <c:pt idx="7">
                  <c:v>51.851851851851855</c:v>
                </c:pt>
                <c:pt idx="8">
                  <c:v>51.851851851851855</c:v>
                </c:pt>
                <c:pt idx="9">
                  <c:v>29.62962962962963</c:v>
                </c:pt>
              </c:numCache>
            </c:numRef>
          </c:val>
        </c:ser>
        <c:ser>
          <c:idx val="18"/>
          <c:order val="18"/>
          <c:tx>
            <c:strRef>
              <c:f>'Metlab-News'!$AS$21</c:f>
              <c:strCache>
                <c:ptCount val="1"/>
                <c:pt idx="0">
                  <c:v>Codereview</c:v>
                </c:pt>
              </c:strCache>
            </c:strRef>
          </c:tx>
          <c:invertIfNegative val="0"/>
          <c:val>
            <c:numRef>
              <c:f>'Metlab-News'!$O$21:$AP$21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'Metlab-News'!$AS$22</c:f>
              <c:strCache>
                <c:ptCount val="1"/>
                <c:pt idx="0">
                  <c:v>Fehlerkorrekturen</c:v>
                </c:pt>
              </c:strCache>
            </c:strRef>
          </c:tx>
          <c:invertIfNegative val="0"/>
          <c:val>
            <c:numRef>
              <c:f>'Metlab-News'!$O$22:$AP$22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</c:numCache>
            </c:numRef>
          </c:val>
        </c:ser>
        <c:ser>
          <c:idx val="20"/>
          <c:order val="20"/>
          <c:tx>
            <c:strRef>
              <c:f>'Metlab-News'!$AS$23</c:f>
              <c:strCache>
                <c:ptCount val="1"/>
                <c:pt idx="0">
                  <c:v>Endabnahme</c:v>
                </c:pt>
              </c:strCache>
            </c:strRef>
          </c:tx>
          <c:invertIfNegative val="0"/>
          <c:val>
            <c:numRef>
              <c:f>'Metlab-News'!$O$23:$AP$23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753792"/>
        <c:axId val="174871040"/>
      </c:barChart>
      <c:catAx>
        <c:axId val="17475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4871040"/>
        <c:crosses val="autoZero"/>
        <c:auto val="1"/>
        <c:lblAlgn val="ctr"/>
        <c:lblOffset val="100"/>
        <c:noMultiLvlLbl val="0"/>
      </c:catAx>
      <c:valAx>
        <c:axId val="1748710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4753792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5"/>
        <c:delete val="1"/>
      </c:legendEntry>
      <c:legendEntry>
        <c:idx val="9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81430993959557185"/>
          <c:y val="1.7423101577673399E-2"/>
          <c:w val="0.1792123281615754"/>
          <c:h val="0.9748743314740577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'Metlab-News'!$O$1:$AP$1</c:f>
              <c:strCache>
                <c:ptCount val="10"/>
                <c:pt idx="0">
                  <c:v>W1 Workload</c:v>
                </c:pt>
                <c:pt idx="1">
                  <c:v>W2 Workload</c:v>
                </c:pt>
                <c:pt idx="2">
                  <c:v>W3 Workload</c:v>
                </c:pt>
                <c:pt idx="3">
                  <c:v>W4 Workload</c:v>
                </c:pt>
                <c:pt idx="4">
                  <c:v>W5 Workload</c:v>
                </c:pt>
                <c:pt idx="5">
                  <c:v>W6 Workload</c:v>
                </c:pt>
                <c:pt idx="6">
                  <c:v>W7 Workload</c:v>
                </c:pt>
                <c:pt idx="7">
                  <c:v>W8 Workload</c:v>
                </c:pt>
                <c:pt idx="8">
                  <c:v>W9 Workload</c:v>
                </c:pt>
                <c:pt idx="9">
                  <c:v>W10 Workload</c:v>
                </c:pt>
              </c:strCache>
            </c:strRef>
          </c:cat>
          <c:val>
            <c:numRef>
              <c:f>'Metlab-News'!$O$25:$AP$25</c:f>
              <c:numCache>
                <c:formatCode>0.00</c:formatCode>
                <c:ptCount val="10"/>
                <c:pt idx="0">
                  <c:v>55.7</c:v>
                </c:pt>
                <c:pt idx="1">
                  <c:v>33.700000000000003</c:v>
                </c:pt>
                <c:pt idx="2">
                  <c:v>55.533333333333331</c:v>
                </c:pt>
                <c:pt idx="3">
                  <c:v>15.866666666666667</c:v>
                </c:pt>
                <c:pt idx="4">
                  <c:v>50.533333333333331</c:v>
                </c:pt>
                <c:pt idx="5">
                  <c:v>59.422222222222224</c:v>
                </c:pt>
                <c:pt idx="6">
                  <c:v>84.977777777777789</c:v>
                </c:pt>
                <c:pt idx="7">
                  <c:v>84.977777777777789</c:v>
                </c:pt>
                <c:pt idx="8">
                  <c:v>84.977777777777789</c:v>
                </c:pt>
                <c:pt idx="9">
                  <c:v>71.644444444444446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753280"/>
        <c:axId val="174872768"/>
        <c:axId val="0"/>
      </c:bar3DChart>
      <c:catAx>
        <c:axId val="174753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74872768"/>
        <c:crosses val="autoZero"/>
        <c:auto val="1"/>
        <c:lblAlgn val="ctr"/>
        <c:lblOffset val="100"/>
        <c:noMultiLvlLbl val="0"/>
      </c:catAx>
      <c:valAx>
        <c:axId val="1748727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4753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28574</xdr:rowOff>
    </xdr:from>
    <xdr:to>
      <xdr:col>7</xdr:col>
      <xdr:colOff>180975</xdr:colOff>
      <xdr:row>41</xdr:row>
      <xdr:rowOff>57149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247649</xdr:colOff>
      <xdr:row>0</xdr:row>
      <xdr:rowOff>66674</xdr:rowOff>
    </xdr:from>
    <xdr:to>
      <xdr:col>20</xdr:col>
      <xdr:colOff>790574</xdr:colOff>
      <xdr:row>40</xdr:row>
      <xdr:rowOff>57149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5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1.7109375" bestFit="1" customWidth="1"/>
    <col min="2" max="2" width="14" bestFit="1" customWidth="1"/>
    <col min="3" max="3" width="103" customWidth="1"/>
    <col min="4" max="4" width="11.7109375" bestFit="1" customWidth="1"/>
    <col min="5" max="5" width="8.140625" bestFit="1" customWidth="1"/>
    <col min="6" max="6" width="25.5703125" customWidth="1"/>
    <col min="7" max="7" width="68.5703125" hidden="1" customWidth="1"/>
    <col min="8" max="8" width="22.28515625" style="1" bestFit="1" customWidth="1"/>
    <col min="9" max="9" width="22.28515625" bestFit="1" customWidth="1"/>
    <col min="10" max="10" width="10.5703125" bestFit="1" customWidth="1"/>
    <col min="11" max="11" width="8.140625" bestFit="1" customWidth="1"/>
    <col min="13" max="13" width="32.42578125" style="5" customWidth="1"/>
    <col min="15" max="15" width="13" style="5" customWidth="1"/>
    <col min="16" max="16" width="16.28515625" style="5" hidden="1" customWidth="1"/>
    <col min="17" max="17" width="14.7109375" style="5" hidden="1" customWidth="1"/>
    <col min="18" max="18" width="14.42578125" style="5" customWidth="1"/>
    <col min="19" max="19" width="17.140625" style="4" hidden="1" customWidth="1"/>
    <col min="20" max="20" width="14.85546875" hidden="1" customWidth="1"/>
    <col min="21" max="21" width="13.5703125" style="5" customWidth="1"/>
    <col min="22" max="22" width="14.140625" hidden="1" customWidth="1"/>
    <col min="23" max="23" width="14" hidden="1" customWidth="1"/>
    <col min="24" max="24" width="14.140625" style="5" customWidth="1"/>
    <col min="25" max="25" width="15.7109375" hidden="1" customWidth="1"/>
    <col min="26" max="26" width="14.42578125" hidden="1" customWidth="1"/>
    <col min="27" max="27" width="13.42578125" style="5" customWidth="1"/>
    <col min="28" max="28" width="15" hidden="1" customWidth="1"/>
    <col min="29" max="29" width="19" hidden="1" customWidth="1"/>
    <col min="30" max="30" width="13" style="5" customWidth="1"/>
    <col min="31" max="31" width="20.28515625" hidden="1" customWidth="1"/>
    <col min="32" max="32" width="19.28515625" hidden="1" customWidth="1"/>
    <col min="33" max="33" width="13.140625" style="5" customWidth="1"/>
    <col min="34" max="34" width="15.5703125" hidden="1" customWidth="1"/>
    <col min="35" max="35" width="17.85546875" hidden="1" customWidth="1"/>
    <col min="36" max="36" width="14.5703125" style="5" customWidth="1"/>
    <col min="37" max="37" width="16.28515625" hidden="1" customWidth="1"/>
    <col min="38" max="38" width="13.7109375" hidden="1" customWidth="1"/>
    <col min="39" max="39" width="14" style="5" customWidth="1"/>
    <col min="40" max="40" width="18.140625" hidden="1" customWidth="1"/>
    <col min="41" max="41" width="15.140625" hidden="1" customWidth="1"/>
    <col min="42" max="42" width="13.140625" style="5" customWidth="1"/>
    <col min="43" max="43" width="16.140625" hidden="1" customWidth="1"/>
    <col min="44" max="44" width="14.7109375" hidden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55</v>
      </c>
      <c r="M1" s="5" t="s">
        <v>56</v>
      </c>
      <c r="O1" s="7" t="s">
        <v>57</v>
      </c>
      <c r="P1" s="7" t="s">
        <v>58</v>
      </c>
      <c r="Q1" s="7" t="s">
        <v>59</v>
      </c>
      <c r="R1" s="7" t="s">
        <v>60</v>
      </c>
      <c r="S1" s="8" t="s">
        <v>61</v>
      </c>
      <c r="T1" s="7" t="s">
        <v>62</v>
      </c>
      <c r="U1" s="7" t="s">
        <v>63</v>
      </c>
      <c r="V1" s="7" t="s">
        <v>65</v>
      </c>
      <c r="W1" s="7" t="s">
        <v>64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  <c r="AC1" s="7" t="s">
        <v>71</v>
      </c>
      <c r="AD1" s="7" t="s">
        <v>72</v>
      </c>
      <c r="AE1" s="7" t="s">
        <v>73</v>
      </c>
      <c r="AF1" s="7" t="s">
        <v>74</v>
      </c>
      <c r="AG1" s="7" t="s">
        <v>75</v>
      </c>
      <c r="AH1" s="7" t="s">
        <v>76</v>
      </c>
      <c r="AI1" s="7" t="s">
        <v>77</v>
      </c>
      <c r="AJ1" s="7" t="s">
        <v>78</v>
      </c>
      <c r="AK1" s="7" t="s">
        <v>79</v>
      </c>
      <c r="AL1" s="7" t="s">
        <v>80</v>
      </c>
      <c r="AM1" s="7" t="s">
        <v>81</v>
      </c>
      <c r="AN1" s="7" t="s">
        <v>82</v>
      </c>
      <c r="AO1" s="7" t="s">
        <v>83</v>
      </c>
      <c r="AP1" s="7" t="s">
        <v>84</v>
      </c>
      <c r="AQ1" s="7" t="s">
        <v>85</v>
      </c>
      <c r="AR1" s="7" t="s">
        <v>86</v>
      </c>
    </row>
    <row r="2" spans="1:45" s="1" customFormat="1" x14ac:dyDescent="0.25">
      <c r="A2" s="1">
        <v>205072</v>
      </c>
      <c r="B2" s="1" t="s">
        <v>11</v>
      </c>
      <c r="C2" s="1" t="s">
        <v>12</v>
      </c>
      <c r="H2" s="1" t="s">
        <v>13</v>
      </c>
      <c r="I2" s="1" t="s">
        <v>14</v>
      </c>
      <c r="O2" s="5"/>
      <c r="R2" s="5"/>
      <c r="U2" s="5"/>
      <c r="X2" s="5"/>
      <c r="AA2" s="5"/>
      <c r="AD2" s="5"/>
      <c r="AG2" s="5"/>
      <c r="AJ2" s="5"/>
      <c r="AM2" s="5"/>
      <c r="AP2" s="5"/>
    </row>
    <row r="3" spans="1:45" x14ac:dyDescent="0.25">
      <c r="D3" t="s">
        <v>15</v>
      </c>
      <c r="E3">
        <v>599047</v>
      </c>
      <c r="F3" s="4" t="s">
        <v>16</v>
      </c>
      <c r="G3" t="s">
        <v>17</v>
      </c>
      <c r="H3" s="2">
        <v>43164.375</v>
      </c>
      <c r="I3" s="3">
        <v>43164.75</v>
      </c>
      <c r="K3" t="b">
        <v>1</v>
      </c>
      <c r="L3">
        <v>0</v>
      </c>
      <c r="M3" s="6">
        <f>IF(NOT(DATEDIF(H3,I3,"d")=0),L3/DATEDIF(H3,I3,"d"),0)</f>
        <v>0</v>
      </c>
      <c r="O3" s="5">
        <f>IF(AND(NOT(ISNUMBER(P3)),ISNUMBER(Q3),Q3&gt;=7),7*M3,IF(AND(NOT(ISNUMBER(P3)),ISNUMBER(Q3),Q3&lt;7),M3*Q3,IF(AND(P3&lt;=7,Q3&lt;=7),(Q3-P3)*M3,IF(AND(P3&lt;=7,Q3&gt;7),(7-P3)*M3,0))))</f>
        <v>0</v>
      </c>
      <c r="P3" s="5">
        <f>IF(H3&lt;DATE(2018,3,5),"-"&amp;DATEDIF(H3,DATE(2018,3,5),"d")*1,DATEDIF(DATE(2018,3,5),H3,"d"))</f>
        <v>0</v>
      </c>
      <c r="Q3" s="5">
        <f>IF(I3&lt;DATE(2018,3,5),"-"&amp;DATEDIF(I3,DATE(2018,3,5),"d")*1,DATEDIF(DATE(2018,3,5),I3,"d"))</f>
        <v>0</v>
      </c>
      <c r="R3" s="5">
        <f>IF(AND(NOT(ISNUMBER(S3)),ISNUMBER(T3),T3&gt;=7),7*M3,IF(AND(NOT(ISNUMBER(S3)),ISNUMBER(T3),T3&lt;7),M3*T3,IF(AND(S3&lt;=7,T3&lt;=7),(T3-S3)*M3,IF(AND(S3&lt;=7,T3&gt;7),(7-S3)*M3,0))))</f>
        <v>0</v>
      </c>
      <c r="S3" s="4" t="str">
        <f>IF(H3&lt;DATE(118,3,12),"-"&amp;DATEDIF(H3,DATE(118,3,12),"d")*1,DATEDIF(DATE(118,3,5),H3,"d"))</f>
        <v>-7</v>
      </c>
      <c r="T3" s="5" t="str">
        <f>IF(I3&lt;DATE(118,3,12),"-"&amp;DATEDIF(I3,DATE(118,3,12),"d")*1,DATEDIF(DATE(118,3,12),I3,"d"))</f>
        <v>-7</v>
      </c>
      <c r="U3" s="5">
        <f>IF(AND(NOT(ISNUMBER(V3)),ISNUMBER(W3),W3&gt;=7),7*M3,IF(AND(NOT(ISNUMBER(V3)),ISNUMBER(W3),W3&lt;7),M3*W3,IF(AND(V3&lt;=7,W3&lt;=7),(W3-V3)*M3,IF(AND(V3&lt;=7,W3&gt;7),(7-V3)*M3,0))))</f>
        <v>0</v>
      </c>
      <c r="V3" s="5" t="str">
        <f>IF(H3&lt;DATE(118,3,19),"-"&amp;DATEDIF(H3,DATE(118,3,19),"d")*1,DATEDIF(DATE(118,3,19),H3,"d"))</f>
        <v>-14</v>
      </c>
      <c r="W3" s="5" t="str">
        <f>IF(I3&lt;DATE(118,3,19),"-"&amp;DATEDIF(I3,DATE(118,3,19),"d")*1,DATEDIF(DATE(118,3,19),I3,"d"))</f>
        <v>-14</v>
      </c>
      <c r="X3" s="5">
        <f>IF(AND(NOT(ISNUMBER(Y3)),ISNUMBER(Z3),Z3&gt;=7),7*M3,IF(AND(NOT(ISNUMBER(Y3)),ISNUMBER(Z3),Z3&lt;7),M3*Z3,IF(AND(Y3&lt;=7,Z3&lt;=7),(Z3-Y3)*M3,IF(AND(Y3&lt;=7,Z3&gt;7),(7-Y3)*M3,0))))</f>
        <v>0</v>
      </c>
      <c r="Y3" s="5" t="str">
        <f>IF(H3&lt;DATE(118,3,26),"-"&amp;DATEDIF(H3,DATE(118,3,26),"d")*1,DATEDIF(DATE(118,3,26),H3,"d"))</f>
        <v>-21</v>
      </c>
      <c r="Z3" s="5" t="str">
        <f>IF(I3&lt;DATE(118,3,26),"-"&amp;DATEDIF(I3,DATE(118,3,26),"d")*1,DATEDIF(DATE(118,3,26),I3,"d"))</f>
        <v>-21</v>
      </c>
      <c r="AA3" s="5">
        <f>IF(AND(NOT(ISNUMBER(AB3)),ISNUMBER(AC3),AC3&gt;=7),7*M3,IF(AND(NOT(ISNUMBER(AB3)),ISNUMBER(AC3),AC3&lt;7),M3*AC3,IF(AND(AB3&lt;=7,AC3&lt;=7),(AC3-AB3)*M3,IF(AND(AB3&lt;=7,AC3&gt;7),(7-AB3)*M3,0))))</f>
        <v>0</v>
      </c>
      <c r="AB3" s="5" t="str">
        <f>IF(H3&lt;DATE(118,4,2),"-"&amp;DATEDIF(H3,DATE(118,4,2),"d")*1,DATEDIF(DATE(118,4,2),H3,"d"))</f>
        <v>-28</v>
      </c>
      <c r="AC3" s="5" t="str">
        <f>IF(I3&lt;DATE(118,4,2),"-"&amp;DATEDIF(I3,DATE(118,4,2),"d")*1,DATEDIF(DATE(118,4,2),I3,"d"))</f>
        <v>-28</v>
      </c>
      <c r="AD3" s="5">
        <f>IF(AND(NOT(ISNUMBER(AE3)),ISNUMBER(AF3),AF3&gt;=7),7*M3,IF(AND(NOT(ISNUMBER(AE3)),ISNUMBER(AF3),AF3&lt;7),M3*AF3,IF(AND(AE3&lt;=7,AF3&lt;=7),(AF3-AE3)*M3,IF(AND(AE3&lt;=7,AF3&gt;7),(7-AE3)*M3,0))))</f>
        <v>0</v>
      </c>
      <c r="AE3" s="5" t="str">
        <f>IF(H3&lt;DATE(118,4,9),"-"&amp;DATEDIF(H3,DATE(118,4,9),"d")*1,DATEDIF(DATE(118,4,9),H3,"d"))</f>
        <v>-35</v>
      </c>
      <c r="AF3" s="5" t="str">
        <f>IF(I3&lt;DATE(118,4,9),"-"&amp;DATEDIF(I3,DATE(118,4,9),"d")*1,DATEDIF(DATE(118,4,9),I3,"d"))</f>
        <v>-35</v>
      </c>
      <c r="AG3" s="5">
        <f>IF(AND(NOT(ISNUMBER(AH3)),ISNUMBER(AI3),AI3&gt;=7),7*M3,IF(AND(NOT(ISNUMBER(AH3)),ISNUMBER(AI3),AI3&lt;7),M3*AI3,IF(AND(AH3&lt;=7,AI3&lt;=7),(AI3-AH3)*M3,IF(AND(AH3&lt;=7,AI3&gt;7),(7-AH3)*M3,0))))</f>
        <v>0</v>
      </c>
      <c r="AH3" s="5" t="str">
        <f>IF(H3&lt;DATE(118,4,16),"-"&amp;DATEDIF(H3,DATE(118,4,16),"d")*1,DATEDIF(DATE(118,4,16),H3,"d"))</f>
        <v>-42</v>
      </c>
      <c r="AI3" s="5" t="str">
        <f>IF(I3&lt;DATE(118,4,16),"-"&amp;DATEDIF(I3,DATE(118,4,16),"d")*1,DATEDIF(DATE(118,4,16),I3,"d"))</f>
        <v>-42</v>
      </c>
      <c r="AJ3" s="5">
        <f>IF(AND(NOT(ISNUMBER(AK3)),ISNUMBER(AL3),AL3&gt;=7),7*M3,IF(AND(NOT(ISNUMBER(AK3)),ISNUMBER(AL3),AL3&lt;7),M3*AL3,IF(AND(AK3&lt;=7,AL3&lt;=7),(AL3-AK3)*M3,IF(AND(AK3&lt;=7,AL3&gt;7),(7-AK3)*M3,0))))</f>
        <v>0</v>
      </c>
      <c r="AK3" s="5" t="str">
        <f>IF(H3&lt;DATE(118,4,23),"-"&amp;DATEDIF(H3,DATE(118,4,23),"d")*1,DATEDIF(DATE(118,4,23),H3,"d"))</f>
        <v>-49</v>
      </c>
      <c r="AL3" s="5" t="str">
        <f>IF(I3&lt;DATE(118,4,23),"-"&amp;DATEDIF(I3,DATE(118,4,23),"d")*1,DATEDIF(DATE(118,4,23),I3,"d"))</f>
        <v>-49</v>
      </c>
      <c r="AM3" s="5">
        <f>IF(AND(NOT(ISNUMBER(AN3)),ISNUMBER(AO3),AO3&gt;=7),7*M3,IF(AND(NOT(ISNUMBER(AN3)),ISNUMBER(AO3),AO3&lt;7),M3*AO3,IF(AND(AN3&lt;=7,AO3&lt;=7),(AO3-AN3)*M3,IF(AND(AN3&lt;=7,AO3&gt;7),(7-AN3)*M3,0))))</f>
        <v>0</v>
      </c>
      <c r="AN3" s="5" t="str">
        <f>IF(H3&lt;DATE(118,4,30),"-"&amp;DATEDIF(H3,DATE(118,4,30),"d")*1,DATEDIF(DATE(118,4,30),H3,"d"))</f>
        <v>-56</v>
      </c>
      <c r="AO3" s="5" t="str">
        <f>IF(I3&lt;DATE(118,4,30),"-"&amp;DATEDIF(I3,DATE(118,4,30),"d")*1,DATEDIF(DATE(118,4,30),I3,"d"))</f>
        <v>-56</v>
      </c>
      <c r="AP3" s="5">
        <f>IF(AND(NOT(ISNUMBER(AQ3)),ISNUMBER(AR3),AR3&gt;=7),7*M3,IF(AND(NOT(ISNUMBER(AQ3)),ISNUMBER(AR3),AR3&lt;7),M3*AR3,IF(AND(AQ3&lt;=7,AR3&lt;=7),(AR3-AQ3)*M3,IF(AND(AQ3&lt;=7,AR3&gt;7),(7-AQ3)*M3,0))))</f>
        <v>0</v>
      </c>
      <c r="AQ3" s="5" t="str">
        <f>IF(H3&lt;DATE(118,5,7),"-"&amp;DATEDIF(H3,DATE(118,5,7),"d")*1,DATEDIF(DATE(118,5,7),H3,"d"))</f>
        <v>-63</v>
      </c>
      <c r="AR3" s="5" t="str">
        <f>IF(I3&lt;DATE(118,5,7),"-"&amp;DATEDIF(I3,DATE(118,5,7),"d")*1,DATEDIF(DATE(118,5,7),I3,"d"))</f>
        <v>-63</v>
      </c>
      <c r="AS3" s="4" t="s">
        <v>16</v>
      </c>
    </row>
    <row r="4" spans="1:45" x14ac:dyDescent="0.25">
      <c r="D4" t="s">
        <v>15</v>
      </c>
      <c r="E4">
        <v>599099</v>
      </c>
      <c r="F4" s="4" t="s">
        <v>18</v>
      </c>
      <c r="G4" t="s">
        <v>19</v>
      </c>
      <c r="H4" s="2">
        <v>43164.375</v>
      </c>
      <c r="I4" s="3">
        <v>43234.75</v>
      </c>
      <c r="K4" t="b">
        <v>0</v>
      </c>
      <c r="L4">
        <v>72</v>
      </c>
      <c r="M4" s="6">
        <f t="shared" ref="M4:M23" si="0">IF(NOT(DATEDIF(H4,I4,"d")=0),L4/DATEDIF(H4,I4,"d"),0)</f>
        <v>1.0285714285714285</v>
      </c>
      <c r="O4" s="5">
        <f t="shared" ref="O4:O23" si="1">IF(AND(NOT(ISNUMBER(P4)),ISNUMBER(Q4),Q4&gt;=7),7*M4,IF(AND(NOT(ISNUMBER(P4)),ISNUMBER(Q4),Q4&lt;7),M4*Q4,IF(AND(P4&lt;=7,Q4&lt;=7),(Q4-P4)*M4,IF(AND(P4&lt;=7,Q4&gt;7),(7-P4)*M4,0))))</f>
        <v>7.1999999999999993</v>
      </c>
      <c r="P4" s="5">
        <f t="shared" ref="P4:P23" si="2">IF(H4&lt;DATE(2018,3,5),"-"&amp;DATEDIF(H4,DATE(2018,3,5),"d")*1,DATEDIF(DATE(2018,3,5),H4,"d"))</f>
        <v>0</v>
      </c>
      <c r="Q4" s="5">
        <f t="shared" ref="Q4:Q23" si="3">IF(I4&lt;DATE(2018,3,5),"-"&amp;DATEDIF(I4,DATE(2018,3,5),"d")*1,DATEDIF(DATE(2018,3,5),I4,"d"))</f>
        <v>70</v>
      </c>
      <c r="R4" s="5">
        <f t="shared" ref="R4:R23" si="4">IF(AND(NOT(ISNUMBER(S4)),ISNUMBER(T4),T4&gt;=7),7*M4,IF(AND(NOT(ISNUMBER(S4)),ISNUMBER(T4),T4&lt;7),M4*T4,IF(AND(S4&lt;=7,T4&lt;=7),(T4-S4)*M4,IF(AND(S4&lt;=7,T4&gt;7),(7-S4)*M4,0))))</f>
        <v>7.1999999999999993</v>
      </c>
      <c r="S4" s="4" t="str">
        <f t="shared" ref="S4:S23" si="5">IF(H4&lt;DATE(118,3,12),"-"&amp;DATEDIF(H4,DATE(118,3,12),"d")*1,DATEDIF(DATE(118,3,5),H4,"d"))</f>
        <v>-7</v>
      </c>
      <c r="T4" s="5">
        <f t="shared" ref="T4:T23" si="6">IF(I4&lt;DATE(118,3,12),"-"&amp;DATEDIF(I4,DATE(118,3,12),"d")*1,DATEDIF(DATE(118,3,12),I4,"d"))</f>
        <v>63</v>
      </c>
      <c r="U4" s="5">
        <f t="shared" ref="U4:U23" si="7">IF(AND(NOT(ISNUMBER(V4)),ISNUMBER(W4),W4&gt;=7),7*M4,IF(AND(NOT(ISNUMBER(V4)),ISNUMBER(W4),W4&lt;7),M4*W4,IF(AND(V4&lt;=7,W4&lt;=7),(W4-V4)*M4,IF(AND(V4&lt;=7,W4&gt;7),(7-V4)*M4,0))))</f>
        <v>7.1999999999999993</v>
      </c>
      <c r="V4" s="5" t="str">
        <f t="shared" ref="V4:V23" si="8">IF(H4&lt;DATE(118,3,19),"-"&amp;DATEDIF(H4,DATE(118,3,19),"d")*1,DATEDIF(DATE(118,3,19),H4,"d"))</f>
        <v>-14</v>
      </c>
      <c r="W4" s="5">
        <f t="shared" ref="W4:W23" si="9">IF(I4&lt;DATE(118,3,19),"-"&amp;DATEDIF(I4,DATE(118,3,19),"d")*1,DATEDIF(DATE(118,3,19),I4,"d"))</f>
        <v>56</v>
      </c>
      <c r="X4" s="5">
        <f t="shared" ref="X4:X23" si="10">IF(AND(NOT(ISNUMBER(Y4)),ISNUMBER(Z4),Z4&gt;=7),7*M4,IF(AND(NOT(ISNUMBER(Y4)),ISNUMBER(Z4),Z4&lt;7),M4*Z4,IF(AND(Y4&lt;=7,Z4&lt;=7),(Z4-Y4)*M4,IF(AND(Y4&lt;=7,Z4&gt;7),(7-Y4)*M4,0))))</f>
        <v>7.1999999999999993</v>
      </c>
      <c r="Y4" s="5" t="str">
        <f t="shared" ref="Y4:Y23" si="11">IF(H4&lt;DATE(118,3,26),"-"&amp;DATEDIF(H4,DATE(118,3,26),"d")*1,DATEDIF(DATE(118,3,26),H4,"d"))</f>
        <v>-21</v>
      </c>
      <c r="Z4" s="5">
        <f t="shared" ref="Z4:Z23" si="12">IF(I4&lt;DATE(118,3,26),"-"&amp;DATEDIF(I4,DATE(118,3,26),"d")*1,DATEDIF(DATE(118,3,26),I4,"d"))</f>
        <v>49</v>
      </c>
      <c r="AA4" s="5">
        <f t="shared" ref="AA4:AA23" si="13">IF(AND(NOT(ISNUMBER(AB4)),ISNUMBER(AC4),AC4&gt;=7),7*M4,IF(AND(NOT(ISNUMBER(AB4)),ISNUMBER(AC4),AC4&lt;7),M4*AC4,IF(AND(AB4&lt;=7,AC4&lt;=7),(AC4-AB4)*M4,IF(AND(AB4&lt;=7,AC4&gt;7),(7-AB4)*M4,0))))</f>
        <v>7.1999999999999993</v>
      </c>
      <c r="AB4" s="5" t="str">
        <f t="shared" ref="AB4:AB23" si="14">IF(H4&lt;DATE(118,4,2),"-"&amp;DATEDIF(H4,DATE(118,4,2),"d")*1,DATEDIF(DATE(118,4,2),H4,"d"))</f>
        <v>-28</v>
      </c>
      <c r="AC4" s="5">
        <f t="shared" ref="AC4:AC23" si="15">IF(I4&lt;DATE(118,4,2),"-"&amp;DATEDIF(I4,DATE(118,4,2),"d")*1,DATEDIF(DATE(118,4,2),I4,"d"))</f>
        <v>42</v>
      </c>
      <c r="AD4" s="5">
        <f t="shared" ref="AD4:AD23" si="16">IF(AND(NOT(ISNUMBER(AE4)),ISNUMBER(AF4),AF4&gt;=7),7*M4,IF(AND(NOT(ISNUMBER(AE4)),ISNUMBER(AF4),AF4&lt;7),M4*AF4,IF(AND(AE4&lt;=7,AF4&lt;=7),(AF4-AE4)*M4,IF(AND(AE4&lt;=7,AF4&gt;7),(7-AE4)*M4,0))))</f>
        <v>7.1999999999999993</v>
      </c>
      <c r="AE4" s="5" t="str">
        <f t="shared" ref="AE4:AE23" si="17">IF(H4&lt;DATE(118,4,9),"-"&amp;DATEDIF(H4,DATE(118,4,9),"d")*1,DATEDIF(DATE(118,4,9),H4,"d"))</f>
        <v>-35</v>
      </c>
      <c r="AF4" s="5">
        <f t="shared" ref="AF4:AF23" si="18">IF(I4&lt;DATE(118,4,9),"-"&amp;DATEDIF(I4,DATE(118,4,9),"d")*1,DATEDIF(DATE(118,4,9),I4,"d"))</f>
        <v>35</v>
      </c>
      <c r="AG4" s="5">
        <f t="shared" ref="AG4:AG23" si="19">IF(AND(NOT(ISNUMBER(AH4)),ISNUMBER(AI4),AI4&gt;=7),7*M4,IF(AND(NOT(ISNUMBER(AH4)),ISNUMBER(AI4),AI4&lt;7),M4*AI4,IF(AND(AH4&lt;=7,AI4&lt;=7),(AI4-AH4)*M4,IF(AND(AH4&lt;=7,AI4&gt;7),(7-AH4)*M4,0))))</f>
        <v>7.1999999999999993</v>
      </c>
      <c r="AH4" s="5" t="str">
        <f t="shared" ref="AH4:AH23" si="20">IF(H4&lt;DATE(118,4,16),"-"&amp;DATEDIF(H4,DATE(118,4,16),"d")*1,DATEDIF(DATE(118,4,16),H4,"d"))</f>
        <v>-42</v>
      </c>
      <c r="AI4" s="5">
        <f t="shared" ref="AI4:AI23" si="21">IF(I4&lt;DATE(118,4,16),"-"&amp;DATEDIF(I4,DATE(118,4,16),"d")*1,DATEDIF(DATE(118,4,16),I4,"d"))</f>
        <v>28</v>
      </c>
      <c r="AJ4" s="5">
        <f t="shared" ref="AJ4:AJ23" si="22">IF(AND(NOT(ISNUMBER(AK4)),ISNUMBER(AL4),AL4&gt;=7),7*M4,IF(AND(NOT(ISNUMBER(AK4)),ISNUMBER(AL4),AL4&lt;7),M4*AL4,IF(AND(AK4&lt;=7,AL4&lt;=7),(AL4-AK4)*M4,IF(AND(AK4&lt;=7,AL4&gt;7),(7-AK4)*M4,0))))</f>
        <v>7.1999999999999993</v>
      </c>
      <c r="AK4" s="5" t="str">
        <f t="shared" ref="AK4:AK23" si="23">IF(H4&lt;DATE(118,4,23),"-"&amp;DATEDIF(H4,DATE(118,4,23),"d")*1,DATEDIF(DATE(118,4,23),H4,"d"))</f>
        <v>-49</v>
      </c>
      <c r="AL4" s="5">
        <f t="shared" ref="AL4:AL23" si="24">IF(I4&lt;DATE(118,4,23),"-"&amp;DATEDIF(I4,DATE(118,4,23),"d")*1,DATEDIF(DATE(118,4,23),I4,"d"))</f>
        <v>21</v>
      </c>
      <c r="AM4" s="5">
        <f t="shared" ref="AM4:AM23" si="25">IF(AND(NOT(ISNUMBER(AN4)),ISNUMBER(AO4),AO4&gt;=7),7*M4,IF(AND(NOT(ISNUMBER(AN4)),ISNUMBER(AO4),AO4&lt;7),M4*AO4,IF(AND(AN4&lt;=7,AO4&lt;=7),(AO4-AN4)*M4,IF(AND(AN4&lt;=7,AO4&gt;7),(7-AN4)*M4,0))))</f>
        <v>7.1999999999999993</v>
      </c>
      <c r="AN4" s="5" t="str">
        <f t="shared" ref="AN4:AN23" si="26">IF(H4&lt;DATE(118,4,30),"-"&amp;DATEDIF(H4,DATE(118,4,30),"d")*1,DATEDIF(DATE(118,4,30),H4,"d"))</f>
        <v>-56</v>
      </c>
      <c r="AO4" s="5">
        <f t="shared" ref="AO4:AO23" si="27">IF(I4&lt;DATE(118,4,30),"-"&amp;DATEDIF(I4,DATE(118,4,30),"d")*1,DATEDIF(DATE(118,4,30),I4,"d"))</f>
        <v>14</v>
      </c>
      <c r="AP4" s="5">
        <f t="shared" ref="AP4:AP23" si="28">IF(AND(NOT(ISNUMBER(AQ4)),ISNUMBER(AR4),AR4&gt;=7),7*M4,IF(AND(NOT(ISNUMBER(AQ4)),ISNUMBER(AR4),AR4&lt;7),M4*AR4,IF(AND(AQ4&lt;=7,AR4&lt;=7),(AR4-AQ4)*M4,IF(AND(AQ4&lt;=7,AR4&gt;7),(7-AQ4)*M4,0))))</f>
        <v>7.1999999999999993</v>
      </c>
      <c r="AQ4" s="5" t="str">
        <f t="shared" ref="AQ4:AQ23" si="29">IF(H4&lt;DATE(118,5,7),"-"&amp;DATEDIF(H4,DATE(118,5,7),"d")*1,DATEDIF(DATE(118,5,7),H4,"d"))</f>
        <v>-63</v>
      </c>
      <c r="AR4" s="5">
        <f t="shared" ref="AR4:AR23" si="30">IF(I4&lt;DATE(118,5,7),"-"&amp;DATEDIF(I4,DATE(118,5,7),"d")*1,DATEDIF(DATE(118,5,7),I4,"d"))</f>
        <v>7</v>
      </c>
      <c r="AS4" s="4" t="s">
        <v>18</v>
      </c>
    </row>
    <row r="5" spans="1:45" x14ac:dyDescent="0.25">
      <c r="D5" t="s">
        <v>15</v>
      </c>
      <c r="E5">
        <v>599015</v>
      </c>
      <c r="F5" s="4" t="s">
        <v>20</v>
      </c>
      <c r="G5" t="s">
        <v>21</v>
      </c>
      <c r="H5" s="1">
        <v>43164.375</v>
      </c>
      <c r="I5" s="3">
        <v>43178.75</v>
      </c>
      <c r="K5" t="b">
        <v>0</v>
      </c>
      <c r="L5">
        <v>13</v>
      </c>
      <c r="M5" s="6">
        <f t="shared" si="0"/>
        <v>0.9285714285714286</v>
      </c>
      <c r="O5" s="5">
        <f t="shared" si="1"/>
        <v>6.5</v>
      </c>
      <c r="P5" s="5">
        <f t="shared" si="2"/>
        <v>0</v>
      </c>
      <c r="Q5" s="5">
        <f t="shared" si="3"/>
        <v>14</v>
      </c>
      <c r="R5" s="5">
        <f t="shared" si="4"/>
        <v>6.5</v>
      </c>
      <c r="S5" s="4" t="str">
        <f t="shared" si="5"/>
        <v>-7</v>
      </c>
      <c r="T5" s="5">
        <f t="shared" si="6"/>
        <v>7</v>
      </c>
      <c r="U5" s="5">
        <f t="shared" si="7"/>
        <v>0</v>
      </c>
      <c r="V5" s="5" t="str">
        <f t="shared" si="8"/>
        <v>-14</v>
      </c>
      <c r="W5" s="5">
        <f t="shared" si="9"/>
        <v>0</v>
      </c>
      <c r="X5" s="5">
        <f t="shared" si="10"/>
        <v>0</v>
      </c>
      <c r="Y5" s="5" t="str">
        <f t="shared" si="11"/>
        <v>-21</v>
      </c>
      <c r="Z5" s="5" t="str">
        <f t="shared" si="12"/>
        <v>-7</v>
      </c>
      <c r="AA5" s="5">
        <f t="shared" si="13"/>
        <v>0</v>
      </c>
      <c r="AB5" s="5" t="str">
        <f t="shared" si="14"/>
        <v>-28</v>
      </c>
      <c r="AC5" s="5" t="str">
        <f t="shared" si="15"/>
        <v>-14</v>
      </c>
      <c r="AD5" s="5">
        <f t="shared" si="16"/>
        <v>0</v>
      </c>
      <c r="AE5" s="5" t="str">
        <f t="shared" si="17"/>
        <v>-35</v>
      </c>
      <c r="AF5" s="5" t="str">
        <f t="shared" si="18"/>
        <v>-21</v>
      </c>
      <c r="AG5" s="5">
        <f t="shared" si="19"/>
        <v>0</v>
      </c>
      <c r="AH5" s="5" t="str">
        <f t="shared" si="20"/>
        <v>-42</v>
      </c>
      <c r="AI5" s="5" t="str">
        <f t="shared" si="21"/>
        <v>-28</v>
      </c>
      <c r="AJ5" s="5">
        <f t="shared" si="22"/>
        <v>0</v>
      </c>
      <c r="AK5" s="5" t="str">
        <f t="shared" si="23"/>
        <v>-49</v>
      </c>
      <c r="AL5" s="5" t="str">
        <f t="shared" si="24"/>
        <v>-35</v>
      </c>
      <c r="AM5" s="5">
        <f t="shared" si="25"/>
        <v>0</v>
      </c>
      <c r="AN5" s="5" t="str">
        <f t="shared" si="26"/>
        <v>-56</v>
      </c>
      <c r="AO5" s="5" t="str">
        <f t="shared" si="27"/>
        <v>-42</v>
      </c>
      <c r="AP5" s="5">
        <f t="shared" si="28"/>
        <v>0</v>
      </c>
      <c r="AQ5" s="5" t="str">
        <f t="shared" si="29"/>
        <v>-63</v>
      </c>
      <c r="AR5" s="5" t="str">
        <f t="shared" si="30"/>
        <v>-49</v>
      </c>
      <c r="AS5" s="4" t="s">
        <v>20</v>
      </c>
    </row>
    <row r="6" spans="1:45" x14ac:dyDescent="0.25">
      <c r="D6" t="s">
        <v>15</v>
      </c>
      <c r="E6">
        <v>599030</v>
      </c>
      <c r="F6" s="4" t="s">
        <v>22</v>
      </c>
      <c r="G6" t="s">
        <v>23</v>
      </c>
      <c r="H6" s="1">
        <v>43164.375</v>
      </c>
      <c r="I6" s="3">
        <v>43166.75</v>
      </c>
      <c r="K6" t="b">
        <v>1</v>
      </c>
      <c r="L6">
        <v>4</v>
      </c>
      <c r="M6" s="6">
        <f t="shared" si="0"/>
        <v>2</v>
      </c>
      <c r="O6" s="5">
        <f t="shared" si="1"/>
        <v>4</v>
      </c>
      <c r="P6" s="5">
        <f t="shared" si="2"/>
        <v>0</v>
      </c>
      <c r="Q6" s="5">
        <f t="shared" si="3"/>
        <v>2</v>
      </c>
      <c r="R6" s="5">
        <f t="shared" si="4"/>
        <v>0</v>
      </c>
      <c r="S6" s="4" t="str">
        <f t="shared" si="5"/>
        <v>-7</v>
      </c>
      <c r="T6" s="5" t="str">
        <f t="shared" si="6"/>
        <v>-5</v>
      </c>
      <c r="U6" s="5">
        <f t="shared" si="7"/>
        <v>0</v>
      </c>
      <c r="V6" s="5" t="str">
        <f t="shared" si="8"/>
        <v>-14</v>
      </c>
      <c r="W6" s="5" t="str">
        <f t="shared" si="9"/>
        <v>-12</v>
      </c>
      <c r="X6" s="5">
        <f t="shared" si="10"/>
        <v>0</v>
      </c>
      <c r="Y6" s="5" t="str">
        <f t="shared" si="11"/>
        <v>-21</v>
      </c>
      <c r="Z6" s="5" t="str">
        <f t="shared" si="12"/>
        <v>-19</v>
      </c>
      <c r="AA6" s="5">
        <f t="shared" si="13"/>
        <v>0</v>
      </c>
      <c r="AB6" s="5" t="str">
        <f t="shared" si="14"/>
        <v>-28</v>
      </c>
      <c r="AC6" s="5" t="str">
        <f t="shared" si="15"/>
        <v>-26</v>
      </c>
      <c r="AD6" s="5">
        <f t="shared" si="16"/>
        <v>0</v>
      </c>
      <c r="AE6" s="5" t="str">
        <f t="shared" si="17"/>
        <v>-35</v>
      </c>
      <c r="AF6" s="5" t="str">
        <f t="shared" si="18"/>
        <v>-33</v>
      </c>
      <c r="AG6" s="5">
        <f t="shared" si="19"/>
        <v>0</v>
      </c>
      <c r="AH6" s="5" t="str">
        <f t="shared" si="20"/>
        <v>-42</v>
      </c>
      <c r="AI6" s="5" t="str">
        <f t="shared" si="21"/>
        <v>-40</v>
      </c>
      <c r="AJ6" s="5">
        <f t="shared" si="22"/>
        <v>0</v>
      </c>
      <c r="AK6" s="5" t="str">
        <f t="shared" si="23"/>
        <v>-49</v>
      </c>
      <c r="AL6" s="5" t="str">
        <f t="shared" si="24"/>
        <v>-47</v>
      </c>
      <c r="AM6" s="5">
        <f t="shared" si="25"/>
        <v>0</v>
      </c>
      <c r="AN6" s="5" t="str">
        <f t="shared" si="26"/>
        <v>-56</v>
      </c>
      <c r="AO6" s="5" t="str">
        <f t="shared" si="27"/>
        <v>-54</v>
      </c>
      <c r="AP6" s="5">
        <f t="shared" si="28"/>
        <v>0</v>
      </c>
      <c r="AQ6" s="5" t="str">
        <f t="shared" si="29"/>
        <v>-63</v>
      </c>
      <c r="AR6" s="5" t="str">
        <f t="shared" si="30"/>
        <v>-61</v>
      </c>
      <c r="AS6" s="4" t="s">
        <v>22</v>
      </c>
    </row>
    <row r="7" spans="1:45" x14ac:dyDescent="0.25">
      <c r="D7" t="s">
        <v>15</v>
      </c>
      <c r="E7">
        <v>599031</v>
      </c>
      <c r="F7" s="4" t="s">
        <v>24</v>
      </c>
      <c r="G7" t="s">
        <v>25</v>
      </c>
      <c r="H7" s="1">
        <v>43164.375</v>
      </c>
      <c r="I7" s="3">
        <v>43171.75</v>
      </c>
      <c r="K7" t="b">
        <v>0</v>
      </c>
      <c r="L7">
        <v>2</v>
      </c>
      <c r="M7" s="6">
        <f t="shared" si="0"/>
        <v>0.2857142857142857</v>
      </c>
      <c r="O7" s="5">
        <f t="shared" si="1"/>
        <v>2</v>
      </c>
      <c r="P7" s="5">
        <f t="shared" si="2"/>
        <v>0</v>
      </c>
      <c r="Q7" s="5">
        <f t="shared" si="3"/>
        <v>7</v>
      </c>
      <c r="R7" s="5">
        <f t="shared" si="4"/>
        <v>0</v>
      </c>
      <c r="S7" s="4" t="str">
        <f t="shared" si="5"/>
        <v>-7</v>
      </c>
      <c r="T7" s="5">
        <f t="shared" si="6"/>
        <v>0</v>
      </c>
      <c r="U7" s="5">
        <f t="shared" si="7"/>
        <v>0</v>
      </c>
      <c r="V7" s="5" t="str">
        <f t="shared" si="8"/>
        <v>-14</v>
      </c>
      <c r="W7" s="5" t="str">
        <f t="shared" si="9"/>
        <v>-7</v>
      </c>
      <c r="X7" s="5">
        <f t="shared" si="10"/>
        <v>0</v>
      </c>
      <c r="Y7" s="5" t="str">
        <f t="shared" si="11"/>
        <v>-21</v>
      </c>
      <c r="Z7" s="5" t="str">
        <f t="shared" si="12"/>
        <v>-14</v>
      </c>
      <c r="AA7" s="5">
        <f t="shared" si="13"/>
        <v>0</v>
      </c>
      <c r="AB7" s="5" t="str">
        <f t="shared" si="14"/>
        <v>-28</v>
      </c>
      <c r="AC7" s="5" t="str">
        <f t="shared" si="15"/>
        <v>-21</v>
      </c>
      <c r="AD7" s="5">
        <f t="shared" si="16"/>
        <v>0</v>
      </c>
      <c r="AE7" s="5" t="str">
        <f t="shared" si="17"/>
        <v>-35</v>
      </c>
      <c r="AF7" s="5" t="str">
        <f t="shared" si="18"/>
        <v>-28</v>
      </c>
      <c r="AG7" s="5">
        <f t="shared" si="19"/>
        <v>0</v>
      </c>
      <c r="AH7" s="5" t="str">
        <f t="shared" si="20"/>
        <v>-42</v>
      </c>
      <c r="AI7" s="5" t="str">
        <f t="shared" si="21"/>
        <v>-35</v>
      </c>
      <c r="AJ7" s="5">
        <f t="shared" si="22"/>
        <v>0</v>
      </c>
      <c r="AK7" s="5" t="str">
        <f t="shared" si="23"/>
        <v>-49</v>
      </c>
      <c r="AL7" s="5" t="str">
        <f t="shared" si="24"/>
        <v>-42</v>
      </c>
      <c r="AM7" s="5">
        <f t="shared" si="25"/>
        <v>0</v>
      </c>
      <c r="AN7" s="5" t="str">
        <f t="shared" si="26"/>
        <v>-56</v>
      </c>
      <c r="AO7" s="5" t="str">
        <f t="shared" si="27"/>
        <v>-49</v>
      </c>
      <c r="AP7" s="5">
        <f t="shared" si="28"/>
        <v>0</v>
      </c>
      <c r="AQ7" s="5" t="str">
        <f t="shared" si="29"/>
        <v>-63</v>
      </c>
      <c r="AR7" s="5" t="str">
        <f t="shared" si="30"/>
        <v>-56</v>
      </c>
      <c r="AS7" s="4" t="s">
        <v>24</v>
      </c>
    </row>
    <row r="8" spans="1:45" x14ac:dyDescent="0.25">
      <c r="D8" t="s">
        <v>15</v>
      </c>
      <c r="E8">
        <v>599004</v>
      </c>
      <c r="F8" s="4" t="s">
        <v>26</v>
      </c>
      <c r="G8" t="s">
        <v>27</v>
      </c>
      <c r="H8" s="1">
        <v>43165.375</v>
      </c>
      <c r="I8" s="3">
        <v>43166.75</v>
      </c>
      <c r="K8" t="b">
        <v>1</v>
      </c>
      <c r="L8">
        <v>6</v>
      </c>
      <c r="M8" s="6">
        <f t="shared" si="0"/>
        <v>6</v>
      </c>
      <c r="O8" s="5">
        <f t="shared" si="1"/>
        <v>6</v>
      </c>
      <c r="P8" s="5">
        <f t="shared" si="2"/>
        <v>1</v>
      </c>
      <c r="Q8" s="5">
        <f t="shared" si="3"/>
        <v>2</v>
      </c>
      <c r="R8" s="5">
        <f t="shared" si="4"/>
        <v>0</v>
      </c>
      <c r="S8" s="4" t="str">
        <f t="shared" si="5"/>
        <v>-6</v>
      </c>
      <c r="T8" s="5" t="str">
        <f t="shared" si="6"/>
        <v>-5</v>
      </c>
      <c r="U8" s="5">
        <f t="shared" si="7"/>
        <v>0</v>
      </c>
      <c r="V8" s="5" t="str">
        <f t="shared" si="8"/>
        <v>-13</v>
      </c>
      <c r="W8" s="5" t="str">
        <f t="shared" si="9"/>
        <v>-12</v>
      </c>
      <c r="X8" s="5">
        <f t="shared" si="10"/>
        <v>0</v>
      </c>
      <c r="Y8" s="5" t="str">
        <f t="shared" si="11"/>
        <v>-20</v>
      </c>
      <c r="Z8" s="5" t="str">
        <f t="shared" si="12"/>
        <v>-19</v>
      </c>
      <c r="AA8" s="5">
        <f t="shared" si="13"/>
        <v>0</v>
      </c>
      <c r="AB8" s="5" t="str">
        <f t="shared" si="14"/>
        <v>-27</v>
      </c>
      <c r="AC8" s="5" t="str">
        <f t="shared" si="15"/>
        <v>-26</v>
      </c>
      <c r="AD8" s="5">
        <f t="shared" si="16"/>
        <v>0</v>
      </c>
      <c r="AE8" s="5" t="str">
        <f t="shared" si="17"/>
        <v>-34</v>
      </c>
      <c r="AF8" s="5" t="str">
        <f t="shared" si="18"/>
        <v>-33</v>
      </c>
      <c r="AG8" s="5">
        <f t="shared" si="19"/>
        <v>0</v>
      </c>
      <c r="AH8" s="5" t="str">
        <f t="shared" si="20"/>
        <v>-41</v>
      </c>
      <c r="AI8" s="5" t="str">
        <f t="shared" si="21"/>
        <v>-40</v>
      </c>
      <c r="AJ8" s="5">
        <f t="shared" si="22"/>
        <v>0</v>
      </c>
      <c r="AK8" s="5" t="str">
        <f t="shared" si="23"/>
        <v>-48</v>
      </c>
      <c r="AL8" s="5" t="str">
        <f t="shared" si="24"/>
        <v>-47</v>
      </c>
      <c r="AM8" s="5">
        <f t="shared" si="25"/>
        <v>0</v>
      </c>
      <c r="AN8" s="5" t="str">
        <f t="shared" si="26"/>
        <v>-55</v>
      </c>
      <c r="AO8" s="5" t="str">
        <f t="shared" si="27"/>
        <v>-54</v>
      </c>
      <c r="AP8" s="5">
        <f t="shared" si="28"/>
        <v>0</v>
      </c>
      <c r="AQ8" s="5" t="str">
        <f t="shared" si="29"/>
        <v>-62</v>
      </c>
      <c r="AR8" s="5" t="str">
        <f t="shared" si="30"/>
        <v>-61</v>
      </c>
      <c r="AS8" s="4" t="s">
        <v>26</v>
      </c>
    </row>
    <row r="9" spans="1:45" x14ac:dyDescent="0.25">
      <c r="D9" t="s">
        <v>15</v>
      </c>
      <c r="E9">
        <v>599032</v>
      </c>
      <c r="F9" s="4" t="s">
        <v>28</v>
      </c>
      <c r="G9" t="s">
        <v>29</v>
      </c>
      <c r="H9" s="1">
        <v>43165.375</v>
      </c>
      <c r="I9" s="3">
        <v>43170.75</v>
      </c>
      <c r="K9" t="b">
        <v>0</v>
      </c>
      <c r="L9">
        <v>20</v>
      </c>
      <c r="M9" s="6">
        <f t="shared" si="0"/>
        <v>4</v>
      </c>
      <c r="O9" s="5">
        <f t="shared" si="1"/>
        <v>20</v>
      </c>
      <c r="P9" s="5">
        <f t="shared" si="2"/>
        <v>1</v>
      </c>
      <c r="Q9" s="5">
        <f t="shared" si="3"/>
        <v>6</v>
      </c>
      <c r="R9" s="5">
        <f t="shared" si="4"/>
        <v>0</v>
      </c>
      <c r="S9" s="4" t="str">
        <f t="shared" si="5"/>
        <v>-6</v>
      </c>
      <c r="T9" s="5" t="str">
        <f t="shared" si="6"/>
        <v>-1</v>
      </c>
      <c r="U9" s="5">
        <f t="shared" si="7"/>
        <v>0</v>
      </c>
      <c r="V9" s="5" t="str">
        <f t="shared" si="8"/>
        <v>-13</v>
      </c>
      <c r="W9" s="5" t="str">
        <f t="shared" si="9"/>
        <v>-8</v>
      </c>
      <c r="X9" s="5">
        <f t="shared" si="10"/>
        <v>0</v>
      </c>
      <c r="Y9" s="5" t="str">
        <f t="shared" si="11"/>
        <v>-20</v>
      </c>
      <c r="Z9" s="5" t="str">
        <f t="shared" si="12"/>
        <v>-15</v>
      </c>
      <c r="AA9" s="5">
        <f t="shared" si="13"/>
        <v>0</v>
      </c>
      <c r="AB9" s="5" t="str">
        <f t="shared" si="14"/>
        <v>-27</v>
      </c>
      <c r="AC9" s="5" t="str">
        <f t="shared" si="15"/>
        <v>-22</v>
      </c>
      <c r="AD9" s="5">
        <f t="shared" si="16"/>
        <v>0</v>
      </c>
      <c r="AE9" s="5" t="str">
        <f t="shared" si="17"/>
        <v>-34</v>
      </c>
      <c r="AF9" s="5" t="str">
        <f t="shared" si="18"/>
        <v>-29</v>
      </c>
      <c r="AG9" s="5">
        <f t="shared" si="19"/>
        <v>0</v>
      </c>
      <c r="AH9" s="5" t="str">
        <f t="shared" si="20"/>
        <v>-41</v>
      </c>
      <c r="AI9" s="5" t="str">
        <f t="shared" si="21"/>
        <v>-36</v>
      </c>
      <c r="AJ9" s="5">
        <f t="shared" si="22"/>
        <v>0</v>
      </c>
      <c r="AK9" s="5" t="str">
        <f t="shared" si="23"/>
        <v>-48</v>
      </c>
      <c r="AL9" s="5" t="str">
        <f t="shared" si="24"/>
        <v>-43</v>
      </c>
      <c r="AM9" s="5">
        <f t="shared" si="25"/>
        <v>0</v>
      </c>
      <c r="AN9" s="5" t="str">
        <f t="shared" si="26"/>
        <v>-55</v>
      </c>
      <c r="AO9" s="5" t="str">
        <f t="shared" si="27"/>
        <v>-50</v>
      </c>
      <c r="AP9" s="5">
        <f t="shared" si="28"/>
        <v>0</v>
      </c>
      <c r="AQ9" s="5" t="str">
        <f t="shared" si="29"/>
        <v>-62</v>
      </c>
      <c r="AR9" s="5" t="str">
        <f t="shared" si="30"/>
        <v>-57</v>
      </c>
      <c r="AS9" s="4" t="s">
        <v>28</v>
      </c>
    </row>
    <row r="10" spans="1:45" x14ac:dyDescent="0.25">
      <c r="D10" t="s">
        <v>15</v>
      </c>
      <c r="E10">
        <v>599014</v>
      </c>
      <c r="F10" s="4" t="s">
        <v>30</v>
      </c>
      <c r="G10" t="s">
        <v>31</v>
      </c>
      <c r="H10" s="1">
        <v>43168.375</v>
      </c>
      <c r="I10" s="3">
        <v>43177.75</v>
      </c>
      <c r="K10" t="b">
        <v>0</v>
      </c>
      <c r="L10">
        <v>30</v>
      </c>
      <c r="M10" s="6">
        <f t="shared" si="0"/>
        <v>3.3333333333333335</v>
      </c>
      <c r="O10" s="5">
        <f t="shared" si="1"/>
        <v>10</v>
      </c>
      <c r="P10" s="5">
        <f t="shared" si="2"/>
        <v>4</v>
      </c>
      <c r="Q10" s="5">
        <f t="shared" si="3"/>
        <v>13</v>
      </c>
      <c r="R10" s="5">
        <f t="shared" si="4"/>
        <v>20</v>
      </c>
      <c r="S10" s="4" t="str">
        <f t="shared" si="5"/>
        <v>-3</v>
      </c>
      <c r="T10" s="5">
        <f t="shared" si="6"/>
        <v>6</v>
      </c>
      <c r="U10" s="5">
        <f t="shared" si="7"/>
        <v>0</v>
      </c>
      <c r="V10" s="5" t="str">
        <f t="shared" si="8"/>
        <v>-10</v>
      </c>
      <c r="W10" s="5" t="str">
        <f t="shared" si="9"/>
        <v>-1</v>
      </c>
      <c r="X10" s="5">
        <f t="shared" si="10"/>
        <v>0</v>
      </c>
      <c r="Y10" s="5" t="str">
        <f t="shared" si="11"/>
        <v>-17</v>
      </c>
      <c r="Z10" s="5" t="str">
        <f t="shared" si="12"/>
        <v>-8</v>
      </c>
      <c r="AA10" s="5">
        <f t="shared" si="13"/>
        <v>0</v>
      </c>
      <c r="AB10" s="5" t="str">
        <f t="shared" si="14"/>
        <v>-24</v>
      </c>
      <c r="AC10" s="5" t="str">
        <f t="shared" si="15"/>
        <v>-15</v>
      </c>
      <c r="AD10" s="5">
        <f t="shared" si="16"/>
        <v>0</v>
      </c>
      <c r="AE10" s="5" t="str">
        <f t="shared" si="17"/>
        <v>-31</v>
      </c>
      <c r="AF10" s="5" t="str">
        <f t="shared" si="18"/>
        <v>-22</v>
      </c>
      <c r="AG10" s="5">
        <f t="shared" si="19"/>
        <v>0</v>
      </c>
      <c r="AH10" s="5" t="str">
        <f t="shared" si="20"/>
        <v>-38</v>
      </c>
      <c r="AI10" s="5" t="str">
        <f t="shared" si="21"/>
        <v>-29</v>
      </c>
      <c r="AJ10" s="5">
        <f t="shared" si="22"/>
        <v>0</v>
      </c>
      <c r="AK10" s="5" t="str">
        <f t="shared" si="23"/>
        <v>-45</v>
      </c>
      <c r="AL10" s="5" t="str">
        <f t="shared" si="24"/>
        <v>-36</v>
      </c>
      <c r="AM10" s="5">
        <f t="shared" si="25"/>
        <v>0</v>
      </c>
      <c r="AN10" s="5" t="str">
        <f t="shared" si="26"/>
        <v>-52</v>
      </c>
      <c r="AO10" s="5" t="str">
        <f t="shared" si="27"/>
        <v>-43</v>
      </c>
      <c r="AP10" s="5">
        <f t="shared" si="28"/>
        <v>0</v>
      </c>
      <c r="AQ10" s="5" t="str">
        <f t="shared" si="29"/>
        <v>-59</v>
      </c>
      <c r="AR10" s="5" t="str">
        <f t="shared" si="30"/>
        <v>-50</v>
      </c>
      <c r="AS10" s="4" t="s">
        <v>30</v>
      </c>
    </row>
    <row r="11" spans="1:45" x14ac:dyDescent="0.25">
      <c r="D11" t="s">
        <v>15</v>
      </c>
      <c r="E11">
        <v>599006</v>
      </c>
      <c r="F11" s="4" t="s">
        <v>32</v>
      </c>
      <c r="G11" t="s">
        <v>33</v>
      </c>
      <c r="H11" s="1">
        <v>43175.375</v>
      </c>
      <c r="I11" s="3">
        <v>43184.75</v>
      </c>
      <c r="K11" t="b">
        <v>0</v>
      </c>
      <c r="L11">
        <v>8</v>
      </c>
      <c r="M11" s="6">
        <f t="shared" si="0"/>
        <v>0.88888888888888884</v>
      </c>
      <c r="O11" s="5">
        <f t="shared" si="1"/>
        <v>0</v>
      </c>
      <c r="P11" s="5">
        <f t="shared" si="2"/>
        <v>11</v>
      </c>
      <c r="Q11" s="5">
        <f t="shared" si="3"/>
        <v>20</v>
      </c>
      <c r="R11" s="5">
        <f t="shared" si="4"/>
        <v>0</v>
      </c>
      <c r="S11" s="4">
        <f t="shared" si="5"/>
        <v>11</v>
      </c>
      <c r="T11" s="5">
        <f t="shared" si="6"/>
        <v>13</v>
      </c>
      <c r="U11" s="5">
        <f t="shared" si="7"/>
        <v>5.333333333333333</v>
      </c>
      <c r="V11" s="5" t="str">
        <f t="shared" si="8"/>
        <v>-3</v>
      </c>
      <c r="W11" s="5">
        <f t="shared" si="9"/>
        <v>6</v>
      </c>
      <c r="X11" s="5">
        <f t="shared" si="10"/>
        <v>0</v>
      </c>
      <c r="Y11" s="5" t="str">
        <f t="shared" si="11"/>
        <v>-10</v>
      </c>
      <c r="Z11" s="5" t="str">
        <f t="shared" si="12"/>
        <v>-1</v>
      </c>
      <c r="AA11" s="5">
        <f t="shared" si="13"/>
        <v>0</v>
      </c>
      <c r="AB11" s="5" t="str">
        <f t="shared" si="14"/>
        <v>-17</v>
      </c>
      <c r="AC11" s="5" t="str">
        <f t="shared" si="15"/>
        <v>-8</v>
      </c>
      <c r="AD11" s="5">
        <f t="shared" si="16"/>
        <v>0</v>
      </c>
      <c r="AE11" s="5" t="str">
        <f t="shared" si="17"/>
        <v>-24</v>
      </c>
      <c r="AF11" s="5" t="str">
        <f t="shared" si="18"/>
        <v>-15</v>
      </c>
      <c r="AG11" s="5">
        <f t="shared" si="19"/>
        <v>0</v>
      </c>
      <c r="AH11" s="5" t="str">
        <f t="shared" si="20"/>
        <v>-31</v>
      </c>
      <c r="AI11" s="5" t="str">
        <f t="shared" si="21"/>
        <v>-22</v>
      </c>
      <c r="AJ11" s="5">
        <f t="shared" si="22"/>
        <v>0</v>
      </c>
      <c r="AK11" s="5" t="str">
        <f t="shared" si="23"/>
        <v>-38</v>
      </c>
      <c r="AL11" s="5" t="str">
        <f t="shared" si="24"/>
        <v>-29</v>
      </c>
      <c r="AM11" s="5">
        <f t="shared" si="25"/>
        <v>0</v>
      </c>
      <c r="AN11" s="5" t="str">
        <f t="shared" si="26"/>
        <v>-45</v>
      </c>
      <c r="AO11" s="5" t="str">
        <f t="shared" si="27"/>
        <v>-36</v>
      </c>
      <c r="AP11" s="5">
        <f t="shared" si="28"/>
        <v>0</v>
      </c>
      <c r="AQ11" s="5" t="str">
        <f t="shared" si="29"/>
        <v>-52</v>
      </c>
      <c r="AR11" s="5" t="str">
        <f t="shared" si="30"/>
        <v>-43</v>
      </c>
      <c r="AS11" s="4" t="s">
        <v>32</v>
      </c>
    </row>
    <row r="12" spans="1:45" x14ac:dyDescent="0.25">
      <c r="D12" t="s">
        <v>15</v>
      </c>
      <c r="E12">
        <v>599024</v>
      </c>
      <c r="F12" s="4" t="s">
        <v>34</v>
      </c>
      <c r="G12" t="s">
        <v>35</v>
      </c>
      <c r="H12" s="1">
        <v>43178.375</v>
      </c>
      <c r="I12" s="3">
        <v>43184.75</v>
      </c>
      <c r="K12" t="b">
        <v>0</v>
      </c>
      <c r="L12">
        <v>40</v>
      </c>
      <c r="M12" s="6">
        <f t="shared" si="0"/>
        <v>6.666666666666667</v>
      </c>
      <c r="O12" s="5">
        <f t="shared" si="1"/>
        <v>0</v>
      </c>
      <c r="P12" s="5">
        <f t="shared" si="2"/>
        <v>14</v>
      </c>
      <c r="Q12" s="5">
        <f t="shared" si="3"/>
        <v>20</v>
      </c>
      <c r="R12" s="5">
        <f t="shared" si="4"/>
        <v>0</v>
      </c>
      <c r="S12" s="4">
        <f t="shared" si="5"/>
        <v>14</v>
      </c>
      <c r="T12" s="5">
        <f t="shared" si="6"/>
        <v>13</v>
      </c>
      <c r="U12" s="5">
        <f t="shared" si="7"/>
        <v>40</v>
      </c>
      <c r="V12" s="5">
        <f t="shared" si="8"/>
        <v>0</v>
      </c>
      <c r="W12" s="5">
        <f t="shared" si="9"/>
        <v>6</v>
      </c>
      <c r="X12" s="5">
        <f t="shared" si="10"/>
        <v>0</v>
      </c>
      <c r="Y12" s="5" t="str">
        <f t="shared" si="11"/>
        <v>-7</v>
      </c>
      <c r="Z12" s="5" t="str">
        <f t="shared" si="12"/>
        <v>-1</v>
      </c>
      <c r="AA12" s="5">
        <f t="shared" si="13"/>
        <v>0</v>
      </c>
      <c r="AB12" s="5" t="str">
        <f t="shared" si="14"/>
        <v>-14</v>
      </c>
      <c r="AC12" s="5" t="str">
        <f t="shared" si="15"/>
        <v>-8</v>
      </c>
      <c r="AD12" s="5">
        <f t="shared" si="16"/>
        <v>0</v>
      </c>
      <c r="AE12" s="5" t="str">
        <f t="shared" si="17"/>
        <v>-21</v>
      </c>
      <c r="AF12" s="5" t="str">
        <f t="shared" si="18"/>
        <v>-15</v>
      </c>
      <c r="AG12" s="5">
        <f t="shared" si="19"/>
        <v>0</v>
      </c>
      <c r="AH12" s="5" t="str">
        <f t="shared" si="20"/>
        <v>-28</v>
      </c>
      <c r="AI12" s="5" t="str">
        <f t="shared" si="21"/>
        <v>-22</v>
      </c>
      <c r="AJ12" s="5">
        <f t="shared" si="22"/>
        <v>0</v>
      </c>
      <c r="AK12" s="5" t="str">
        <f t="shared" si="23"/>
        <v>-35</v>
      </c>
      <c r="AL12" s="5" t="str">
        <f t="shared" si="24"/>
        <v>-29</v>
      </c>
      <c r="AM12" s="5">
        <f t="shared" si="25"/>
        <v>0</v>
      </c>
      <c r="AN12" s="5" t="str">
        <f t="shared" si="26"/>
        <v>-42</v>
      </c>
      <c r="AO12" s="5" t="str">
        <f t="shared" si="27"/>
        <v>-36</v>
      </c>
      <c r="AP12" s="5">
        <f t="shared" si="28"/>
        <v>0</v>
      </c>
      <c r="AQ12" s="5" t="str">
        <f t="shared" si="29"/>
        <v>-49</v>
      </c>
      <c r="AR12" s="5" t="str">
        <f t="shared" si="30"/>
        <v>-43</v>
      </c>
      <c r="AS12" s="4" t="s">
        <v>34</v>
      </c>
    </row>
    <row r="13" spans="1:45" x14ac:dyDescent="0.25">
      <c r="D13" t="s">
        <v>15</v>
      </c>
      <c r="E13">
        <v>599011</v>
      </c>
      <c r="F13" s="4" t="s">
        <v>36</v>
      </c>
      <c r="G13" t="s">
        <v>37</v>
      </c>
      <c r="H13" s="1">
        <v>43180.375</v>
      </c>
      <c r="I13" s="3">
        <v>43184.75</v>
      </c>
      <c r="K13" t="b">
        <v>0</v>
      </c>
      <c r="L13">
        <v>3</v>
      </c>
      <c r="M13" s="6">
        <f t="shared" si="0"/>
        <v>0.75</v>
      </c>
      <c r="O13" s="5">
        <f t="shared" si="1"/>
        <v>0</v>
      </c>
      <c r="P13" s="5">
        <f t="shared" si="2"/>
        <v>16</v>
      </c>
      <c r="Q13" s="5">
        <f t="shared" si="3"/>
        <v>20</v>
      </c>
      <c r="R13" s="5">
        <f t="shared" si="4"/>
        <v>0</v>
      </c>
      <c r="S13" s="4">
        <f t="shared" si="5"/>
        <v>16</v>
      </c>
      <c r="T13" s="5">
        <f t="shared" si="6"/>
        <v>13</v>
      </c>
      <c r="U13" s="5">
        <f t="shared" si="7"/>
        <v>3</v>
      </c>
      <c r="V13" s="5">
        <f t="shared" si="8"/>
        <v>2</v>
      </c>
      <c r="W13" s="5">
        <f t="shared" si="9"/>
        <v>6</v>
      </c>
      <c r="X13" s="5">
        <f t="shared" si="10"/>
        <v>0</v>
      </c>
      <c r="Y13" s="5" t="str">
        <f t="shared" si="11"/>
        <v>-5</v>
      </c>
      <c r="Z13" s="5" t="str">
        <f t="shared" si="12"/>
        <v>-1</v>
      </c>
      <c r="AA13" s="5">
        <f t="shared" si="13"/>
        <v>0</v>
      </c>
      <c r="AB13" s="5" t="str">
        <f t="shared" si="14"/>
        <v>-12</v>
      </c>
      <c r="AC13" s="5" t="str">
        <f t="shared" si="15"/>
        <v>-8</v>
      </c>
      <c r="AD13" s="5">
        <f t="shared" si="16"/>
        <v>0</v>
      </c>
      <c r="AE13" s="5" t="str">
        <f t="shared" si="17"/>
        <v>-19</v>
      </c>
      <c r="AF13" s="5" t="str">
        <f t="shared" si="18"/>
        <v>-15</v>
      </c>
      <c r="AG13" s="5">
        <f t="shared" si="19"/>
        <v>0</v>
      </c>
      <c r="AH13" s="5" t="str">
        <f t="shared" si="20"/>
        <v>-26</v>
      </c>
      <c r="AI13" s="5" t="str">
        <f t="shared" si="21"/>
        <v>-22</v>
      </c>
      <c r="AJ13" s="5">
        <f t="shared" si="22"/>
        <v>0</v>
      </c>
      <c r="AK13" s="5" t="str">
        <f t="shared" si="23"/>
        <v>-33</v>
      </c>
      <c r="AL13" s="5" t="str">
        <f t="shared" si="24"/>
        <v>-29</v>
      </c>
      <c r="AM13" s="5">
        <f t="shared" si="25"/>
        <v>0</v>
      </c>
      <c r="AN13" s="5" t="str">
        <f t="shared" si="26"/>
        <v>-40</v>
      </c>
      <c r="AO13" s="5" t="str">
        <f t="shared" si="27"/>
        <v>-36</v>
      </c>
      <c r="AP13" s="5">
        <f t="shared" si="28"/>
        <v>0</v>
      </c>
      <c r="AQ13" s="5" t="str">
        <f t="shared" si="29"/>
        <v>-47</v>
      </c>
      <c r="AR13" s="5" t="str">
        <f t="shared" si="30"/>
        <v>-43</v>
      </c>
      <c r="AS13" s="4" t="s">
        <v>36</v>
      </c>
    </row>
    <row r="14" spans="1:45" x14ac:dyDescent="0.25">
      <c r="D14" t="s">
        <v>38</v>
      </c>
      <c r="E14">
        <v>98461</v>
      </c>
      <c r="F14" s="4" t="s">
        <v>39</v>
      </c>
      <c r="H14" s="1">
        <v>43185.375</v>
      </c>
      <c r="I14" s="3">
        <v>43185.375</v>
      </c>
      <c r="K14">
        <v>0</v>
      </c>
      <c r="M14" s="6">
        <f t="shared" si="0"/>
        <v>0</v>
      </c>
      <c r="O14" s="5">
        <f t="shared" si="1"/>
        <v>0</v>
      </c>
      <c r="P14" s="5">
        <f t="shared" si="2"/>
        <v>21</v>
      </c>
      <c r="Q14" s="5">
        <f t="shared" si="3"/>
        <v>21</v>
      </c>
      <c r="R14" s="5">
        <f t="shared" si="4"/>
        <v>0</v>
      </c>
      <c r="S14" s="4">
        <f t="shared" si="5"/>
        <v>21</v>
      </c>
      <c r="T14" s="5">
        <f t="shared" si="6"/>
        <v>14</v>
      </c>
      <c r="U14" s="5">
        <f t="shared" si="7"/>
        <v>0</v>
      </c>
      <c r="V14" s="5">
        <f t="shared" si="8"/>
        <v>7</v>
      </c>
      <c r="W14" s="5">
        <f t="shared" si="9"/>
        <v>7</v>
      </c>
      <c r="X14" s="5">
        <f t="shared" si="10"/>
        <v>0</v>
      </c>
      <c r="Y14" s="5">
        <f t="shared" si="11"/>
        <v>0</v>
      </c>
      <c r="Z14" s="5">
        <f t="shared" si="12"/>
        <v>0</v>
      </c>
      <c r="AA14" s="5">
        <f t="shared" si="13"/>
        <v>0</v>
      </c>
      <c r="AB14" s="5" t="str">
        <f t="shared" si="14"/>
        <v>-7</v>
      </c>
      <c r="AC14" s="5" t="str">
        <f t="shared" si="15"/>
        <v>-7</v>
      </c>
      <c r="AD14" s="5">
        <f t="shared" si="16"/>
        <v>0</v>
      </c>
      <c r="AE14" s="5" t="str">
        <f t="shared" si="17"/>
        <v>-14</v>
      </c>
      <c r="AF14" s="5" t="str">
        <f t="shared" si="18"/>
        <v>-14</v>
      </c>
      <c r="AG14" s="5">
        <f t="shared" si="19"/>
        <v>0</v>
      </c>
      <c r="AH14" s="5" t="str">
        <f t="shared" si="20"/>
        <v>-21</v>
      </c>
      <c r="AI14" s="5" t="str">
        <f t="shared" si="21"/>
        <v>-21</v>
      </c>
      <c r="AJ14" s="5">
        <f t="shared" si="22"/>
        <v>0</v>
      </c>
      <c r="AK14" s="5" t="str">
        <f t="shared" si="23"/>
        <v>-28</v>
      </c>
      <c r="AL14" s="5" t="str">
        <f t="shared" si="24"/>
        <v>-28</v>
      </c>
      <c r="AM14" s="5">
        <f t="shared" si="25"/>
        <v>0</v>
      </c>
      <c r="AN14" s="5" t="str">
        <f t="shared" si="26"/>
        <v>-35</v>
      </c>
      <c r="AO14" s="5" t="str">
        <f t="shared" si="27"/>
        <v>-35</v>
      </c>
      <c r="AP14" s="5">
        <f t="shared" si="28"/>
        <v>0</v>
      </c>
      <c r="AQ14" s="5" t="str">
        <f t="shared" si="29"/>
        <v>-42</v>
      </c>
      <c r="AR14" s="5" t="str">
        <f t="shared" si="30"/>
        <v>-42</v>
      </c>
      <c r="AS14" s="4" t="s">
        <v>39</v>
      </c>
    </row>
    <row r="15" spans="1:45" x14ac:dyDescent="0.25">
      <c r="D15" t="s">
        <v>15</v>
      </c>
      <c r="E15">
        <v>599012</v>
      </c>
      <c r="F15" s="4" t="s">
        <v>40</v>
      </c>
      <c r="G15" t="s">
        <v>41</v>
      </c>
      <c r="H15" s="2">
        <v>43185.375</v>
      </c>
      <c r="I15" s="3">
        <v>43192.75</v>
      </c>
      <c r="K15" t="b">
        <v>0</v>
      </c>
      <c r="L15">
        <v>2</v>
      </c>
      <c r="M15" s="6">
        <f t="shared" si="0"/>
        <v>0.2857142857142857</v>
      </c>
      <c r="O15" s="5">
        <f t="shared" si="1"/>
        <v>0</v>
      </c>
      <c r="P15" s="5">
        <f t="shared" si="2"/>
        <v>21</v>
      </c>
      <c r="Q15" s="5">
        <f t="shared" si="3"/>
        <v>28</v>
      </c>
      <c r="R15" s="5">
        <f t="shared" si="4"/>
        <v>0</v>
      </c>
      <c r="S15" s="4">
        <f t="shared" si="5"/>
        <v>21</v>
      </c>
      <c r="T15" s="5">
        <f t="shared" si="6"/>
        <v>21</v>
      </c>
      <c r="U15" s="5">
        <f t="shared" si="7"/>
        <v>0</v>
      </c>
      <c r="V15" s="5">
        <f t="shared" si="8"/>
        <v>7</v>
      </c>
      <c r="W15" s="5">
        <f t="shared" si="9"/>
        <v>14</v>
      </c>
      <c r="X15" s="5">
        <f t="shared" si="10"/>
        <v>2</v>
      </c>
      <c r="Y15" s="5">
        <f t="shared" si="11"/>
        <v>0</v>
      </c>
      <c r="Z15" s="5">
        <f t="shared" si="12"/>
        <v>7</v>
      </c>
      <c r="AA15" s="5">
        <f t="shared" si="13"/>
        <v>0</v>
      </c>
      <c r="AB15" s="5" t="str">
        <f t="shared" si="14"/>
        <v>-7</v>
      </c>
      <c r="AC15" s="5">
        <f t="shared" si="15"/>
        <v>0</v>
      </c>
      <c r="AD15" s="5">
        <f t="shared" si="16"/>
        <v>0</v>
      </c>
      <c r="AE15" s="5" t="str">
        <f t="shared" si="17"/>
        <v>-14</v>
      </c>
      <c r="AF15" s="5" t="str">
        <f t="shared" si="18"/>
        <v>-7</v>
      </c>
      <c r="AG15" s="5">
        <f t="shared" si="19"/>
        <v>0</v>
      </c>
      <c r="AH15" s="5" t="str">
        <f t="shared" si="20"/>
        <v>-21</v>
      </c>
      <c r="AI15" s="5" t="str">
        <f t="shared" si="21"/>
        <v>-14</v>
      </c>
      <c r="AJ15" s="5">
        <f t="shared" si="22"/>
        <v>0</v>
      </c>
      <c r="AK15" s="5" t="str">
        <f t="shared" si="23"/>
        <v>-28</v>
      </c>
      <c r="AL15" s="5" t="str">
        <f t="shared" si="24"/>
        <v>-21</v>
      </c>
      <c r="AM15" s="5">
        <f t="shared" si="25"/>
        <v>0</v>
      </c>
      <c r="AN15" s="5" t="str">
        <f t="shared" si="26"/>
        <v>-35</v>
      </c>
      <c r="AO15" s="5" t="str">
        <f t="shared" si="27"/>
        <v>-28</v>
      </c>
      <c r="AP15" s="5">
        <f t="shared" si="28"/>
        <v>0</v>
      </c>
      <c r="AQ15" s="5" t="str">
        <f t="shared" si="29"/>
        <v>-42</v>
      </c>
      <c r="AR15" s="5" t="str">
        <f t="shared" si="30"/>
        <v>-35</v>
      </c>
      <c r="AS15" s="4" t="s">
        <v>40</v>
      </c>
    </row>
    <row r="16" spans="1:45" x14ac:dyDescent="0.25">
      <c r="D16" t="s">
        <v>15</v>
      </c>
      <c r="E16">
        <v>599009</v>
      </c>
      <c r="F16" s="4" t="s">
        <v>42</v>
      </c>
      <c r="G16" t="s">
        <v>43</v>
      </c>
      <c r="H16" s="1">
        <v>43189.375</v>
      </c>
      <c r="I16" s="3">
        <v>43198.75</v>
      </c>
      <c r="K16" t="b">
        <v>0</v>
      </c>
      <c r="L16">
        <v>20</v>
      </c>
      <c r="M16" s="6">
        <f t="shared" si="0"/>
        <v>2.2222222222222223</v>
      </c>
      <c r="O16" s="5">
        <f t="shared" si="1"/>
        <v>0</v>
      </c>
      <c r="P16" s="5">
        <f t="shared" si="2"/>
        <v>25</v>
      </c>
      <c r="Q16" s="5">
        <f t="shared" si="3"/>
        <v>34</v>
      </c>
      <c r="R16" s="5">
        <f t="shared" si="4"/>
        <v>0</v>
      </c>
      <c r="S16" s="4">
        <f t="shared" si="5"/>
        <v>25</v>
      </c>
      <c r="T16" s="5">
        <f t="shared" si="6"/>
        <v>27</v>
      </c>
      <c r="U16" s="5">
        <f t="shared" si="7"/>
        <v>0</v>
      </c>
      <c r="V16" s="5">
        <f t="shared" si="8"/>
        <v>11</v>
      </c>
      <c r="W16" s="5">
        <f t="shared" si="9"/>
        <v>20</v>
      </c>
      <c r="X16" s="5">
        <f t="shared" si="10"/>
        <v>6.666666666666667</v>
      </c>
      <c r="Y16" s="5">
        <f t="shared" si="11"/>
        <v>4</v>
      </c>
      <c r="Z16" s="5">
        <f t="shared" si="12"/>
        <v>13</v>
      </c>
      <c r="AA16" s="5">
        <f t="shared" si="13"/>
        <v>13.333333333333334</v>
      </c>
      <c r="AB16" s="5" t="str">
        <f t="shared" si="14"/>
        <v>-3</v>
      </c>
      <c r="AC16" s="5">
        <f t="shared" si="15"/>
        <v>6</v>
      </c>
      <c r="AD16" s="5">
        <f t="shared" si="16"/>
        <v>0</v>
      </c>
      <c r="AE16" s="5" t="str">
        <f t="shared" si="17"/>
        <v>-10</v>
      </c>
      <c r="AF16" s="5" t="str">
        <f t="shared" si="18"/>
        <v>-1</v>
      </c>
      <c r="AG16" s="5">
        <f t="shared" si="19"/>
        <v>0</v>
      </c>
      <c r="AH16" s="5" t="str">
        <f t="shared" si="20"/>
        <v>-17</v>
      </c>
      <c r="AI16" s="5" t="str">
        <f t="shared" si="21"/>
        <v>-8</v>
      </c>
      <c r="AJ16" s="5">
        <f t="shared" si="22"/>
        <v>0</v>
      </c>
      <c r="AK16" s="5" t="str">
        <f t="shared" si="23"/>
        <v>-24</v>
      </c>
      <c r="AL16" s="5" t="str">
        <f t="shared" si="24"/>
        <v>-15</v>
      </c>
      <c r="AM16" s="5">
        <f t="shared" si="25"/>
        <v>0</v>
      </c>
      <c r="AN16" s="5" t="str">
        <f t="shared" si="26"/>
        <v>-31</v>
      </c>
      <c r="AO16" s="5" t="str">
        <f t="shared" si="27"/>
        <v>-22</v>
      </c>
      <c r="AP16" s="5">
        <f t="shared" si="28"/>
        <v>0</v>
      </c>
      <c r="AQ16" s="5" t="str">
        <f t="shared" si="29"/>
        <v>-38</v>
      </c>
      <c r="AR16" s="5" t="str">
        <f t="shared" si="30"/>
        <v>-29</v>
      </c>
      <c r="AS16" s="4" t="s">
        <v>42</v>
      </c>
    </row>
    <row r="17" spans="4:45" x14ac:dyDescent="0.25">
      <c r="D17" t="s">
        <v>15</v>
      </c>
      <c r="E17">
        <v>599025</v>
      </c>
      <c r="F17" s="4" t="s">
        <v>44</v>
      </c>
      <c r="G17" t="s">
        <v>45</v>
      </c>
      <c r="H17" s="1">
        <v>43193.375</v>
      </c>
      <c r="I17" s="3">
        <v>43205.75</v>
      </c>
      <c r="K17" t="b">
        <v>0</v>
      </c>
      <c r="L17">
        <v>60</v>
      </c>
      <c r="M17" s="6">
        <f t="shared" si="0"/>
        <v>5</v>
      </c>
      <c r="O17" s="5">
        <f t="shared" si="1"/>
        <v>0</v>
      </c>
      <c r="P17" s="5">
        <f t="shared" si="2"/>
        <v>29</v>
      </c>
      <c r="Q17" s="5">
        <f t="shared" si="3"/>
        <v>41</v>
      </c>
      <c r="R17" s="5">
        <f t="shared" si="4"/>
        <v>0</v>
      </c>
      <c r="S17" s="4">
        <f t="shared" si="5"/>
        <v>29</v>
      </c>
      <c r="T17" s="5">
        <f t="shared" si="6"/>
        <v>34</v>
      </c>
      <c r="U17" s="5">
        <f t="shared" si="7"/>
        <v>0</v>
      </c>
      <c r="V17" s="5">
        <f t="shared" si="8"/>
        <v>15</v>
      </c>
      <c r="W17" s="5">
        <f t="shared" si="9"/>
        <v>27</v>
      </c>
      <c r="X17" s="5">
        <f t="shared" si="10"/>
        <v>0</v>
      </c>
      <c r="Y17" s="5">
        <f t="shared" si="11"/>
        <v>8</v>
      </c>
      <c r="Z17" s="5">
        <f t="shared" si="12"/>
        <v>20</v>
      </c>
      <c r="AA17" s="5">
        <f t="shared" si="13"/>
        <v>30</v>
      </c>
      <c r="AB17" s="5">
        <f t="shared" si="14"/>
        <v>1</v>
      </c>
      <c r="AC17" s="5">
        <f t="shared" si="15"/>
        <v>13</v>
      </c>
      <c r="AD17" s="5">
        <f t="shared" si="16"/>
        <v>30</v>
      </c>
      <c r="AE17" s="5" t="str">
        <f t="shared" si="17"/>
        <v>-6</v>
      </c>
      <c r="AF17" s="5">
        <f t="shared" si="18"/>
        <v>6</v>
      </c>
      <c r="AG17" s="5">
        <f t="shared" si="19"/>
        <v>0</v>
      </c>
      <c r="AH17" s="5" t="str">
        <f t="shared" si="20"/>
        <v>-13</v>
      </c>
      <c r="AI17" s="5" t="str">
        <f t="shared" si="21"/>
        <v>-1</v>
      </c>
      <c r="AJ17" s="5">
        <f t="shared" si="22"/>
        <v>0</v>
      </c>
      <c r="AK17" s="5" t="str">
        <f t="shared" si="23"/>
        <v>-20</v>
      </c>
      <c r="AL17" s="5" t="str">
        <f t="shared" si="24"/>
        <v>-8</v>
      </c>
      <c r="AM17" s="5">
        <f t="shared" si="25"/>
        <v>0</v>
      </c>
      <c r="AN17" s="5" t="str">
        <f t="shared" si="26"/>
        <v>-27</v>
      </c>
      <c r="AO17" s="5" t="str">
        <f t="shared" si="27"/>
        <v>-15</v>
      </c>
      <c r="AP17" s="5">
        <f t="shared" si="28"/>
        <v>0</v>
      </c>
      <c r="AQ17" s="5" t="str">
        <f t="shared" si="29"/>
        <v>-34</v>
      </c>
      <c r="AR17" s="5" t="str">
        <f t="shared" si="30"/>
        <v>-22</v>
      </c>
      <c r="AS17" s="4" t="s">
        <v>44</v>
      </c>
    </row>
    <row r="18" spans="4:45" x14ac:dyDescent="0.25">
      <c r="D18" t="s">
        <v>38</v>
      </c>
      <c r="E18">
        <v>98462</v>
      </c>
      <c r="F18" s="4" t="s">
        <v>46</v>
      </c>
      <c r="H18" s="1">
        <v>43199.375</v>
      </c>
      <c r="I18" s="3">
        <v>43199.375</v>
      </c>
      <c r="K18">
        <v>0</v>
      </c>
      <c r="M18" s="6">
        <f t="shared" si="0"/>
        <v>0</v>
      </c>
      <c r="O18" s="5">
        <f t="shared" si="1"/>
        <v>0</v>
      </c>
      <c r="P18" s="5">
        <f t="shared" si="2"/>
        <v>35</v>
      </c>
      <c r="Q18" s="5">
        <f t="shared" si="3"/>
        <v>35</v>
      </c>
      <c r="R18" s="5">
        <f t="shared" si="4"/>
        <v>0</v>
      </c>
      <c r="S18" s="4">
        <f t="shared" si="5"/>
        <v>35</v>
      </c>
      <c r="T18" s="5">
        <f t="shared" si="6"/>
        <v>28</v>
      </c>
      <c r="U18" s="5">
        <f t="shared" si="7"/>
        <v>0</v>
      </c>
      <c r="V18" s="5">
        <f t="shared" si="8"/>
        <v>21</v>
      </c>
      <c r="W18" s="5">
        <f t="shared" si="9"/>
        <v>21</v>
      </c>
      <c r="X18" s="5">
        <f t="shared" si="10"/>
        <v>0</v>
      </c>
      <c r="Y18" s="5">
        <f t="shared" si="11"/>
        <v>14</v>
      </c>
      <c r="Z18" s="5">
        <f t="shared" si="12"/>
        <v>14</v>
      </c>
      <c r="AA18" s="5">
        <f t="shared" si="13"/>
        <v>0</v>
      </c>
      <c r="AB18" s="5">
        <f t="shared" si="14"/>
        <v>7</v>
      </c>
      <c r="AC18" s="5">
        <f t="shared" si="15"/>
        <v>7</v>
      </c>
      <c r="AD18" s="5">
        <f t="shared" si="16"/>
        <v>0</v>
      </c>
      <c r="AE18" s="5">
        <f t="shared" si="17"/>
        <v>0</v>
      </c>
      <c r="AF18" s="5">
        <f t="shared" si="18"/>
        <v>0</v>
      </c>
      <c r="AG18" s="5">
        <f t="shared" si="19"/>
        <v>0</v>
      </c>
      <c r="AH18" s="5" t="str">
        <f t="shared" si="20"/>
        <v>-7</v>
      </c>
      <c r="AI18" s="5" t="str">
        <f t="shared" si="21"/>
        <v>-7</v>
      </c>
      <c r="AJ18" s="5">
        <f t="shared" si="22"/>
        <v>0</v>
      </c>
      <c r="AK18" s="5" t="str">
        <f t="shared" si="23"/>
        <v>-14</v>
      </c>
      <c r="AL18" s="5" t="str">
        <f t="shared" si="24"/>
        <v>-14</v>
      </c>
      <c r="AM18" s="5">
        <f t="shared" si="25"/>
        <v>0</v>
      </c>
      <c r="AN18" s="5" t="str">
        <f t="shared" si="26"/>
        <v>-21</v>
      </c>
      <c r="AO18" s="5" t="str">
        <f t="shared" si="27"/>
        <v>-21</v>
      </c>
      <c r="AP18" s="5">
        <f t="shared" si="28"/>
        <v>0</v>
      </c>
      <c r="AQ18" s="5" t="str">
        <f t="shared" si="29"/>
        <v>-28</v>
      </c>
      <c r="AR18" s="5" t="str">
        <f t="shared" si="30"/>
        <v>-28</v>
      </c>
      <c r="AS18" s="4" t="s">
        <v>46</v>
      </c>
    </row>
    <row r="19" spans="4:45" x14ac:dyDescent="0.25">
      <c r="D19" t="s">
        <v>15</v>
      </c>
      <c r="E19">
        <v>599026</v>
      </c>
      <c r="F19" s="4" t="s">
        <v>47</v>
      </c>
      <c r="G19" t="s">
        <v>48</v>
      </c>
      <c r="H19" s="1">
        <v>43204.375</v>
      </c>
      <c r="I19" s="3">
        <v>43231.75</v>
      </c>
      <c r="K19" t="b">
        <v>0</v>
      </c>
      <c r="L19">
        <v>100</v>
      </c>
      <c r="M19" s="6">
        <f t="shared" si="0"/>
        <v>3.7037037037037037</v>
      </c>
      <c r="O19" s="5">
        <f t="shared" si="1"/>
        <v>0</v>
      </c>
      <c r="P19" s="5">
        <f t="shared" si="2"/>
        <v>40</v>
      </c>
      <c r="Q19" s="5">
        <f t="shared" si="3"/>
        <v>67</v>
      </c>
      <c r="R19" s="5">
        <f t="shared" si="4"/>
        <v>0</v>
      </c>
      <c r="S19" s="4">
        <f t="shared" si="5"/>
        <v>40</v>
      </c>
      <c r="T19" s="5">
        <f t="shared" si="6"/>
        <v>60</v>
      </c>
      <c r="U19" s="5">
        <f t="shared" si="7"/>
        <v>0</v>
      </c>
      <c r="V19" s="5">
        <f t="shared" si="8"/>
        <v>26</v>
      </c>
      <c r="W19" s="5">
        <f t="shared" si="9"/>
        <v>53</v>
      </c>
      <c r="X19" s="5">
        <f t="shared" si="10"/>
        <v>0</v>
      </c>
      <c r="Y19" s="5">
        <f t="shared" si="11"/>
        <v>19</v>
      </c>
      <c r="Z19" s="5">
        <f t="shared" si="12"/>
        <v>46</v>
      </c>
      <c r="AA19" s="5">
        <f t="shared" si="13"/>
        <v>0</v>
      </c>
      <c r="AB19" s="5">
        <f t="shared" si="14"/>
        <v>12</v>
      </c>
      <c r="AC19" s="5">
        <f t="shared" si="15"/>
        <v>39</v>
      </c>
      <c r="AD19" s="5">
        <f t="shared" si="16"/>
        <v>7.4074074074074074</v>
      </c>
      <c r="AE19" s="5">
        <f t="shared" si="17"/>
        <v>5</v>
      </c>
      <c r="AF19" s="5">
        <f t="shared" si="18"/>
        <v>32</v>
      </c>
      <c r="AG19" s="5">
        <f t="shared" si="19"/>
        <v>25.925925925925927</v>
      </c>
      <c r="AH19" s="5" t="str">
        <f t="shared" si="20"/>
        <v>-2</v>
      </c>
      <c r="AI19" s="5">
        <f t="shared" si="21"/>
        <v>25</v>
      </c>
      <c r="AJ19" s="5">
        <f t="shared" si="22"/>
        <v>25.925925925925927</v>
      </c>
      <c r="AK19" s="5" t="str">
        <f t="shared" si="23"/>
        <v>-9</v>
      </c>
      <c r="AL19" s="5">
        <f t="shared" si="24"/>
        <v>18</v>
      </c>
      <c r="AM19" s="5">
        <f t="shared" si="25"/>
        <v>25.925925925925927</v>
      </c>
      <c r="AN19" s="5" t="str">
        <f t="shared" si="26"/>
        <v>-16</v>
      </c>
      <c r="AO19" s="5">
        <f t="shared" si="27"/>
        <v>11</v>
      </c>
      <c r="AP19" s="5">
        <f t="shared" si="28"/>
        <v>14.814814814814815</v>
      </c>
      <c r="AQ19" s="5" t="str">
        <f t="shared" si="29"/>
        <v>-23</v>
      </c>
      <c r="AR19" s="5">
        <f t="shared" si="30"/>
        <v>4</v>
      </c>
      <c r="AS19" s="4" t="s">
        <v>47</v>
      </c>
    </row>
    <row r="20" spans="4:45" x14ac:dyDescent="0.25">
      <c r="D20" t="s">
        <v>15</v>
      </c>
      <c r="E20">
        <v>599028</v>
      </c>
      <c r="F20" s="4" t="s">
        <v>49</v>
      </c>
      <c r="G20" t="s">
        <v>50</v>
      </c>
      <c r="H20" s="1">
        <v>43204.375</v>
      </c>
      <c r="I20" s="3">
        <v>43231.75</v>
      </c>
      <c r="K20" t="b">
        <v>0</v>
      </c>
      <c r="L20">
        <v>200</v>
      </c>
      <c r="M20" s="6">
        <f t="shared" si="0"/>
        <v>7.4074074074074074</v>
      </c>
      <c r="O20" s="5">
        <f t="shared" si="1"/>
        <v>0</v>
      </c>
      <c r="P20" s="5">
        <f t="shared" si="2"/>
        <v>40</v>
      </c>
      <c r="Q20" s="5">
        <f t="shared" si="3"/>
        <v>67</v>
      </c>
      <c r="R20" s="5">
        <f t="shared" si="4"/>
        <v>0</v>
      </c>
      <c r="S20" s="4">
        <f t="shared" si="5"/>
        <v>40</v>
      </c>
      <c r="T20" s="5">
        <f t="shared" si="6"/>
        <v>60</v>
      </c>
      <c r="U20" s="5">
        <f t="shared" si="7"/>
        <v>0</v>
      </c>
      <c r="V20" s="5">
        <f t="shared" si="8"/>
        <v>26</v>
      </c>
      <c r="W20" s="5">
        <f t="shared" si="9"/>
        <v>53</v>
      </c>
      <c r="X20" s="5">
        <f t="shared" si="10"/>
        <v>0</v>
      </c>
      <c r="Y20" s="5">
        <f t="shared" si="11"/>
        <v>19</v>
      </c>
      <c r="Z20" s="5">
        <f t="shared" si="12"/>
        <v>46</v>
      </c>
      <c r="AA20" s="5">
        <f t="shared" si="13"/>
        <v>0</v>
      </c>
      <c r="AB20" s="5">
        <f t="shared" si="14"/>
        <v>12</v>
      </c>
      <c r="AC20" s="5">
        <f t="shared" si="15"/>
        <v>39</v>
      </c>
      <c r="AD20" s="5">
        <f t="shared" si="16"/>
        <v>14.814814814814815</v>
      </c>
      <c r="AE20" s="5">
        <f t="shared" si="17"/>
        <v>5</v>
      </c>
      <c r="AF20" s="5">
        <f t="shared" si="18"/>
        <v>32</v>
      </c>
      <c r="AG20" s="5">
        <f t="shared" si="19"/>
        <v>51.851851851851855</v>
      </c>
      <c r="AH20" s="5" t="str">
        <f t="shared" si="20"/>
        <v>-2</v>
      </c>
      <c r="AI20" s="5">
        <f t="shared" si="21"/>
        <v>25</v>
      </c>
      <c r="AJ20" s="5">
        <f t="shared" si="22"/>
        <v>51.851851851851855</v>
      </c>
      <c r="AK20" s="5" t="str">
        <f t="shared" si="23"/>
        <v>-9</v>
      </c>
      <c r="AL20" s="5">
        <f t="shared" si="24"/>
        <v>18</v>
      </c>
      <c r="AM20" s="5">
        <f t="shared" si="25"/>
        <v>51.851851851851855</v>
      </c>
      <c r="AN20" s="5" t="str">
        <f t="shared" si="26"/>
        <v>-16</v>
      </c>
      <c r="AO20" s="5">
        <f t="shared" si="27"/>
        <v>11</v>
      </c>
      <c r="AP20" s="5">
        <f t="shared" si="28"/>
        <v>29.62962962962963</v>
      </c>
      <c r="AQ20" s="5" t="str">
        <f t="shared" si="29"/>
        <v>-23</v>
      </c>
      <c r="AR20" s="5">
        <f t="shared" si="30"/>
        <v>4</v>
      </c>
      <c r="AS20" s="4" t="s">
        <v>49</v>
      </c>
    </row>
    <row r="21" spans="4:45" x14ac:dyDescent="0.25">
      <c r="D21" t="s">
        <v>38</v>
      </c>
      <c r="E21">
        <v>98463</v>
      </c>
      <c r="F21" s="4" t="s">
        <v>51</v>
      </c>
      <c r="H21" s="1">
        <v>43220.375</v>
      </c>
      <c r="I21" s="3">
        <v>43220.375</v>
      </c>
      <c r="K21">
        <v>0</v>
      </c>
      <c r="M21" s="6">
        <f t="shared" si="0"/>
        <v>0</v>
      </c>
      <c r="O21" s="5">
        <f t="shared" si="1"/>
        <v>0</v>
      </c>
      <c r="P21" s="5">
        <f t="shared" si="2"/>
        <v>56</v>
      </c>
      <c r="Q21" s="5">
        <f t="shared" si="3"/>
        <v>56</v>
      </c>
      <c r="R21" s="5">
        <f t="shared" si="4"/>
        <v>0</v>
      </c>
      <c r="S21" s="4">
        <f t="shared" si="5"/>
        <v>56</v>
      </c>
      <c r="T21" s="5">
        <f t="shared" si="6"/>
        <v>49</v>
      </c>
      <c r="U21" s="5">
        <f t="shared" si="7"/>
        <v>0</v>
      </c>
      <c r="V21" s="5">
        <f t="shared" si="8"/>
        <v>42</v>
      </c>
      <c r="W21" s="5">
        <f t="shared" si="9"/>
        <v>42</v>
      </c>
      <c r="X21" s="5">
        <f t="shared" si="10"/>
        <v>0</v>
      </c>
      <c r="Y21" s="5">
        <f t="shared" si="11"/>
        <v>35</v>
      </c>
      <c r="Z21" s="5">
        <f t="shared" si="12"/>
        <v>35</v>
      </c>
      <c r="AA21" s="5">
        <f t="shared" si="13"/>
        <v>0</v>
      </c>
      <c r="AB21" s="5">
        <f t="shared" si="14"/>
        <v>28</v>
      </c>
      <c r="AC21" s="5">
        <f t="shared" si="15"/>
        <v>28</v>
      </c>
      <c r="AD21" s="5">
        <f t="shared" si="16"/>
        <v>0</v>
      </c>
      <c r="AE21" s="5">
        <f t="shared" si="17"/>
        <v>21</v>
      </c>
      <c r="AF21" s="5">
        <f t="shared" si="18"/>
        <v>21</v>
      </c>
      <c r="AG21" s="5">
        <f t="shared" si="19"/>
        <v>0</v>
      </c>
      <c r="AH21" s="5">
        <f t="shared" si="20"/>
        <v>14</v>
      </c>
      <c r="AI21" s="5">
        <f t="shared" si="21"/>
        <v>14</v>
      </c>
      <c r="AJ21" s="5">
        <f t="shared" si="22"/>
        <v>0</v>
      </c>
      <c r="AK21" s="5">
        <f t="shared" si="23"/>
        <v>7</v>
      </c>
      <c r="AL21" s="5">
        <f t="shared" si="24"/>
        <v>7</v>
      </c>
      <c r="AM21" s="5">
        <f t="shared" si="25"/>
        <v>0</v>
      </c>
      <c r="AN21" s="5">
        <f t="shared" si="26"/>
        <v>0</v>
      </c>
      <c r="AO21" s="5">
        <f t="shared" si="27"/>
        <v>0</v>
      </c>
      <c r="AP21" s="5">
        <f t="shared" si="28"/>
        <v>0</v>
      </c>
      <c r="AQ21" s="5" t="str">
        <f t="shared" si="29"/>
        <v>-7</v>
      </c>
      <c r="AR21" s="5" t="str">
        <f t="shared" si="30"/>
        <v>-7</v>
      </c>
      <c r="AS21" s="4" t="s">
        <v>51</v>
      </c>
    </row>
    <row r="22" spans="4:45" x14ac:dyDescent="0.25">
      <c r="D22" t="s">
        <v>15</v>
      </c>
      <c r="E22">
        <v>599058</v>
      </c>
      <c r="F22" s="4" t="s">
        <v>52</v>
      </c>
      <c r="G22" t="s">
        <v>53</v>
      </c>
      <c r="H22" s="1">
        <v>43230.375</v>
      </c>
      <c r="I22" s="3">
        <v>43234.75</v>
      </c>
      <c r="K22" t="b">
        <v>0</v>
      </c>
      <c r="L22">
        <v>20</v>
      </c>
      <c r="M22" s="6">
        <f t="shared" si="0"/>
        <v>5</v>
      </c>
      <c r="O22" s="5">
        <f t="shared" si="1"/>
        <v>0</v>
      </c>
      <c r="P22" s="5">
        <f t="shared" si="2"/>
        <v>66</v>
      </c>
      <c r="Q22" s="5">
        <f t="shared" si="3"/>
        <v>70</v>
      </c>
      <c r="R22" s="5">
        <f t="shared" si="4"/>
        <v>0</v>
      </c>
      <c r="S22" s="4">
        <f t="shared" si="5"/>
        <v>66</v>
      </c>
      <c r="T22" s="5">
        <f t="shared" si="6"/>
        <v>63</v>
      </c>
      <c r="U22" s="5">
        <f t="shared" si="7"/>
        <v>0</v>
      </c>
      <c r="V22" s="5">
        <f t="shared" si="8"/>
        <v>52</v>
      </c>
      <c r="W22" s="5">
        <f t="shared" si="9"/>
        <v>56</v>
      </c>
      <c r="X22" s="5">
        <f t="shared" si="10"/>
        <v>0</v>
      </c>
      <c r="Y22" s="5">
        <f t="shared" si="11"/>
        <v>45</v>
      </c>
      <c r="Z22" s="5">
        <f t="shared" si="12"/>
        <v>49</v>
      </c>
      <c r="AA22" s="5">
        <f t="shared" si="13"/>
        <v>0</v>
      </c>
      <c r="AB22" s="5">
        <f t="shared" si="14"/>
        <v>38</v>
      </c>
      <c r="AC22" s="5">
        <f t="shared" si="15"/>
        <v>42</v>
      </c>
      <c r="AD22" s="5">
        <f t="shared" si="16"/>
        <v>0</v>
      </c>
      <c r="AE22" s="5">
        <f t="shared" si="17"/>
        <v>31</v>
      </c>
      <c r="AF22" s="5">
        <f t="shared" si="18"/>
        <v>35</v>
      </c>
      <c r="AG22" s="5">
        <f t="shared" si="19"/>
        <v>0</v>
      </c>
      <c r="AH22" s="5">
        <f t="shared" si="20"/>
        <v>24</v>
      </c>
      <c r="AI22" s="5">
        <f t="shared" si="21"/>
        <v>28</v>
      </c>
      <c r="AJ22" s="5">
        <f t="shared" si="22"/>
        <v>0</v>
      </c>
      <c r="AK22" s="5">
        <f t="shared" si="23"/>
        <v>17</v>
      </c>
      <c r="AL22" s="5">
        <f t="shared" si="24"/>
        <v>21</v>
      </c>
      <c r="AM22" s="5">
        <f t="shared" si="25"/>
        <v>0</v>
      </c>
      <c r="AN22" s="5">
        <f t="shared" si="26"/>
        <v>10</v>
      </c>
      <c r="AO22" s="5">
        <f t="shared" si="27"/>
        <v>14</v>
      </c>
      <c r="AP22" s="5">
        <f t="shared" si="28"/>
        <v>20</v>
      </c>
      <c r="AQ22" s="5">
        <f t="shared" si="29"/>
        <v>3</v>
      </c>
      <c r="AR22" s="5">
        <f t="shared" si="30"/>
        <v>7</v>
      </c>
      <c r="AS22" s="4" t="s">
        <v>52</v>
      </c>
    </row>
    <row r="23" spans="4:45" x14ac:dyDescent="0.25">
      <c r="D23" t="s">
        <v>38</v>
      </c>
      <c r="E23">
        <v>98464</v>
      </c>
      <c r="F23" s="4" t="s">
        <v>54</v>
      </c>
      <c r="H23" s="1">
        <v>43234.375</v>
      </c>
      <c r="I23" s="3">
        <v>43234.375</v>
      </c>
      <c r="K23">
        <v>0</v>
      </c>
      <c r="M23" s="6">
        <f t="shared" si="0"/>
        <v>0</v>
      </c>
      <c r="O23" s="5">
        <f t="shared" si="1"/>
        <v>0</v>
      </c>
      <c r="P23" s="5">
        <f t="shared" si="2"/>
        <v>70</v>
      </c>
      <c r="Q23" s="5">
        <f t="shared" si="3"/>
        <v>70</v>
      </c>
      <c r="R23" s="5">
        <f t="shared" si="4"/>
        <v>0</v>
      </c>
      <c r="S23" s="4">
        <f t="shared" si="5"/>
        <v>70</v>
      </c>
      <c r="T23" s="5">
        <f t="shared" si="6"/>
        <v>63</v>
      </c>
      <c r="U23" s="5">
        <f t="shared" si="7"/>
        <v>0</v>
      </c>
      <c r="V23" s="5">
        <f t="shared" si="8"/>
        <v>56</v>
      </c>
      <c r="W23" s="5">
        <f t="shared" si="9"/>
        <v>56</v>
      </c>
      <c r="X23" s="5">
        <f t="shared" si="10"/>
        <v>0</v>
      </c>
      <c r="Y23" s="5">
        <f t="shared" si="11"/>
        <v>49</v>
      </c>
      <c r="Z23" s="5">
        <f t="shared" si="12"/>
        <v>49</v>
      </c>
      <c r="AA23" s="5">
        <f t="shared" si="13"/>
        <v>0</v>
      </c>
      <c r="AB23" s="5">
        <f t="shared" si="14"/>
        <v>42</v>
      </c>
      <c r="AC23" s="5">
        <f t="shared" si="15"/>
        <v>42</v>
      </c>
      <c r="AD23" s="5">
        <f t="shared" si="16"/>
        <v>0</v>
      </c>
      <c r="AE23" s="5">
        <f t="shared" si="17"/>
        <v>35</v>
      </c>
      <c r="AF23" s="5">
        <f t="shared" si="18"/>
        <v>35</v>
      </c>
      <c r="AG23" s="5">
        <f t="shared" si="19"/>
        <v>0</v>
      </c>
      <c r="AH23" s="5">
        <f t="shared" si="20"/>
        <v>28</v>
      </c>
      <c r="AI23" s="5">
        <f t="shared" si="21"/>
        <v>28</v>
      </c>
      <c r="AJ23" s="5">
        <f t="shared" si="22"/>
        <v>0</v>
      </c>
      <c r="AK23" s="5">
        <f t="shared" si="23"/>
        <v>21</v>
      </c>
      <c r="AL23" s="5">
        <f t="shared" si="24"/>
        <v>21</v>
      </c>
      <c r="AM23" s="5">
        <f t="shared" si="25"/>
        <v>0</v>
      </c>
      <c r="AN23" s="5">
        <f t="shared" si="26"/>
        <v>14</v>
      </c>
      <c r="AO23" s="5">
        <f t="shared" si="27"/>
        <v>14</v>
      </c>
      <c r="AP23" s="5">
        <f t="shared" si="28"/>
        <v>0</v>
      </c>
      <c r="AQ23" s="5">
        <f t="shared" si="29"/>
        <v>7</v>
      </c>
      <c r="AR23" s="5">
        <f t="shared" si="30"/>
        <v>7</v>
      </c>
      <c r="AS23" s="4" t="s">
        <v>54</v>
      </c>
    </row>
    <row r="25" spans="4:45" x14ac:dyDescent="0.25">
      <c r="L25">
        <f>SUM(L3:L23)</f>
        <v>600</v>
      </c>
      <c r="N25">
        <f>SUM(O25:AP25)</f>
        <v>597.33333333333326</v>
      </c>
      <c r="O25" s="5">
        <f>SUM(O3:O23)</f>
        <v>55.7</v>
      </c>
      <c r="R25" s="5">
        <f>SUM(R3:R23)</f>
        <v>33.700000000000003</v>
      </c>
      <c r="U25" s="5">
        <f>SUM(U3:U23)</f>
        <v>55.533333333333331</v>
      </c>
      <c r="X25" s="5">
        <f>SUM(X3:X23)</f>
        <v>15.866666666666667</v>
      </c>
      <c r="AA25" s="5">
        <f>SUM(AA3:AA23)</f>
        <v>50.533333333333331</v>
      </c>
      <c r="AD25" s="5">
        <f>SUM(AD3:AD23)</f>
        <v>59.422222222222224</v>
      </c>
      <c r="AG25" s="5">
        <f>SUM(AG3:AG23)</f>
        <v>84.977777777777789</v>
      </c>
      <c r="AJ25" s="5">
        <f>SUM(AJ3:AJ23)</f>
        <v>84.977777777777789</v>
      </c>
      <c r="AM25" s="5">
        <f>SUM(AM3:AM23)</f>
        <v>84.977777777777789</v>
      </c>
      <c r="AP25" s="5">
        <f>SUM(AP3:AP23)</f>
        <v>71.644444444444446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Metlab-News</vt:lpstr>
    </vt:vector>
  </TitlesOfParts>
  <Manager>Agantty GmbH</Manager>
  <Company>Agantty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Metlab-News_2018_03_10</dc:title>
  <dc:subject>Spreadsheet export</dc:subject>
  <dc:creator>Agantty GmbH</dc:creator>
  <cp:keywords>agantty, excel, export</cp:keywords>
  <dc:description>Default spreadsheet export</dc:description>
  <cp:lastModifiedBy>Benjamin Gerlach</cp:lastModifiedBy>
  <cp:lastPrinted>2018-03-10T22:46:53Z</cp:lastPrinted>
  <dcterms:created xsi:type="dcterms:W3CDTF">2018-03-10T16:33:09Z</dcterms:created>
  <dcterms:modified xsi:type="dcterms:W3CDTF">2018-03-10T22:59:42Z</dcterms:modified>
  <cp:category>Excel</cp:category>
</cp:coreProperties>
</file>