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updateLinks="never" codeName="ThisWorkbook"/>
  <mc:AlternateContent xmlns:mc="http://schemas.openxmlformats.org/markup-compatibility/2006">
    <mc:Choice Requires="x15">
      <x15ac:absPath xmlns:x15ac="http://schemas.microsoft.com/office/spreadsheetml/2010/11/ac" url="e:\andia3\src\c6008\"/>
    </mc:Choice>
  </mc:AlternateContent>
  <xr:revisionPtr revIDLastSave="0" documentId="13_ncr:1_{6E93CBDF-5C8C-4EFA-BAC2-EC9220F11723}" xr6:coauthVersionLast="45" xr6:coauthVersionMax="45" xr10:uidLastSave="{00000000-0000-0000-0000-000000000000}"/>
  <bookViews>
    <workbookView xWindow="-120" yWindow="-120" windowWidth="29040" windowHeight="15840" tabRatio="781" xr2:uid="{00000000-000D-0000-FFFF-FFFF00000000}"/>
  </bookViews>
  <sheets>
    <sheet name="Invoice" sheetId="1" r:id="rId1"/>
  </sheets>
  <definedNames>
    <definedName name="InvoicingTemplateLinkTarget" hidden="1">#REF!</definedName>
    <definedName name="oknAgBalanceDue">#REF!</definedName>
    <definedName name="oknAgDateFrom">#REF!</definedName>
    <definedName name="oknAgDateTo">#REF!</definedName>
    <definedName name="oknAgDueDate">#REF!</definedName>
    <definedName name="oknAgHdrAddress">#REF!</definedName>
    <definedName name="oknAgHdrCityStateZip">#REF!</definedName>
    <definedName name="oknAgHdrCountry">#REF!</definedName>
    <definedName name="oknAgHdrCustomerID">#REF!</definedName>
    <definedName name="oknAgHdrCustomerName">#REF!</definedName>
    <definedName name="oknAgHdrPhone">#REF!</definedName>
    <definedName name="oknAgHdrWhoEmail">#REF!</definedName>
    <definedName name="oknAgInvoiceDate">#REF!</definedName>
    <definedName name="oknAgInvoiceID">#REF!</definedName>
    <definedName name="oknAgOrderID">#REF!</definedName>
    <definedName name="oknAgPayments">#REF!</definedName>
    <definedName name="oknAgPaymentTerm">#REF!</definedName>
    <definedName name="oknAgSalesRepName">#REF!</definedName>
    <definedName name="oknAgShippingCost">#REF!</definedName>
    <definedName name="oknAgSubtotal">#REF!</definedName>
    <definedName name="oknAgTax1">#REF!</definedName>
    <definedName name="oknAgTax2">#REF!</definedName>
    <definedName name="oknAgTotal">#REF!</definedName>
    <definedName name="oknBalanceDue">Invoice!$Q$134</definedName>
    <definedName name="oknCompanyAddress">Invoice!$K$4</definedName>
    <definedName name="oknCompanyCityStateZip">Invoice!$K$5</definedName>
    <definedName name="oknCompanyContact">Invoice!$K$6</definedName>
    <definedName name="oknCompanyName">Invoice!$K$3</definedName>
    <definedName name="oknCost_1">Invoice!$F$20</definedName>
    <definedName name="oknCost_10">Invoice!$F$29</definedName>
    <definedName name="oknCost_100">Invoice!$F$119</definedName>
    <definedName name="oknCost_101">Invoice!$F$120</definedName>
    <definedName name="oknCost_102">Invoice!$F$121</definedName>
    <definedName name="oknCost_103">Invoice!$F$122</definedName>
    <definedName name="oknCost_104">Invoice!$F$123</definedName>
    <definedName name="oknCost_105">Invoice!$F$124</definedName>
    <definedName name="oknCost_106">Invoice!$F$125</definedName>
    <definedName name="oknCost_107">Invoice!$F$126</definedName>
    <definedName name="oknCost_108">Invoice!$F$127</definedName>
    <definedName name="oknCost_11">Invoice!$F$30</definedName>
    <definedName name="oknCost_12">Invoice!$F$31</definedName>
    <definedName name="oknCost_13">Invoice!$F$32</definedName>
    <definedName name="oknCost_14">Invoice!$F$33</definedName>
    <definedName name="oknCost_15">Invoice!$F$34</definedName>
    <definedName name="oknCost_16">Invoice!$F$35</definedName>
    <definedName name="oknCost_17">Invoice!$F$36</definedName>
    <definedName name="oknCost_18">Invoice!$F$37</definedName>
    <definedName name="oknCost_19">Invoice!$F$38</definedName>
    <definedName name="oknCost_2">Invoice!$F$21</definedName>
    <definedName name="oknCost_20">Invoice!$F$39</definedName>
    <definedName name="oknCost_21">Invoice!$F$40</definedName>
    <definedName name="oknCost_22">Invoice!$F$41</definedName>
    <definedName name="oknCost_23">Invoice!$F$42</definedName>
    <definedName name="oknCost_24">Invoice!$F$43</definedName>
    <definedName name="oknCost_25">Invoice!$F$44</definedName>
    <definedName name="oknCost_26">Invoice!$F$45</definedName>
    <definedName name="oknCost_27">Invoice!$F$46</definedName>
    <definedName name="oknCost_28">Invoice!$F$47</definedName>
    <definedName name="oknCost_29">Invoice!$F$48</definedName>
    <definedName name="oknCost_3">Invoice!$F$22</definedName>
    <definedName name="oknCost_30">Invoice!$F$49</definedName>
    <definedName name="oknCost_31">Invoice!$F$50</definedName>
    <definedName name="oknCost_32">Invoice!$F$51</definedName>
    <definedName name="oknCost_33">Invoice!$F$52</definedName>
    <definedName name="oknCost_34">Invoice!$F$53</definedName>
    <definedName name="oknCost_35">Invoice!$F$54</definedName>
    <definedName name="oknCost_36">Invoice!$F$55</definedName>
    <definedName name="oknCost_37">Invoice!$F$56</definedName>
    <definedName name="oknCost_38">Invoice!$F$57</definedName>
    <definedName name="oknCost_39">Invoice!$F$58</definedName>
    <definedName name="oknCost_4">Invoice!$F$23</definedName>
    <definedName name="oknCost_40">Invoice!$F$59</definedName>
    <definedName name="oknCost_41">Invoice!$F$60</definedName>
    <definedName name="oknCost_42">Invoice!$F$61</definedName>
    <definedName name="oknCost_43">Invoice!$F$62</definedName>
    <definedName name="oknCost_44">Invoice!$F$63</definedName>
    <definedName name="oknCost_45">Invoice!$F$64</definedName>
    <definedName name="oknCost_46">Invoice!$F$65</definedName>
    <definedName name="oknCost_47">Invoice!$F$66</definedName>
    <definedName name="oknCost_48">Invoice!$F$67</definedName>
    <definedName name="oknCost_49">Invoice!$F$68</definedName>
    <definedName name="oknCost_5">Invoice!$F$24</definedName>
    <definedName name="oknCost_50">Invoice!$F$69</definedName>
    <definedName name="oknCost_51">Invoice!$F$70</definedName>
    <definedName name="oknCost_52">Invoice!$F$71</definedName>
    <definedName name="oknCost_53">Invoice!$F$72</definedName>
    <definedName name="oknCost_54">Invoice!$F$73</definedName>
    <definedName name="oknCost_55">Invoice!$F$74</definedName>
    <definedName name="oknCost_56">Invoice!$F$75</definedName>
    <definedName name="oknCost_57">Invoice!$F$76</definedName>
    <definedName name="oknCost_58">Invoice!$F$77</definedName>
    <definedName name="oknCost_59">Invoice!$F$78</definedName>
    <definedName name="oknCost_6">Invoice!$F$25</definedName>
    <definedName name="oknCost_60">Invoice!$F$79</definedName>
    <definedName name="oknCost_61">Invoice!$F$80</definedName>
    <definedName name="oknCost_62">Invoice!$F$81</definedName>
    <definedName name="oknCost_63">Invoice!$F$82</definedName>
    <definedName name="oknCost_64">Invoice!$F$83</definedName>
    <definedName name="oknCost_65">Invoice!$F$84</definedName>
    <definedName name="oknCost_66">Invoice!$F$85</definedName>
    <definedName name="oknCost_67">Invoice!$F$86</definedName>
    <definedName name="oknCost_68">Invoice!$F$87</definedName>
    <definedName name="oknCost_69">Invoice!$F$88</definedName>
    <definedName name="oknCost_7">Invoice!$F$26</definedName>
    <definedName name="oknCost_70">Invoice!$F$89</definedName>
    <definedName name="oknCost_71">Invoice!$F$90</definedName>
    <definedName name="oknCost_72">Invoice!$F$91</definedName>
    <definedName name="oknCost_73">Invoice!$F$92</definedName>
    <definedName name="oknCost_74">Invoice!$F$93</definedName>
    <definedName name="oknCost_75">Invoice!$F$94</definedName>
    <definedName name="oknCost_76">Invoice!$F$95</definedName>
    <definedName name="oknCost_77">Invoice!$F$96</definedName>
    <definedName name="oknCost_78">Invoice!$F$97</definedName>
    <definedName name="oknCost_79">Invoice!$F$98</definedName>
    <definedName name="oknCost_8">Invoice!$F$27</definedName>
    <definedName name="oknCost_80">Invoice!$F$99</definedName>
    <definedName name="oknCost_81">Invoice!$F$100</definedName>
    <definedName name="oknCost_82">Invoice!$F$101</definedName>
    <definedName name="oknCost_83">Invoice!$F$102</definedName>
    <definedName name="oknCost_84">Invoice!$F$103</definedName>
    <definedName name="oknCost_85">Invoice!$F$104</definedName>
    <definedName name="oknCost_86">Invoice!$F$105</definedName>
    <definedName name="oknCost_87">Invoice!$F$106</definedName>
    <definedName name="oknCost_88">Invoice!$F$107</definedName>
    <definedName name="oknCost_89">Invoice!$F$108</definedName>
    <definedName name="oknCost_9">Invoice!$F$28</definedName>
    <definedName name="oknCost_90">Invoice!$F$109</definedName>
    <definedName name="oknCost_91">Invoice!$F$110</definedName>
    <definedName name="oknCost_92">Invoice!$F$111</definedName>
    <definedName name="oknCost_93">Invoice!$F$112</definedName>
    <definedName name="oknCost_94">Invoice!$F$113</definedName>
    <definedName name="oknCost_95">Invoice!$F$114</definedName>
    <definedName name="oknCost_96">Invoice!$F$115</definedName>
    <definedName name="oknCost_97">Invoice!$F$116</definedName>
    <definedName name="oknCost_98">Invoice!$F$117</definedName>
    <definedName name="oknCost_99">Invoice!$F$118</definedName>
    <definedName name="oknCsDateFrom">#REF!</definedName>
    <definedName name="oknCsDateTo">#REF!</definedName>
    <definedName name="oknCsHdrAddress">#REF!</definedName>
    <definedName name="oknCsHdrBalanceCurrent">#REF!</definedName>
    <definedName name="oknCsHdrBalanceForward">#REF!</definedName>
    <definedName name="oknCsHdrCityStateZip">#REF!</definedName>
    <definedName name="oknCsHdrCountry">#REF!</definedName>
    <definedName name="oknCsHdrCredit">#REF!</definedName>
    <definedName name="oknCsHdrCustomerID">#REF!</definedName>
    <definedName name="oknCsHdrCustomerName">#REF!</definedName>
    <definedName name="oknCsHdrInvoiceTotal">#REF!</definedName>
    <definedName name="oknCsHdrPaymentTotal">#REF!</definedName>
    <definedName name="oknCsHdrPhone">#REF!</definedName>
    <definedName name="oknCsStatementAmount">#REF!</definedName>
    <definedName name="oknCsStatementBalance">#REF!</definedName>
    <definedName name="oknCsStatementDate">#REF!</definedName>
    <definedName name="oknCsStatementDesc">#REF!</definedName>
    <definedName name="oknCsStatementDocID">#REF!</definedName>
    <definedName name="oknCsStatementDueDate">#REF!</definedName>
    <definedName name="oknCsStatementStatus">#REF!</definedName>
    <definedName name="oknDatabaseName">Invoice!$A$4</definedName>
    <definedName name="oknDueDate">Invoice!$Q$17</definedName>
    <definedName name="oknExtractingEmailInvoice" hidden="1">#REF!</definedName>
    <definedName name="oknExtractingInvoiceCopyPageSetup" hidden="1">#REF!</definedName>
    <definedName name="oknExtractingInvoiceRemoveRowCol" hidden="1">#REF!</definedName>
    <definedName name="oknExtractingProtectPwd" hidden="1">#REF!</definedName>
    <definedName name="oknExtractingProtectWorksheet" hidden="1">#REF!</definedName>
    <definedName name="oknExtractingReportRemoveRowCol" hidden="1">#REF!</definedName>
    <definedName name="oknExtractingRowsToRemoveOnReportWorksheet" hidden="1">#REF!</definedName>
    <definedName name="oknExtractingWhereToPlaceNewInvoice" hidden="1">#REF!</definedName>
    <definedName name="oknInvoiceBodyMaxNumber" hidden="1">#REF!</definedName>
    <definedName name="oknInvoiceBodyMinNumber" hidden="1">#REF!</definedName>
    <definedName name="oknInvoiceDate">Invoice!$P$5</definedName>
    <definedName name="oknInvoiceID">Invoice!$P$6</definedName>
    <definedName name="oknLineTotal_1">Invoice!$Q$20</definedName>
    <definedName name="oknLineTotal_10">Invoice!$Q$29</definedName>
    <definedName name="oknLineTotal_100">Invoice!$Q$119</definedName>
    <definedName name="oknLineTotal_101">Invoice!$Q$120</definedName>
    <definedName name="oknLineTotal_102">Invoice!$Q$121</definedName>
    <definedName name="oknLineTotal_103">Invoice!$Q$122</definedName>
    <definedName name="oknLineTotal_104">Invoice!$Q$123</definedName>
    <definedName name="oknLineTotal_105">Invoice!$Q$124</definedName>
    <definedName name="oknLineTotal_106">Invoice!$Q$125</definedName>
    <definedName name="oknLineTotal_107">Invoice!$Q$126</definedName>
    <definedName name="oknLineTotal_108">Invoice!$Q$127</definedName>
    <definedName name="oknLineTotal_11">Invoice!$Q$30</definedName>
    <definedName name="oknLineTotal_12">Invoice!$Q$31</definedName>
    <definedName name="oknLineTotal_13">Invoice!$Q$32</definedName>
    <definedName name="oknLineTotal_14">Invoice!$Q$33</definedName>
    <definedName name="oknLineTotal_15">Invoice!$Q$34</definedName>
    <definedName name="oknLineTotal_16">Invoice!$Q$35</definedName>
    <definedName name="oknLineTotal_17">Invoice!$Q$36</definedName>
    <definedName name="oknLineTotal_18">Invoice!$Q$37</definedName>
    <definedName name="oknLineTotal_19">Invoice!$Q$38</definedName>
    <definedName name="oknLineTotal_2">Invoice!$Q$21</definedName>
    <definedName name="oknLineTotal_20">Invoice!$Q$39</definedName>
    <definedName name="oknLineTotal_21">Invoice!$Q$40</definedName>
    <definedName name="oknLineTotal_22">Invoice!$Q$41</definedName>
    <definedName name="oknLineTotal_23">Invoice!$Q$42</definedName>
    <definedName name="oknLineTotal_24">Invoice!$Q$43</definedName>
    <definedName name="oknLineTotal_25">Invoice!$Q$44</definedName>
    <definedName name="oknLineTotal_26">Invoice!$Q$45</definedName>
    <definedName name="oknLineTotal_27">Invoice!$Q$46</definedName>
    <definedName name="oknLineTotal_28">Invoice!$Q$47</definedName>
    <definedName name="oknLineTotal_29">Invoice!$Q$48</definedName>
    <definedName name="oknLineTotal_3">Invoice!$Q$22</definedName>
    <definedName name="oknLineTotal_30">Invoice!$Q$49</definedName>
    <definedName name="oknLineTotal_31">Invoice!$Q$50</definedName>
    <definedName name="oknLineTotal_32">Invoice!$Q$51</definedName>
    <definedName name="oknLineTotal_33">Invoice!$Q$52</definedName>
    <definedName name="oknLineTotal_34">Invoice!$Q$53</definedName>
    <definedName name="oknLineTotal_35">Invoice!$Q$54</definedName>
    <definedName name="oknLineTotal_36">Invoice!$Q$55</definedName>
    <definedName name="oknLineTotal_37">Invoice!$Q$56</definedName>
    <definedName name="oknLineTotal_38">Invoice!$Q$57</definedName>
    <definedName name="oknLineTotal_39">Invoice!$Q$58</definedName>
    <definedName name="oknLineTotal_4">Invoice!$Q$23</definedName>
    <definedName name="oknLineTotal_40">Invoice!$Q$59</definedName>
    <definedName name="oknLineTotal_41">Invoice!$Q$60</definedName>
    <definedName name="oknLineTotal_42">Invoice!$Q$61</definedName>
    <definedName name="oknLineTotal_43">Invoice!$Q$62</definedName>
    <definedName name="oknLineTotal_44">Invoice!$Q$63</definedName>
    <definedName name="oknLineTotal_45">Invoice!$Q$64</definedName>
    <definedName name="oknLineTotal_46">Invoice!$Q$65</definedName>
    <definedName name="oknLineTotal_47">Invoice!$Q$66</definedName>
    <definedName name="oknLineTotal_48">Invoice!$Q$67</definedName>
    <definedName name="oknLineTotal_49">Invoice!$Q$68</definedName>
    <definedName name="oknLineTotal_5">Invoice!$Q$24</definedName>
    <definedName name="oknLineTotal_50">Invoice!$Q$69</definedName>
    <definedName name="oknLineTotal_51">Invoice!$Q$70</definedName>
    <definedName name="oknLineTotal_52">Invoice!$Q$71</definedName>
    <definedName name="oknLineTotal_53">Invoice!$Q$72</definedName>
    <definedName name="oknLineTotal_54">Invoice!$Q$73</definedName>
    <definedName name="oknLineTotal_55">Invoice!$Q$74</definedName>
    <definedName name="oknLineTotal_56">Invoice!$Q$75</definedName>
    <definedName name="oknLineTotal_57">Invoice!$Q$76</definedName>
    <definedName name="oknLineTotal_58">Invoice!$Q$77</definedName>
    <definedName name="oknLineTotal_59">Invoice!$Q$78</definedName>
    <definedName name="oknLineTotal_6">Invoice!$Q$25</definedName>
    <definedName name="oknLineTotal_60">Invoice!$Q$79</definedName>
    <definedName name="oknLineTotal_61">Invoice!$Q$80</definedName>
    <definedName name="oknLineTotal_62">Invoice!$Q$81</definedName>
    <definedName name="oknLineTotal_63">Invoice!$Q$82</definedName>
    <definedName name="oknLineTotal_64">Invoice!$Q$83</definedName>
    <definedName name="oknLineTotal_65">Invoice!$Q$84</definedName>
    <definedName name="oknLineTotal_66">Invoice!$Q$85</definedName>
    <definedName name="oknLineTotal_67">Invoice!$Q$86</definedName>
    <definedName name="oknLineTotal_68">Invoice!$Q$87</definedName>
    <definedName name="oknLineTotal_69">Invoice!$Q$88</definedName>
    <definedName name="oknLineTotal_7">Invoice!$Q$26</definedName>
    <definedName name="oknLineTotal_70">Invoice!$Q$89</definedName>
    <definedName name="oknLineTotal_71">Invoice!$Q$90</definedName>
    <definedName name="oknLineTotal_72">Invoice!$Q$91</definedName>
    <definedName name="oknLineTotal_73">Invoice!$Q$92</definedName>
    <definedName name="oknLineTotal_74">Invoice!$Q$93</definedName>
    <definedName name="oknLineTotal_75">Invoice!$Q$94</definedName>
    <definedName name="oknLineTotal_76">Invoice!$Q$95</definedName>
    <definedName name="oknLineTotal_77">Invoice!$Q$96</definedName>
    <definedName name="oknLineTotal_78">Invoice!$Q$97</definedName>
    <definedName name="oknLineTotal_79">Invoice!$Q$98</definedName>
    <definedName name="oknLineTotal_8">Invoice!$Q$27</definedName>
    <definedName name="oknLineTotal_80">Invoice!$Q$99</definedName>
    <definedName name="oknLineTotal_81">Invoice!$Q$100</definedName>
    <definedName name="oknLineTotal_82">Invoice!$Q$101</definedName>
    <definedName name="oknLineTotal_83">Invoice!$Q$102</definedName>
    <definedName name="oknLineTotal_84">Invoice!$Q$103</definedName>
    <definedName name="oknLineTotal_85">Invoice!$Q$104</definedName>
    <definedName name="oknLineTotal_86">Invoice!$Q$105</definedName>
    <definedName name="oknLineTotal_87">Invoice!$Q$106</definedName>
    <definedName name="oknLineTotal_88">Invoice!$Q$107</definedName>
    <definedName name="oknLineTotal_89">Invoice!$Q$108</definedName>
    <definedName name="oknLineTotal_9">Invoice!$Q$28</definedName>
    <definedName name="oknLineTotal_90">Invoice!$Q$109</definedName>
    <definedName name="oknLineTotal_91">Invoice!$Q$110</definedName>
    <definedName name="oknLineTotal_92">Invoice!$Q$111</definedName>
    <definedName name="oknLineTotal_93">Invoice!$Q$112</definedName>
    <definedName name="oknLineTotal_94">Invoice!$Q$113</definedName>
    <definedName name="oknLineTotal_95">Invoice!$Q$114</definedName>
    <definedName name="oknLineTotal_96">Invoice!$Q$115</definedName>
    <definedName name="oknLineTotal_97">Invoice!$Q$116</definedName>
    <definedName name="oknLineTotal_98">Invoice!$Q$117</definedName>
    <definedName name="oknLineTotal_99">Invoice!$Q$118</definedName>
    <definedName name="oknLineTotalTaxable">Invoice!$F$128</definedName>
    <definedName name="oknOrderID">Invoice!$H$17</definedName>
    <definedName name="oknPayments">Invoice!$Q$133</definedName>
    <definedName name="oknPaymentTerm">Invoice!$O$17</definedName>
    <definedName name="oknPoCompanyAddress">#REF!</definedName>
    <definedName name="oknPoCompanyCityStateZip">#REF!</definedName>
    <definedName name="oknPoCompanyContact">#REF!</definedName>
    <definedName name="oknPoCompanyName">#REF!</definedName>
    <definedName name="oknPoCost_1">#REF!</definedName>
    <definedName name="oknPoCost_10">#REF!</definedName>
    <definedName name="oknPoCost_11">#REF!</definedName>
    <definedName name="oknPoCost_12">#REF!</definedName>
    <definedName name="oknPoCost_2">#REF!</definedName>
    <definedName name="oknPoCost_3">#REF!</definedName>
    <definedName name="oknPoCost_4">#REF!</definedName>
    <definedName name="oknPoCost_5">#REF!</definedName>
    <definedName name="oknPoCost_6">#REF!</definedName>
    <definedName name="oknPoCost_7">#REF!</definedName>
    <definedName name="oknPoCost_8">#REF!</definedName>
    <definedName name="oknPoCost_9">#REF!</definedName>
    <definedName name="oknPoLineTotal_10">#REF!</definedName>
    <definedName name="oknPoLineTotal_11">#REF!</definedName>
    <definedName name="oknPoLineTotal_2">#REF!</definedName>
    <definedName name="oknPoLineTotal_3">#REF!</definedName>
    <definedName name="oknPoLineTotal_4">#REF!</definedName>
    <definedName name="oknPoLineTotal_5">#REF!</definedName>
    <definedName name="oknPoLineTotal_6">#REF!</definedName>
    <definedName name="oknPoLineTotal_7">#REF!</definedName>
    <definedName name="oknPoLineTotal_8">#REF!</definedName>
    <definedName name="oknPoLineTotal_9">#REF!</definedName>
    <definedName name="oknPoNotes">#REF!</definedName>
    <definedName name="oknPoPaymentTerm">#REF!</definedName>
    <definedName name="oknPoProductID_1">#REF!</definedName>
    <definedName name="oknPoProductID_10">#REF!</definedName>
    <definedName name="oknPoProductID_11">#REF!</definedName>
    <definedName name="oknPoProductID_12">#REF!</definedName>
    <definedName name="oknPoProductID_2">#REF!</definedName>
    <definedName name="oknPoProductID_3">#REF!</definedName>
    <definedName name="oknPoProductID_4">#REF!</definedName>
    <definedName name="oknPoProductID_5">#REF!</definedName>
    <definedName name="oknPoProductID_6">#REF!</definedName>
    <definedName name="oknPoProductID_7">#REF!</definedName>
    <definedName name="oknPoProductID_8">#REF!</definedName>
    <definedName name="oknPoProductID_9">#REF!</definedName>
    <definedName name="oknPoProductName_1">#REF!</definedName>
    <definedName name="oknPoProductName_10">#REF!</definedName>
    <definedName name="oknPoProductName_11">#REF!</definedName>
    <definedName name="oknPoProductName_12">#REF!</definedName>
    <definedName name="oknPoProductName_2">#REF!</definedName>
    <definedName name="oknPoProductName_3">#REF!</definedName>
    <definedName name="oknPoProductName_4">#REF!</definedName>
    <definedName name="oknPoProductName_5">#REF!</definedName>
    <definedName name="oknPoProductName_6">#REF!</definedName>
    <definedName name="oknPoProductName_7">#REF!</definedName>
    <definedName name="oknPoProductName_8">#REF!</definedName>
    <definedName name="oknPoProductName_9">#REF!</definedName>
    <definedName name="oknPoPurchaseOrderDate">#REF!</definedName>
    <definedName name="oknPoPurchaseOrderID">#REF!</definedName>
    <definedName name="oknPoSalesRepName">#REF!</definedName>
    <definedName name="oknPoShipAddress">#REF!</definedName>
    <definedName name="oknPoShipCityStateZip">#REF!</definedName>
    <definedName name="oknPoShipContact">#REF!</definedName>
    <definedName name="oknPoShipCountry">#REF!</definedName>
    <definedName name="oknPoShipName">#REF!</definedName>
    <definedName name="oknPoShipVia">#REF!</definedName>
    <definedName name="oknPoShipZipPostcode">#REF!</definedName>
    <definedName name="oknPoTax1Name">#REF!</definedName>
    <definedName name="oknPoTax1RateDefault">#REF!</definedName>
    <definedName name="oknPoTax2Name">#REF!</definedName>
    <definedName name="oknPoTax2RateDefault">#REF!</definedName>
    <definedName name="oknPoTotal">#REF!</definedName>
    <definedName name="oknPoWhoAddress">#REF!</definedName>
    <definedName name="oknPoWhoCityStateZip">#REF!</definedName>
    <definedName name="oknPoWhoCountry">#REF!</definedName>
    <definedName name="oknPoWhoEmail">#REF!</definedName>
    <definedName name="oknPoWhoID">#REF!</definedName>
    <definedName name="oknPoWhoName">#REF!</definedName>
    <definedName name="oknPoWhoPhone">#REF!</definedName>
    <definedName name="oknPoWhoZipPostcode">#REF!</definedName>
    <definedName name="oknPrAmount">#REF!</definedName>
    <definedName name="oknPrCheckNumber">#REF!</definedName>
    <definedName name="oknPrCreatedDate">#REF!</definedName>
    <definedName name="oknPrDateFrom">#REF!</definedName>
    <definedName name="oknPrDateTo">#REF!</definedName>
    <definedName name="oknPrice_1">Invoice!$L$20</definedName>
    <definedName name="oknPrice_10">Invoice!$L$29</definedName>
    <definedName name="oknPrice_100">Invoice!$L$119</definedName>
    <definedName name="oknPrice_101">Invoice!$L$120</definedName>
    <definedName name="oknPrice_102">Invoice!$L$121</definedName>
    <definedName name="oknPrice_103">Invoice!$L$122</definedName>
    <definedName name="oknPrice_104">Invoice!$L$123</definedName>
    <definedName name="oknPrice_105">Invoice!$L$124</definedName>
    <definedName name="oknPrice_106">Invoice!$L$125</definedName>
    <definedName name="oknPrice_107">Invoice!$L$126</definedName>
    <definedName name="oknPrice_108">Invoice!$L$127</definedName>
    <definedName name="oknPrice_11">Invoice!$L$30</definedName>
    <definedName name="oknPrice_12">Invoice!$L$31</definedName>
    <definedName name="oknPrice_13">Invoice!$L$32</definedName>
    <definedName name="oknPrice_14">Invoice!$L$33</definedName>
    <definedName name="oknPrice_15">Invoice!$L$34</definedName>
    <definedName name="oknPrice_16">Invoice!$L$35</definedName>
    <definedName name="oknPrice_17">Invoice!$L$36</definedName>
    <definedName name="oknPrice_18">Invoice!$L$37</definedName>
    <definedName name="oknPrice_19">Invoice!$L$38</definedName>
    <definedName name="oknPrice_2">Invoice!$L$21</definedName>
    <definedName name="oknPrice_20">Invoice!$L$39</definedName>
    <definedName name="oknPrice_21">Invoice!$L$40</definedName>
    <definedName name="oknPrice_22">Invoice!$L$41</definedName>
    <definedName name="oknPrice_23">Invoice!$L$42</definedName>
    <definedName name="oknPrice_24">Invoice!$L$43</definedName>
    <definedName name="oknPrice_25">Invoice!$L$44</definedName>
    <definedName name="oknPrice_26">Invoice!$L$45</definedName>
    <definedName name="oknPrice_27">Invoice!$L$46</definedName>
    <definedName name="oknPrice_28">Invoice!$L$47</definedName>
    <definedName name="oknPrice_29">Invoice!$L$48</definedName>
    <definedName name="oknPrice_3">Invoice!$L$22</definedName>
    <definedName name="oknPrice_30">Invoice!$L$49</definedName>
    <definedName name="oknPrice_31">Invoice!$L$50</definedName>
    <definedName name="oknPrice_32">Invoice!$L$51</definedName>
    <definedName name="oknPrice_33">Invoice!$L$52</definedName>
    <definedName name="oknPrice_34">Invoice!$L$53</definedName>
    <definedName name="oknPrice_35">Invoice!$L$54</definedName>
    <definedName name="oknPrice_36">Invoice!$L$55</definedName>
    <definedName name="oknPrice_37">Invoice!$L$56</definedName>
    <definedName name="oknPrice_38">Invoice!$L$57</definedName>
    <definedName name="oknPrice_39">Invoice!$L$58</definedName>
    <definedName name="oknPrice_4">Invoice!$L$23</definedName>
    <definedName name="oknPrice_40">Invoice!$L$59</definedName>
    <definedName name="oknPrice_41">Invoice!$L$60</definedName>
    <definedName name="oknPrice_42">Invoice!$L$61</definedName>
    <definedName name="oknPrice_43">Invoice!$L$62</definedName>
    <definedName name="oknPrice_44">Invoice!$L$63</definedName>
    <definedName name="oknPrice_45">Invoice!$L$64</definedName>
    <definedName name="oknPrice_46">Invoice!$L$65</definedName>
    <definedName name="oknPrice_47">Invoice!$L$66</definedName>
    <definedName name="oknPrice_48">Invoice!$L$67</definedName>
    <definedName name="oknPrice_49">Invoice!$L$68</definedName>
    <definedName name="oknPrice_5">Invoice!$L$24</definedName>
    <definedName name="oknPrice_50">Invoice!$L$69</definedName>
    <definedName name="oknPrice_51">Invoice!$L$70</definedName>
    <definedName name="oknPrice_52">Invoice!$L$71</definedName>
    <definedName name="oknPrice_53">Invoice!$L$72</definedName>
    <definedName name="oknPrice_54">Invoice!$L$73</definedName>
    <definedName name="oknPrice_55">Invoice!$L$74</definedName>
    <definedName name="oknPrice_56">Invoice!$L$75</definedName>
    <definedName name="oknPrice_57">Invoice!$L$76</definedName>
    <definedName name="oknPrice_58">Invoice!$L$77</definedName>
    <definedName name="oknPrice_59">Invoice!$L$78</definedName>
    <definedName name="oknPrice_6">Invoice!$L$25</definedName>
    <definedName name="oknPrice_60">Invoice!$L$79</definedName>
    <definedName name="oknPrice_61">Invoice!$L$80</definedName>
    <definedName name="oknPrice_62">Invoice!$L$81</definedName>
    <definedName name="oknPrice_63">Invoice!$L$82</definedName>
    <definedName name="oknPrice_64">Invoice!$L$83</definedName>
    <definedName name="oknPrice_65">Invoice!$L$84</definedName>
    <definedName name="oknPrice_66">Invoice!$L$85</definedName>
    <definedName name="oknPrice_67">Invoice!$L$86</definedName>
    <definedName name="oknPrice_68">Invoice!$L$87</definedName>
    <definedName name="oknPrice_69">Invoice!$L$88</definedName>
    <definedName name="oknPrice_7">Invoice!$L$26</definedName>
    <definedName name="oknPrice_70">Invoice!$L$89</definedName>
    <definedName name="oknPrice_71">Invoice!$L$90</definedName>
    <definedName name="oknPrice_72">Invoice!$L$91</definedName>
    <definedName name="oknPrice_73">Invoice!$L$92</definedName>
    <definedName name="oknPrice_74">Invoice!$L$93</definedName>
    <definedName name="oknPrice_75">Invoice!$L$94</definedName>
    <definedName name="oknPrice_76">Invoice!$L$95</definedName>
    <definedName name="oknPrice_77">Invoice!$L$96</definedName>
    <definedName name="oknPrice_78">Invoice!$L$97</definedName>
    <definedName name="oknPrice_79">Invoice!$L$98</definedName>
    <definedName name="oknPrice_8">Invoice!$L$27</definedName>
    <definedName name="oknPrice_80">Invoice!$L$99</definedName>
    <definedName name="oknPrice_81">Invoice!$L$100</definedName>
    <definedName name="oknPrice_82">Invoice!$L$101</definedName>
    <definedName name="oknPrice_83">Invoice!$L$102</definedName>
    <definedName name="oknPrice_84">Invoice!$L$103</definedName>
    <definedName name="oknPrice_85">Invoice!$L$104</definedName>
    <definedName name="oknPrice_86">Invoice!$L$105</definedName>
    <definedName name="oknPrice_87">Invoice!$L$106</definedName>
    <definedName name="oknPrice_88">Invoice!$L$107</definedName>
    <definedName name="oknPrice_89">Invoice!$L$108</definedName>
    <definedName name="oknPrice_9">Invoice!$L$28</definedName>
    <definedName name="oknPrice_90">Invoice!$L$109</definedName>
    <definedName name="oknPrice_91">Invoice!$L$110</definedName>
    <definedName name="oknPrice_92">Invoice!$L$111</definedName>
    <definedName name="oknPrice_93">Invoice!$L$112</definedName>
    <definedName name="oknPrice_94">Invoice!$L$113</definedName>
    <definedName name="oknPrice_95">Invoice!$L$114</definedName>
    <definedName name="oknPrice_96">Invoice!$L$115</definedName>
    <definedName name="oknPrice_97">Invoice!$L$116</definedName>
    <definedName name="oknPrice_98">Invoice!$L$117</definedName>
    <definedName name="oknPrice_99">Invoice!$L$118</definedName>
    <definedName name="oknPrInvoiceID">#REF!</definedName>
    <definedName name="oknPrNotes">#REF!</definedName>
    <definedName name="oknProductID_1">Invoice!$A$20</definedName>
    <definedName name="oknProductID_10">Invoice!$A$29</definedName>
    <definedName name="oknProductID_100">Invoice!$A$119</definedName>
    <definedName name="oknProductID_101">Invoice!$A$120</definedName>
    <definedName name="oknProductID_102">Invoice!$A$121</definedName>
    <definedName name="oknProductID_103">Invoice!$A$122</definedName>
    <definedName name="oknProductID_104">Invoice!$A$123</definedName>
    <definedName name="oknProductID_105">Invoice!$A$124</definedName>
    <definedName name="oknProductID_106">Invoice!$A$125</definedName>
    <definedName name="oknProductID_107">Invoice!$A$126</definedName>
    <definedName name="oknProductID_108">Invoice!$A$127</definedName>
    <definedName name="oknProductID_11">Invoice!$A$30</definedName>
    <definedName name="oknProductID_12">Invoice!$A$31</definedName>
    <definedName name="oknProductID_13">Invoice!$A$32</definedName>
    <definedName name="oknProductID_14">Invoice!$A$33</definedName>
    <definedName name="oknProductID_15">Invoice!$A$34</definedName>
    <definedName name="oknProductID_16">Invoice!$A$35</definedName>
    <definedName name="oknProductID_17">Invoice!$A$36</definedName>
    <definedName name="oknProductID_18">Invoice!$A$37</definedName>
    <definedName name="oknProductID_19">Invoice!$A$38</definedName>
    <definedName name="oknProductID_2">Invoice!$A$21</definedName>
    <definedName name="oknProductID_20">Invoice!$A$39</definedName>
    <definedName name="oknProductID_21">Invoice!$A$40</definedName>
    <definedName name="oknProductID_22">Invoice!$A$41</definedName>
    <definedName name="oknProductID_23">Invoice!$A$42</definedName>
    <definedName name="oknProductID_24">Invoice!$A$43</definedName>
    <definedName name="oknProductID_25">Invoice!$A$44</definedName>
    <definedName name="oknProductID_26">Invoice!$A$45</definedName>
    <definedName name="oknProductID_27">Invoice!$A$46</definedName>
    <definedName name="oknProductID_28">Invoice!$A$47</definedName>
    <definedName name="oknProductID_29">Invoice!$A$48</definedName>
    <definedName name="oknProductID_3">Invoice!$A$22</definedName>
    <definedName name="oknProductID_30">Invoice!$A$49</definedName>
    <definedName name="oknProductID_31">Invoice!$A$50</definedName>
    <definedName name="oknProductID_32">Invoice!$A$51</definedName>
    <definedName name="oknProductID_33">Invoice!$A$52</definedName>
    <definedName name="oknProductID_34">Invoice!$A$53</definedName>
    <definedName name="oknProductID_35">Invoice!$A$54</definedName>
    <definedName name="oknProductID_36">Invoice!$A$55</definedName>
    <definedName name="oknProductID_37">Invoice!$A$56</definedName>
    <definedName name="oknProductID_38">Invoice!$A$57</definedName>
    <definedName name="oknProductID_39">Invoice!$A$58</definedName>
    <definedName name="oknProductID_4">Invoice!$A$23</definedName>
    <definedName name="oknProductID_40">Invoice!$A$59</definedName>
    <definedName name="oknProductID_41">Invoice!$A$60</definedName>
    <definedName name="oknProductID_42">Invoice!$A$61</definedName>
    <definedName name="oknProductID_43">Invoice!$A$62</definedName>
    <definedName name="oknProductID_44">Invoice!$A$63</definedName>
    <definedName name="oknProductID_45">Invoice!$A$64</definedName>
    <definedName name="oknProductID_46">Invoice!$A$65</definedName>
    <definedName name="oknProductID_47">Invoice!$A$66</definedName>
    <definedName name="oknProductID_48">Invoice!$A$67</definedName>
    <definedName name="oknProductID_49">Invoice!$A$68</definedName>
    <definedName name="oknProductID_5">Invoice!$A$24</definedName>
    <definedName name="oknProductID_50">Invoice!$A$69</definedName>
    <definedName name="oknProductID_51">Invoice!$A$70</definedName>
    <definedName name="oknProductID_52">Invoice!$A$71</definedName>
    <definedName name="oknProductID_53">Invoice!$A$72</definedName>
    <definedName name="oknProductID_54">Invoice!$A$73</definedName>
    <definedName name="oknProductID_55">Invoice!$A$74</definedName>
    <definedName name="oknProductID_56">Invoice!$A$75</definedName>
    <definedName name="oknProductID_57">Invoice!$A$76</definedName>
    <definedName name="oknProductID_58">Invoice!$A$77</definedName>
    <definedName name="oknProductID_59">Invoice!$A$78</definedName>
    <definedName name="oknProductID_6">Invoice!$A$25</definedName>
    <definedName name="oknProductID_60">Invoice!$A$79</definedName>
    <definedName name="oknProductID_61">Invoice!$A$80</definedName>
    <definedName name="oknProductID_62">Invoice!$A$81</definedName>
    <definedName name="oknProductID_63">Invoice!$A$82</definedName>
    <definedName name="oknProductID_64">Invoice!$A$83</definedName>
    <definedName name="oknProductID_65">Invoice!$A$84</definedName>
    <definedName name="oknProductID_66">Invoice!$A$85</definedName>
    <definedName name="oknProductID_67">Invoice!$A$86</definedName>
    <definedName name="oknProductID_68">Invoice!$A$87</definedName>
    <definedName name="oknProductID_69">Invoice!$A$88</definedName>
    <definedName name="oknProductID_7">Invoice!$A$26</definedName>
    <definedName name="oknProductID_70">Invoice!$A$89</definedName>
    <definedName name="oknProductID_71">Invoice!$A$90</definedName>
    <definedName name="oknProductID_72">Invoice!$A$91</definedName>
    <definedName name="oknProductID_73">Invoice!$A$92</definedName>
    <definedName name="oknProductID_74">Invoice!$A$93</definedName>
    <definedName name="oknProductID_75">Invoice!$A$94</definedName>
    <definedName name="oknProductID_76">Invoice!$A$95</definedName>
    <definedName name="oknProductID_77">Invoice!$A$96</definedName>
    <definedName name="oknProductID_78">Invoice!$A$97</definedName>
    <definedName name="oknProductID_79">Invoice!$A$98</definedName>
    <definedName name="oknProductID_8">Invoice!$A$27</definedName>
    <definedName name="oknProductID_80">Invoice!$A$99</definedName>
    <definedName name="oknProductID_81">Invoice!$A$100</definedName>
    <definedName name="oknProductID_82">Invoice!$A$101</definedName>
    <definedName name="oknProductID_83">Invoice!$A$102</definedName>
    <definedName name="oknProductID_84">Invoice!$A$103</definedName>
    <definedName name="oknProductID_85">Invoice!$A$104</definedName>
    <definedName name="oknProductID_86">Invoice!$A$105</definedName>
    <definedName name="oknProductID_87">Invoice!$A$106</definedName>
    <definedName name="oknProductID_88">Invoice!$A$107</definedName>
    <definedName name="oknProductID_89">Invoice!$A$108</definedName>
    <definedName name="oknProductID_9">Invoice!$A$28</definedName>
    <definedName name="oknProductID_90">Invoice!$A$109</definedName>
    <definedName name="oknProductID_91">Invoice!$A$110</definedName>
    <definedName name="oknProductID_92">Invoice!$A$111</definedName>
    <definedName name="oknProductID_93">Invoice!$A$112</definedName>
    <definedName name="oknProductID_94">Invoice!$A$113</definedName>
    <definedName name="oknProductID_95">Invoice!$A$114</definedName>
    <definedName name="oknProductID_96">Invoice!$A$115</definedName>
    <definedName name="oknProductID_97">Invoice!$A$116</definedName>
    <definedName name="oknProductID_98">Invoice!$A$117</definedName>
    <definedName name="oknProductID_99">Invoice!$A$118</definedName>
    <definedName name="oknProductName_1">Invoice!$H$20</definedName>
    <definedName name="oknProductName_10">Invoice!$H$29</definedName>
    <definedName name="oknProductName_100">Invoice!$H$119</definedName>
    <definedName name="oknProductName_101">Invoice!$H$120</definedName>
    <definedName name="oknProductName_102">Invoice!$H$121</definedName>
    <definedName name="oknProductName_103">Invoice!$H$122</definedName>
    <definedName name="oknProductName_104">Invoice!$H$123</definedName>
    <definedName name="oknProductName_105">Invoice!$H$124</definedName>
    <definedName name="oknProductName_106">Invoice!$H$125</definedName>
    <definedName name="oknProductName_107">Invoice!$H$126</definedName>
    <definedName name="oknProductName_108">Invoice!$H$127</definedName>
    <definedName name="oknProductName_11">Invoice!$H$30</definedName>
    <definedName name="oknProductName_12">Invoice!$H$31</definedName>
    <definedName name="oknProductName_13">Invoice!$H$32</definedName>
    <definedName name="oknProductName_14">Invoice!$H$33</definedName>
    <definedName name="oknProductName_15">Invoice!$H$34</definedName>
    <definedName name="oknProductName_16">Invoice!$H$35</definedName>
    <definedName name="oknProductName_17">Invoice!$H$36</definedName>
    <definedName name="oknProductName_18">Invoice!$H$37</definedName>
    <definedName name="oknProductName_19">Invoice!$H$38</definedName>
    <definedName name="oknProductName_2">Invoice!$H$21</definedName>
    <definedName name="oknProductName_20">Invoice!$H$39</definedName>
    <definedName name="oknProductName_21">Invoice!$H$40</definedName>
    <definedName name="oknProductName_22">Invoice!$H$41</definedName>
    <definedName name="oknProductName_23">Invoice!$H$42</definedName>
    <definedName name="oknProductName_24">Invoice!$H$43</definedName>
    <definedName name="oknProductName_25">Invoice!$H$44</definedName>
    <definedName name="oknProductName_26">Invoice!$H$45</definedName>
    <definedName name="oknProductName_27">Invoice!$H$46</definedName>
    <definedName name="oknProductName_28">Invoice!$H$47</definedName>
    <definedName name="oknProductName_29">Invoice!$H$48</definedName>
    <definedName name="oknProductName_3">Invoice!$H$22</definedName>
    <definedName name="oknProductName_30">Invoice!$H$49</definedName>
    <definedName name="oknProductName_31">Invoice!$H$50</definedName>
    <definedName name="oknProductName_32">Invoice!$H$51</definedName>
    <definedName name="oknProductName_33">Invoice!$H$52</definedName>
    <definedName name="oknProductName_34">Invoice!$H$53</definedName>
    <definedName name="oknProductName_35">Invoice!$H$54</definedName>
    <definedName name="oknProductName_36">Invoice!$H$55</definedName>
    <definedName name="oknProductName_37">Invoice!$H$56</definedName>
    <definedName name="oknProductName_38">Invoice!$H$57</definedName>
    <definedName name="oknProductName_39">Invoice!$H$58</definedName>
    <definedName name="oknProductName_4">Invoice!$H$23</definedName>
    <definedName name="oknProductName_40">Invoice!$H$59</definedName>
    <definedName name="oknProductName_41">Invoice!$H$60</definedName>
    <definedName name="oknProductName_42">Invoice!$H$61</definedName>
    <definedName name="oknProductName_43">Invoice!$H$62</definedName>
    <definedName name="oknProductName_44">Invoice!$H$63</definedName>
    <definedName name="oknProductName_45">Invoice!$H$64</definedName>
    <definedName name="oknProductName_46">Invoice!$H$65</definedName>
    <definedName name="oknProductName_47">Invoice!$H$66</definedName>
    <definedName name="oknProductName_48">Invoice!$H$67</definedName>
    <definedName name="oknProductName_49">Invoice!$H$68</definedName>
    <definedName name="oknProductName_5">Invoice!$H$24</definedName>
    <definedName name="oknProductName_50">Invoice!$H$69</definedName>
    <definedName name="oknProductName_51">Invoice!$H$70</definedName>
    <definedName name="oknProductName_52">Invoice!$H$71</definedName>
    <definedName name="oknProductName_53">Invoice!$H$72</definedName>
    <definedName name="oknProductName_54">Invoice!$H$73</definedName>
    <definedName name="oknProductName_55">Invoice!$H$74</definedName>
    <definedName name="oknProductName_56">Invoice!$H$75</definedName>
    <definedName name="oknProductName_57">Invoice!$H$76</definedName>
    <definedName name="oknProductName_58">Invoice!$H$77</definedName>
    <definedName name="oknProductName_59">Invoice!$H$78</definedName>
    <definedName name="oknProductName_6">Invoice!$H$25</definedName>
    <definedName name="oknProductName_60">Invoice!$H$79</definedName>
    <definedName name="oknProductName_61">Invoice!$H$80</definedName>
    <definedName name="oknProductName_62">Invoice!$H$81</definedName>
    <definedName name="oknProductName_63">Invoice!$H$82</definedName>
    <definedName name="oknProductName_64">Invoice!$H$83</definedName>
    <definedName name="oknProductName_65">Invoice!$H$84</definedName>
    <definedName name="oknProductName_66">Invoice!$H$85</definedName>
    <definedName name="oknProductName_67">Invoice!$H$86</definedName>
    <definedName name="oknProductName_68">Invoice!$H$87</definedName>
    <definedName name="oknProductName_69">Invoice!$H$88</definedName>
    <definedName name="oknProductName_7">Invoice!$H$26</definedName>
    <definedName name="oknProductName_70">Invoice!$H$89</definedName>
    <definedName name="oknProductName_71">Invoice!$H$90</definedName>
    <definedName name="oknProductName_72">Invoice!$H$91</definedName>
    <definedName name="oknProductName_73">Invoice!$H$92</definedName>
    <definedName name="oknProductName_74">Invoice!$H$93</definedName>
    <definedName name="oknProductName_75">Invoice!$H$94</definedName>
    <definedName name="oknProductName_76">Invoice!$H$95</definedName>
    <definedName name="oknProductName_77">Invoice!$H$96</definedName>
    <definedName name="oknProductName_78">Invoice!$H$97</definedName>
    <definedName name="oknProductName_79">Invoice!$H$98</definedName>
    <definedName name="oknProductName_8">Invoice!$H$27</definedName>
    <definedName name="oknProductName_80">Invoice!$H$99</definedName>
    <definedName name="oknProductName_81">Invoice!$H$100</definedName>
    <definedName name="oknProductName_82">Invoice!$H$101</definedName>
    <definedName name="oknProductName_83">Invoice!$H$102</definedName>
    <definedName name="oknProductName_84">Invoice!$H$103</definedName>
    <definedName name="oknProductName_85">Invoice!$H$104</definedName>
    <definedName name="oknProductName_86">Invoice!$H$105</definedName>
    <definedName name="oknProductName_87">Invoice!$H$106</definedName>
    <definedName name="oknProductName_88">Invoice!$H$107</definedName>
    <definedName name="oknProductName_89">Invoice!$H$108</definedName>
    <definedName name="oknProductName_9">Invoice!$H$28</definedName>
    <definedName name="oknProductName_90">Invoice!$H$109</definedName>
    <definedName name="oknProductName_91">Invoice!$H$110</definedName>
    <definedName name="oknProductName_92">Invoice!$H$111</definedName>
    <definedName name="oknProductName_93">Invoice!$H$112</definedName>
    <definedName name="oknProductName_94">Invoice!$H$113</definedName>
    <definedName name="oknProductName_95">Invoice!$H$114</definedName>
    <definedName name="oknProductName_96">Invoice!$H$115</definedName>
    <definedName name="oknProductName_97">Invoice!$H$116</definedName>
    <definedName name="oknProductName_98">Invoice!$H$117</definedName>
    <definedName name="oknProductName_99">Invoice!$H$118</definedName>
    <definedName name="oknPrPaymentTerm">#REF!</definedName>
    <definedName name="oknPrTotalApplied">#REF!</definedName>
    <definedName name="oknPrWhoID">#REF!</definedName>
    <definedName name="oknPrWhoName">#REF!</definedName>
    <definedName name="oknQtCompanyAddress">#REF!</definedName>
    <definedName name="oknQtCompanyCityStateZip">#REF!</definedName>
    <definedName name="oknQtCompanyContact">#REF!</definedName>
    <definedName name="oknQtCompanyName">#REF!</definedName>
    <definedName name="oknQtCost_1">#REF!</definedName>
    <definedName name="oknQtCost_10">#REF!</definedName>
    <definedName name="oknQtCost_11">#REF!</definedName>
    <definedName name="oknQtCost_12">#REF!</definedName>
    <definedName name="oknQtCost_2">#REF!</definedName>
    <definedName name="oknQtCost_3">#REF!</definedName>
    <definedName name="oknQtCost_4">#REF!</definedName>
    <definedName name="oknQtCost_5">#REF!</definedName>
    <definedName name="oknQtCost_6">#REF!</definedName>
    <definedName name="oknQtCost_7">#REF!</definedName>
    <definedName name="oknQtCost_8">#REF!</definedName>
    <definedName name="oknQtCost_9">#REF!</definedName>
    <definedName name="oknQtDueDate">#REF!</definedName>
    <definedName name="oknQtLineTotal_1">#REF!</definedName>
    <definedName name="oknQtLineTotal_10">#REF!</definedName>
    <definedName name="oknQtLineTotal_11">#REF!</definedName>
    <definedName name="oknQtLineTotal_12">#REF!</definedName>
    <definedName name="oknQtLineTotal_2">#REF!</definedName>
    <definedName name="oknQtLineTotal_3">#REF!</definedName>
    <definedName name="oknQtLineTotal_4">#REF!</definedName>
    <definedName name="oknQtLineTotal_5">#REF!</definedName>
    <definedName name="oknQtLineTotal_6">#REF!</definedName>
    <definedName name="oknQtLineTotal_7">#REF!</definedName>
    <definedName name="oknQtLineTotal_8">#REF!</definedName>
    <definedName name="oknQtLineTotal_9">#REF!</definedName>
    <definedName name="oknQtLineTotalTaxable">#REF!</definedName>
    <definedName name="oknQtNotes">#REF!</definedName>
    <definedName name="oknQtOrderID">#REF!</definedName>
    <definedName name="oknQtPaymentTerm">#REF!</definedName>
    <definedName name="oknQtPrice_1">#REF!</definedName>
    <definedName name="oknQtPrice_10">#REF!</definedName>
    <definedName name="oknQtPrice_11">#REF!</definedName>
    <definedName name="oknQtPrice_12">#REF!</definedName>
    <definedName name="oknQtPrice_2">#REF!</definedName>
    <definedName name="oknQtPrice_3">#REF!</definedName>
    <definedName name="oknQtPrice_4">#REF!</definedName>
    <definedName name="oknQtPrice_5">#REF!</definedName>
    <definedName name="oknQtPrice_6">#REF!</definedName>
    <definedName name="oknQtPrice_7">#REF!</definedName>
    <definedName name="oknQtPrice_8">#REF!</definedName>
    <definedName name="oknQtPrice_9">#REF!</definedName>
    <definedName name="oknQtProductID_1">#REF!</definedName>
    <definedName name="oknQtProductID_10">#REF!</definedName>
    <definedName name="oknQtProductID_11">#REF!</definedName>
    <definedName name="oknQtProductID_12">#REF!</definedName>
    <definedName name="oknQtProductID_2">#REF!</definedName>
    <definedName name="oknQtProductID_3">#REF!</definedName>
    <definedName name="oknQtProductID_4">#REF!</definedName>
    <definedName name="oknQtProductID_5">#REF!</definedName>
    <definedName name="oknQtProductID_6">#REF!</definedName>
    <definedName name="oknQtProductID_7">#REF!</definedName>
    <definedName name="oknQtProductID_8">#REF!</definedName>
    <definedName name="oknQtProductID_9">#REF!</definedName>
    <definedName name="oknQtProductName_1">#REF!</definedName>
    <definedName name="oknQtProductName_10">#REF!</definedName>
    <definedName name="oknQtProductName_11">#REF!</definedName>
    <definedName name="oknQtProductName_12">#REF!</definedName>
    <definedName name="oknQtProductName_2">#REF!</definedName>
    <definedName name="oknQtProductName_3">#REF!</definedName>
    <definedName name="oknQtProductName_4">#REF!</definedName>
    <definedName name="oknQtProductName_5">#REF!</definedName>
    <definedName name="oknQtProductName_6">#REF!</definedName>
    <definedName name="oknQtProductName_7">#REF!</definedName>
    <definedName name="oknQtProductName_8">#REF!</definedName>
    <definedName name="oknQtProductName_9">#REF!</definedName>
    <definedName name="oknQtQuantity_1">#REF!</definedName>
    <definedName name="oknQtQuantity_10">#REF!</definedName>
    <definedName name="oknQtQuantity_11">#REF!</definedName>
    <definedName name="oknQtQuantity_12">#REF!</definedName>
    <definedName name="oknQtQuantity_2">#REF!</definedName>
    <definedName name="oknQtQuantity_3">#REF!</definedName>
    <definedName name="oknQtQuantity_4">#REF!</definedName>
    <definedName name="oknQtQuantity_5">#REF!</definedName>
    <definedName name="oknQtQuantity_6">#REF!</definedName>
    <definedName name="oknQtQuantity_7">#REF!</definedName>
    <definedName name="oknQtQuantity_8">#REF!</definedName>
    <definedName name="oknQtQuantity_9">#REF!</definedName>
    <definedName name="oknQtQuoteDate">#REF!</definedName>
    <definedName name="oknQtQuoteID">#REF!</definedName>
    <definedName name="oknQtSalesRepName">#REF!</definedName>
    <definedName name="oknQtShipAddress">#REF!</definedName>
    <definedName name="oknQtShipCityStateZip">#REF!</definedName>
    <definedName name="oknQtShipContact">#REF!</definedName>
    <definedName name="oknQtShipCountry">#REF!</definedName>
    <definedName name="oknQtShipDate">#REF!</definedName>
    <definedName name="oknQtShipName">#REF!</definedName>
    <definedName name="oknQtShippingCost">#REF!</definedName>
    <definedName name="oknQtShipVia">#REF!</definedName>
    <definedName name="oknQtShipZipPostcode">#REF!</definedName>
    <definedName name="oknQtStatus">#REF!</definedName>
    <definedName name="oknQtSubTotal">#REF!</definedName>
    <definedName name="oknQtTax1">#REF!</definedName>
    <definedName name="oknQtTax1Name">#REF!</definedName>
    <definedName name="oknQtTax1Rate">#REF!</definedName>
    <definedName name="oknQtTax1RateDefault">#REF!</definedName>
    <definedName name="oknQtTax2">#REF!</definedName>
    <definedName name="oknQtTax2IsAppliedToTax1">#REF!</definedName>
    <definedName name="oknQtTax2Name">#REF!</definedName>
    <definedName name="oknQtTax2Rate">#REF!</definedName>
    <definedName name="oknQtTax2RateDefault">#REF!</definedName>
    <definedName name="oknQtTaxable_1">#REF!</definedName>
    <definedName name="oknQtTaxable_10">#REF!</definedName>
    <definedName name="oknQtTaxable_11">#REF!</definedName>
    <definedName name="oknQtTaxable_12">#REF!</definedName>
    <definedName name="oknQtTaxable_2">#REF!</definedName>
    <definedName name="oknQtTaxable_3">#REF!</definedName>
    <definedName name="oknQtTaxable_4">#REF!</definedName>
    <definedName name="oknQtTaxable_5">#REF!</definedName>
    <definedName name="oknQtTaxable_6">#REF!</definedName>
    <definedName name="oknQtTaxable_7">#REF!</definedName>
    <definedName name="oknQtTaxable_8">#REF!</definedName>
    <definedName name="oknQtTaxable_9">#REF!</definedName>
    <definedName name="oknQtTaxTotalIncludingShippingCost">#REF!</definedName>
    <definedName name="oknQtTaxType">#REF!</definedName>
    <definedName name="oknQtTotal">#REF!</definedName>
    <definedName name="oknQtWhoAddress">#REF!</definedName>
    <definedName name="oknQtWhoCityStateZip">#REF!</definedName>
    <definedName name="oknQtWhoCountry">#REF!</definedName>
    <definedName name="oknQtWhoEmail">#REF!</definedName>
    <definedName name="oknQtWhoID">#REF!</definedName>
    <definedName name="oknQtWhoName">#REF!</definedName>
    <definedName name="oknQtWhoPhone">#REF!</definedName>
    <definedName name="oknQtWhoZipPostcode">#REF!</definedName>
    <definedName name="oknQuantity_1">Invoice!$M$20</definedName>
    <definedName name="oknQuantity_10">Invoice!$M$29</definedName>
    <definedName name="oknQuantity_100">Invoice!$M$119</definedName>
    <definedName name="oknQuantity_101">Invoice!$M$120</definedName>
    <definedName name="oknQuantity_102">Invoice!$M$121</definedName>
    <definedName name="oknQuantity_103">Invoice!$M$122</definedName>
    <definedName name="oknQuantity_104">Invoice!$M$123</definedName>
    <definedName name="oknQuantity_105">Invoice!$M$124</definedName>
    <definedName name="oknQuantity_106">Invoice!$M$125</definedName>
    <definedName name="oknQuantity_107">Invoice!$M$126</definedName>
    <definedName name="oknQuantity_108">Invoice!$M$127</definedName>
    <definedName name="oknQuantity_11">Invoice!$M$30</definedName>
    <definedName name="oknQuantity_12">Invoice!$M$31</definedName>
    <definedName name="oknQuantity_13">Invoice!$M$32</definedName>
    <definedName name="oknQuantity_14">Invoice!$M$33</definedName>
    <definedName name="oknQuantity_15">Invoice!$M$34</definedName>
    <definedName name="oknQuantity_16">Invoice!$M$35</definedName>
    <definedName name="oknQuantity_17">Invoice!$M$36</definedName>
    <definedName name="oknQuantity_18">Invoice!$M$37</definedName>
    <definedName name="oknQuantity_19">Invoice!$M$38</definedName>
    <definedName name="oknQuantity_2">Invoice!$M$21</definedName>
    <definedName name="oknQuantity_20">Invoice!$M$39</definedName>
    <definedName name="oknQuantity_21">Invoice!$M$40</definedName>
    <definedName name="oknQuantity_22">Invoice!$M$41</definedName>
    <definedName name="oknQuantity_23">Invoice!$M$42</definedName>
    <definedName name="oknQuantity_24">Invoice!$M$43</definedName>
    <definedName name="oknQuantity_25">Invoice!$M$44</definedName>
    <definedName name="oknQuantity_26">Invoice!$M$45</definedName>
    <definedName name="oknQuantity_27">Invoice!$M$46</definedName>
    <definedName name="oknQuantity_28">Invoice!$M$47</definedName>
    <definedName name="oknQuantity_29">Invoice!$M$48</definedName>
    <definedName name="oknQuantity_3">Invoice!$M$22</definedName>
    <definedName name="oknQuantity_30">Invoice!$M$49</definedName>
    <definedName name="oknQuantity_31">Invoice!$M$50</definedName>
    <definedName name="oknQuantity_32">Invoice!$M$51</definedName>
    <definedName name="oknQuantity_33">Invoice!$M$52</definedName>
    <definedName name="oknQuantity_34">Invoice!$M$53</definedName>
    <definedName name="oknQuantity_35">Invoice!$M$54</definedName>
    <definedName name="oknQuantity_36">Invoice!$M$55</definedName>
    <definedName name="oknQuantity_37">Invoice!$M$56</definedName>
    <definedName name="oknQuantity_38">Invoice!$M$57</definedName>
    <definedName name="oknQuantity_39">Invoice!$M$58</definedName>
    <definedName name="oknQuantity_4">Invoice!$M$23</definedName>
    <definedName name="oknQuantity_40">Invoice!$M$59</definedName>
    <definedName name="oknQuantity_41">Invoice!$M$60</definedName>
    <definedName name="oknQuantity_42">Invoice!$M$61</definedName>
    <definedName name="oknQuantity_43">Invoice!$M$62</definedName>
    <definedName name="oknQuantity_44">Invoice!$M$63</definedName>
    <definedName name="oknQuantity_45">Invoice!$M$64</definedName>
    <definedName name="oknQuantity_46">Invoice!$M$65</definedName>
    <definedName name="oknQuantity_47">Invoice!$M$66</definedName>
    <definedName name="oknQuantity_48">Invoice!$M$67</definedName>
    <definedName name="oknQuantity_49">Invoice!$M$68</definedName>
    <definedName name="oknQuantity_5">Invoice!$M$24</definedName>
    <definedName name="oknQuantity_50">Invoice!$M$69</definedName>
    <definedName name="oknQuantity_51">Invoice!$M$70</definedName>
    <definedName name="oknQuantity_52">Invoice!$M$71</definedName>
    <definedName name="oknQuantity_53">Invoice!$M$72</definedName>
    <definedName name="oknQuantity_54">Invoice!$M$73</definedName>
    <definedName name="oknQuantity_55">Invoice!$M$74</definedName>
    <definedName name="oknQuantity_56">Invoice!$M$75</definedName>
    <definedName name="oknQuantity_57">Invoice!$M$76</definedName>
    <definedName name="oknQuantity_58">Invoice!$M$77</definedName>
    <definedName name="oknQuantity_59">Invoice!$M$78</definedName>
    <definedName name="oknQuantity_6">Invoice!$M$25</definedName>
    <definedName name="oknQuantity_60">Invoice!$M$79</definedName>
    <definedName name="oknQuantity_61">Invoice!$M$80</definedName>
    <definedName name="oknQuantity_62">Invoice!$M$81</definedName>
    <definedName name="oknQuantity_63">Invoice!$M$82</definedName>
    <definedName name="oknQuantity_64">Invoice!$M$83</definedName>
    <definedName name="oknQuantity_65">Invoice!$M$84</definedName>
    <definedName name="oknQuantity_66">Invoice!$M$85</definedName>
    <definedName name="oknQuantity_67">Invoice!$M$86</definedName>
    <definedName name="oknQuantity_68">Invoice!$M$87</definedName>
    <definedName name="oknQuantity_69">Invoice!$M$88</definedName>
    <definedName name="oknQuantity_7">Invoice!$M$26</definedName>
    <definedName name="oknQuantity_70">Invoice!$M$89</definedName>
    <definedName name="oknQuantity_71">Invoice!$M$90</definedName>
    <definedName name="oknQuantity_72">Invoice!$M$91</definedName>
    <definedName name="oknQuantity_73">Invoice!$M$92</definedName>
    <definedName name="oknQuantity_74">Invoice!$M$93</definedName>
    <definedName name="oknQuantity_75">Invoice!$M$94</definedName>
    <definedName name="oknQuantity_76">Invoice!$M$95</definedName>
    <definedName name="oknQuantity_77">Invoice!$M$96</definedName>
    <definedName name="oknQuantity_78">Invoice!$M$97</definedName>
    <definedName name="oknQuantity_79">Invoice!$M$98</definedName>
    <definedName name="oknQuantity_8">Invoice!$M$27</definedName>
    <definedName name="oknQuantity_80">Invoice!$M$99</definedName>
    <definedName name="oknQuantity_81">Invoice!$M$100</definedName>
    <definedName name="oknQuantity_82">Invoice!$M$101</definedName>
    <definedName name="oknQuantity_83">Invoice!$M$102</definedName>
    <definedName name="oknQuantity_84">Invoice!$M$103</definedName>
    <definedName name="oknQuantity_85">Invoice!$M$104</definedName>
    <definedName name="oknQuantity_86">Invoice!$M$105</definedName>
    <definedName name="oknQuantity_87">Invoice!$M$106</definedName>
    <definedName name="oknQuantity_88">Invoice!$M$107</definedName>
    <definedName name="oknQuantity_89">Invoice!$M$108</definedName>
    <definedName name="oknQuantity_9">Invoice!$M$28</definedName>
    <definedName name="oknQuantity_90">Invoice!$M$109</definedName>
    <definedName name="oknQuantity_91">Invoice!$M$110</definedName>
    <definedName name="oknQuantity_92">Invoice!$M$111</definedName>
    <definedName name="oknQuantity_93">Invoice!$M$112</definedName>
    <definedName name="oknQuantity_94">Invoice!$M$113</definedName>
    <definedName name="oknQuantity_95">Invoice!$M$114</definedName>
    <definedName name="oknQuantity_96">Invoice!$M$115</definedName>
    <definedName name="oknQuantity_97">Invoice!$M$116</definedName>
    <definedName name="oknQuantity_98">Invoice!$M$117</definedName>
    <definedName name="oknQuantity_99">Invoice!$M$118</definedName>
    <definedName name="oknRcBalanceDue">#REF!</definedName>
    <definedName name="oknRcDateFrom">#REF!</definedName>
    <definedName name="oknRcDateTo">#REF!</definedName>
    <definedName name="oknRcDueDate">#REF!</definedName>
    <definedName name="oknRcInvoiceCost">#REF!</definedName>
    <definedName name="oknRcInvoiceDate">#REF!</definedName>
    <definedName name="oknRcInvoiceID">#REF!</definedName>
    <definedName name="oknRcOrderID">#REF!</definedName>
    <definedName name="oknRcPayments">#REF!</definedName>
    <definedName name="oknRcPaymentTerm">#REF!</definedName>
    <definedName name="oknRcSalesRepName">#REF!</definedName>
    <definedName name="oknRcShippingCost">#REF!</definedName>
    <definedName name="oknRcSubtotal">#REF!</definedName>
    <definedName name="oknRcTax1">#REF!</definedName>
    <definedName name="oknRcTax2">#REF!</definedName>
    <definedName name="oknRcTotal">#REF!</definedName>
    <definedName name="oknRcWhoID">#REF!</definedName>
    <definedName name="oknRcWhoName">#REF!</definedName>
    <definedName name="oknRpCost">#REF!</definedName>
    <definedName name="oknRpDateFrom">#REF!</definedName>
    <definedName name="oknRpDateTo">#REF!</definedName>
    <definedName name="oknRpInvoiceDate">#REF!</definedName>
    <definedName name="oknRpInvoiceID">#REF!</definedName>
    <definedName name="oknRpLineTotal">#REF!</definedName>
    <definedName name="oknRpPrice">#REF!</definedName>
    <definedName name="oknRpProductID">#REF!</definedName>
    <definedName name="oknRpProductName">#REF!</definedName>
    <definedName name="oknRpQuantity">#REF!</definedName>
    <definedName name="oknRrBalanceDue">#REF!</definedName>
    <definedName name="oknRrDateFrom">#REF!</definedName>
    <definedName name="oknRrDateTo">#REF!</definedName>
    <definedName name="oknRrDueDate">#REF!</definedName>
    <definedName name="oknRrInvoiceCost">#REF!</definedName>
    <definedName name="oknRrInvoiceDate">#REF!</definedName>
    <definedName name="oknRrInvoiceID">#REF!</definedName>
    <definedName name="oknRrOrderID">#REF!</definedName>
    <definedName name="oknRrPayments">#REF!</definedName>
    <definedName name="oknRrSalesRepName">#REF!</definedName>
    <definedName name="oknRrShippingCost">#REF!</definedName>
    <definedName name="oknRrSubtotal">#REF!</definedName>
    <definedName name="oknRrTax1">#REF!</definedName>
    <definedName name="oknRrTax2">#REF!</definedName>
    <definedName name="oknRrTotal">#REF!</definedName>
    <definedName name="oknRsBalanceDue">#REF!</definedName>
    <definedName name="oknRsDateFrom">#REF!</definedName>
    <definedName name="oknRsDateTo">#REF!</definedName>
    <definedName name="oknRsDueDate">#REF!</definedName>
    <definedName name="oknRsInvoiceCost">#REF!</definedName>
    <definedName name="oknRsInvoiceDate">#REF!</definedName>
    <definedName name="oknRsInvoiceID">#REF!</definedName>
    <definedName name="oknRsOrderID">#REF!</definedName>
    <definedName name="oknRsPayments">#REF!</definedName>
    <definedName name="oknRsPaymentTerm">#REF!</definedName>
    <definedName name="oknRsSalesRepName">#REF!</definedName>
    <definedName name="oknRsShippingCost">#REF!</definedName>
    <definedName name="oknRsSubTotal">#REF!</definedName>
    <definedName name="oknRsTax1">#REF!</definedName>
    <definedName name="oknRsTax2">#REF!</definedName>
    <definedName name="oknRsTotal">#REF!</definedName>
    <definedName name="oknRsWhoName">#REF!</definedName>
    <definedName name="oknRsYearMonth">#REF!</definedName>
    <definedName name="oknSalesRepName">Invoice!$J$17</definedName>
    <definedName name="oknSavingInvoiceClearWorksheet" hidden="1">#REF!</definedName>
    <definedName name="oknSavingInvoicePromptForPayment" hidden="1">#REF!</definedName>
    <definedName name="oknShipAddress">Invoice!$O$11</definedName>
    <definedName name="oknShipCityStateZip">Invoice!$O$12</definedName>
    <definedName name="oknShipContact">Invoice!$O$14</definedName>
    <definedName name="oknShipCountry">Invoice!$O$13</definedName>
    <definedName name="oknShipDate">Invoice!$L$17</definedName>
    <definedName name="oknShipName">Invoice!$O$10</definedName>
    <definedName name="oknShippingCost">Invoice!$Q$129</definedName>
    <definedName name="oknShipVia">Invoice!$M$17</definedName>
    <definedName name="oknStatus">Invoice!$A$6</definedName>
    <definedName name="oknSubTotal">Invoice!$Q$128</definedName>
    <definedName name="oknTax1">Invoice!$Q$131</definedName>
    <definedName name="oknTax1Name">Invoice!$N$131</definedName>
    <definedName name="oknTax1Rate">Invoice!$O$131</definedName>
    <definedName name="oknTax1RateDefault">Invoice!$E$12</definedName>
    <definedName name="oknTax2">Invoice!$Q$130</definedName>
    <definedName name="oknTax2IsAppliedToTax1">Invoice!$E$10</definedName>
    <definedName name="oknTax2Name">Invoice!$N$130</definedName>
    <definedName name="oknTax2Rate">Invoice!$O$130</definedName>
    <definedName name="oknTax2RateDefault">Invoice!$E$13</definedName>
    <definedName name="oknTaxable_1">Invoice!$E$20</definedName>
    <definedName name="oknTaxable_10">Invoice!$E$29</definedName>
    <definedName name="oknTaxable_100">Invoice!$E$119</definedName>
    <definedName name="oknTaxable_101">Invoice!$E$120</definedName>
    <definedName name="oknTaxable_102">Invoice!$E$121</definedName>
    <definedName name="oknTaxable_103">Invoice!$E$122</definedName>
    <definedName name="oknTaxable_104">Invoice!$E$123</definedName>
    <definedName name="oknTaxable_105">Invoice!$E$124</definedName>
    <definedName name="oknTaxable_106">Invoice!$E$125</definedName>
    <definedName name="oknTaxable_107">Invoice!$E$126</definedName>
    <definedName name="oknTaxable_108">Invoice!$E$127</definedName>
    <definedName name="oknTaxable_11">Invoice!$E$30</definedName>
    <definedName name="oknTaxable_12">Invoice!$E$31</definedName>
    <definedName name="oknTaxable_13">Invoice!$E$32</definedName>
    <definedName name="oknTaxable_14">Invoice!$E$33</definedName>
    <definedName name="oknTaxable_15">Invoice!$E$34</definedName>
    <definedName name="oknTaxable_16">Invoice!$E$35</definedName>
    <definedName name="oknTaxable_17">Invoice!$E$36</definedName>
    <definedName name="oknTaxable_18">Invoice!$E$37</definedName>
    <definedName name="oknTaxable_19">Invoice!$E$38</definedName>
    <definedName name="oknTaxable_2">Invoice!$E$21</definedName>
    <definedName name="oknTaxable_20">Invoice!$E$39</definedName>
    <definedName name="oknTaxable_21">Invoice!$E$40</definedName>
    <definedName name="oknTaxable_22">Invoice!$E$41</definedName>
    <definedName name="oknTaxable_23">Invoice!$E$42</definedName>
    <definedName name="oknTaxable_24">Invoice!$E$43</definedName>
    <definedName name="oknTaxable_25">Invoice!$E$44</definedName>
    <definedName name="oknTaxable_26">Invoice!$E$45</definedName>
    <definedName name="oknTaxable_27">Invoice!$E$46</definedName>
    <definedName name="oknTaxable_28">Invoice!$E$47</definedName>
    <definedName name="oknTaxable_29">Invoice!$E$48</definedName>
    <definedName name="oknTaxable_3">Invoice!$E$22</definedName>
    <definedName name="oknTaxable_30">Invoice!$E$49</definedName>
    <definedName name="oknTaxable_31">Invoice!$E$50</definedName>
    <definedName name="oknTaxable_32">Invoice!$E$51</definedName>
    <definedName name="oknTaxable_33">Invoice!$E$52</definedName>
    <definedName name="oknTaxable_34">Invoice!$E$53</definedName>
    <definedName name="oknTaxable_35">Invoice!$E$54</definedName>
    <definedName name="oknTaxable_36">Invoice!$E$55</definedName>
    <definedName name="oknTaxable_37">Invoice!$E$56</definedName>
    <definedName name="oknTaxable_38">Invoice!$E$57</definedName>
    <definedName name="oknTaxable_39">Invoice!$E$58</definedName>
    <definedName name="oknTaxable_4">Invoice!$E$23</definedName>
    <definedName name="oknTaxable_40">Invoice!$E$59</definedName>
    <definedName name="oknTaxable_41">Invoice!$E$60</definedName>
    <definedName name="oknTaxable_42">Invoice!$E$61</definedName>
    <definedName name="oknTaxable_43">Invoice!$E$62</definedName>
    <definedName name="oknTaxable_44">Invoice!$E$63</definedName>
    <definedName name="oknTaxable_45">Invoice!$E$64</definedName>
    <definedName name="oknTaxable_46">Invoice!$E$65</definedName>
    <definedName name="oknTaxable_47">Invoice!$E$66</definedName>
    <definedName name="oknTaxable_48">Invoice!$E$67</definedName>
    <definedName name="oknTaxable_49">Invoice!$E$68</definedName>
    <definedName name="oknTaxable_5">Invoice!$E$24</definedName>
    <definedName name="oknTaxable_50">Invoice!$E$69</definedName>
    <definedName name="oknTaxable_51">Invoice!$E$70</definedName>
    <definedName name="oknTaxable_52">Invoice!$E$71</definedName>
    <definedName name="oknTaxable_53">Invoice!$E$72</definedName>
    <definedName name="oknTaxable_54">Invoice!$E$73</definedName>
    <definedName name="oknTaxable_55">Invoice!$E$74</definedName>
    <definedName name="oknTaxable_56">Invoice!$E$75</definedName>
    <definedName name="oknTaxable_57">Invoice!$E$76</definedName>
    <definedName name="oknTaxable_58">Invoice!$E$77</definedName>
    <definedName name="oknTaxable_59">Invoice!$E$78</definedName>
    <definedName name="oknTaxable_6">Invoice!$E$25</definedName>
    <definedName name="oknTaxable_60">Invoice!$E$79</definedName>
    <definedName name="oknTaxable_61">Invoice!$E$80</definedName>
    <definedName name="oknTaxable_62">Invoice!$E$81</definedName>
    <definedName name="oknTaxable_63">Invoice!$E$82</definedName>
    <definedName name="oknTaxable_64">Invoice!$E$83</definedName>
    <definedName name="oknTaxable_65">Invoice!$E$84</definedName>
    <definedName name="oknTaxable_66">Invoice!$E$85</definedName>
    <definedName name="oknTaxable_67">Invoice!$E$86</definedName>
    <definedName name="oknTaxable_68">Invoice!$E$87</definedName>
    <definedName name="oknTaxable_69">Invoice!$E$88</definedName>
    <definedName name="oknTaxable_7">Invoice!$E$26</definedName>
    <definedName name="oknTaxable_70">Invoice!$E$89</definedName>
    <definedName name="oknTaxable_71">Invoice!$E$90</definedName>
    <definedName name="oknTaxable_72">Invoice!$E$91</definedName>
    <definedName name="oknTaxable_73">Invoice!$E$92</definedName>
    <definedName name="oknTaxable_74">Invoice!$E$93</definedName>
    <definedName name="oknTaxable_75">Invoice!$E$94</definedName>
    <definedName name="oknTaxable_76">Invoice!$E$95</definedName>
    <definedName name="oknTaxable_77">Invoice!$E$96</definedName>
    <definedName name="oknTaxable_78">Invoice!$E$97</definedName>
    <definedName name="oknTaxable_79">Invoice!$E$98</definedName>
    <definedName name="oknTaxable_8">Invoice!$E$27</definedName>
    <definedName name="oknTaxable_80">Invoice!$E$99</definedName>
    <definedName name="oknTaxable_81">Invoice!$E$100</definedName>
    <definedName name="oknTaxable_82">Invoice!$E$101</definedName>
    <definedName name="oknTaxable_83">Invoice!$E$102</definedName>
    <definedName name="oknTaxable_84">Invoice!$E$103</definedName>
    <definedName name="oknTaxable_85">Invoice!$E$104</definedName>
    <definedName name="oknTaxable_86">Invoice!$E$105</definedName>
    <definedName name="oknTaxable_87">Invoice!$E$106</definedName>
    <definedName name="oknTaxable_88">Invoice!$E$107</definedName>
    <definedName name="oknTaxable_89">Invoice!$E$108</definedName>
    <definedName name="oknTaxable_9">Invoice!$E$28</definedName>
    <definedName name="oknTaxable_90">Invoice!$E$109</definedName>
    <definedName name="oknTaxable_91">Invoice!$E$110</definedName>
    <definedName name="oknTaxable_92">Invoice!$E$111</definedName>
    <definedName name="oknTaxable_93">Invoice!$E$112</definedName>
    <definedName name="oknTaxable_94">Invoice!$E$113</definedName>
    <definedName name="oknTaxable_95">Invoice!$E$114</definedName>
    <definedName name="oknTaxable_96">Invoice!$E$115</definedName>
    <definedName name="oknTaxable_97">Invoice!$E$116</definedName>
    <definedName name="oknTaxable_98">Invoice!$E$117</definedName>
    <definedName name="oknTaxable_99">Invoice!$E$118</definedName>
    <definedName name="oknTaxTotalIncludingShippingCost">Invoice!$E$11</definedName>
    <definedName name="oknTaxType">Invoice!$E$9</definedName>
    <definedName name="oknTotal">Invoice!$Q$132</definedName>
    <definedName name="oknTotalNet_1">Invoice!$O$20</definedName>
    <definedName name="oknTotalNet_10">Invoice!$O$29</definedName>
    <definedName name="oknTotalNet_100">Invoice!$O$119</definedName>
    <definedName name="oknTotalNet_101">Invoice!$O$120</definedName>
    <definedName name="oknTotalNet_102">Invoice!$O$121</definedName>
    <definedName name="oknTotalNet_103">Invoice!$O$122</definedName>
    <definedName name="oknTotalNet_104">Invoice!$O$123</definedName>
    <definedName name="oknTotalNet_105">Invoice!$O$124</definedName>
    <definedName name="oknTotalNet_106">Invoice!$O$125</definedName>
    <definedName name="oknTotalNet_107">Invoice!$O$126</definedName>
    <definedName name="oknTotalNet_108">Invoice!$O$127</definedName>
    <definedName name="oknTotalNet_11">Invoice!$O$30</definedName>
    <definedName name="oknTotalNet_12">Invoice!$O$31</definedName>
    <definedName name="oknTotalNet_13">Invoice!$O$32</definedName>
    <definedName name="oknTotalNet_14">Invoice!$O$33</definedName>
    <definedName name="oknTotalNet_15">Invoice!$O$34</definedName>
    <definedName name="oknTotalNet_16">Invoice!$O$35</definedName>
    <definedName name="oknTotalNet_17">Invoice!$O$36</definedName>
    <definedName name="oknTotalNet_18">Invoice!$O$37</definedName>
    <definedName name="oknTotalNet_19">Invoice!$O$38</definedName>
    <definedName name="oknTotalNet_2">Invoice!$O$21</definedName>
    <definedName name="oknTotalNet_20">Invoice!$O$39</definedName>
    <definedName name="oknTotalNet_21">Invoice!$O$40</definedName>
    <definedName name="oknTotalNet_22">Invoice!$O$41</definedName>
    <definedName name="oknTotalNet_23">Invoice!$O$42</definedName>
    <definedName name="oknTotalNet_24">Invoice!$O$43</definedName>
    <definedName name="oknTotalNet_25">Invoice!$O$44</definedName>
    <definedName name="oknTotalNet_26">Invoice!$O$45</definedName>
    <definedName name="oknTotalNet_27">Invoice!$O$46</definedName>
    <definedName name="oknTotalNet_28">Invoice!$O$47</definedName>
    <definedName name="oknTotalNet_29">Invoice!$O$48</definedName>
    <definedName name="oknTotalNet_3">Invoice!$O$22</definedName>
    <definedName name="oknTotalNet_30">Invoice!$O$49</definedName>
    <definedName name="oknTotalNet_31">Invoice!$O$50</definedName>
    <definedName name="oknTotalNet_32">Invoice!$O$51</definedName>
    <definedName name="oknTotalNet_33">Invoice!$O$52</definedName>
    <definedName name="oknTotalNet_34">Invoice!$O$53</definedName>
    <definedName name="oknTotalNet_35">Invoice!$O$54</definedName>
    <definedName name="oknTotalNet_36">Invoice!$O$55</definedName>
    <definedName name="oknTotalNet_37">Invoice!$O$56</definedName>
    <definedName name="oknTotalNet_38">Invoice!$O$57</definedName>
    <definedName name="oknTotalNet_39">Invoice!$O$58</definedName>
    <definedName name="oknTotalNet_4">Invoice!$O$23</definedName>
    <definedName name="oknTotalNet_40">Invoice!$O$59</definedName>
    <definedName name="oknTotalNet_41">Invoice!$O$60</definedName>
    <definedName name="oknTotalNet_42">Invoice!$O$61</definedName>
    <definedName name="oknTotalNet_43">Invoice!$O$62</definedName>
    <definedName name="oknTotalNet_44">Invoice!$O$63</definedName>
    <definedName name="oknTotalNet_45">Invoice!$O$64</definedName>
    <definedName name="oknTotalNet_46">Invoice!$O$65</definedName>
    <definedName name="oknTotalNet_47">Invoice!$O$66</definedName>
    <definedName name="oknTotalNet_48">Invoice!$O$67</definedName>
    <definedName name="oknTotalNet_49">Invoice!$O$68</definedName>
    <definedName name="oknTotalNet_5">Invoice!$O$24</definedName>
    <definedName name="oknTotalNet_50">Invoice!$O$69</definedName>
    <definedName name="oknTotalNet_51">Invoice!$O$70</definedName>
    <definedName name="oknTotalNet_52">Invoice!$O$71</definedName>
    <definedName name="oknTotalNet_53">Invoice!$O$72</definedName>
    <definedName name="oknTotalNet_54">Invoice!$O$73</definedName>
    <definedName name="oknTotalNet_55">Invoice!$O$74</definedName>
    <definedName name="oknTotalNet_56">Invoice!$O$75</definedName>
    <definedName name="oknTotalNet_57">Invoice!$O$76</definedName>
    <definedName name="oknTotalNet_58">Invoice!$O$77</definedName>
    <definedName name="oknTotalNet_59">Invoice!$O$78</definedName>
    <definedName name="oknTotalNet_6">Invoice!$O$25</definedName>
    <definedName name="oknTotalNet_60">Invoice!$O$79</definedName>
    <definedName name="oknTotalNet_61">Invoice!$O$80</definedName>
    <definedName name="oknTotalNet_62">Invoice!$O$81</definedName>
    <definedName name="oknTotalNet_63">Invoice!$O$82</definedName>
    <definedName name="oknTotalNet_64">Invoice!$O$83</definedName>
    <definedName name="oknTotalNet_65">Invoice!$O$84</definedName>
    <definedName name="oknTotalNet_66">Invoice!$O$85</definedName>
    <definedName name="oknTotalNet_67">Invoice!$O$86</definedName>
    <definedName name="oknTotalNet_68">Invoice!$O$87</definedName>
    <definedName name="oknTotalNet_69">Invoice!$O$88</definedName>
    <definedName name="oknTotalNet_7">Invoice!$O$26</definedName>
    <definedName name="oknTotalNet_70">Invoice!$O$89</definedName>
    <definedName name="oknTotalNet_71">Invoice!$O$90</definedName>
    <definedName name="oknTotalNet_72">Invoice!$O$91</definedName>
    <definedName name="oknTotalNet_73">Invoice!$O$92</definedName>
    <definedName name="oknTotalNet_74">Invoice!$O$93</definedName>
    <definedName name="oknTotalNet_75">Invoice!$O$94</definedName>
    <definedName name="oknTotalNet_76">Invoice!$O$95</definedName>
    <definedName name="oknTotalNet_77">Invoice!$O$96</definedName>
    <definedName name="oknTotalNet_78">Invoice!$O$97</definedName>
    <definedName name="oknTotalNet_79">Invoice!$O$98</definedName>
    <definedName name="oknTotalNet_8">Invoice!$O$27</definedName>
    <definedName name="oknTotalNet_80">Invoice!$O$99</definedName>
    <definedName name="oknTotalNet_81">Invoice!$O$100</definedName>
    <definedName name="oknTotalNet_82">Invoice!$O$101</definedName>
    <definedName name="oknTotalNet_83">Invoice!$O$102</definedName>
    <definedName name="oknTotalNet_84">Invoice!$O$103</definedName>
    <definedName name="oknTotalNet_85">Invoice!$O$104</definedName>
    <definedName name="oknTotalNet_86">Invoice!$O$105</definedName>
    <definedName name="oknTotalNet_87">Invoice!$O$106</definedName>
    <definedName name="oknTotalNet_88">Invoice!$O$107</definedName>
    <definedName name="oknTotalNet_89">Invoice!$O$108</definedName>
    <definedName name="oknTotalNet_9">Invoice!$O$28</definedName>
    <definedName name="oknTotalNet_90">Invoice!$O$109</definedName>
    <definedName name="oknTotalNet_91">Invoice!$O$110</definedName>
    <definedName name="oknTotalNet_92">Invoice!$O$111</definedName>
    <definedName name="oknTotalNet_93">Invoice!$O$112</definedName>
    <definedName name="oknTotalNet_94">Invoice!$O$113</definedName>
    <definedName name="oknTotalNet_95">Invoice!$O$114</definedName>
    <definedName name="oknTotalNet_96">Invoice!$O$115</definedName>
    <definedName name="oknTotalNet_97">Invoice!$O$116</definedName>
    <definedName name="oknTotalNet_98">Invoice!$O$117</definedName>
    <definedName name="oknTotalNet_99">Invoice!$O$118</definedName>
    <definedName name="oknVat_1">Invoice!$P$20</definedName>
    <definedName name="oknVat_10">Invoice!$P$29</definedName>
    <definedName name="oknVat_100">Invoice!$P$119</definedName>
    <definedName name="oknVat_101">Invoice!$P$120</definedName>
    <definedName name="oknVat_102">Invoice!$P$121</definedName>
    <definedName name="oknVat_103">Invoice!$P$122</definedName>
    <definedName name="oknVat_104">Invoice!$P$123</definedName>
    <definedName name="oknVat_105">Invoice!$P$124</definedName>
    <definedName name="oknVat_106">Invoice!$P$125</definedName>
    <definedName name="oknVat_107">Invoice!$P$126</definedName>
    <definedName name="oknVat_108">Invoice!$P$127</definedName>
    <definedName name="oknVat_11">Invoice!$P$30</definedName>
    <definedName name="oknVat_12">Invoice!$P$31</definedName>
    <definedName name="oknVat_13">Invoice!$P$32</definedName>
    <definedName name="oknVat_14">Invoice!$P$33</definedName>
    <definedName name="oknVat_15">Invoice!$P$34</definedName>
    <definedName name="oknVat_16">Invoice!$P$35</definedName>
    <definedName name="oknVat_17">Invoice!$P$36</definedName>
    <definedName name="oknVat_18">Invoice!$P$37</definedName>
    <definedName name="oknVat_19">Invoice!$P$38</definedName>
    <definedName name="oknVat_2">Invoice!$P$21</definedName>
    <definedName name="oknVat_20">Invoice!$P$39</definedName>
    <definedName name="oknVat_21">Invoice!$P$40</definedName>
    <definedName name="oknVat_22">Invoice!$P$41</definedName>
    <definedName name="oknVat_23">Invoice!$P$42</definedName>
    <definedName name="oknVat_24">Invoice!$P$43</definedName>
    <definedName name="oknVat_25">Invoice!$P$44</definedName>
    <definedName name="oknVat_26">Invoice!$P$45</definedName>
    <definedName name="oknVat_27">Invoice!$P$46</definedName>
    <definedName name="oknVat_28">Invoice!$P$47</definedName>
    <definedName name="oknVat_29">Invoice!$P$48</definedName>
    <definedName name="oknVat_3">Invoice!$P$22</definedName>
    <definedName name="oknVat_30">Invoice!$P$49</definedName>
    <definedName name="oknVat_31">Invoice!$P$50</definedName>
    <definedName name="oknVat_32">Invoice!$P$51</definedName>
    <definedName name="oknVat_33">Invoice!$P$52</definedName>
    <definedName name="oknVat_34">Invoice!$P$53</definedName>
    <definedName name="oknVat_35">Invoice!$P$54</definedName>
    <definedName name="oknVat_36">Invoice!$P$55</definedName>
    <definedName name="oknVat_37">Invoice!$P$56</definedName>
    <definedName name="oknVat_38">Invoice!$P$57</definedName>
    <definedName name="oknVat_39">Invoice!$P$58</definedName>
    <definedName name="oknVat_4">Invoice!$P$23</definedName>
    <definedName name="oknVat_40">Invoice!$P$59</definedName>
    <definedName name="oknVat_41">Invoice!$P$60</definedName>
    <definedName name="oknVat_42">Invoice!$P$61</definedName>
    <definedName name="oknVat_43">Invoice!$P$62</definedName>
    <definedName name="oknVat_44">Invoice!$P$63</definedName>
    <definedName name="oknVat_45">Invoice!$P$64</definedName>
    <definedName name="oknVat_46">Invoice!$P$65</definedName>
    <definedName name="oknVat_47">Invoice!$P$66</definedName>
    <definedName name="oknVat_48">Invoice!$P$67</definedName>
    <definedName name="oknVat_49">Invoice!$P$68</definedName>
    <definedName name="oknVat_5">Invoice!$P$24</definedName>
    <definedName name="oknVat_50">Invoice!$P$69</definedName>
    <definedName name="oknVat_51">Invoice!$P$70</definedName>
    <definedName name="oknVat_52">Invoice!$P$71</definedName>
    <definedName name="oknVat_53">Invoice!$P$72</definedName>
    <definedName name="oknVat_54">Invoice!$P$73</definedName>
    <definedName name="oknVat_55">Invoice!$P$74</definedName>
    <definedName name="oknVat_56">Invoice!$P$75</definedName>
    <definedName name="oknVat_57">Invoice!$P$76</definedName>
    <definedName name="oknVat_58">Invoice!$P$77</definedName>
    <definedName name="oknVat_59">Invoice!$P$78</definedName>
    <definedName name="oknVat_6">Invoice!$P$25</definedName>
    <definedName name="oknVat_60">Invoice!$P$79</definedName>
    <definedName name="oknVat_61">Invoice!$P$80</definedName>
    <definedName name="oknVat_62">Invoice!$P$81</definedName>
    <definedName name="oknVat_63">Invoice!$P$82</definedName>
    <definedName name="oknVat_64">Invoice!$P$83</definedName>
    <definedName name="oknVat_65">Invoice!$P$84</definedName>
    <definedName name="oknVat_66">Invoice!$P$85</definedName>
    <definedName name="oknVat_67">Invoice!$P$86</definedName>
    <definedName name="oknVat_68">Invoice!$P$87</definedName>
    <definedName name="oknVat_69">Invoice!$P$88</definedName>
    <definedName name="oknVat_7">Invoice!$P$26</definedName>
    <definedName name="oknVat_70">Invoice!$P$89</definedName>
    <definedName name="oknVat_71">Invoice!$P$90</definedName>
    <definedName name="oknVat_72">Invoice!$P$91</definedName>
    <definedName name="oknVat_73">Invoice!$P$92</definedName>
    <definedName name="oknVat_74">Invoice!$P$93</definedName>
    <definedName name="oknVat_75">Invoice!$P$94</definedName>
    <definedName name="oknVat_76">Invoice!$P$95</definedName>
    <definedName name="oknVat_77">Invoice!$P$96</definedName>
    <definedName name="oknVat_78">Invoice!$P$97</definedName>
    <definedName name="oknVat_79">Invoice!$P$98</definedName>
    <definedName name="oknVat_8">Invoice!$P$27</definedName>
    <definedName name="oknVat_80">Invoice!$P$99</definedName>
    <definedName name="oknVat_81">Invoice!$P$100</definedName>
    <definedName name="oknVat_82">Invoice!$P$101</definedName>
    <definedName name="oknVat_83">Invoice!$P$102</definedName>
    <definedName name="oknVat_84">Invoice!$P$103</definedName>
    <definedName name="oknVat_85">Invoice!$P$104</definedName>
    <definedName name="oknVat_86">Invoice!$P$105</definedName>
    <definedName name="oknVat_87">Invoice!$P$106</definedName>
    <definedName name="oknVat_88">Invoice!$P$107</definedName>
    <definedName name="oknVat_89">Invoice!$P$108</definedName>
    <definedName name="oknVat_9">Invoice!$P$28</definedName>
    <definedName name="oknVat_90">Invoice!$P$109</definedName>
    <definedName name="oknVat_91">Invoice!$P$110</definedName>
    <definedName name="oknVat_92">Invoice!$P$111</definedName>
    <definedName name="oknVat_93">Invoice!$P$112</definedName>
    <definedName name="oknVat_94">Invoice!$P$113</definedName>
    <definedName name="oknVat_95">Invoice!$P$114</definedName>
    <definedName name="oknVat_96">Invoice!$P$115</definedName>
    <definedName name="oknVat_97">Invoice!$P$116</definedName>
    <definedName name="oknVat_98">Invoice!$P$117</definedName>
    <definedName name="oknVat_99">Invoice!$P$118</definedName>
    <definedName name="oknWhoAddress">Invoice!$J$11</definedName>
    <definedName name="oknWhoCityStateZip">Invoice!$J$12</definedName>
    <definedName name="oknWhoCountry">Invoice!$J$13</definedName>
    <definedName name="oknWhoID">Invoice!$J$9</definedName>
    <definedName name="oknWhoName">Invoice!$J$10</definedName>
    <definedName name="oknWhoPhone">Invoice!$J$14</definedName>
    <definedName name="oknZ2DONTREMOVESoftwareID" hidden="1">#REF!</definedName>
    <definedName name="oknZZDONTREMOVEDatabasePath" hidden="1">#REF!</definedName>
    <definedName name="oknZZDONTREMOVEHowToCloseWorkbook" hidden="1">#REF!</definedName>
    <definedName name="_xlnm.Print_Area" localSheetId="0">Invoice!$G$2:$Q$140</definedName>
    <definedName name="_xlnm.Print_Titles" localSheetId="0">Invoice!$3:$19</definedName>
    <definedName name="valuevx">42.314159</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20" i="1" l="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O20" i="1"/>
  <c r="O127" i="1"/>
  <c r="O126" i="1"/>
  <c r="O125" i="1"/>
  <c r="O124" i="1"/>
  <c r="O123" i="1"/>
  <c r="O122" i="1"/>
  <c r="Q122" i="1" s="1"/>
  <c r="O121" i="1"/>
  <c r="O120" i="1"/>
  <c r="O119" i="1"/>
  <c r="O118" i="1"/>
  <c r="O117" i="1"/>
  <c r="O116" i="1"/>
  <c r="Q116" i="1" s="1"/>
  <c r="O115" i="1"/>
  <c r="O114" i="1"/>
  <c r="O113" i="1"/>
  <c r="O112" i="1"/>
  <c r="O111" i="1"/>
  <c r="O110" i="1"/>
  <c r="O109" i="1"/>
  <c r="O108" i="1"/>
  <c r="O107" i="1"/>
  <c r="O106" i="1"/>
  <c r="O105" i="1"/>
  <c r="O104" i="1"/>
  <c r="Q104" i="1" s="1"/>
  <c r="O103" i="1"/>
  <c r="O102" i="1"/>
  <c r="O101" i="1"/>
  <c r="O100" i="1"/>
  <c r="O99" i="1"/>
  <c r="O98" i="1"/>
  <c r="O97" i="1"/>
  <c r="O96" i="1"/>
  <c r="O95" i="1"/>
  <c r="O94" i="1"/>
  <c r="O93" i="1"/>
  <c r="O92" i="1"/>
  <c r="Q92" i="1" s="1"/>
  <c r="O91" i="1"/>
  <c r="O90" i="1"/>
  <c r="O89" i="1"/>
  <c r="O88" i="1"/>
  <c r="O87" i="1"/>
  <c r="O86" i="1"/>
  <c r="O85" i="1"/>
  <c r="O84" i="1"/>
  <c r="O83" i="1"/>
  <c r="O82" i="1"/>
  <c r="O81" i="1"/>
  <c r="O80" i="1"/>
  <c r="Q80" i="1" s="1"/>
  <c r="O79" i="1"/>
  <c r="O78" i="1"/>
  <c r="O77" i="1"/>
  <c r="O76" i="1"/>
  <c r="O75" i="1"/>
  <c r="O74" i="1"/>
  <c r="O73" i="1"/>
  <c r="O72" i="1"/>
  <c r="O71" i="1"/>
  <c r="O70" i="1"/>
  <c r="O69" i="1"/>
  <c r="O68" i="1"/>
  <c r="O67" i="1"/>
  <c r="O66" i="1"/>
  <c r="O65" i="1"/>
  <c r="O64" i="1"/>
  <c r="O63" i="1"/>
  <c r="O62" i="1"/>
  <c r="O61" i="1"/>
  <c r="O60" i="1"/>
  <c r="O59" i="1"/>
  <c r="O58" i="1"/>
  <c r="O57" i="1"/>
  <c r="O56" i="1"/>
  <c r="Q56" i="1" s="1"/>
  <c r="O55" i="1"/>
  <c r="O54" i="1"/>
  <c r="O53" i="1"/>
  <c r="O52" i="1"/>
  <c r="O51" i="1"/>
  <c r="O50" i="1"/>
  <c r="O49" i="1"/>
  <c r="O48" i="1"/>
  <c r="O47" i="1"/>
  <c r="O46" i="1"/>
  <c r="O45" i="1"/>
  <c r="O44" i="1"/>
  <c r="Q44" i="1" s="1"/>
  <c r="O43" i="1"/>
  <c r="O42" i="1"/>
  <c r="O41" i="1"/>
  <c r="O40" i="1"/>
  <c r="O39" i="1"/>
  <c r="O38" i="1"/>
  <c r="O37" i="1"/>
  <c r="O36" i="1"/>
  <c r="O35" i="1"/>
  <c r="O34" i="1"/>
  <c r="O33" i="1"/>
  <c r="O32" i="1"/>
  <c r="Q32" i="1" s="1"/>
  <c r="O31" i="1"/>
  <c r="O30" i="1"/>
  <c r="O29" i="1"/>
  <c r="O28" i="1"/>
  <c r="O27" i="1"/>
  <c r="O26" i="1"/>
  <c r="O25" i="1"/>
  <c r="O24" i="1"/>
  <c r="O23" i="1"/>
  <c r="O22" i="1"/>
  <c r="O21" i="1"/>
  <c r="Q130" i="1"/>
  <c r="Q68" i="1" l="1"/>
  <c r="Q98" i="1"/>
  <c r="Q48" i="1"/>
  <c r="Q36" i="1"/>
  <c r="Q60" i="1"/>
  <c r="Q21" i="1"/>
  <c r="Q72" i="1"/>
  <c r="Q65" i="1"/>
  <c r="Q84" i="1"/>
  <c r="Q96" i="1"/>
  <c r="Q108" i="1"/>
  <c r="Q120" i="1"/>
  <c r="Q28" i="1"/>
  <c r="Q20" i="1"/>
  <c r="Q118" i="1"/>
  <c r="Q40" i="1"/>
  <c r="Q52" i="1"/>
  <c r="Q64" i="1"/>
  <c r="Q76" i="1"/>
  <c r="Q88" i="1"/>
  <c r="Q100" i="1"/>
  <c r="Q112" i="1"/>
  <c r="Q124" i="1"/>
  <c r="Q114" i="1"/>
  <c r="Q102" i="1"/>
  <c r="Q53" i="1"/>
  <c r="Q41" i="1"/>
  <c r="Q81" i="1"/>
  <c r="Q97" i="1"/>
  <c r="Q113" i="1"/>
  <c r="Q121" i="1"/>
  <c r="Q33" i="1"/>
  <c r="Q37" i="1"/>
  <c r="Q25" i="1"/>
  <c r="Q125" i="1"/>
  <c r="Q49" i="1"/>
  <c r="Q34" i="1"/>
  <c r="Q126" i="1"/>
  <c r="Q26" i="1"/>
  <c r="Q30" i="1"/>
  <c r="Q24" i="1"/>
  <c r="Q38" i="1"/>
  <c r="Q42" i="1"/>
  <c r="Q46" i="1"/>
  <c r="Q57" i="1"/>
  <c r="Q61" i="1"/>
  <c r="Q22" i="1"/>
  <c r="Q29" i="1"/>
  <c r="Q54" i="1"/>
  <c r="Q58" i="1"/>
  <c r="Q62" i="1"/>
  <c r="Q69" i="1"/>
  <c r="Q73" i="1"/>
  <c r="Q77" i="1"/>
  <c r="Q45" i="1"/>
  <c r="Q66" i="1"/>
  <c r="Q70" i="1"/>
  <c r="Q89" i="1"/>
  <c r="Q93" i="1"/>
  <c r="Q55" i="1"/>
  <c r="Q107" i="1"/>
  <c r="Q111" i="1"/>
  <c r="Q39" i="1"/>
  <c r="Q23" i="1"/>
  <c r="Q50" i="1"/>
  <c r="Q75" i="1"/>
  <c r="Q79" i="1"/>
  <c r="Q82" i="1"/>
  <c r="Q86" i="1"/>
  <c r="Q90" i="1"/>
  <c r="Q94" i="1"/>
  <c r="Q101" i="1"/>
  <c r="Q105" i="1"/>
  <c r="Q109" i="1"/>
  <c r="Q27" i="1"/>
  <c r="Q43" i="1"/>
  <c r="Q59" i="1"/>
  <c r="Q83" i="1"/>
  <c r="Q87" i="1"/>
  <c r="Q115" i="1"/>
  <c r="Q119" i="1"/>
  <c r="Q31" i="1"/>
  <c r="Q63" i="1"/>
  <c r="Q91" i="1"/>
  <c r="Q95" i="1"/>
  <c r="Q123" i="1"/>
  <c r="Q127" i="1"/>
  <c r="Q131" i="1"/>
  <c r="Q47" i="1"/>
  <c r="Q35" i="1"/>
  <c r="Q51" i="1"/>
  <c r="Q67" i="1"/>
  <c r="Q71" i="1"/>
  <c r="Q74" i="1"/>
  <c r="Q78" i="1"/>
  <c r="Q85" i="1"/>
  <c r="Q99" i="1"/>
  <c r="Q103" i="1"/>
  <c r="Q106" i="1"/>
  <c r="Q110" i="1"/>
  <c r="Q117" i="1"/>
  <c r="Q128" i="1"/>
  <c r="F128" i="1" l="1" a="1"/>
  <c r="F128" i="1" s="1"/>
  <c r="Q132" i="1"/>
  <c r="Q134" i="1" s="1"/>
</calcChain>
</file>

<file path=xl/sharedStrings.xml><?xml version="1.0" encoding="utf-8"?>
<sst xmlns="http://schemas.openxmlformats.org/spreadsheetml/2006/main" count="59" uniqueCount="49">
  <si>
    <t>DATE:</t>
  </si>
  <si>
    <t>Ship To:</t>
  </si>
  <si>
    <t>TOTAL</t>
  </si>
  <si>
    <t>Due Date</t>
    <phoneticPr fontId="6" type="noConversion"/>
  </si>
  <si>
    <t>Terms</t>
    <phoneticPr fontId="6" type="noConversion"/>
  </si>
  <si>
    <t>Taxable</t>
    <phoneticPr fontId="6" type="noConversion"/>
  </si>
  <si>
    <t>TOTAL DUE</t>
    <phoneticPr fontId="6" type="noConversion"/>
  </si>
  <si>
    <t>PAID</t>
    <phoneticPr fontId="6" type="noConversion"/>
  </si>
  <si>
    <t>TaxSystem</t>
    <phoneticPr fontId="6" type="noConversion"/>
  </si>
  <si>
    <t>Current Database</t>
  </si>
  <si>
    <t>Invoice Status</t>
  </si>
  <si>
    <t>cost</t>
    <phoneticPr fontId="6" type="noConversion"/>
  </si>
  <si>
    <t>GST</t>
  </si>
  <si>
    <t>Name</t>
  </si>
  <si>
    <t>Template ID</t>
  </si>
  <si>
    <t>Product</t>
  </si>
  <si>
    <t>Tax  Select</t>
  </si>
  <si>
    <t>INVOICE:</t>
  </si>
  <si>
    <t xml:space="preserve">P.O. </t>
  </si>
  <si>
    <t>Sales</t>
  </si>
  <si>
    <t>Despatch</t>
  </si>
  <si>
    <t>Method</t>
  </si>
  <si>
    <t>VAT</t>
  </si>
  <si>
    <t>QTY</t>
  </si>
  <si>
    <t>Delivery Charge</t>
  </si>
  <si>
    <t>NET TOTAL</t>
  </si>
  <si>
    <t>TOTAL (VAT)</t>
    <phoneticPr fontId="6" type="noConversion"/>
  </si>
  <si>
    <t>TOTAL (NET)</t>
    <phoneticPr fontId="6" type="noConversion"/>
  </si>
  <si>
    <t>VAT</t>
    <phoneticPr fontId="6" type="noConversion"/>
  </si>
  <si>
    <t>DESCRIPTION</t>
    <phoneticPr fontId="6" type="noConversion"/>
  </si>
  <si>
    <t>PRICE (ex VAT)</t>
    <phoneticPr fontId="6" type="noConversion"/>
  </si>
  <si>
    <t>Pending</t>
  </si>
  <si>
    <t>Address</t>
  </si>
  <si>
    <t>City, State ZIP</t>
  </si>
  <si>
    <t>Phone</t>
  </si>
  <si>
    <t>#</t>
  </si>
  <si>
    <t>your web site, email, phone numbers</t>
  </si>
  <si>
    <t>your vat reg#</t>
  </si>
  <si>
    <t>C6-008</t>
  </si>
  <si>
    <t>BILL TO:</t>
  </si>
  <si>
    <t>(#)</t>
  </si>
  <si>
    <t>City, ST ZIP</t>
  </si>
  <si>
    <t>Country</t>
  </si>
  <si>
    <t>Contact</t>
  </si>
  <si>
    <t>VAT INVOICE</t>
    <phoneticPr fontId="6" type="noConversion"/>
  </si>
  <si>
    <t>Your sales company name</t>
  </si>
  <si>
    <t>c6008</t>
  </si>
  <si>
    <t>VAT Sales Invoicing Template - Price Excluding Tax - 300, Las Cruces, New Mexico, 101759, 97618, 7000424204552439100?+4.24%, 76.9 sq mi, 199.2 km2, 1,323/sq mi, 511/km2, 32°19′35″N 106°47′23″W? / ?32.3264°N 106.7897°W? / 32.3264; -106.7897? (Las Cruces)</t>
  </si>
  <si>
    <t>VAT Sales Invoicing Sample - Price Excluding Taxc6008 - 300, Las Cruces, New Mexico, 101759, 97618, 7000424204552439100?+4.24%, 76.9 sq mi, 199.2 km2, 1,323/sq mi, 511/km2, 32°19′35″N 106°47′23″W? / ?32.3264°N 106.7897°W? / 32.3264; -106.7897? (Las Cruces)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</si>
</sst>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 \ "/>
    <numFmt numFmtId="165" formatCode="_(* #,##0.00_);_(* \(#,##0.00\);;_(@_)"/>
    <numFmt numFmtId="166" formatCode="[$-409]mmmm\ d\,\ yyyy;@"/>
    <numFmt numFmtId="167" formatCode="_ * #,##0.00_ ;_ * \-#,##0.00_ ;_ * &quot;&quot;??_ ;_ @_ "/>
    <numFmt numFmtId="168" formatCode="_-* #,##0.00_ ;_-* \-#,##0.00\ ;_-* &quot;-&quot;??_ ;_-@_ "/>
    <numFmt numFmtId="169" formatCode="_(* #,##0.00_);_(* \(#,##0.00\);_(* &quot;&quot;??_);_(@_)"/>
  </numFmts>
  <fonts count="28"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28"/>
      <color indexed="42"/>
      <name val="Arial Black"/>
      <family val="2"/>
    </font>
    <font>
      <sz val="9"/>
      <name val="Arial"/>
      <family val="2"/>
    </font>
    <font>
      <u/>
      <sz val="10"/>
      <color indexed="12"/>
      <name val="Arial"/>
      <family val="2"/>
    </font>
    <font>
      <b/>
      <sz val="10"/>
      <color indexed="9"/>
      <name val="Arial"/>
      <family val="2"/>
    </font>
    <font>
      <sz val="10"/>
      <color indexed="9"/>
      <name val="Arial"/>
      <family val="2"/>
    </font>
    <font>
      <sz val="8"/>
      <color indexed="9"/>
      <name val="Arial"/>
      <family val="2"/>
    </font>
    <font>
      <sz val="10"/>
      <name val="Arial"/>
      <family val="2"/>
    </font>
    <font>
      <i/>
      <sz val="9"/>
      <name val="Arial"/>
      <family val="2"/>
    </font>
    <font>
      <sz val="9"/>
      <name val="Trebuchet MS"/>
      <family val="2"/>
    </font>
    <font>
      <sz val="8"/>
      <name val="Trebuchet MS"/>
      <family val="2"/>
    </font>
    <font>
      <sz val="8"/>
      <name val="Arial"/>
      <family val="2"/>
    </font>
    <font>
      <sz val="10"/>
      <name val="Arial"/>
      <family val="2"/>
    </font>
    <font>
      <b/>
      <sz val="10"/>
      <color theme="0"/>
      <name val="Arial"/>
      <family val="2"/>
    </font>
    <font>
      <sz val="8"/>
      <color theme="0"/>
      <name val="Arial"/>
      <family val="2"/>
    </font>
    <font>
      <u/>
      <sz val="8"/>
      <color indexed="12"/>
      <name val="Arial"/>
      <family val="2"/>
    </font>
    <font>
      <sz val="10"/>
      <name val="Trebuchet MS"/>
      <family val="2"/>
    </font>
    <font>
      <u/>
      <sz val="10"/>
      <color indexed="12"/>
      <name val="Verdana"/>
      <family val="2"/>
    </font>
    <font>
      <sz val="20"/>
      <color theme="4" tint="-0.499984740745262"/>
      <name val="Arial Black"/>
      <family val="2"/>
    </font>
    <font>
      <b/>
      <sz val="12"/>
      <color theme="4" tint="-0.499984740745262"/>
      <name val="Arial Black"/>
      <family val="2"/>
    </font>
    <font>
      <sz val="10"/>
      <color theme="0"/>
      <name val="Arial"/>
      <family val="2"/>
    </font>
  </fonts>
  <fills count="8">
    <fill>
      <patternFill patternType="none"/>
    </fill>
    <fill>
      <patternFill patternType="gray125"/>
    </fill>
    <fill>
      <patternFill patternType="solid">
        <fgColor indexed="45"/>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8">
    <xf numFmtId="0" fontId="0" fillId="0" borderId="0"/>
    <xf numFmtId="0" fontId="10" fillId="0" borderId="0" applyNumberFormat="0" applyFill="0" applyBorder="0" applyAlignment="0" applyProtection="0">
      <alignment vertical="top"/>
      <protection locked="0"/>
    </xf>
    <xf numFmtId="0" fontId="23" fillId="0" borderId="0"/>
    <xf numFmtId="0" fontId="4" fillId="0" borderId="0"/>
    <xf numFmtId="0" fontId="24" fillId="0" borderId="0" applyNumberFormat="0" applyFill="0" applyBorder="0" applyAlignment="0" applyProtection="0">
      <alignment vertical="top"/>
      <protection locked="0"/>
    </xf>
    <xf numFmtId="0" fontId="3" fillId="0" borderId="0"/>
    <xf numFmtId="0" fontId="2" fillId="0" borderId="0"/>
    <xf numFmtId="0" fontId="1" fillId="0" borderId="0"/>
  </cellStyleXfs>
  <cellXfs count="165">
    <xf numFmtId="0" fontId="0" fillId="0" borderId="0" xfId="0"/>
    <xf numFmtId="0" fontId="0" fillId="0" borderId="0" xfId="0" applyAlignment="1">
      <alignment horizontal="left"/>
    </xf>
    <xf numFmtId="0" fontId="0" fillId="0" borderId="0" xfId="0" applyAlignment="1">
      <alignment vertical="center"/>
    </xf>
    <xf numFmtId="0" fontId="0" fillId="0" borderId="0" xfId="0" applyBorder="1" applyAlignment="1">
      <alignment horizontal="left" vertical="center"/>
    </xf>
    <xf numFmtId="164" fontId="0" fillId="0" borderId="0" xfId="0" applyNumberFormat="1" applyBorder="1" applyAlignment="1">
      <alignment horizontal="right" vertical="center"/>
    </xf>
    <xf numFmtId="164" fontId="6" fillId="0" borderId="0" xfId="0" applyNumberFormat="1" applyFont="1" applyAlignment="1">
      <alignment horizontal="right" vertical="center"/>
    </xf>
    <xf numFmtId="0" fontId="0" fillId="0" borderId="0" xfId="0" applyAlignment="1"/>
    <xf numFmtId="0" fontId="6" fillId="0" borderId="0" xfId="0" applyFont="1" applyAlignment="1"/>
    <xf numFmtId="0" fontId="6" fillId="0" borderId="0" xfId="0" applyFont="1" applyAlignment="1">
      <alignment horizontal="left"/>
    </xf>
    <xf numFmtId="0" fontId="0" fillId="0" borderId="0" xfId="0" applyFill="1"/>
    <xf numFmtId="0" fontId="8" fillId="0" borderId="0" xfId="0" applyFont="1" applyFill="1" applyAlignment="1">
      <alignment horizontal="right"/>
    </xf>
    <xf numFmtId="166" fontId="0" fillId="0" borderId="0" xfId="0" applyNumberFormat="1" applyFill="1" applyAlignment="1">
      <alignment horizontal="left" shrinkToFit="1"/>
    </xf>
    <xf numFmtId="0" fontId="0" fillId="0" borderId="0" xfId="0" applyFill="1" applyAlignment="1">
      <alignment horizontal="left"/>
    </xf>
    <xf numFmtId="0" fontId="6" fillId="0" borderId="0" xfId="0" applyFont="1" applyFill="1" applyBorder="1" applyAlignment="1">
      <alignment horizontal="center" vertical="center"/>
    </xf>
    <xf numFmtId="0" fontId="7" fillId="0" borderId="0" xfId="0" applyNumberFormat="1" applyFont="1" applyFill="1" applyBorder="1" applyAlignment="1">
      <alignment horizontal="center" vertical="center"/>
    </xf>
    <xf numFmtId="4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10" fontId="0" fillId="0" borderId="0" xfId="0" applyNumberFormat="1" applyFill="1" applyBorder="1" applyAlignment="1">
      <alignment horizontal="right" vertical="center"/>
    </xf>
    <xf numFmtId="43" fontId="0" fillId="0" borderId="0" xfId="0" applyNumberFormat="1" applyFill="1" applyBorder="1" applyAlignment="1">
      <alignment horizontal="left" vertical="center"/>
    </xf>
    <xf numFmtId="0" fontId="0" fillId="0" borderId="0" xfId="0" applyFill="1" applyAlignment="1"/>
    <xf numFmtId="0" fontId="6" fillId="0" borderId="0" xfId="0" applyFont="1" applyAlignment="1">
      <alignment horizontal="right" indent="1"/>
    </xf>
    <xf numFmtId="0" fontId="0" fillId="0" borderId="0" xfId="0" applyAlignment="1" applyProtection="1">
      <alignment vertical="center"/>
      <protection locked="0" hidden="1"/>
    </xf>
    <xf numFmtId="0" fontId="0" fillId="0" borderId="0" xfId="0" applyAlignment="1" applyProtection="1">
      <alignment vertical="center"/>
      <protection locked="0"/>
    </xf>
    <xf numFmtId="0" fontId="7" fillId="0" borderId="3" xfId="0" applyNumberFormat="1" applyFont="1" applyBorder="1" applyAlignment="1" applyProtection="1">
      <alignment horizontal="center" vertical="center"/>
      <protection locked="0"/>
    </xf>
    <xf numFmtId="0" fontId="0" fillId="0" borderId="0" xfId="0" applyFill="1" applyProtection="1">
      <protection locked="0" hidden="1"/>
    </xf>
    <xf numFmtId="0" fontId="0" fillId="0" borderId="0" xfId="0" applyProtection="1">
      <protection locked="0" hidden="1"/>
    </xf>
    <xf numFmtId="0" fontId="0" fillId="0" borderId="0" xfId="0" applyNumberFormat="1" applyProtection="1">
      <protection locked="0" hidden="1"/>
    </xf>
    <xf numFmtId="0" fontId="0" fillId="0" borderId="0" xfId="0" applyAlignment="1" applyProtection="1">
      <alignment horizontal="right"/>
      <protection locked="0" hidden="1"/>
    </xf>
    <xf numFmtId="0" fontId="0" fillId="0" borderId="0" xfId="0" applyAlignment="1" applyProtection="1">
      <protection locked="0" hidden="1"/>
    </xf>
    <xf numFmtId="0" fontId="0" fillId="0" borderId="0" xfId="0" applyAlignment="1" applyProtection="1">
      <alignment vertical="center"/>
      <protection hidden="1"/>
    </xf>
    <xf numFmtId="10" fontId="0" fillId="0" borderId="0" xfId="0" applyNumberFormat="1" applyBorder="1" applyAlignment="1" applyProtection="1">
      <alignment horizontal="right" vertical="center" indent="1"/>
      <protection locked="0"/>
    </xf>
    <xf numFmtId="43" fontId="0" fillId="0" borderId="4" xfId="0" applyNumberFormat="1" applyFill="1" applyBorder="1" applyAlignment="1" applyProtection="1">
      <alignment horizontal="right" vertical="center"/>
      <protection hidden="1"/>
    </xf>
    <xf numFmtId="43" fontId="0" fillId="0" borderId="4" xfId="0" applyNumberFormat="1" applyFill="1" applyBorder="1" applyAlignment="1" applyProtection="1">
      <alignment horizontal="right" vertical="center"/>
      <protection locked="0"/>
    </xf>
    <xf numFmtId="43" fontId="0" fillId="0" borderId="3" xfId="0" applyNumberFormat="1" applyFill="1" applyBorder="1" applyAlignment="1" applyProtection="1">
      <alignment horizontal="right" vertical="center"/>
      <protection hidden="1"/>
    </xf>
    <xf numFmtId="43" fontId="0" fillId="0" borderId="3" xfId="0" applyNumberFormat="1" applyFill="1" applyBorder="1" applyAlignment="1" applyProtection="1">
      <alignment horizontal="right"/>
      <protection locked="0"/>
    </xf>
    <xf numFmtId="43" fontId="0" fillId="0" borderId="3" xfId="0" applyNumberFormat="1" applyFill="1" applyBorder="1" applyAlignment="1" applyProtection="1">
      <alignment horizontal="right"/>
      <protection hidden="1"/>
    </xf>
    <xf numFmtId="0" fontId="0" fillId="0" borderId="0" xfId="0" applyAlignment="1" applyProtection="1">
      <protection locked="0"/>
    </xf>
    <xf numFmtId="0" fontId="0" fillId="0" borderId="0" xfId="0" applyAlignment="1" applyProtection="1"/>
    <xf numFmtId="0" fontId="0" fillId="0" borderId="0" xfId="0" applyFill="1" applyProtection="1"/>
    <xf numFmtId="0" fontId="0" fillId="0" borderId="0" xfId="0" applyProtection="1"/>
    <xf numFmtId="0" fontId="0" fillId="0" borderId="0" xfId="0" applyAlignment="1" applyProtection="1">
      <alignment vertical="center"/>
    </xf>
    <xf numFmtId="0" fontId="5" fillId="0" borderId="0" xfId="0" applyFont="1" applyFill="1" applyProtection="1"/>
    <xf numFmtId="0" fontId="11" fillId="0" borderId="0" xfId="0" applyFont="1" applyFill="1" applyAlignment="1" applyProtection="1">
      <alignment horizontal="center"/>
    </xf>
    <xf numFmtId="0" fontId="12" fillId="0" borderId="0" xfId="0" applyFont="1" applyFill="1" applyAlignment="1" applyProtection="1">
      <alignment horizontal="center"/>
      <protection locked="0"/>
    </xf>
    <xf numFmtId="0" fontId="14" fillId="0" borderId="0" xfId="0" applyFont="1" applyFill="1" applyProtection="1"/>
    <xf numFmtId="0" fontId="11" fillId="0" borderId="0" xfId="0" applyFont="1" applyFill="1" applyAlignment="1">
      <alignment horizontal="center"/>
    </xf>
    <xf numFmtId="168" fontId="13" fillId="0" borderId="0" xfId="0" applyNumberFormat="1" applyFont="1" applyFill="1"/>
    <xf numFmtId="0" fontId="14" fillId="0" borderId="0" xfId="0" applyFont="1" applyFill="1" applyAlignment="1">
      <alignment vertical="center"/>
    </xf>
    <xf numFmtId="0" fontId="14" fillId="0" borderId="0" xfId="0" applyFont="1" applyFill="1" applyAlignment="1" applyProtection="1">
      <alignment vertical="center"/>
    </xf>
    <xf numFmtId="0" fontId="14" fillId="0" borderId="0" xfId="0" applyFont="1" applyFill="1" applyAlignment="1" applyProtection="1"/>
    <xf numFmtId="14" fontId="7" fillId="0" borderId="1" xfId="0" applyNumberFormat="1" applyFont="1" applyBorder="1" applyAlignment="1" applyProtection="1">
      <alignment horizontal="center" vertical="center"/>
      <protection locked="0"/>
    </xf>
    <xf numFmtId="169" fontId="9" fillId="0" borderId="5" xfId="0" applyNumberFormat="1" applyFont="1" applyFill="1" applyBorder="1" applyAlignment="1" applyProtection="1">
      <alignment horizontal="left" vertical="center"/>
      <protection hidden="1"/>
    </xf>
    <xf numFmtId="169" fontId="9" fillId="2" borderId="6" xfId="0" applyNumberFormat="1" applyFont="1" applyFill="1" applyBorder="1" applyAlignment="1" applyProtection="1">
      <alignment horizontal="left" vertical="center"/>
      <protection hidden="1"/>
    </xf>
    <xf numFmtId="169" fontId="9" fillId="0" borderId="6" xfId="0" applyNumberFormat="1" applyFont="1" applyFill="1" applyBorder="1" applyAlignment="1" applyProtection="1">
      <alignment horizontal="left" vertical="center"/>
      <protection hidden="1"/>
    </xf>
    <xf numFmtId="169" fontId="9" fillId="2" borderId="4" xfId="0" applyNumberFormat="1" applyFont="1" applyFill="1" applyBorder="1" applyAlignment="1" applyProtection="1">
      <alignment horizontal="left" vertical="center"/>
      <protection hidden="1"/>
    </xf>
    <xf numFmtId="169" fontId="9" fillId="0" borderId="7" xfId="0" applyNumberFormat="1" applyFont="1" applyFill="1" applyBorder="1" applyAlignment="1" applyProtection="1">
      <alignment horizontal="left" vertical="center"/>
      <protection hidden="1"/>
    </xf>
    <xf numFmtId="169" fontId="9" fillId="0" borderId="8" xfId="0" applyNumberFormat="1" applyFont="1" applyFill="1" applyBorder="1" applyAlignment="1" applyProtection="1">
      <alignment horizontal="left" vertical="center"/>
      <protection hidden="1"/>
    </xf>
    <xf numFmtId="0" fontId="16" fillId="0" borderId="0" xfId="0" applyFont="1"/>
    <xf numFmtId="164" fontId="5" fillId="0" borderId="0" xfId="0" applyNumberFormat="1" applyFont="1" applyBorder="1" applyAlignment="1">
      <alignment horizontal="right" vertical="center"/>
    </xf>
    <xf numFmtId="0" fontId="9" fillId="0" borderId="5" xfId="0" applyFont="1" applyBorder="1" applyAlignment="1" applyProtection="1">
      <alignment horizontal="right" vertical="center"/>
      <protection locked="0" hidden="1"/>
    </xf>
    <xf numFmtId="0" fontId="9" fillId="2" borderId="6" xfId="0" applyFont="1" applyFill="1" applyBorder="1" applyAlignment="1" applyProtection="1">
      <alignment horizontal="right" vertical="center"/>
      <protection locked="0" hidden="1"/>
    </xf>
    <xf numFmtId="0" fontId="9" fillId="0" borderId="6" xfId="0" applyFont="1" applyBorder="1" applyAlignment="1" applyProtection="1">
      <alignment horizontal="right" vertical="center"/>
      <protection locked="0" hidden="1"/>
    </xf>
    <xf numFmtId="0" fontId="9" fillId="0" borderId="7" xfId="0" applyFont="1" applyBorder="1" applyAlignment="1" applyProtection="1">
      <alignment horizontal="right" vertical="center"/>
      <protection locked="0" hidden="1"/>
    </xf>
    <xf numFmtId="0" fontId="9" fillId="0" borderId="8" xfId="0" applyFont="1" applyBorder="1" applyAlignment="1" applyProtection="1">
      <alignment horizontal="right" vertical="center"/>
      <protection locked="0" hidden="1"/>
    </xf>
    <xf numFmtId="0" fontId="9" fillId="2" borderId="4" xfId="0" applyFont="1" applyFill="1" applyBorder="1" applyAlignment="1" applyProtection="1">
      <alignment horizontal="right" vertical="center"/>
      <protection locked="0" hidden="1"/>
    </xf>
    <xf numFmtId="167" fontId="9" fillId="0" borderId="5" xfId="0" applyNumberFormat="1" applyFont="1" applyBorder="1" applyAlignment="1" applyProtection="1">
      <alignment horizontal="right" vertical="center" indent="1"/>
    </xf>
    <xf numFmtId="167" fontId="9" fillId="2" borderId="7" xfId="0" applyNumberFormat="1" applyFont="1" applyFill="1" applyBorder="1" applyAlignment="1" applyProtection="1">
      <alignment horizontal="right" vertical="center" indent="1"/>
    </xf>
    <xf numFmtId="167" fontId="9" fillId="0" borderId="7" xfId="0" applyNumberFormat="1" applyFont="1" applyBorder="1" applyAlignment="1" applyProtection="1">
      <alignment horizontal="right" vertical="center" indent="1"/>
    </xf>
    <xf numFmtId="167" fontId="9" fillId="0" borderId="8" xfId="0" applyNumberFormat="1" applyFont="1" applyBorder="1" applyAlignment="1" applyProtection="1">
      <alignment horizontal="right" vertical="center" indent="1"/>
    </xf>
    <xf numFmtId="167" fontId="9" fillId="2" borderId="8" xfId="0" applyNumberFormat="1" applyFont="1" applyFill="1" applyBorder="1" applyAlignment="1" applyProtection="1">
      <alignment horizontal="right" vertical="center" indent="1"/>
    </xf>
    <xf numFmtId="0" fontId="15" fillId="0" borderId="0" xfId="0" applyFont="1" applyAlignment="1">
      <alignment horizontal="right"/>
    </xf>
    <xf numFmtId="0" fontId="0" fillId="0" borderId="0" xfId="0" applyAlignment="1" applyProtection="1">
      <alignment horizontal="right" vertical="center"/>
      <protection locked="0"/>
    </xf>
    <xf numFmtId="0" fontId="5" fillId="0" borderId="0" xfId="0" applyFont="1" applyFill="1"/>
    <xf numFmtId="0" fontId="0" fillId="0" borderId="0" xfId="0" applyFill="1" applyAlignment="1">
      <alignment vertical="center"/>
    </xf>
    <xf numFmtId="0" fontId="6" fillId="0" borderId="0" xfId="0" applyFont="1" applyFill="1" applyAlignment="1">
      <alignment horizontal="right" vertical="center"/>
    </xf>
    <xf numFmtId="0" fontId="7" fillId="0" borderId="0" xfId="0" applyFont="1" applyFill="1" applyAlignment="1">
      <alignment vertical="center"/>
    </xf>
    <xf numFmtId="0" fontId="7" fillId="0" borderId="0" xfId="0" applyFont="1" applyFill="1"/>
    <xf numFmtId="0" fontId="7" fillId="0" borderId="0" xfId="0" applyFont="1" applyFill="1" applyAlignment="1"/>
    <xf numFmtId="0" fontId="25" fillId="0" borderId="0" xfId="0" applyFont="1" applyAlignment="1">
      <alignment horizontal="right"/>
    </xf>
    <xf numFmtId="0" fontId="26" fillId="0" borderId="0" xfId="0" applyFont="1"/>
    <xf numFmtId="0" fontId="5" fillId="3" borderId="0" xfId="0" applyFont="1" applyFill="1" applyProtection="1"/>
    <xf numFmtId="0" fontId="7" fillId="3" borderId="0" xfId="0" applyFont="1" applyFill="1" applyProtection="1"/>
    <xf numFmtId="0" fontId="10" fillId="3" borderId="0" xfId="1" applyFill="1" applyAlignment="1" applyProtection="1">
      <alignment vertical="center"/>
      <protection locked="0"/>
    </xf>
    <xf numFmtId="0" fontId="19" fillId="3" borderId="0" xfId="0" applyFont="1" applyFill="1" applyProtection="1"/>
    <xf numFmtId="0" fontId="6" fillId="3" borderId="0" xfId="0" applyFont="1" applyFill="1" applyBorder="1" applyAlignment="1" applyProtection="1">
      <alignment horizontal="center" vertical="center"/>
    </xf>
    <xf numFmtId="0" fontId="6" fillId="3" borderId="0" xfId="0" applyFont="1" applyFill="1" applyAlignment="1" applyProtection="1">
      <alignment horizontal="center" vertical="center"/>
    </xf>
    <xf numFmtId="1" fontId="7" fillId="3" borderId="0" xfId="0" applyNumberFormat="1" applyFont="1" applyFill="1" applyBorder="1" applyAlignment="1" applyProtection="1">
      <alignment horizontal="left" vertical="center"/>
      <protection locked="0"/>
    </xf>
    <xf numFmtId="0" fontId="7" fillId="3" borderId="0" xfId="0" applyFont="1" applyFill="1" applyAlignment="1" applyProtection="1">
      <alignment vertical="center"/>
    </xf>
    <xf numFmtId="0" fontId="7" fillId="3" borderId="0" xfId="0" applyFont="1" applyFill="1" applyAlignment="1" applyProtection="1"/>
    <xf numFmtId="0" fontId="10" fillId="3" borderId="0" xfId="1" applyFill="1" applyAlignment="1" applyProtection="1"/>
    <xf numFmtId="0" fontId="0" fillId="4" borderId="0" xfId="0" applyFont="1" applyFill="1" applyProtection="1"/>
    <xf numFmtId="0" fontId="5" fillId="4" borderId="0" xfId="0" applyFont="1" applyFill="1" applyProtection="1"/>
    <xf numFmtId="0" fontId="0" fillId="4" borderId="0" xfId="0" applyFill="1" applyProtection="1">
      <protection locked="0" hidden="1"/>
    </xf>
    <xf numFmtId="0" fontId="0" fillId="4" borderId="0" xfId="0" applyFill="1" applyProtection="1"/>
    <xf numFmtId="0" fontId="0" fillId="4" borderId="0" xfId="0" applyFill="1"/>
    <xf numFmtId="0" fontId="10" fillId="4" borderId="0" xfId="1" applyFill="1" applyAlignment="1" applyProtection="1"/>
    <xf numFmtId="0" fontId="20" fillId="3" borderId="0" xfId="0" applyFont="1" applyFill="1" applyAlignment="1">
      <alignment vertical="center" wrapText="1"/>
    </xf>
    <xf numFmtId="164" fontId="10" fillId="3" borderId="0" xfId="1" applyNumberFormat="1" applyFill="1" applyAlignment="1" applyProtection="1">
      <alignment vertical="center"/>
      <protection locked="0"/>
    </xf>
    <xf numFmtId="164" fontId="21" fillId="3" borderId="0" xfId="0" applyNumberFormat="1" applyFont="1" applyFill="1" applyAlignment="1" applyProtection="1">
      <alignment vertical="center"/>
      <protection locked="0"/>
    </xf>
    <xf numFmtId="164" fontId="18" fillId="3" borderId="0" xfId="0" applyNumberFormat="1" applyFont="1" applyFill="1" applyAlignment="1" applyProtection="1">
      <alignment vertical="center"/>
      <protection locked="0"/>
    </xf>
    <xf numFmtId="164" fontId="22" fillId="3" borderId="0" xfId="1" applyNumberFormat="1" applyFont="1" applyFill="1" applyAlignment="1" applyProtection="1">
      <alignment vertical="center"/>
      <protection locked="0"/>
    </xf>
    <xf numFmtId="1" fontId="27" fillId="4" borderId="0" xfId="0" applyNumberFormat="1" applyFont="1" applyFill="1" applyBorder="1" applyAlignment="1" applyProtection="1">
      <alignment horizontal="left" vertical="center"/>
      <protection locked="0"/>
    </xf>
    <xf numFmtId="0" fontId="0" fillId="0" borderId="9" xfId="0" applyBorder="1" applyAlignment="1">
      <alignment vertical="center"/>
    </xf>
    <xf numFmtId="0" fontId="6" fillId="5" borderId="1"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2" xfId="0" applyFont="1" applyFill="1" applyBorder="1" applyAlignment="1">
      <alignment horizontal="center" vertical="center"/>
    </xf>
    <xf numFmtId="0" fontId="9" fillId="6" borderId="6" xfId="0" applyFont="1" applyFill="1" applyBorder="1" applyAlignment="1" applyProtection="1">
      <alignment horizontal="right" vertical="center"/>
      <protection locked="0" hidden="1"/>
    </xf>
    <xf numFmtId="167" fontId="9" fillId="6" borderId="7" xfId="0" applyNumberFormat="1" applyFont="1" applyFill="1" applyBorder="1" applyAlignment="1" applyProtection="1">
      <alignment horizontal="right" vertical="center" indent="1"/>
    </xf>
    <xf numFmtId="169" fontId="9" fillId="6" borderId="6" xfId="0" applyNumberFormat="1" applyFont="1" applyFill="1" applyBorder="1" applyAlignment="1" applyProtection="1">
      <alignment horizontal="left" vertical="center"/>
      <protection hidden="1"/>
    </xf>
    <xf numFmtId="0" fontId="9" fillId="6" borderId="4" xfId="0" applyFont="1" applyFill="1" applyBorder="1" applyAlignment="1" applyProtection="1">
      <alignment horizontal="right" vertical="center"/>
      <protection locked="0" hidden="1"/>
    </xf>
    <xf numFmtId="167" fontId="9" fillId="6" borderId="8" xfId="0" applyNumberFormat="1" applyFont="1" applyFill="1" applyBorder="1" applyAlignment="1" applyProtection="1">
      <alignment horizontal="right" vertical="center" indent="1"/>
    </xf>
    <xf numFmtId="169" fontId="9" fillId="6" borderId="4" xfId="0" applyNumberFormat="1" applyFont="1" applyFill="1" applyBorder="1" applyAlignment="1" applyProtection="1">
      <alignment horizontal="left" vertical="center"/>
      <protection hidden="1"/>
    </xf>
    <xf numFmtId="0" fontId="6" fillId="7" borderId="0" xfId="0" applyFont="1" applyFill="1" applyAlignment="1">
      <alignment horizontal="center" vertical="center"/>
    </xf>
    <xf numFmtId="166" fontId="0" fillId="0" borderId="0" xfId="0" applyNumberFormat="1" applyAlignment="1" applyProtection="1">
      <alignment horizontal="left" shrinkToFit="1"/>
      <protection locked="0"/>
    </xf>
    <xf numFmtId="0" fontId="6" fillId="0" borderId="0" xfId="0" applyFont="1" applyAlignment="1" applyProtection="1">
      <alignment horizontal="left"/>
      <protection locked="0"/>
    </xf>
    <xf numFmtId="0" fontId="6" fillId="5" borderId="1" xfId="0" applyFont="1" applyFill="1" applyBorder="1" applyAlignment="1">
      <alignment horizontal="center" vertical="center"/>
    </xf>
    <xf numFmtId="0" fontId="6" fillId="5" borderId="2" xfId="0" applyFont="1" applyFill="1" applyBorder="1" applyAlignment="1">
      <alignment horizontal="center" vertical="center"/>
    </xf>
    <xf numFmtId="0" fontId="9" fillId="0" borderId="13"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9" fillId="0" borderId="8" xfId="0" applyFont="1" applyBorder="1" applyAlignment="1" applyProtection="1">
      <alignment horizontal="left" vertical="center"/>
      <protection locked="0"/>
    </xf>
    <xf numFmtId="2" fontId="9" fillId="0" borderId="13" xfId="0" applyNumberFormat="1" applyFont="1" applyBorder="1" applyAlignment="1" applyProtection="1">
      <alignment horizontal="right" vertical="center"/>
      <protection locked="0"/>
    </xf>
    <xf numFmtId="2" fontId="9" fillId="0" borderId="8" xfId="0" applyNumberFormat="1" applyFont="1" applyBorder="1" applyAlignment="1" applyProtection="1">
      <alignment horizontal="right" vertical="center"/>
      <protection locked="0"/>
    </xf>
    <xf numFmtId="0" fontId="9" fillId="2" borderId="9" xfId="0" applyFont="1" applyFill="1" applyBorder="1" applyAlignment="1" applyProtection="1">
      <alignment horizontal="left" vertical="center"/>
      <protection locked="0"/>
    </xf>
    <xf numFmtId="0" fontId="9" fillId="2" borderId="0" xfId="0" applyFont="1" applyFill="1" applyBorder="1" applyAlignment="1" applyProtection="1">
      <alignment horizontal="left" vertical="center"/>
      <protection locked="0"/>
    </xf>
    <xf numFmtId="0" fontId="9" fillId="2" borderId="7" xfId="0" applyFont="1" applyFill="1" applyBorder="1" applyAlignment="1" applyProtection="1">
      <alignment horizontal="left" vertical="center"/>
      <protection locked="0"/>
    </xf>
    <xf numFmtId="2" fontId="9" fillId="2" borderId="9" xfId="0" applyNumberFormat="1" applyFont="1" applyFill="1" applyBorder="1" applyAlignment="1" applyProtection="1">
      <alignment horizontal="right" vertical="center"/>
      <protection locked="0"/>
    </xf>
    <xf numFmtId="2" fontId="9" fillId="2" borderId="7" xfId="0" applyNumberFormat="1" applyFont="1" applyFill="1" applyBorder="1" applyAlignment="1" applyProtection="1">
      <alignment horizontal="right" vertical="center"/>
      <protection locked="0"/>
    </xf>
    <xf numFmtId="0" fontId="9" fillId="0" borderId="9" xfId="0" applyFont="1" applyBorder="1" applyAlignment="1" applyProtection="1">
      <alignment horizontal="left" vertical="center"/>
      <protection locked="0"/>
    </xf>
    <xf numFmtId="0" fontId="9" fillId="0" borderId="0" xfId="0" applyFont="1" applyBorder="1" applyAlignment="1" applyProtection="1">
      <alignment horizontal="left" vertical="center"/>
      <protection locked="0"/>
    </xf>
    <xf numFmtId="0" fontId="9" fillId="0" borderId="7" xfId="0" applyFont="1" applyBorder="1" applyAlignment="1" applyProtection="1">
      <alignment horizontal="left" vertical="center"/>
      <protection locked="0"/>
    </xf>
    <xf numFmtId="2" fontId="9" fillId="0" borderId="9" xfId="0" applyNumberFormat="1" applyFont="1" applyBorder="1" applyAlignment="1" applyProtection="1">
      <alignment horizontal="right" vertical="center"/>
      <protection locked="0"/>
    </xf>
    <xf numFmtId="2" fontId="9" fillId="0" borderId="7" xfId="0" applyNumberFormat="1" applyFont="1" applyBorder="1" applyAlignment="1" applyProtection="1">
      <alignment horizontal="right" vertical="center"/>
      <protection locked="0"/>
    </xf>
    <xf numFmtId="0" fontId="9" fillId="2" borderId="13" xfId="0" applyFont="1" applyFill="1" applyBorder="1" applyAlignment="1" applyProtection="1">
      <alignment horizontal="left" vertical="center"/>
      <protection locked="0"/>
    </xf>
    <xf numFmtId="0" fontId="9" fillId="2" borderId="14" xfId="0" applyFont="1" applyFill="1" applyBorder="1" applyAlignment="1" applyProtection="1">
      <alignment horizontal="left" vertical="center"/>
      <protection locked="0"/>
    </xf>
    <xf numFmtId="0" fontId="9" fillId="2" borderId="8" xfId="0" applyFont="1" applyFill="1" applyBorder="1" applyAlignment="1" applyProtection="1">
      <alignment horizontal="left" vertical="center"/>
      <protection locked="0"/>
    </xf>
    <xf numFmtId="2" fontId="9" fillId="2" borderId="13" xfId="0" applyNumberFormat="1" applyFont="1" applyFill="1" applyBorder="1" applyAlignment="1" applyProtection="1">
      <alignment horizontal="right" vertical="center"/>
      <protection locked="0"/>
    </xf>
    <xf numFmtId="2" fontId="9" fillId="2" borderId="8" xfId="0" applyNumberFormat="1" applyFont="1" applyFill="1" applyBorder="1" applyAlignment="1" applyProtection="1">
      <alignment horizontal="right" vertical="center"/>
      <protection locked="0"/>
    </xf>
    <xf numFmtId="0" fontId="0" fillId="0" borderId="0" xfId="0" applyAlignment="1" applyProtection="1">
      <alignment horizontal="left"/>
      <protection locked="0"/>
    </xf>
    <xf numFmtId="0" fontId="0" fillId="0" borderId="0" xfId="0" applyAlignment="1" applyProtection="1">
      <protection locked="0"/>
    </xf>
    <xf numFmtId="0" fontId="9" fillId="6" borderId="9" xfId="0" applyFont="1" applyFill="1" applyBorder="1" applyAlignment="1" applyProtection="1">
      <alignment horizontal="left" vertical="center"/>
      <protection locked="0"/>
    </xf>
    <xf numFmtId="0" fontId="9" fillId="6" borderId="0" xfId="0" applyFont="1" applyFill="1" applyBorder="1" applyAlignment="1" applyProtection="1">
      <alignment horizontal="left" vertical="center"/>
      <protection locked="0"/>
    </xf>
    <xf numFmtId="0" fontId="9" fillId="6" borderId="7" xfId="0" applyFont="1" applyFill="1" applyBorder="1" applyAlignment="1" applyProtection="1">
      <alignment horizontal="left" vertical="center"/>
      <protection locked="0"/>
    </xf>
    <xf numFmtId="14" fontId="7" fillId="0" borderId="1" xfId="0" applyNumberFormat="1" applyFont="1" applyBorder="1" applyAlignment="1" applyProtection="1">
      <alignment horizontal="center" vertical="center"/>
      <protection locked="0"/>
    </xf>
    <xf numFmtId="14" fontId="7" fillId="0" borderId="2" xfId="0" applyNumberFormat="1" applyFont="1" applyBorder="1" applyAlignment="1" applyProtection="1">
      <alignment horizontal="center" vertical="center"/>
      <protection locked="0"/>
    </xf>
    <xf numFmtId="0" fontId="7" fillId="0" borderId="1" xfId="0" applyNumberFormat="1" applyFont="1" applyBorder="1" applyAlignment="1" applyProtection="1">
      <alignment horizontal="center" vertical="center"/>
      <protection locked="0"/>
    </xf>
    <xf numFmtId="0" fontId="7" fillId="0" borderId="2" xfId="0" applyNumberFormat="1" applyFont="1" applyBorder="1" applyAlignment="1" applyProtection="1">
      <alignment horizontal="center" vertical="center"/>
      <protection locked="0"/>
    </xf>
    <xf numFmtId="2" fontId="9" fillId="6" borderId="9" xfId="0" applyNumberFormat="1" applyFont="1" applyFill="1" applyBorder="1" applyAlignment="1" applyProtection="1">
      <alignment horizontal="right" vertical="center"/>
      <protection locked="0"/>
    </xf>
    <xf numFmtId="2" fontId="9" fillId="6" borderId="7" xfId="0" applyNumberFormat="1" applyFont="1" applyFill="1" applyBorder="1" applyAlignment="1" applyProtection="1">
      <alignment horizontal="right" vertical="center"/>
      <protection locked="0"/>
    </xf>
    <xf numFmtId="0" fontId="7" fillId="3" borderId="0" xfId="0" applyFont="1" applyFill="1" applyAlignment="1" applyProtection="1">
      <alignment horizontal="center" vertical="center"/>
    </xf>
    <xf numFmtId="0" fontId="17" fillId="0" borderId="0" xfId="0" applyFont="1" applyAlignment="1">
      <alignment horizontal="center"/>
    </xf>
    <xf numFmtId="0" fontId="6" fillId="5" borderId="11" xfId="0" applyFont="1" applyFill="1" applyBorder="1" applyAlignment="1">
      <alignment horizontal="center" vertical="center"/>
    </xf>
    <xf numFmtId="0" fontId="9" fillId="0" borderId="10" xfId="0" applyFont="1" applyBorder="1" applyAlignment="1" applyProtection="1">
      <alignment horizontal="left" vertical="center"/>
      <protection locked="0"/>
    </xf>
    <xf numFmtId="0" fontId="9" fillId="0" borderId="1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9" fillId="6" borderId="13" xfId="0" applyFont="1" applyFill="1" applyBorder="1" applyAlignment="1" applyProtection="1">
      <alignment horizontal="left" vertical="center"/>
      <protection locked="0"/>
    </xf>
    <xf numFmtId="0" fontId="9" fillId="6" borderId="14" xfId="0" applyFont="1" applyFill="1" applyBorder="1" applyAlignment="1" applyProtection="1">
      <alignment horizontal="left" vertical="center"/>
      <protection locked="0"/>
    </xf>
    <xf numFmtId="0" fontId="9" fillId="6" borderId="8" xfId="0" applyFont="1" applyFill="1" applyBorder="1" applyAlignment="1" applyProtection="1">
      <alignment horizontal="left" vertical="center"/>
      <protection locked="0"/>
    </xf>
    <xf numFmtId="2" fontId="9" fillId="6" borderId="13" xfId="0" applyNumberFormat="1" applyFont="1" applyFill="1" applyBorder="1" applyAlignment="1" applyProtection="1">
      <alignment horizontal="right" vertical="center"/>
      <protection locked="0"/>
    </xf>
    <xf numFmtId="2" fontId="9" fillId="6" borderId="8" xfId="0" applyNumberFormat="1" applyFont="1" applyFill="1" applyBorder="1" applyAlignment="1" applyProtection="1">
      <alignment horizontal="right" vertical="center"/>
      <protection locked="0"/>
    </xf>
    <xf numFmtId="0" fontId="6" fillId="3" borderId="0" xfId="0" applyFont="1" applyFill="1" applyAlignment="1" applyProtection="1">
      <alignment horizontal="center"/>
    </xf>
    <xf numFmtId="0" fontId="27" fillId="4" borderId="0" xfId="0" applyNumberFormat="1" applyFont="1" applyFill="1" applyAlignment="1" applyProtection="1">
      <alignment horizontal="center"/>
      <protection locked="0"/>
    </xf>
    <xf numFmtId="0" fontId="27" fillId="4" borderId="0" xfId="0" applyFont="1" applyFill="1" applyAlignment="1" applyProtection="1">
      <alignment horizontal="center"/>
      <protection locked="0"/>
    </xf>
    <xf numFmtId="0" fontId="6" fillId="3" borderId="0" xfId="0" applyFont="1" applyFill="1" applyAlignment="1">
      <alignment horizontal="center"/>
    </xf>
    <xf numFmtId="2" fontId="9" fillId="0" borderId="10" xfId="0" applyNumberFormat="1" applyFont="1" applyBorder="1" applyAlignment="1" applyProtection="1">
      <alignment horizontal="right" vertical="center"/>
      <protection locked="0"/>
    </xf>
    <xf numFmtId="2" fontId="9" fillId="0" borderId="5" xfId="0" applyNumberFormat="1" applyFont="1" applyBorder="1" applyAlignment="1" applyProtection="1">
      <alignment horizontal="right" vertical="center"/>
      <protection locked="0"/>
    </xf>
  </cellXfs>
  <cellStyles count="8">
    <cellStyle name="Hyperlink" xfId="1" builtinId="8"/>
    <cellStyle name="Hyperlink 2" xfId="4" xr:uid="{00000000-0005-0000-0000-000001000000}"/>
    <cellStyle name="Normal" xfId="0" builtinId="0"/>
    <cellStyle name="Normal 2" xfId="2" xr:uid="{00000000-0005-0000-0000-000003000000}"/>
    <cellStyle name="Normal 3" xfId="3" xr:uid="{00000000-0005-0000-0000-000004000000}"/>
    <cellStyle name="Normal 4" xfId="5" xr:uid="{00000000-0005-0000-0000-000005000000}"/>
    <cellStyle name="Normal 5" xfId="6" xr:uid="{00000000-0005-0000-0000-000006000000}"/>
    <cellStyle name="Normal 6" xfId="7" xr:uid="{3E6CE7CE-AAFE-41C8-A224-29C7EE40DFF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D8E4E8"/>
      <rgbColor rgb="00FFFF99"/>
      <rgbColor rgb="0099CCFF"/>
      <rgbColor rgb="00EAEAEA"/>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fmlaLink="oknTaxable_1" lockText="1" noThreeD="1"/>
</file>

<file path=xl/ctrlProps/ctrlProp10.xml><?xml version="1.0" encoding="utf-8"?>
<formControlPr xmlns="http://schemas.microsoft.com/office/spreadsheetml/2009/9/main" objectType="CheckBox" fmlaLink="oknTaxable_10" lockText="1" noThreeD="1"/>
</file>

<file path=xl/ctrlProps/ctrlProp11.xml><?xml version="1.0" encoding="utf-8"?>
<formControlPr xmlns="http://schemas.microsoft.com/office/spreadsheetml/2009/9/main" objectType="CheckBox" fmlaLink="oknTaxable_11" lockText="1" noThreeD="1"/>
</file>

<file path=xl/ctrlProps/ctrlProp12.xml><?xml version="1.0" encoding="utf-8"?>
<formControlPr xmlns="http://schemas.microsoft.com/office/spreadsheetml/2009/9/main" objectType="CheckBox" fmlaLink="oknTaxable_12" lockText="1" noThreeD="1"/>
</file>

<file path=xl/ctrlProps/ctrlProp13.xml><?xml version="1.0" encoding="utf-8"?>
<formControlPr xmlns="http://schemas.microsoft.com/office/spreadsheetml/2009/9/main" objectType="CheckBox" fmlaLink="oknTaxable_13" lockText="1" noThreeD="1"/>
</file>

<file path=xl/ctrlProps/ctrlProp14.xml><?xml version="1.0" encoding="utf-8"?>
<formControlPr xmlns="http://schemas.microsoft.com/office/spreadsheetml/2009/9/main" objectType="CheckBox" fmlaLink="oknTaxable_14" lockText="1" noThreeD="1"/>
</file>

<file path=xl/ctrlProps/ctrlProp15.xml><?xml version="1.0" encoding="utf-8"?>
<formControlPr xmlns="http://schemas.microsoft.com/office/spreadsheetml/2009/9/main" objectType="CheckBox" fmlaLink="oknTaxable_15" lockText="1" noThreeD="1"/>
</file>

<file path=xl/ctrlProps/ctrlProp16.xml><?xml version="1.0" encoding="utf-8"?>
<formControlPr xmlns="http://schemas.microsoft.com/office/spreadsheetml/2009/9/main" objectType="CheckBox" fmlaLink="oknTaxable_16" lockText="1" noThreeD="1"/>
</file>

<file path=xl/ctrlProps/ctrlProp17.xml><?xml version="1.0" encoding="utf-8"?>
<formControlPr xmlns="http://schemas.microsoft.com/office/spreadsheetml/2009/9/main" objectType="CheckBox" fmlaLink="oknTaxable_17" lockText="1" noThreeD="1"/>
</file>

<file path=xl/ctrlProps/ctrlProp18.xml><?xml version="1.0" encoding="utf-8"?>
<formControlPr xmlns="http://schemas.microsoft.com/office/spreadsheetml/2009/9/main" objectType="CheckBox" fmlaLink="oknTaxable_18" lockText="1" noThreeD="1"/>
</file>

<file path=xl/ctrlProps/ctrlProp2.xml><?xml version="1.0" encoding="utf-8"?>
<formControlPr xmlns="http://schemas.microsoft.com/office/spreadsheetml/2009/9/main" objectType="CheckBox" fmlaLink="oknTaxable_2" lockText="1" noThreeD="1"/>
</file>

<file path=xl/ctrlProps/ctrlProp3.xml><?xml version="1.0" encoding="utf-8"?>
<formControlPr xmlns="http://schemas.microsoft.com/office/spreadsheetml/2009/9/main" objectType="CheckBox" fmlaLink="oknTaxable_3" lockText="1" noThreeD="1"/>
</file>

<file path=xl/ctrlProps/ctrlProp4.xml><?xml version="1.0" encoding="utf-8"?>
<formControlPr xmlns="http://schemas.microsoft.com/office/spreadsheetml/2009/9/main" objectType="CheckBox" fmlaLink="oknTaxable_4" lockText="1" noThreeD="1"/>
</file>

<file path=xl/ctrlProps/ctrlProp5.xml><?xml version="1.0" encoding="utf-8"?>
<formControlPr xmlns="http://schemas.microsoft.com/office/spreadsheetml/2009/9/main" objectType="CheckBox" fmlaLink="oknTaxable_5" lockText="1" noThreeD="1"/>
</file>

<file path=xl/ctrlProps/ctrlProp6.xml><?xml version="1.0" encoding="utf-8"?>
<formControlPr xmlns="http://schemas.microsoft.com/office/spreadsheetml/2009/9/main" objectType="CheckBox" fmlaLink="oknTaxable_6" lockText="1" noThreeD="1"/>
</file>

<file path=xl/ctrlProps/ctrlProp7.xml><?xml version="1.0" encoding="utf-8"?>
<formControlPr xmlns="http://schemas.microsoft.com/office/spreadsheetml/2009/9/main" objectType="CheckBox" fmlaLink="oknTaxable_7" lockText="1" noThreeD="1"/>
</file>

<file path=xl/ctrlProps/ctrlProp8.xml><?xml version="1.0" encoding="utf-8"?>
<formControlPr xmlns="http://schemas.microsoft.com/office/spreadsheetml/2009/9/main" objectType="CheckBox" fmlaLink="oknTaxable_8" lockText="1" noThreeD="1"/>
</file>

<file path=xl/ctrlProps/ctrlProp9.xml><?xml version="1.0" encoding="utf-8"?>
<formControlPr xmlns="http://schemas.microsoft.com/office/spreadsheetml/2009/9/main" objectType="CheckBox" fmlaLink="oknTaxable_9"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https://www.invoicingtemplate.com/#create-invoice" TargetMode="External"/><Relationship Id="rId1" Type="http://schemas.openxmlformats.org/officeDocument/2006/relationships/image" Target="../media/image1.png"/><Relationship Id="rId6" Type="http://schemas.openxmlformats.org/officeDocument/2006/relationships/hyperlink" Target="https://www.microsoft.com/store/apps/9P4GC5QMKD6J" TargetMode="External"/><Relationship Id="rId5" Type="http://schemas.openxmlformats.org/officeDocument/2006/relationships/image" Target="../media/image3.png"/><Relationship Id="rId4" Type="http://schemas.openxmlformats.org/officeDocument/2006/relationships/hyperlink" Target="https://www.microsoft.com/store/apps/9P28T9B07J17" TargetMode="External"/></Relationships>
</file>

<file path=xl/drawings/drawing1.xml><?xml version="1.0" encoding="utf-8"?>
<xdr:wsDr xmlns:xdr="http://schemas.openxmlformats.org/drawingml/2006/spreadsheetDrawing" xmlns:a="http://schemas.openxmlformats.org/drawingml/2006/main">
  <xdr:twoCellAnchor editAs="absolute">
    <xdr:from>
      <xdr:col>6</xdr:col>
      <xdr:colOff>28575</xdr:colOff>
      <xdr:row>6</xdr:row>
      <xdr:rowOff>104775</xdr:rowOff>
    </xdr:from>
    <xdr:to>
      <xdr:col>16</xdr:col>
      <xdr:colOff>942975</xdr:colOff>
      <xdr:row>6</xdr:row>
      <xdr:rowOff>114300</xdr:rowOff>
    </xdr:to>
    <xdr:sp macro="" textlink="">
      <xdr:nvSpPr>
        <xdr:cNvPr id="1039" name="oknWidget_1">
          <a:extLst>
            <a:ext uri="{FF2B5EF4-FFF2-40B4-BE49-F238E27FC236}">
              <a16:creationId xmlns:a16="http://schemas.microsoft.com/office/drawing/2014/main" id="{00000000-0008-0000-0000-00000F040000}"/>
            </a:ext>
          </a:extLst>
        </xdr:cNvPr>
        <xdr:cNvSpPr>
          <a:spLocks noChangeShapeType="1"/>
        </xdr:cNvSpPr>
      </xdr:nvSpPr>
      <xdr:spPr bwMode="auto">
        <a:xfrm>
          <a:off x="1438275" y="1990725"/>
          <a:ext cx="6391275" cy="9525"/>
        </a:xfrm>
        <a:prstGeom prst="line">
          <a:avLst/>
        </a:prstGeom>
        <a:noFill/>
        <a:ln w="76200" cmpd="tri">
          <a:solidFill>
            <a:srgbClr xmlns:mc="http://schemas.openxmlformats.org/markup-compatibility/2006" xmlns:a14="http://schemas.microsoft.com/office/drawing/2010/main" val="D8E4E8" mc:Ignorable="a14" a14:legacySpreadsheetColorIndex="4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133350</xdr:colOff>
      <xdr:row>2</xdr:row>
      <xdr:rowOff>200025</xdr:rowOff>
    </xdr:from>
    <xdr:to>
      <xdr:col>9</xdr:col>
      <xdr:colOff>466725</xdr:colOff>
      <xdr:row>5</xdr:row>
      <xdr:rowOff>38100</xdr:rowOff>
    </xdr:to>
    <xdr:pic>
      <xdr:nvPicPr>
        <xdr:cNvPr id="1355" name="oknWidget_logo">
          <a:extLst>
            <a:ext uri="{FF2B5EF4-FFF2-40B4-BE49-F238E27FC236}">
              <a16:creationId xmlns:a16="http://schemas.microsoft.com/office/drawing/2014/main" id="{00000000-0008-0000-0000-00004B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1150" y="971550"/>
          <a:ext cx="1143000" cy="7620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123825</xdr:colOff>
          <xdr:row>19</xdr:row>
          <xdr:rowOff>9525</xdr:rowOff>
        </xdr:from>
        <xdr:to>
          <xdr:col>1</xdr:col>
          <xdr:colOff>419100</xdr:colOff>
          <xdr:row>20</xdr:row>
          <xdr:rowOff>19050</xdr:rowOff>
        </xdr:to>
        <xdr:sp macro="" textlink="">
          <xdr:nvSpPr>
            <xdr:cNvPr id="1354" name="oknWidget_taxable1" hidden="1">
              <a:extLst>
                <a:ext uri="{63B3BB69-23CF-44E3-9099-C40C66FF867C}">
                  <a14:compatExt spid="_x0000_s1354"/>
                </a:ext>
                <a:ext uri="{FF2B5EF4-FFF2-40B4-BE49-F238E27FC236}">
                  <a16:creationId xmlns:a16="http://schemas.microsoft.com/office/drawing/2014/main" id="{00000000-0008-0000-0000-00004A05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20</xdr:row>
          <xdr:rowOff>9525</xdr:rowOff>
        </xdr:from>
        <xdr:to>
          <xdr:col>1</xdr:col>
          <xdr:colOff>419100</xdr:colOff>
          <xdr:row>21</xdr:row>
          <xdr:rowOff>19050</xdr:rowOff>
        </xdr:to>
        <xdr:sp macro="" textlink="">
          <xdr:nvSpPr>
            <xdr:cNvPr id="2" name="oknWidget_taxable2" hidden="1">
              <a:extLst>
                <a:ext uri="{63B3BB69-23CF-44E3-9099-C40C66FF867C}">
                  <a14:compatExt spid="_x0000_s1355"/>
                </a:ext>
                <a:ext uri="{FF2B5EF4-FFF2-40B4-BE49-F238E27FC236}">
                  <a16:creationId xmlns:a16="http://schemas.microsoft.com/office/drawing/2014/main" id="{00000000-0008-0000-0000-00000200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21</xdr:row>
          <xdr:rowOff>9525</xdr:rowOff>
        </xdr:from>
        <xdr:to>
          <xdr:col>1</xdr:col>
          <xdr:colOff>419100</xdr:colOff>
          <xdr:row>22</xdr:row>
          <xdr:rowOff>19050</xdr:rowOff>
        </xdr:to>
        <xdr:sp macro="" textlink="">
          <xdr:nvSpPr>
            <xdr:cNvPr id="1356" name="oknWidget_taxable3" hidden="1">
              <a:extLst>
                <a:ext uri="{63B3BB69-23CF-44E3-9099-C40C66FF867C}">
                  <a14:compatExt spid="_x0000_s1356"/>
                </a:ext>
                <a:ext uri="{FF2B5EF4-FFF2-40B4-BE49-F238E27FC236}">
                  <a16:creationId xmlns:a16="http://schemas.microsoft.com/office/drawing/2014/main" id="{00000000-0008-0000-0000-00004C05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22</xdr:row>
          <xdr:rowOff>9525</xdr:rowOff>
        </xdr:from>
        <xdr:to>
          <xdr:col>1</xdr:col>
          <xdr:colOff>419100</xdr:colOff>
          <xdr:row>23</xdr:row>
          <xdr:rowOff>19050</xdr:rowOff>
        </xdr:to>
        <xdr:sp macro="" textlink="">
          <xdr:nvSpPr>
            <xdr:cNvPr id="1357" name="oknWidget_taxable4" hidden="1">
              <a:extLst>
                <a:ext uri="{63B3BB69-23CF-44E3-9099-C40C66FF867C}">
                  <a14:compatExt spid="_x0000_s1357"/>
                </a:ext>
                <a:ext uri="{FF2B5EF4-FFF2-40B4-BE49-F238E27FC236}">
                  <a16:creationId xmlns:a16="http://schemas.microsoft.com/office/drawing/2014/main" id="{00000000-0008-0000-0000-00004D05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23</xdr:row>
          <xdr:rowOff>9525</xdr:rowOff>
        </xdr:from>
        <xdr:to>
          <xdr:col>1</xdr:col>
          <xdr:colOff>419100</xdr:colOff>
          <xdr:row>24</xdr:row>
          <xdr:rowOff>19050</xdr:rowOff>
        </xdr:to>
        <xdr:sp macro="" textlink="">
          <xdr:nvSpPr>
            <xdr:cNvPr id="1358" name="oknWidget_taxable5" hidden="1">
              <a:extLst>
                <a:ext uri="{63B3BB69-23CF-44E3-9099-C40C66FF867C}">
                  <a14:compatExt spid="_x0000_s1358"/>
                </a:ext>
                <a:ext uri="{FF2B5EF4-FFF2-40B4-BE49-F238E27FC236}">
                  <a16:creationId xmlns:a16="http://schemas.microsoft.com/office/drawing/2014/main" id="{00000000-0008-0000-0000-00004E05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24</xdr:row>
          <xdr:rowOff>9525</xdr:rowOff>
        </xdr:from>
        <xdr:to>
          <xdr:col>1</xdr:col>
          <xdr:colOff>419100</xdr:colOff>
          <xdr:row>25</xdr:row>
          <xdr:rowOff>19050</xdr:rowOff>
        </xdr:to>
        <xdr:sp macro="" textlink="">
          <xdr:nvSpPr>
            <xdr:cNvPr id="1359" name="oknWidget_taxable6" hidden="1">
              <a:extLst>
                <a:ext uri="{63B3BB69-23CF-44E3-9099-C40C66FF867C}">
                  <a14:compatExt spid="_x0000_s1359"/>
                </a:ext>
                <a:ext uri="{FF2B5EF4-FFF2-40B4-BE49-F238E27FC236}">
                  <a16:creationId xmlns:a16="http://schemas.microsoft.com/office/drawing/2014/main" id="{00000000-0008-0000-0000-00004F05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25</xdr:row>
          <xdr:rowOff>9525</xdr:rowOff>
        </xdr:from>
        <xdr:to>
          <xdr:col>1</xdr:col>
          <xdr:colOff>419100</xdr:colOff>
          <xdr:row>26</xdr:row>
          <xdr:rowOff>19050</xdr:rowOff>
        </xdr:to>
        <xdr:sp macro="" textlink="">
          <xdr:nvSpPr>
            <xdr:cNvPr id="1360" name="oknWidget_taxable7" hidden="1">
              <a:extLst>
                <a:ext uri="{63B3BB69-23CF-44E3-9099-C40C66FF867C}">
                  <a14:compatExt spid="_x0000_s1360"/>
                </a:ext>
                <a:ext uri="{FF2B5EF4-FFF2-40B4-BE49-F238E27FC236}">
                  <a16:creationId xmlns:a16="http://schemas.microsoft.com/office/drawing/2014/main" id="{00000000-0008-0000-0000-00005005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26</xdr:row>
          <xdr:rowOff>9525</xdr:rowOff>
        </xdr:from>
        <xdr:to>
          <xdr:col>1</xdr:col>
          <xdr:colOff>419100</xdr:colOff>
          <xdr:row>27</xdr:row>
          <xdr:rowOff>19050</xdr:rowOff>
        </xdr:to>
        <xdr:sp macro="" textlink="">
          <xdr:nvSpPr>
            <xdr:cNvPr id="1361" name="oknWidget_taxable8" hidden="1">
              <a:extLst>
                <a:ext uri="{63B3BB69-23CF-44E3-9099-C40C66FF867C}">
                  <a14:compatExt spid="_x0000_s1361"/>
                </a:ext>
                <a:ext uri="{FF2B5EF4-FFF2-40B4-BE49-F238E27FC236}">
                  <a16:creationId xmlns:a16="http://schemas.microsoft.com/office/drawing/2014/main" id="{00000000-0008-0000-0000-00005105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27</xdr:row>
          <xdr:rowOff>9525</xdr:rowOff>
        </xdr:from>
        <xdr:to>
          <xdr:col>1</xdr:col>
          <xdr:colOff>419100</xdr:colOff>
          <xdr:row>28</xdr:row>
          <xdr:rowOff>19050</xdr:rowOff>
        </xdr:to>
        <xdr:sp macro="" textlink="">
          <xdr:nvSpPr>
            <xdr:cNvPr id="1362" name="oknWidget_taxable9" hidden="1">
              <a:extLst>
                <a:ext uri="{63B3BB69-23CF-44E3-9099-C40C66FF867C}">
                  <a14:compatExt spid="_x0000_s1362"/>
                </a:ext>
                <a:ext uri="{FF2B5EF4-FFF2-40B4-BE49-F238E27FC236}">
                  <a16:creationId xmlns:a16="http://schemas.microsoft.com/office/drawing/2014/main" id="{00000000-0008-0000-0000-00005205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28</xdr:row>
          <xdr:rowOff>9525</xdr:rowOff>
        </xdr:from>
        <xdr:to>
          <xdr:col>1</xdr:col>
          <xdr:colOff>419100</xdr:colOff>
          <xdr:row>29</xdr:row>
          <xdr:rowOff>19050</xdr:rowOff>
        </xdr:to>
        <xdr:sp macro="" textlink="">
          <xdr:nvSpPr>
            <xdr:cNvPr id="1363" name="oknWidget_taxable10" hidden="1">
              <a:extLst>
                <a:ext uri="{63B3BB69-23CF-44E3-9099-C40C66FF867C}">
                  <a14:compatExt spid="_x0000_s1363"/>
                </a:ext>
                <a:ext uri="{FF2B5EF4-FFF2-40B4-BE49-F238E27FC236}">
                  <a16:creationId xmlns:a16="http://schemas.microsoft.com/office/drawing/2014/main" id="{00000000-0008-0000-0000-00005305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29</xdr:row>
          <xdr:rowOff>9525</xdr:rowOff>
        </xdr:from>
        <xdr:to>
          <xdr:col>1</xdr:col>
          <xdr:colOff>419100</xdr:colOff>
          <xdr:row>30</xdr:row>
          <xdr:rowOff>19050</xdr:rowOff>
        </xdr:to>
        <xdr:sp macro="" textlink="">
          <xdr:nvSpPr>
            <xdr:cNvPr id="1364" name="oknWidget_taxable11" hidden="1">
              <a:extLst>
                <a:ext uri="{63B3BB69-23CF-44E3-9099-C40C66FF867C}">
                  <a14:compatExt spid="_x0000_s1364"/>
                </a:ext>
                <a:ext uri="{FF2B5EF4-FFF2-40B4-BE49-F238E27FC236}">
                  <a16:creationId xmlns:a16="http://schemas.microsoft.com/office/drawing/2014/main" id="{00000000-0008-0000-0000-00005405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30</xdr:row>
          <xdr:rowOff>9525</xdr:rowOff>
        </xdr:from>
        <xdr:to>
          <xdr:col>1</xdr:col>
          <xdr:colOff>419100</xdr:colOff>
          <xdr:row>31</xdr:row>
          <xdr:rowOff>19050</xdr:rowOff>
        </xdr:to>
        <xdr:sp macro="" textlink="">
          <xdr:nvSpPr>
            <xdr:cNvPr id="1365" name="oknWidget_taxable12" hidden="1">
              <a:extLst>
                <a:ext uri="{63B3BB69-23CF-44E3-9099-C40C66FF867C}">
                  <a14:compatExt spid="_x0000_s1365"/>
                </a:ext>
                <a:ext uri="{FF2B5EF4-FFF2-40B4-BE49-F238E27FC236}">
                  <a16:creationId xmlns:a16="http://schemas.microsoft.com/office/drawing/2014/main" id="{00000000-0008-0000-0000-00005505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31</xdr:row>
          <xdr:rowOff>9525</xdr:rowOff>
        </xdr:from>
        <xdr:to>
          <xdr:col>1</xdr:col>
          <xdr:colOff>419100</xdr:colOff>
          <xdr:row>32</xdr:row>
          <xdr:rowOff>19050</xdr:rowOff>
        </xdr:to>
        <xdr:sp macro="" textlink="">
          <xdr:nvSpPr>
            <xdr:cNvPr id="1366" name="oknWidget_taxable13" hidden="1">
              <a:extLst>
                <a:ext uri="{63B3BB69-23CF-44E3-9099-C40C66FF867C}">
                  <a14:compatExt spid="_x0000_s1366"/>
                </a:ext>
                <a:ext uri="{FF2B5EF4-FFF2-40B4-BE49-F238E27FC236}">
                  <a16:creationId xmlns:a16="http://schemas.microsoft.com/office/drawing/2014/main" id="{00000000-0008-0000-0000-00005605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32</xdr:row>
          <xdr:rowOff>9525</xdr:rowOff>
        </xdr:from>
        <xdr:to>
          <xdr:col>1</xdr:col>
          <xdr:colOff>419100</xdr:colOff>
          <xdr:row>33</xdr:row>
          <xdr:rowOff>19050</xdr:rowOff>
        </xdr:to>
        <xdr:sp macro="" textlink="">
          <xdr:nvSpPr>
            <xdr:cNvPr id="1367" name="oknWidget_taxable14" hidden="1">
              <a:extLst>
                <a:ext uri="{63B3BB69-23CF-44E3-9099-C40C66FF867C}">
                  <a14:compatExt spid="_x0000_s1367"/>
                </a:ext>
                <a:ext uri="{FF2B5EF4-FFF2-40B4-BE49-F238E27FC236}">
                  <a16:creationId xmlns:a16="http://schemas.microsoft.com/office/drawing/2014/main" id="{00000000-0008-0000-0000-00005705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33</xdr:row>
          <xdr:rowOff>9525</xdr:rowOff>
        </xdr:from>
        <xdr:to>
          <xdr:col>1</xdr:col>
          <xdr:colOff>419100</xdr:colOff>
          <xdr:row>34</xdr:row>
          <xdr:rowOff>19050</xdr:rowOff>
        </xdr:to>
        <xdr:sp macro="" textlink="">
          <xdr:nvSpPr>
            <xdr:cNvPr id="1368" name="oknWidget_taxable15" hidden="1">
              <a:extLst>
                <a:ext uri="{63B3BB69-23CF-44E3-9099-C40C66FF867C}">
                  <a14:compatExt spid="_x0000_s1368"/>
                </a:ext>
                <a:ext uri="{FF2B5EF4-FFF2-40B4-BE49-F238E27FC236}">
                  <a16:creationId xmlns:a16="http://schemas.microsoft.com/office/drawing/2014/main" id="{00000000-0008-0000-0000-00005805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34</xdr:row>
          <xdr:rowOff>9525</xdr:rowOff>
        </xdr:from>
        <xdr:to>
          <xdr:col>1</xdr:col>
          <xdr:colOff>419100</xdr:colOff>
          <xdr:row>35</xdr:row>
          <xdr:rowOff>19050</xdr:rowOff>
        </xdr:to>
        <xdr:sp macro="" textlink="">
          <xdr:nvSpPr>
            <xdr:cNvPr id="1369" name="oknWidget_taxable16" hidden="1">
              <a:extLst>
                <a:ext uri="{63B3BB69-23CF-44E3-9099-C40C66FF867C}">
                  <a14:compatExt spid="_x0000_s1369"/>
                </a:ext>
                <a:ext uri="{FF2B5EF4-FFF2-40B4-BE49-F238E27FC236}">
                  <a16:creationId xmlns:a16="http://schemas.microsoft.com/office/drawing/2014/main" id="{00000000-0008-0000-0000-00005905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35</xdr:row>
          <xdr:rowOff>9525</xdr:rowOff>
        </xdr:from>
        <xdr:to>
          <xdr:col>1</xdr:col>
          <xdr:colOff>419100</xdr:colOff>
          <xdr:row>36</xdr:row>
          <xdr:rowOff>19050</xdr:rowOff>
        </xdr:to>
        <xdr:sp macro="" textlink="">
          <xdr:nvSpPr>
            <xdr:cNvPr id="1370" name="oknWidget_taxable17" hidden="1">
              <a:extLst>
                <a:ext uri="{63B3BB69-23CF-44E3-9099-C40C66FF867C}">
                  <a14:compatExt spid="_x0000_s1370"/>
                </a:ext>
                <a:ext uri="{FF2B5EF4-FFF2-40B4-BE49-F238E27FC236}">
                  <a16:creationId xmlns:a16="http://schemas.microsoft.com/office/drawing/2014/main" id="{00000000-0008-0000-0000-00005A05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123825</xdr:colOff>
          <xdr:row>36</xdr:row>
          <xdr:rowOff>9525</xdr:rowOff>
        </xdr:from>
        <xdr:to>
          <xdr:col>1</xdr:col>
          <xdr:colOff>419100</xdr:colOff>
          <xdr:row>127</xdr:row>
          <xdr:rowOff>19050</xdr:rowOff>
        </xdr:to>
        <xdr:sp macro="" textlink="">
          <xdr:nvSpPr>
            <xdr:cNvPr id="1371" name="oknWidget_taxable18" hidden="1">
              <a:extLst>
                <a:ext uri="{63B3BB69-23CF-44E3-9099-C40C66FF867C}">
                  <a14:compatExt spid="_x0000_s1371"/>
                </a:ext>
                <a:ext uri="{FF2B5EF4-FFF2-40B4-BE49-F238E27FC236}">
                  <a16:creationId xmlns:a16="http://schemas.microsoft.com/office/drawing/2014/main" id="{00000000-0008-0000-0000-00005B05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sp>
        <xdr:clientData/>
      </xdr:twoCellAnchor>
    </mc:Choice>
    <mc:Fallback/>
  </mc:AlternateContent>
  <xdr:twoCellAnchor editAs="oneCell">
    <xdr:from>
      <xdr:col>18</xdr:col>
      <xdr:colOff>0</xdr:colOff>
      <xdr:row>1</xdr:row>
      <xdr:rowOff>9525</xdr:rowOff>
    </xdr:from>
    <xdr:to>
      <xdr:col>27</xdr:col>
      <xdr:colOff>372186</xdr:colOff>
      <xdr:row>13</xdr:row>
      <xdr:rowOff>95613</xdr:rowOff>
    </xdr:to>
    <xdr:pic>
      <xdr:nvPicPr>
        <xdr:cNvPr id="81" name="oknQuickStart">
          <a:hlinkClick xmlns:r="http://schemas.openxmlformats.org/officeDocument/2006/relationships" r:id="rId2"/>
          <a:extLst>
            <a:ext uri="{FF2B5EF4-FFF2-40B4-BE49-F238E27FC236}">
              <a16:creationId xmlns:a16="http://schemas.microsoft.com/office/drawing/2014/main" id="{00000000-0008-0000-0000-000051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924800" y="733425"/>
          <a:ext cx="5096586" cy="2600688"/>
        </a:xfrm>
        <a:prstGeom prst="rect">
          <a:avLst/>
        </a:prstGeom>
      </xdr:spPr>
    </xdr:pic>
    <xdr:clientData/>
  </xdr:twoCellAnchor>
  <xdr:twoCellAnchor>
    <xdr:from>
      <xdr:col>19</xdr:col>
      <xdr:colOff>3175</xdr:colOff>
      <xdr:row>2</xdr:row>
      <xdr:rowOff>79375</xdr:rowOff>
    </xdr:from>
    <xdr:to>
      <xdr:col>25</xdr:col>
      <xdr:colOff>384175</xdr:colOff>
      <xdr:row>12</xdr:row>
      <xdr:rowOff>31750</xdr:rowOff>
    </xdr:to>
    <xdr:sp macro="" textlink="">
      <xdr:nvSpPr>
        <xdr:cNvPr id="63" name="oknLiteNote">
          <a:extLst>
            <a:ext uri="{FF2B5EF4-FFF2-40B4-BE49-F238E27FC236}">
              <a16:creationId xmlns:a16="http://schemas.microsoft.com/office/drawing/2014/main" id="{00000000-0008-0000-0000-00003F000000}"/>
            </a:ext>
          </a:extLst>
        </xdr:cNvPr>
        <xdr:cNvSpPr/>
      </xdr:nvSpPr>
      <xdr:spPr bwMode="auto">
        <a:xfrm>
          <a:off x="7994650" y="850900"/>
          <a:ext cx="3819525" cy="2209800"/>
        </a:xfrm>
        <a:prstGeom prst="flowChartAlternateProcess">
          <a:avLst/>
        </a:prstGeom>
        <a:gradFill>
          <a:gsLst>
            <a:gs pos="0">
              <a:schemeClr val="bg2">
                <a:lumMod val="75000"/>
              </a:schemeClr>
            </a:gs>
            <a:gs pos="35000">
              <a:schemeClr val="bg2">
                <a:lumMod val="75000"/>
              </a:schemeClr>
            </a:gs>
            <a:gs pos="100000">
              <a:schemeClr val="bg2"/>
            </a:gs>
          </a:gsLst>
        </a:gradFill>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274320" tIns="0" rIns="274320" bIns="0" rtlCol="0" anchor="ctr" upright="1"/>
        <a:lstStyle/>
        <a:p>
          <a:pPr algn="l"/>
          <a:r>
            <a:rPr lang="en-US" sz="1100" b="0" cap="none" spc="0">
              <a:ln w="0"/>
              <a:solidFill>
                <a:sysClr val="windowText" lastClr="000000"/>
              </a:solidFill>
              <a:effectLst/>
              <a:latin typeface="Bookman Old Style" panose="02050604050505020204" pitchFamily="18" charset="0"/>
            </a:rPr>
            <a:t>This template is the lite version of c6008. It might contains elements that are suitable for Invoice Manager only.</a:t>
          </a:r>
        </a:p>
        <a:p>
          <a:pPr algn="l"/>
          <a:r>
            <a:rPr lang="en-US" sz="1100" b="0" cap="none" spc="0">
              <a:ln w="0"/>
              <a:solidFill>
                <a:sysClr val="windowText" lastClr="000000"/>
              </a:solidFill>
              <a:effectLst/>
              <a:latin typeface="Bookman Old Style" panose="02050604050505020204" pitchFamily="18" charset="0"/>
            </a:rPr>
            <a:t> The template integrates Invoice Manager (Lite) , so the "Auto open" option on the Invoice Manager (Lite) taskpane will not work -- i.e. the template always opens Invoice Manager (Lite).</a:t>
          </a:r>
        </a:p>
      </xdr:txBody>
    </xdr:sp>
    <xdr:clientData/>
  </xdr:twoCellAnchor>
  <xdr:twoCellAnchor editAs="oneCell">
    <xdr:from>
      <xdr:col>20</xdr:col>
      <xdr:colOff>0</xdr:colOff>
      <xdr:row>14</xdr:row>
      <xdr:rowOff>0</xdr:rowOff>
    </xdr:from>
    <xdr:to>
      <xdr:col>23</xdr:col>
      <xdr:colOff>495300</xdr:colOff>
      <xdr:row>22</xdr:row>
      <xdr:rowOff>76200</xdr:rowOff>
    </xdr:to>
    <xdr:pic>
      <xdr:nvPicPr>
        <xdr:cNvPr id="4" name="oknShareInvManager">
          <a:hlinkClick xmlns:r="http://schemas.openxmlformats.org/officeDocument/2006/relationships" r:id="rId4"/>
          <a:extLst>
            <a:ext uri="{FF2B5EF4-FFF2-40B4-BE49-F238E27FC236}">
              <a16:creationId xmlns:a16="http://schemas.microsoft.com/office/drawing/2014/main" id="{032EA32E-C8F7-4E5E-B994-736AFB444B9E}"/>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324850" y="3448050"/>
          <a:ext cx="2381250" cy="1733550"/>
        </a:xfrm>
        <a:prstGeom prst="rect">
          <a:avLst/>
        </a:prstGeom>
      </xdr:spPr>
    </xdr:pic>
    <xdr:clientData/>
  </xdr:twoCellAnchor>
  <xdr:twoCellAnchor editAs="oneCell">
    <xdr:from>
      <xdr:col>23</xdr:col>
      <xdr:colOff>495300</xdr:colOff>
      <xdr:row>14</xdr:row>
      <xdr:rowOff>0</xdr:rowOff>
    </xdr:from>
    <xdr:to>
      <xdr:col>27</xdr:col>
      <xdr:colOff>438150</xdr:colOff>
      <xdr:row>22</xdr:row>
      <xdr:rowOff>76200</xdr:rowOff>
    </xdr:to>
    <xdr:pic>
      <xdr:nvPicPr>
        <xdr:cNvPr id="6" name="oknShareDatePicker">
          <a:hlinkClick xmlns:r="http://schemas.openxmlformats.org/officeDocument/2006/relationships" r:id="rId6"/>
          <a:extLst>
            <a:ext uri="{FF2B5EF4-FFF2-40B4-BE49-F238E27FC236}">
              <a16:creationId xmlns:a16="http://schemas.microsoft.com/office/drawing/2014/main" id="{FB64A1CF-4BF7-4CE1-9A9E-D5332FF798F2}"/>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706100" y="3448050"/>
          <a:ext cx="2381250" cy="1733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515179"/>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68686"/>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515179"/>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68686"/>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514155F-83DD-4013-B26E-979B49A0D6F7}">
  <we:reference id="WA200000004" version="1.1.1.1" store="en-US" storeType="OMEX"/>
  <we:alternateReferences/>
  <we:properties>
    <we:property name="Office.AutoShowTaskpaneWithDocument" value="true"/>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18" Type="http://schemas.openxmlformats.org/officeDocument/2006/relationships/ctrlProp" Target="../ctrlProps/ctrlProp9.xml"/><Relationship Id="rId26" Type="http://schemas.openxmlformats.org/officeDocument/2006/relationships/ctrlProp" Target="../ctrlProps/ctrlProp17.xml"/><Relationship Id="rId3" Type="http://schemas.openxmlformats.org/officeDocument/2006/relationships/hyperlink" Target="http://www.invoicingtemplate.com/vatsalespriceexcludingtax.html" TargetMode="External"/><Relationship Id="rId21" Type="http://schemas.openxmlformats.org/officeDocument/2006/relationships/ctrlProp" Target="../ctrlProps/ctrlProp12.xml"/><Relationship Id="rId7" Type="http://schemas.openxmlformats.org/officeDocument/2006/relationships/printerSettings" Target="../printerSettings/printerSettings1.bin"/><Relationship Id="rId12" Type="http://schemas.openxmlformats.org/officeDocument/2006/relationships/ctrlProp" Target="../ctrlProps/ctrlProp3.xml"/><Relationship Id="rId17" Type="http://schemas.openxmlformats.org/officeDocument/2006/relationships/ctrlProp" Target="../ctrlProps/ctrlProp8.xml"/><Relationship Id="rId25" Type="http://schemas.openxmlformats.org/officeDocument/2006/relationships/ctrlProp" Target="../ctrlProps/ctrlProp16.xml"/><Relationship Id="rId2" Type="http://schemas.openxmlformats.org/officeDocument/2006/relationships/hyperlink" Target="http://www.invoicingtemplate.com/vatsalespriceexcludingtax.html" TargetMode="External"/><Relationship Id="rId16" Type="http://schemas.openxmlformats.org/officeDocument/2006/relationships/ctrlProp" Target="../ctrlProps/ctrlProp7.xml"/><Relationship Id="rId20" Type="http://schemas.openxmlformats.org/officeDocument/2006/relationships/ctrlProp" Target="../ctrlProps/ctrlProp11.xml"/><Relationship Id="rId1" Type="http://schemas.openxmlformats.org/officeDocument/2006/relationships/hyperlink" Target="http://www.invoicingtemplate.com/vatsalespriceexcludingtax.html" TargetMode="External"/><Relationship Id="rId6" Type="http://schemas.openxmlformats.org/officeDocument/2006/relationships/hyperlink" Target="http://www.invoicingtemplate.com/vatsalespriceexcludingtax.html" TargetMode="External"/><Relationship Id="rId11" Type="http://schemas.openxmlformats.org/officeDocument/2006/relationships/ctrlProp" Target="../ctrlProps/ctrlProp2.xml"/><Relationship Id="rId24" Type="http://schemas.openxmlformats.org/officeDocument/2006/relationships/ctrlProp" Target="../ctrlProps/ctrlProp15.xml"/><Relationship Id="rId5" Type="http://schemas.openxmlformats.org/officeDocument/2006/relationships/hyperlink" Target="http://www.invoicingtemplate.com/vatsalespriceexcludingtax.html" TargetMode="External"/><Relationship Id="rId15" Type="http://schemas.openxmlformats.org/officeDocument/2006/relationships/ctrlProp" Target="../ctrlProps/ctrlProp6.xml"/><Relationship Id="rId23" Type="http://schemas.openxmlformats.org/officeDocument/2006/relationships/ctrlProp" Target="../ctrlProps/ctrlProp14.xml"/><Relationship Id="rId10" Type="http://schemas.openxmlformats.org/officeDocument/2006/relationships/ctrlProp" Target="../ctrlProps/ctrlProp1.xml"/><Relationship Id="rId19" Type="http://schemas.openxmlformats.org/officeDocument/2006/relationships/ctrlProp" Target="../ctrlProps/ctrlProp10.xml"/><Relationship Id="rId4" Type="http://schemas.openxmlformats.org/officeDocument/2006/relationships/hyperlink" Target="http://www.invoicingtemplate.com/vatsalespriceexcludingtax.html" TargetMode="External"/><Relationship Id="rId9" Type="http://schemas.openxmlformats.org/officeDocument/2006/relationships/vmlDrawing" Target="../drawings/vmlDrawing1.vml"/><Relationship Id="rId14" Type="http://schemas.openxmlformats.org/officeDocument/2006/relationships/ctrlProp" Target="../ctrlProps/ctrlProp5.xml"/><Relationship Id="rId22" Type="http://schemas.openxmlformats.org/officeDocument/2006/relationships/ctrlProp" Target="../ctrlProps/ctrlProp13.xml"/><Relationship Id="rId27" Type="http://schemas.openxmlformats.org/officeDocument/2006/relationships/ctrlProp" Target="../ctrlProps/ctrlProp1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KX945"/>
  <sheetViews>
    <sheetView showGridLines="0" showRowColHeaders="0" showZeros="0" tabSelected="1" showOutlineSymbols="0" zoomScaleNormal="100" workbookViewId="0">
      <pane xSplit="2" ySplit="1" topLeftCell="G2" activePane="bottomRight" state="frozen"/>
      <selection pane="topRight" activeCell="D1" sqref="D1"/>
      <selection pane="bottomLeft" activeCell="A2" sqref="A2"/>
      <selection pane="bottomRight" activeCell="J10" sqref="J10:L10"/>
    </sheetView>
  </sheetViews>
  <sheetFormatPr defaultRowHeight="12.75" x14ac:dyDescent="0.2"/>
  <cols>
    <col min="1" max="1" width="9.85546875" style="81" customWidth="1"/>
    <col min="2" max="2" width="11.28515625" style="81" customWidth="1"/>
    <col min="3" max="3" width="8" style="44" hidden="1" customWidth="1"/>
    <col min="4" max="4" width="9.140625" style="44" hidden="1" customWidth="1"/>
    <col min="5" max="5" width="8.5703125" style="25" hidden="1" customWidth="1"/>
    <col min="6" max="6" width="16" style="25" hidden="1" customWidth="1"/>
    <col min="7" max="7" width="0.5703125" style="39" customWidth="1"/>
    <col min="8" max="8" width="9" customWidth="1"/>
    <col min="9" max="9" width="3.140625" customWidth="1"/>
    <col min="10" max="10" width="11.28515625" customWidth="1"/>
    <col min="11" max="11" width="10.42578125" customWidth="1"/>
    <col min="12" max="12" width="15.42578125" customWidth="1"/>
    <col min="13" max="13" width="3.28515625" customWidth="1"/>
    <col min="14" max="14" width="6.5703125" customWidth="1"/>
    <col min="15" max="15" width="13.85546875" customWidth="1"/>
    <col min="16" max="16" width="8.5703125" customWidth="1"/>
    <col min="17" max="17" width="14.7109375" customWidth="1"/>
    <col min="18" max="18" width="0.85546875" style="9" customWidth="1"/>
    <col min="19" max="19" width="1" style="9" customWidth="1"/>
    <col min="20" max="20" width="5" style="76" customWidth="1"/>
    <col min="21" max="21" width="10" style="9" customWidth="1"/>
    <col min="22" max="33" width="9.140625" style="9"/>
  </cols>
  <sheetData>
    <row r="1" spans="1:986" s="94" customFormat="1" ht="57" customHeight="1" x14ac:dyDescent="0.2">
      <c r="A1" s="90"/>
      <c r="B1" s="91"/>
      <c r="C1" s="91"/>
      <c r="D1" s="91"/>
      <c r="E1" s="92"/>
      <c r="F1" s="92"/>
      <c r="G1" s="93"/>
      <c r="AJK1" s="95" t="s">
        <v>48</v>
      </c>
      <c r="AKA1" s="95" t="s">
        <v>48</v>
      </c>
      <c r="AKX1" s="95" t="s">
        <v>48</v>
      </c>
    </row>
    <row r="2" spans="1:986" s="9" customFormat="1" ht="3.75" customHeight="1" x14ac:dyDescent="0.2">
      <c r="A2" s="80"/>
      <c r="B2" s="80"/>
      <c r="C2" s="41"/>
      <c r="D2" s="41"/>
      <c r="E2" s="24"/>
      <c r="F2" s="24"/>
      <c r="G2" s="38"/>
      <c r="T2"/>
      <c r="U2"/>
      <c r="V2"/>
      <c r="W2"/>
      <c r="X2"/>
      <c r="Y2"/>
      <c r="Z2"/>
      <c r="AA2"/>
      <c r="AB2"/>
      <c r="AC2"/>
      <c r="AD2"/>
      <c r="AE2"/>
      <c r="AF2"/>
      <c r="AG2"/>
      <c r="AH2"/>
      <c r="AI2"/>
      <c r="AJ2"/>
      <c r="AK2"/>
      <c r="AL2"/>
      <c r="AM2"/>
      <c r="AN2"/>
      <c r="AO2"/>
      <c r="AP2"/>
      <c r="AQ2"/>
      <c r="AR2"/>
      <c r="AS2"/>
    </row>
    <row r="3" spans="1:986" ht="42.75" x14ac:dyDescent="0.8">
      <c r="A3" s="159" t="s">
        <v>9</v>
      </c>
      <c r="B3" s="159"/>
      <c r="C3" s="42"/>
      <c r="D3" s="42"/>
      <c r="K3" s="79" t="s">
        <v>45</v>
      </c>
      <c r="Q3" s="78" t="s">
        <v>44</v>
      </c>
      <c r="R3" s="10"/>
      <c r="T3"/>
      <c r="U3"/>
      <c r="V3"/>
      <c r="W3"/>
      <c r="X3"/>
      <c r="Y3"/>
      <c r="Z3"/>
      <c r="AA3"/>
      <c r="AB3"/>
      <c r="AC3"/>
      <c r="AD3"/>
      <c r="AE3"/>
      <c r="AF3"/>
      <c r="AG3"/>
    </row>
    <row r="4" spans="1:986" ht="15" x14ac:dyDescent="0.35">
      <c r="A4" s="160" t="s">
        <v>46</v>
      </c>
      <c r="B4" s="161"/>
      <c r="C4" s="43"/>
      <c r="D4" s="43"/>
      <c r="K4" s="57" t="s">
        <v>32</v>
      </c>
      <c r="T4"/>
      <c r="U4"/>
      <c r="V4"/>
      <c r="W4"/>
      <c r="X4"/>
      <c r="Y4"/>
      <c r="Z4"/>
      <c r="AA4"/>
      <c r="AB4"/>
      <c r="AC4"/>
      <c r="AD4"/>
      <c r="AE4"/>
      <c r="AF4"/>
      <c r="AG4"/>
    </row>
    <row r="5" spans="1:986" ht="15" x14ac:dyDescent="0.35">
      <c r="A5" s="159" t="s">
        <v>10</v>
      </c>
      <c r="B5" s="159"/>
      <c r="C5" s="42"/>
      <c r="D5" s="42"/>
      <c r="K5" s="57" t="s">
        <v>33</v>
      </c>
      <c r="O5" s="20" t="s">
        <v>0</v>
      </c>
      <c r="P5" s="113"/>
      <c r="Q5" s="113"/>
      <c r="R5" s="11"/>
      <c r="T5"/>
      <c r="U5"/>
      <c r="V5"/>
      <c r="W5"/>
      <c r="X5"/>
      <c r="Y5"/>
      <c r="Z5"/>
      <c r="AA5"/>
      <c r="AB5"/>
      <c r="AC5"/>
      <c r="AD5"/>
      <c r="AE5"/>
      <c r="AF5"/>
      <c r="AG5"/>
    </row>
    <row r="6" spans="1:986" ht="15" x14ac:dyDescent="0.35">
      <c r="A6" s="161" t="s">
        <v>31</v>
      </c>
      <c r="B6" s="161"/>
      <c r="C6" s="43"/>
      <c r="D6" s="43"/>
      <c r="K6" s="57" t="s">
        <v>34</v>
      </c>
      <c r="O6" s="20" t="s">
        <v>17</v>
      </c>
      <c r="P6" s="114"/>
      <c r="Q6" s="114"/>
      <c r="R6" s="12"/>
      <c r="T6"/>
      <c r="U6"/>
      <c r="V6"/>
      <c r="W6"/>
      <c r="X6"/>
      <c r="Y6"/>
      <c r="Z6"/>
      <c r="AA6"/>
      <c r="AB6"/>
      <c r="AC6"/>
      <c r="AD6"/>
      <c r="AE6"/>
      <c r="AF6"/>
      <c r="AG6"/>
    </row>
    <row r="7" spans="1:986" ht="13.5" customHeight="1" x14ac:dyDescent="0.35">
      <c r="K7" s="57"/>
      <c r="O7" s="8"/>
      <c r="P7" s="8"/>
      <c r="Q7" s="1"/>
      <c r="R7" s="12"/>
      <c r="T7"/>
      <c r="U7"/>
      <c r="V7"/>
      <c r="W7"/>
      <c r="X7"/>
      <c r="Y7"/>
      <c r="Z7"/>
      <c r="AA7"/>
      <c r="AB7"/>
      <c r="AC7"/>
      <c r="AD7"/>
      <c r="AE7"/>
      <c r="AF7"/>
      <c r="AG7"/>
    </row>
    <row r="8" spans="1:986" ht="10.5" customHeight="1" x14ac:dyDescent="0.2">
      <c r="A8" s="162"/>
      <c r="B8" s="162"/>
      <c r="C8" s="45"/>
      <c r="D8" s="45"/>
      <c r="E8" s="25" t="s">
        <v>8</v>
      </c>
      <c r="T8"/>
      <c r="U8"/>
      <c r="V8"/>
      <c r="W8"/>
      <c r="X8"/>
      <c r="Y8"/>
      <c r="Z8"/>
      <c r="AA8"/>
      <c r="AB8"/>
      <c r="AC8"/>
      <c r="AD8"/>
      <c r="AE8"/>
      <c r="AF8"/>
      <c r="AG8"/>
    </row>
    <row r="9" spans="1:986" ht="17.100000000000001" customHeight="1" x14ac:dyDescent="0.2">
      <c r="A9" s="96"/>
      <c r="B9" s="96"/>
      <c r="C9" s="46"/>
      <c r="D9" s="46"/>
      <c r="E9" s="26">
        <v>1</v>
      </c>
      <c r="F9" s="27"/>
      <c r="H9" s="8" t="s">
        <v>39</v>
      </c>
      <c r="I9" s="70" t="s">
        <v>40</v>
      </c>
      <c r="J9" s="36"/>
      <c r="K9" s="37"/>
      <c r="L9" s="37"/>
      <c r="O9" s="7" t="s">
        <v>1</v>
      </c>
      <c r="P9" s="7"/>
      <c r="T9"/>
      <c r="U9"/>
      <c r="V9"/>
      <c r="W9"/>
      <c r="X9"/>
      <c r="Y9"/>
      <c r="Z9"/>
      <c r="AA9"/>
      <c r="AB9"/>
      <c r="AC9"/>
      <c r="AD9"/>
      <c r="AE9"/>
      <c r="AF9"/>
      <c r="AG9"/>
    </row>
    <row r="10" spans="1:986" ht="17.100000000000001" customHeight="1" x14ac:dyDescent="0.2">
      <c r="A10" s="96"/>
      <c r="B10" s="96"/>
      <c r="C10" s="46"/>
      <c r="D10" s="46"/>
      <c r="E10" s="26">
        <v>0</v>
      </c>
      <c r="F10" s="27"/>
      <c r="I10" s="70" t="s">
        <v>13</v>
      </c>
      <c r="J10" s="138"/>
      <c r="K10" s="138"/>
      <c r="L10" s="138"/>
      <c r="N10" s="70" t="s">
        <v>13</v>
      </c>
      <c r="O10" s="137"/>
      <c r="P10" s="137"/>
      <c r="Q10" s="137"/>
      <c r="T10"/>
      <c r="U10"/>
      <c r="V10"/>
      <c r="W10"/>
      <c r="X10"/>
      <c r="Y10"/>
      <c r="Z10"/>
      <c r="AA10"/>
      <c r="AB10"/>
      <c r="AC10"/>
      <c r="AD10"/>
      <c r="AE10"/>
      <c r="AF10"/>
      <c r="AG10"/>
    </row>
    <row r="11" spans="1:986" ht="17.100000000000001" customHeight="1" x14ac:dyDescent="0.2">
      <c r="A11" s="96"/>
      <c r="B11" s="96"/>
      <c r="C11" s="46"/>
      <c r="D11" s="46"/>
      <c r="E11" s="26">
        <v>1</v>
      </c>
      <c r="F11" s="27"/>
      <c r="I11" s="70" t="s">
        <v>32</v>
      </c>
      <c r="J11" s="138"/>
      <c r="K11" s="138"/>
      <c r="L11" s="138"/>
      <c r="N11" s="70" t="s">
        <v>32</v>
      </c>
      <c r="O11" s="137"/>
      <c r="P11" s="137"/>
      <c r="Q11" s="137"/>
      <c r="T11"/>
      <c r="U11"/>
      <c r="V11"/>
      <c r="W11"/>
      <c r="X11"/>
      <c r="Y11"/>
      <c r="Z11"/>
      <c r="AA11"/>
      <c r="AB11"/>
      <c r="AC11"/>
      <c r="AD11"/>
      <c r="AE11"/>
      <c r="AF11"/>
      <c r="AG11"/>
    </row>
    <row r="12" spans="1:986" ht="17.100000000000001" customHeight="1" x14ac:dyDescent="0.2">
      <c r="A12" s="96"/>
      <c r="B12" s="96"/>
      <c r="C12" s="46"/>
      <c r="D12" s="46"/>
      <c r="E12" s="26">
        <v>0.17499999999999999</v>
      </c>
      <c r="F12" s="27"/>
      <c r="I12" s="70" t="s">
        <v>41</v>
      </c>
      <c r="J12" s="138"/>
      <c r="K12" s="138"/>
      <c r="L12" s="138"/>
      <c r="N12" s="70" t="s">
        <v>41</v>
      </c>
      <c r="O12" s="137"/>
      <c r="P12" s="137"/>
      <c r="Q12" s="137"/>
      <c r="T12"/>
      <c r="U12"/>
      <c r="V12"/>
      <c r="W12"/>
      <c r="X12"/>
      <c r="Y12"/>
      <c r="Z12"/>
      <c r="AA12"/>
      <c r="AB12"/>
      <c r="AC12"/>
      <c r="AD12"/>
      <c r="AE12"/>
      <c r="AF12"/>
      <c r="AG12"/>
    </row>
    <row r="13" spans="1:986" ht="17.100000000000001" customHeight="1" x14ac:dyDescent="0.2">
      <c r="A13" s="96"/>
      <c r="B13" s="96"/>
      <c r="C13" s="46"/>
      <c r="D13" s="46"/>
      <c r="E13" s="26">
        <v>3.2000000000000001E-2</v>
      </c>
      <c r="F13" s="27"/>
      <c r="I13" s="70" t="s">
        <v>42</v>
      </c>
      <c r="J13" s="138"/>
      <c r="K13" s="138"/>
      <c r="L13" s="138"/>
      <c r="N13" s="70" t="s">
        <v>42</v>
      </c>
      <c r="O13" s="137"/>
      <c r="P13" s="137"/>
      <c r="Q13" s="137"/>
      <c r="T13"/>
      <c r="U13"/>
      <c r="V13"/>
      <c r="W13"/>
      <c r="X13"/>
      <c r="Y13"/>
      <c r="Z13"/>
      <c r="AA13"/>
      <c r="AB13"/>
      <c r="AC13"/>
      <c r="AD13"/>
      <c r="AE13"/>
      <c r="AF13"/>
      <c r="AG13"/>
    </row>
    <row r="14" spans="1:986" ht="17.100000000000001" customHeight="1" x14ac:dyDescent="0.2">
      <c r="A14" s="97"/>
      <c r="B14" s="98"/>
      <c r="C14" s="46"/>
      <c r="D14" s="46"/>
      <c r="I14" s="70" t="s">
        <v>34</v>
      </c>
      <c r="J14" s="138"/>
      <c r="K14" s="138"/>
      <c r="L14" s="138"/>
      <c r="N14" s="70" t="s">
        <v>43</v>
      </c>
      <c r="O14" s="137"/>
      <c r="P14" s="137"/>
      <c r="Q14" s="137"/>
      <c r="T14"/>
      <c r="U14"/>
      <c r="V14"/>
      <c r="W14"/>
      <c r="X14"/>
      <c r="Y14"/>
      <c r="Z14"/>
      <c r="AA14"/>
      <c r="AB14"/>
      <c r="AC14"/>
      <c r="AD14"/>
      <c r="AE14"/>
      <c r="AF14"/>
      <c r="AG14"/>
    </row>
    <row r="15" spans="1:986" ht="21.75" customHeight="1" x14ac:dyDescent="0.2">
      <c r="A15" s="97"/>
      <c r="B15" s="99"/>
      <c r="C15" s="46"/>
      <c r="D15" s="46"/>
      <c r="T15"/>
      <c r="U15"/>
      <c r="V15"/>
      <c r="W15"/>
      <c r="X15"/>
      <c r="Y15"/>
      <c r="Z15"/>
      <c r="AA15"/>
      <c r="AB15"/>
      <c r="AC15"/>
      <c r="AD15"/>
      <c r="AE15"/>
      <c r="AF15"/>
      <c r="AG15"/>
    </row>
    <row r="16" spans="1:986" s="2" customFormat="1" ht="20.100000000000001" customHeight="1" x14ac:dyDescent="0.2">
      <c r="A16" s="97"/>
      <c r="B16" s="100"/>
      <c r="C16" s="47"/>
      <c r="D16" s="47"/>
      <c r="E16" s="21"/>
      <c r="F16" s="21"/>
      <c r="G16" s="40"/>
      <c r="H16" s="115" t="s">
        <v>18</v>
      </c>
      <c r="I16" s="116"/>
      <c r="J16" s="115" t="s">
        <v>19</v>
      </c>
      <c r="K16" s="116"/>
      <c r="L16" s="103" t="s">
        <v>20</v>
      </c>
      <c r="M16" s="115" t="s">
        <v>21</v>
      </c>
      <c r="N16" s="116"/>
      <c r="O16" s="104" t="s">
        <v>4</v>
      </c>
      <c r="P16" s="115" t="s">
        <v>3</v>
      </c>
      <c r="Q16" s="116"/>
      <c r="R16" s="13"/>
      <c r="S16" s="73"/>
      <c r="T16"/>
      <c r="U16"/>
      <c r="V16"/>
      <c r="W16"/>
      <c r="X16"/>
      <c r="Y16"/>
      <c r="Z16"/>
      <c r="AA16"/>
      <c r="AB16"/>
      <c r="AC16"/>
      <c r="AD16"/>
      <c r="AE16"/>
      <c r="AF16"/>
      <c r="AG16"/>
      <c r="AH16"/>
      <c r="AI16"/>
      <c r="AJ16"/>
      <c r="AK16"/>
      <c r="AL16"/>
      <c r="AM16"/>
      <c r="AN16"/>
      <c r="AO16"/>
      <c r="AP16"/>
      <c r="AQ16"/>
      <c r="AR16"/>
      <c r="AS16"/>
    </row>
    <row r="17" spans="1:45" s="2" customFormat="1" ht="20.100000000000001" customHeight="1" x14ac:dyDescent="0.2">
      <c r="A17" s="82"/>
      <c r="B17" s="82"/>
      <c r="C17" s="47"/>
      <c r="D17" s="47"/>
      <c r="E17" s="21"/>
      <c r="F17" s="21"/>
      <c r="G17" s="40"/>
      <c r="H17" s="144"/>
      <c r="I17" s="145"/>
      <c r="J17" s="144"/>
      <c r="K17" s="145"/>
      <c r="L17" s="50"/>
      <c r="M17" s="142"/>
      <c r="N17" s="143"/>
      <c r="O17" s="23"/>
      <c r="P17" s="144"/>
      <c r="Q17" s="145"/>
      <c r="R17" s="14"/>
      <c r="S17" s="73"/>
      <c r="T17"/>
      <c r="U17"/>
      <c r="V17"/>
      <c r="W17"/>
      <c r="X17"/>
      <c r="Y17"/>
      <c r="Z17"/>
      <c r="AA17"/>
      <c r="AB17"/>
      <c r="AC17"/>
      <c r="AD17"/>
      <c r="AE17"/>
      <c r="AF17"/>
      <c r="AG17"/>
      <c r="AH17"/>
      <c r="AI17"/>
      <c r="AJ17"/>
      <c r="AK17"/>
      <c r="AL17"/>
      <c r="AM17"/>
      <c r="AN17"/>
      <c r="AO17"/>
      <c r="AP17"/>
      <c r="AQ17"/>
      <c r="AR17"/>
      <c r="AS17"/>
    </row>
    <row r="18" spans="1:45" ht="3" customHeight="1" x14ac:dyDescent="0.2">
      <c r="A18" s="83"/>
      <c r="B18" s="83"/>
      <c r="T18" s="72"/>
    </row>
    <row r="19" spans="1:45" s="2" customFormat="1" ht="20.100000000000001" customHeight="1" x14ac:dyDescent="0.2">
      <c r="A19" s="84" t="s">
        <v>15</v>
      </c>
      <c r="B19" s="85" t="s">
        <v>16</v>
      </c>
      <c r="E19" s="21" t="s">
        <v>5</v>
      </c>
      <c r="F19" s="21" t="s">
        <v>11</v>
      </c>
      <c r="G19" s="40"/>
      <c r="H19" s="115" t="s">
        <v>29</v>
      </c>
      <c r="I19" s="150"/>
      <c r="J19" s="150"/>
      <c r="K19" s="116"/>
      <c r="L19" s="105" t="s">
        <v>30</v>
      </c>
      <c r="M19" s="115" t="s">
        <v>23</v>
      </c>
      <c r="N19" s="116"/>
      <c r="O19" s="105" t="s">
        <v>27</v>
      </c>
      <c r="P19" s="105" t="s">
        <v>28</v>
      </c>
      <c r="Q19" s="104" t="s">
        <v>26</v>
      </c>
      <c r="R19" s="102"/>
      <c r="S19" s="73"/>
      <c r="T19" s="104" t="s">
        <v>35</v>
      </c>
      <c r="U19"/>
      <c r="V19"/>
      <c r="W19"/>
      <c r="X19"/>
      <c r="Y19"/>
      <c r="Z19"/>
      <c r="AA19"/>
      <c r="AB19" s="73"/>
      <c r="AC19" s="73"/>
      <c r="AD19" s="73"/>
      <c r="AE19" s="73"/>
      <c r="AF19" s="73"/>
      <c r="AG19" s="73"/>
    </row>
    <row r="20" spans="1:45" s="2" customFormat="1" ht="15.95" customHeight="1" x14ac:dyDescent="0.2">
      <c r="A20" s="101"/>
      <c r="B20" s="87"/>
      <c r="E20" s="22" t="b">
        <v>0</v>
      </c>
      <c r="F20" s="22">
        <v>0</v>
      </c>
      <c r="G20" s="40"/>
      <c r="H20" s="151"/>
      <c r="I20" s="152"/>
      <c r="J20" s="152"/>
      <c r="K20" s="153"/>
      <c r="L20" s="59">
        <v>0</v>
      </c>
      <c r="M20" s="163">
        <v>0</v>
      </c>
      <c r="N20" s="164"/>
      <c r="O20" s="65">
        <f>ROUND(oknPrice_1*oknQuantity_1,2)</f>
        <v>0</v>
      </c>
      <c r="P20" s="51">
        <f>ROUND(IF(oknTaxable_1,oknTotalNet_1*oknTax1Rate,0),2)</f>
        <v>0</v>
      </c>
      <c r="Q20" s="51">
        <f>oknTotalNet_1+oknVat_1</f>
        <v>0</v>
      </c>
      <c r="R20" s="15"/>
      <c r="S20" s="73"/>
      <c r="T20" s="112">
        <v>1</v>
      </c>
      <c r="U20"/>
      <c r="V20"/>
      <c r="W20"/>
      <c r="X20"/>
      <c r="Y20"/>
      <c r="Z20"/>
      <c r="AA20"/>
      <c r="AB20" s="73"/>
      <c r="AC20" s="73"/>
      <c r="AD20" s="73"/>
      <c r="AE20" s="73"/>
      <c r="AF20" s="73"/>
      <c r="AG20" s="73"/>
    </row>
    <row r="21" spans="1:45" s="2" customFormat="1" ht="15.95" customHeight="1" x14ac:dyDescent="0.2">
      <c r="A21" s="101"/>
      <c r="B21" s="87"/>
      <c r="E21" s="22">
        <v>0</v>
      </c>
      <c r="F21" s="22">
        <v>0</v>
      </c>
      <c r="G21" s="40"/>
      <c r="H21" s="139"/>
      <c r="I21" s="140"/>
      <c r="J21" s="140"/>
      <c r="K21" s="141"/>
      <c r="L21" s="106">
        <v>0</v>
      </c>
      <c r="M21" s="146">
        <v>0</v>
      </c>
      <c r="N21" s="147"/>
      <c r="O21" s="107">
        <f>ROUND(oknPrice_2*oknQuantity_2,2)</f>
        <v>0</v>
      </c>
      <c r="P21" s="108">
        <f>ROUND(IF(oknTaxable_2,oknTotalNet_2*oknTax1Rate,0),2)</f>
        <v>0</v>
      </c>
      <c r="Q21" s="108">
        <f>oknTotalNet_2+oknVat_2</f>
        <v>0</v>
      </c>
      <c r="R21" s="16"/>
      <c r="S21" s="73"/>
      <c r="T21" s="112">
        <v>2</v>
      </c>
      <c r="U21"/>
      <c r="V21"/>
      <c r="W21"/>
      <c r="X21"/>
      <c r="Y21"/>
      <c r="Z21"/>
      <c r="AA21"/>
      <c r="AB21" s="73"/>
      <c r="AC21" s="73"/>
      <c r="AD21" s="73"/>
      <c r="AE21" s="73"/>
      <c r="AF21" s="73"/>
      <c r="AG21" s="73"/>
    </row>
    <row r="22" spans="1:45" s="2" customFormat="1" ht="15.95" customHeight="1" x14ac:dyDescent="0.2">
      <c r="A22" s="101"/>
      <c r="B22" s="87"/>
      <c r="E22" s="22">
        <v>0</v>
      </c>
      <c r="F22" s="22">
        <v>0</v>
      </c>
      <c r="G22" s="40"/>
      <c r="H22" s="127"/>
      <c r="I22" s="128"/>
      <c r="J22" s="128"/>
      <c r="K22" s="129"/>
      <c r="L22" s="61">
        <v>0</v>
      </c>
      <c r="M22" s="130">
        <v>0</v>
      </c>
      <c r="N22" s="131"/>
      <c r="O22" s="67">
        <f>ROUND(oknPrice_3*oknQuantity_3,2)</f>
        <v>0</v>
      </c>
      <c r="P22" s="53">
        <f>ROUND(IF(oknTaxable_3,oknTotalNet_3*oknTax1Rate,0),2)</f>
        <v>0</v>
      </c>
      <c r="Q22" s="53">
        <f>oknTotalNet_3+oknVat_3</f>
        <v>0</v>
      </c>
      <c r="R22" s="16"/>
      <c r="S22" s="73"/>
      <c r="T22" s="112">
        <v>3</v>
      </c>
      <c r="U22"/>
      <c r="V22"/>
      <c r="W22"/>
      <c r="X22"/>
      <c r="Y22"/>
      <c r="Z22"/>
      <c r="AA22"/>
      <c r="AB22" s="73"/>
      <c r="AC22" s="73"/>
      <c r="AD22" s="73"/>
      <c r="AE22" s="73"/>
      <c r="AF22" s="73"/>
      <c r="AG22" s="73"/>
    </row>
    <row r="23" spans="1:45" s="2" customFormat="1" ht="15.95" customHeight="1" x14ac:dyDescent="0.2">
      <c r="A23" s="101"/>
      <c r="B23" s="87"/>
      <c r="E23" s="22">
        <v>0</v>
      </c>
      <c r="F23" s="22">
        <v>0</v>
      </c>
      <c r="G23" s="40"/>
      <c r="H23" s="139"/>
      <c r="I23" s="140"/>
      <c r="J23" s="140"/>
      <c r="K23" s="141"/>
      <c r="L23" s="106">
        <v>0</v>
      </c>
      <c r="M23" s="146">
        <v>0</v>
      </c>
      <c r="N23" s="147"/>
      <c r="O23" s="107">
        <f>ROUND(oknPrice_4*oknQuantity_4,2)</f>
        <v>0</v>
      </c>
      <c r="P23" s="108">
        <f>ROUND(IF(oknTaxable_4,oknTotalNet_4*oknTax1Rate,0),2)</f>
        <v>0</v>
      </c>
      <c r="Q23" s="108">
        <f>oknTotalNet_4+oknVat_4</f>
        <v>0</v>
      </c>
      <c r="R23" s="16"/>
      <c r="S23" s="73"/>
      <c r="T23" s="112">
        <v>4</v>
      </c>
      <c r="U23"/>
      <c r="V23"/>
      <c r="W23"/>
      <c r="X23"/>
      <c r="Y23"/>
      <c r="Z23"/>
      <c r="AA23"/>
      <c r="AB23" s="73"/>
      <c r="AC23" s="73"/>
      <c r="AD23" s="73"/>
      <c r="AE23" s="73"/>
      <c r="AF23" s="73"/>
      <c r="AG23" s="73"/>
    </row>
    <row r="24" spans="1:45" s="2" customFormat="1" ht="15.95" customHeight="1" x14ac:dyDescent="0.2">
      <c r="A24" s="101"/>
      <c r="B24" s="87"/>
      <c r="E24" s="22">
        <v>0</v>
      </c>
      <c r="F24" s="22">
        <v>0</v>
      </c>
      <c r="G24" s="40"/>
      <c r="H24" s="127"/>
      <c r="I24" s="128"/>
      <c r="J24" s="128"/>
      <c r="K24" s="129"/>
      <c r="L24" s="61">
        <v>0</v>
      </c>
      <c r="M24" s="130">
        <v>0</v>
      </c>
      <c r="N24" s="131"/>
      <c r="O24" s="67">
        <f>ROUND(oknPrice_5*oknQuantity_5,2)</f>
        <v>0</v>
      </c>
      <c r="P24" s="53">
        <f>ROUND(IF(oknTaxable_5,oknTotalNet_5*oknTax1Rate,0),2)</f>
        <v>0</v>
      </c>
      <c r="Q24" s="53">
        <f>oknTotalNet_5+oknVat_5</f>
        <v>0</v>
      </c>
      <c r="R24" s="16"/>
      <c r="S24" s="73"/>
      <c r="T24" s="112">
        <v>5</v>
      </c>
      <c r="U24"/>
      <c r="V24"/>
      <c r="W24"/>
      <c r="X24"/>
      <c r="Y24"/>
      <c r="Z24"/>
      <c r="AA24"/>
      <c r="AB24" s="73"/>
      <c r="AC24" s="73"/>
      <c r="AD24" s="73"/>
      <c r="AE24" s="73"/>
      <c r="AF24" s="73"/>
      <c r="AG24" s="73"/>
    </row>
    <row r="25" spans="1:45" s="2" customFormat="1" ht="15.95" customHeight="1" x14ac:dyDescent="0.2">
      <c r="A25" s="101"/>
      <c r="B25" s="87"/>
      <c r="E25" s="22">
        <v>0</v>
      </c>
      <c r="F25" s="22">
        <v>0</v>
      </c>
      <c r="G25" s="40"/>
      <c r="H25" s="139"/>
      <c r="I25" s="140"/>
      <c r="J25" s="140"/>
      <c r="K25" s="141"/>
      <c r="L25" s="106">
        <v>0</v>
      </c>
      <c r="M25" s="146">
        <v>0</v>
      </c>
      <c r="N25" s="147"/>
      <c r="O25" s="107">
        <f>ROUND(oknPrice_6*oknQuantity_6,2)</f>
        <v>0</v>
      </c>
      <c r="P25" s="108">
        <f>ROUND(IF(oknTaxable_6,oknTotalNet_6*oknTax1Rate,0),2)</f>
        <v>0</v>
      </c>
      <c r="Q25" s="108">
        <f>oknTotalNet_6+oknVat_6</f>
        <v>0</v>
      </c>
      <c r="R25" s="16"/>
      <c r="S25" s="73"/>
      <c r="T25" s="112">
        <v>6</v>
      </c>
      <c r="U25"/>
      <c r="V25"/>
      <c r="W25"/>
      <c r="X25"/>
      <c r="Y25"/>
      <c r="Z25"/>
      <c r="AA25"/>
      <c r="AB25" s="73"/>
      <c r="AC25" s="73"/>
      <c r="AD25" s="73"/>
      <c r="AE25" s="73"/>
      <c r="AF25" s="73"/>
      <c r="AG25" s="73"/>
    </row>
    <row r="26" spans="1:45" s="2" customFormat="1" ht="15.95" customHeight="1" x14ac:dyDescent="0.2">
      <c r="A26" s="101"/>
      <c r="B26" s="87"/>
      <c r="E26" s="22">
        <v>0</v>
      </c>
      <c r="F26" s="22">
        <v>0</v>
      </c>
      <c r="G26" s="40"/>
      <c r="H26" s="127"/>
      <c r="I26" s="128"/>
      <c r="J26" s="128"/>
      <c r="K26" s="129"/>
      <c r="L26" s="61">
        <v>0</v>
      </c>
      <c r="M26" s="130">
        <v>0</v>
      </c>
      <c r="N26" s="131"/>
      <c r="O26" s="67">
        <f>ROUND(oknPrice_7*oknQuantity_7,2)</f>
        <v>0</v>
      </c>
      <c r="P26" s="53">
        <f>ROUND(IF(oknTaxable_7,oknTotalNet_7*oknTax1Rate,0),2)</f>
        <v>0</v>
      </c>
      <c r="Q26" s="53">
        <f>oknTotalNet_7+oknVat_7</f>
        <v>0</v>
      </c>
      <c r="R26" s="16"/>
      <c r="S26" s="73"/>
      <c r="T26" s="112">
        <v>7</v>
      </c>
      <c r="U26"/>
      <c r="V26"/>
      <c r="W26"/>
      <c r="X26"/>
      <c r="Y26"/>
      <c r="Z26"/>
      <c r="AA26"/>
      <c r="AB26" s="73"/>
      <c r="AC26" s="73"/>
      <c r="AD26" s="73"/>
      <c r="AE26" s="73"/>
      <c r="AF26" s="73"/>
      <c r="AG26" s="73"/>
    </row>
    <row r="27" spans="1:45" s="2" customFormat="1" ht="15.95" customHeight="1" x14ac:dyDescent="0.2">
      <c r="A27" s="101"/>
      <c r="B27" s="87"/>
      <c r="E27" s="22">
        <v>0</v>
      </c>
      <c r="F27" s="22">
        <v>0</v>
      </c>
      <c r="G27" s="40"/>
      <c r="H27" s="139"/>
      <c r="I27" s="140"/>
      <c r="J27" s="140"/>
      <c r="K27" s="141"/>
      <c r="L27" s="106">
        <v>0</v>
      </c>
      <c r="M27" s="146">
        <v>0</v>
      </c>
      <c r="N27" s="147"/>
      <c r="O27" s="107">
        <f>ROUND(oknPrice_8*oknQuantity_8,2)</f>
        <v>0</v>
      </c>
      <c r="P27" s="108">
        <f>ROUND(IF(oknTaxable_8,oknTotalNet_8*oknTax1Rate,0),2)</f>
        <v>0</v>
      </c>
      <c r="Q27" s="108">
        <f>oknTotalNet_8+oknVat_8</f>
        <v>0</v>
      </c>
      <c r="R27" s="16"/>
      <c r="S27" s="73"/>
      <c r="T27" s="112">
        <v>8</v>
      </c>
      <c r="U27"/>
      <c r="V27"/>
      <c r="W27"/>
      <c r="X27"/>
      <c r="Y27"/>
      <c r="Z27"/>
      <c r="AA27"/>
      <c r="AB27" s="73"/>
      <c r="AC27" s="73"/>
      <c r="AD27" s="73"/>
      <c r="AE27" s="73"/>
      <c r="AF27" s="73"/>
      <c r="AG27" s="73"/>
    </row>
    <row r="28" spans="1:45" s="2" customFormat="1" ht="15.95" customHeight="1" x14ac:dyDescent="0.2">
      <c r="A28" s="101"/>
      <c r="B28" s="87"/>
      <c r="E28" s="22">
        <v>0</v>
      </c>
      <c r="F28" s="22">
        <v>0</v>
      </c>
      <c r="G28" s="40"/>
      <c r="H28" s="127"/>
      <c r="I28" s="128"/>
      <c r="J28" s="128"/>
      <c r="K28" s="129"/>
      <c r="L28" s="61">
        <v>0</v>
      </c>
      <c r="M28" s="130">
        <v>0</v>
      </c>
      <c r="N28" s="131"/>
      <c r="O28" s="67">
        <f>ROUND(oknPrice_9*oknQuantity_9,2)</f>
        <v>0</v>
      </c>
      <c r="P28" s="53">
        <f>ROUND(IF(oknTaxable_9,oknTotalNet_9*oknTax1Rate,0),2)</f>
        <v>0</v>
      </c>
      <c r="Q28" s="53">
        <f>oknTotalNet_9+oknVat_9</f>
        <v>0</v>
      </c>
      <c r="R28" s="16"/>
      <c r="S28" s="73"/>
      <c r="T28" s="112">
        <v>9</v>
      </c>
      <c r="U28"/>
      <c r="V28"/>
      <c r="W28"/>
      <c r="X28"/>
      <c r="Y28"/>
      <c r="Z28"/>
      <c r="AA28"/>
      <c r="AB28" s="73"/>
      <c r="AC28" s="73"/>
      <c r="AD28" s="73"/>
      <c r="AE28" s="73"/>
      <c r="AF28" s="73"/>
      <c r="AG28" s="73"/>
    </row>
    <row r="29" spans="1:45" s="2" customFormat="1" ht="15.95" customHeight="1" x14ac:dyDescent="0.2">
      <c r="A29" s="101"/>
      <c r="B29" s="87"/>
      <c r="E29" s="22">
        <v>0</v>
      </c>
      <c r="F29" s="22">
        <v>0</v>
      </c>
      <c r="G29" s="40"/>
      <c r="H29" s="139"/>
      <c r="I29" s="140"/>
      <c r="J29" s="140"/>
      <c r="K29" s="141"/>
      <c r="L29" s="106">
        <v>0</v>
      </c>
      <c r="M29" s="146">
        <v>0</v>
      </c>
      <c r="N29" s="147"/>
      <c r="O29" s="107">
        <f>ROUND(oknPrice_10*oknQuantity_10,2)</f>
        <v>0</v>
      </c>
      <c r="P29" s="108">
        <f>ROUND(IF(oknTaxable_10,oknTotalNet_10*oknTax1Rate,0),2)</f>
        <v>0</v>
      </c>
      <c r="Q29" s="108">
        <f>oknTotalNet_10+oknVat_10</f>
        <v>0</v>
      </c>
      <c r="R29" s="16"/>
      <c r="S29" s="73"/>
      <c r="T29" s="112">
        <v>10</v>
      </c>
      <c r="U29"/>
      <c r="V29"/>
      <c r="W29"/>
      <c r="X29"/>
      <c r="Y29"/>
      <c r="Z29"/>
      <c r="AA29"/>
      <c r="AB29" s="73"/>
      <c r="AC29" s="73"/>
      <c r="AD29" s="73"/>
      <c r="AE29" s="73"/>
      <c r="AF29" s="73"/>
      <c r="AG29" s="73"/>
    </row>
    <row r="30" spans="1:45" s="2" customFormat="1" ht="15.95" customHeight="1" x14ac:dyDescent="0.2">
      <c r="A30" s="101"/>
      <c r="B30" s="87"/>
      <c r="E30" s="22">
        <v>0</v>
      </c>
      <c r="F30" s="22">
        <v>0</v>
      </c>
      <c r="G30" s="40"/>
      <c r="H30" s="127"/>
      <c r="I30" s="128"/>
      <c r="J30" s="128"/>
      <c r="K30" s="129"/>
      <c r="L30" s="61">
        <v>0</v>
      </c>
      <c r="M30" s="130">
        <v>0</v>
      </c>
      <c r="N30" s="131"/>
      <c r="O30" s="67">
        <f>ROUND(oknPrice_11*oknQuantity_11,2)</f>
        <v>0</v>
      </c>
      <c r="P30" s="53">
        <f>ROUND(IF(oknTaxable_11,oknTotalNet_11*oknTax1Rate,0),2)</f>
        <v>0</v>
      </c>
      <c r="Q30" s="53">
        <f>oknTotalNet_11+oknVat_11</f>
        <v>0</v>
      </c>
      <c r="R30" s="16"/>
      <c r="S30" s="73"/>
      <c r="T30" s="112">
        <v>11</v>
      </c>
      <c r="U30"/>
      <c r="V30"/>
      <c r="W30"/>
      <c r="X30"/>
      <c r="Y30"/>
      <c r="Z30"/>
      <c r="AA30"/>
      <c r="AB30" s="73"/>
      <c r="AC30" s="73"/>
      <c r="AD30" s="73"/>
      <c r="AE30" s="73"/>
      <c r="AF30" s="73"/>
      <c r="AG30" s="73"/>
    </row>
    <row r="31" spans="1:45" s="2" customFormat="1" ht="15.95" customHeight="1" x14ac:dyDescent="0.2">
      <c r="A31" s="101"/>
      <c r="B31" s="87"/>
      <c r="E31" s="22">
        <v>0</v>
      </c>
      <c r="F31" s="22">
        <v>0</v>
      </c>
      <c r="G31" s="40"/>
      <c r="H31" s="139"/>
      <c r="I31" s="140"/>
      <c r="J31" s="140"/>
      <c r="K31" s="141"/>
      <c r="L31" s="106">
        <v>0</v>
      </c>
      <c r="M31" s="146">
        <v>0</v>
      </c>
      <c r="N31" s="147"/>
      <c r="O31" s="107">
        <f>ROUND(oknPrice_12*oknQuantity_12,2)</f>
        <v>0</v>
      </c>
      <c r="P31" s="108">
        <f>ROUND(IF(oknTaxable_12,oknTotalNet_12*oknTax1Rate,0),2)</f>
        <v>0</v>
      </c>
      <c r="Q31" s="108">
        <f>oknTotalNet_12+oknVat_12</f>
        <v>0</v>
      </c>
      <c r="R31" s="16"/>
      <c r="S31" s="73"/>
      <c r="T31" s="112">
        <v>12</v>
      </c>
      <c r="U31"/>
      <c r="V31"/>
      <c r="W31"/>
      <c r="X31"/>
      <c r="Y31"/>
      <c r="Z31"/>
      <c r="AA31"/>
      <c r="AB31" s="73"/>
      <c r="AC31" s="73"/>
      <c r="AD31" s="73"/>
      <c r="AE31" s="73"/>
      <c r="AF31" s="73"/>
      <c r="AG31" s="73"/>
    </row>
    <row r="32" spans="1:45" s="2" customFormat="1" ht="15.95" customHeight="1" x14ac:dyDescent="0.2">
      <c r="A32" s="101"/>
      <c r="B32" s="87"/>
      <c r="E32" s="22">
        <v>0</v>
      </c>
      <c r="F32" s="22">
        <v>0</v>
      </c>
      <c r="G32" s="40"/>
      <c r="H32" s="127"/>
      <c r="I32" s="128"/>
      <c r="J32" s="128"/>
      <c r="K32" s="129"/>
      <c r="L32" s="62">
        <v>0</v>
      </c>
      <c r="M32" s="130">
        <v>0</v>
      </c>
      <c r="N32" s="131"/>
      <c r="O32" s="67">
        <f>ROUND(oknPrice_13*oknQuantity_13,2)</f>
        <v>0</v>
      </c>
      <c r="P32" s="55">
        <f>ROUND(IF(oknTaxable_13,oknTotalNet_13*oknTax1Rate,0),2)</f>
        <v>0</v>
      </c>
      <c r="Q32" s="55">
        <f>oknTotalNet_13+oknVat_13</f>
        <v>0</v>
      </c>
      <c r="R32" s="15"/>
      <c r="S32" s="73"/>
      <c r="T32" s="112">
        <v>13</v>
      </c>
      <c r="U32" s="73"/>
      <c r="V32" s="73"/>
      <c r="W32" s="73"/>
      <c r="X32" s="73"/>
      <c r="Y32" s="73"/>
      <c r="Z32" s="73"/>
      <c r="AA32" s="73"/>
      <c r="AB32" s="73"/>
      <c r="AC32" s="73"/>
      <c r="AD32" s="73"/>
      <c r="AE32" s="73"/>
      <c r="AF32" s="73"/>
      <c r="AG32" s="73"/>
    </row>
    <row r="33" spans="1:33" s="2" customFormat="1" ht="15.95" customHeight="1" x14ac:dyDescent="0.2">
      <c r="A33" s="101"/>
      <c r="B33" s="87"/>
      <c r="E33" s="22">
        <v>0</v>
      </c>
      <c r="F33" s="22">
        <v>0</v>
      </c>
      <c r="G33" s="40"/>
      <c r="H33" s="139"/>
      <c r="I33" s="140"/>
      <c r="J33" s="140"/>
      <c r="K33" s="141"/>
      <c r="L33" s="106">
        <v>0</v>
      </c>
      <c r="M33" s="146">
        <v>0</v>
      </c>
      <c r="N33" s="147"/>
      <c r="O33" s="107">
        <f>ROUND(oknPrice_14*oknQuantity_14,2)</f>
        <v>0</v>
      </c>
      <c r="P33" s="108">
        <f>ROUND(IF(oknTaxable_14,oknTotalNet_14*oknTax1Rate,0),2)</f>
        <v>0</v>
      </c>
      <c r="Q33" s="108">
        <f>oknTotalNet_14+oknVat_14</f>
        <v>0</v>
      </c>
      <c r="R33" s="16"/>
      <c r="S33" s="73"/>
      <c r="T33" s="112">
        <v>14</v>
      </c>
      <c r="U33" s="73"/>
      <c r="V33" s="73"/>
      <c r="W33" s="73"/>
      <c r="X33" s="73"/>
      <c r="Y33" s="73"/>
      <c r="Z33" s="73"/>
      <c r="AA33" s="73"/>
      <c r="AB33" s="73"/>
      <c r="AC33" s="73"/>
      <c r="AD33" s="73"/>
      <c r="AE33" s="73"/>
      <c r="AF33" s="73"/>
      <c r="AG33" s="73"/>
    </row>
    <row r="34" spans="1:33" s="2" customFormat="1" ht="15.95" customHeight="1" x14ac:dyDescent="0.2">
      <c r="A34" s="101"/>
      <c r="B34" s="87"/>
      <c r="E34" s="22">
        <v>0</v>
      </c>
      <c r="F34" s="22">
        <v>0</v>
      </c>
      <c r="G34" s="40"/>
      <c r="H34" s="127"/>
      <c r="I34" s="128"/>
      <c r="J34" s="128"/>
      <c r="K34" s="129"/>
      <c r="L34" s="62">
        <v>0</v>
      </c>
      <c r="M34" s="130">
        <v>0</v>
      </c>
      <c r="N34" s="131"/>
      <c r="O34" s="67">
        <f>ROUND(oknPrice_15*oknQuantity_15,2)</f>
        <v>0</v>
      </c>
      <c r="P34" s="55">
        <f>ROUND(IF(oknTaxable_15,oknTotalNet_15*oknTax1Rate,0),2)</f>
        <v>0</v>
      </c>
      <c r="Q34" s="55">
        <f>oknTotalNet_15+oknVat_15</f>
        <v>0</v>
      </c>
      <c r="R34" s="15"/>
      <c r="S34" s="73"/>
      <c r="T34" s="112">
        <v>15</v>
      </c>
      <c r="U34" s="73"/>
      <c r="V34" s="73"/>
      <c r="W34" s="73"/>
      <c r="X34" s="73"/>
      <c r="Y34" s="73"/>
      <c r="Z34" s="73"/>
      <c r="AA34" s="73"/>
      <c r="AB34" s="73"/>
      <c r="AC34" s="73"/>
      <c r="AD34" s="73"/>
      <c r="AE34" s="73"/>
      <c r="AF34" s="73"/>
      <c r="AG34" s="73"/>
    </row>
    <row r="35" spans="1:33" s="2" customFormat="1" ht="15.95" customHeight="1" x14ac:dyDescent="0.2">
      <c r="A35" s="101"/>
      <c r="B35" s="87"/>
      <c r="E35" s="22">
        <v>0</v>
      </c>
      <c r="F35" s="22">
        <v>0</v>
      </c>
      <c r="G35" s="40"/>
      <c r="H35" s="139"/>
      <c r="I35" s="140"/>
      <c r="J35" s="140"/>
      <c r="K35" s="141"/>
      <c r="L35" s="106">
        <v>0</v>
      </c>
      <c r="M35" s="146">
        <v>0</v>
      </c>
      <c r="N35" s="147"/>
      <c r="O35" s="107">
        <f>ROUND(oknPrice_16*oknQuantity_16,2)</f>
        <v>0</v>
      </c>
      <c r="P35" s="108">
        <f>ROUND(IF(oknTaxable_16,oknTotalNet_16*oknTax1Rate,0),2)</f>
        <v>0</v>
      </c>
      <c r="Q35" s="108">
        <f>oknTotalNet_16+oknVat_16</f>
        <v>0</v>
      </c>
      <c r="R35" s="16"/>
      <c r="S35" s="73"/>
      <c r="T35" s="112">
        <v>16</v>
      </c>
      <c r="U35" s="73"/>
      <c r="V35" s="73"/>
      <c r="W35" s="73"/>
      <c r="X35" s="73"/>
      <c r="Y35" s="73"/>
      <c r="Z35" s="73"/>
      <c r="AA35" s="73"/>
      <c r="AB35" s="73"/>
      <c r="AC35" s="73"/>
      <c r="AD35" s="73"/>
      <c r="AE35" s="73"/>
      <c r="AF35" s="73"/>
      <c r="AG35" s="73"/>
    </row>
    <row r="36" spans="1:33" s="2" customFormat="1" ht="15.95" customHeight="1" x14ac:dyDescent="0.2">
      <c r="A36" s="101"/>
      <c r="B36" s="87"/>
      <c r="E36" s="22">
        <v>0</v>
      </c>
      <c r="F36" s="22">
        <v>0</v>
      </c>
      <c r="G36" s="40"/>
      <c r="H36" s="127"/>
      <c r="I36" s="128"/>
      <c r="J36" s="128"/>
      <c r="K36" s="129"/>
      <c r="L36" s="62">
        <v>0</v>
      </c>
      <c r="M36" s="130">
        <v>0</v>
      </c>
      <c r="N36" s="131"/>
      <c r="O36" s="67">
        <f>ROUND(oknPrice_17*oknQuantity_17,2)</f>
        <v>0</v>
      </c>
      <c r="P36" s="55">
        <f>ROUND(IF(oknTaxable_17,oknTotalNet_17*oknTax1Rate,0),2)</f>
        <v>0</v>
      </c>
      <c r="Q36" s="55">
        <f>oknTotalNet_17+oknVat_17</f>
        <v>0</v>
      </c>
      <c r="R36" s="15"/>
      <c r="S36" s="73"/>
      <c r="T36" s="112">
        <v>17</v>
      </c>
      <c r="U36" s="73"/>
      <c r="V36" s="73"/>
      <c r="W36" s="73"/>
      <c r="X36" s="73"/>
      <c r="Y36" s="73"/>
      <c r="Z36" s="73"/>
      <c r="AA36" s="73"/>
      <c r="AB36" s="73"/>
      <c r="AC36" s="73"/>
      <c r="AD36" s="73"/>
      <c r="AE36" s="73"/>
      <c r="AF36" s="73"/>
      <c r="AG36" s="73"/>
    </row>
    <row r="37" spans="1:33" s="2" customFormat="1" ht="15.95" customHeight="1" x14ac:dyDescent="0.2">
      <c r="A37" s="101"/>
      <c r="B37" s="87"/>
      <c r="E37" s="22">
        <v>0</v>
      </c>
      <c r="F37" s="22">
        <v>0</v>
      </c>
      <c r="G37" s="40"/>
      <c r="H37" s="154"/>
      <c r="I37" s="155"/>
      <c r="J37" s="155"/>
      <c r="K37" s="156"/>
      <c r="L37" s="109">
        <v>0</v>
      </c>
      <c r="M37" s="157">
        <v>0</v>
      </c>
      <c r="N37" s="158"/>
      <c r="O37" s="110">
        <f>ROUND(oknPrice_18*oknQuantity_18,2)</f>
        <v>0</v>
      </c>
      <c r="P37" s="111">
        <f>ROUND(IF(oknTaxable_18,oknTotalNet_18*oknTax1Rate,0),2)</f>
        <v>0</v>
      </c>
      <c r="Q37" s="111">
        <f>oknTotalNet_18+oknVat_18</f>
        <v>0</v>
      </c>
      <c r="R37" s="16"/>
      <c r="S37" s="73"/>
      <c r="T37" s="112">
        <v>18</v>
      </c>
      <c r="U37" s="73"/>
      <c r="V37" s="73"/>
      <c r="W37" s="73"/>
      <c r="X37" s="73"/>
      <c r="Y37" s="73"/>
      <c r="Z37" s="73"/>
      <c r="AA37" s="73"/>
      <c r="AB37" s="73"/>
      <c r="AC37" s="73"/>
      <c r="AD37" s="73"/>
      <c r="AE37" s="73"/>
      <c r="AF37" s="73"/>
      <c r="AG37" s="73"/>
    </row>
    <row r="38" spans="1:33" s="2" customFormat="1" ht="15.95" hidden="1" customHeight="1" x14ac:dyDescent="0.2">
      <c r="A38" s="86"/>
      <c r="B38" s="87"/>
      <c r="E38" s="22">
        <v>0</v>
      </c>
      <c r="F38" s="22">
        <v>0</v>
      </c>
      <c r="G38" s="40"/>
      <c r="H38" s="127"/>
      <c r="I38" s="128"/>
      <c r="J38" s="128"/>
      <c r="K38" s="129"/>
      <c r="L38" s="62">
        <v>0</v>
      </c>
      <c r="M38" s="130">
        <v>0</v>
      </c>
      <c r="N38" s="131"/>
      <c r="O38" s="67">
        <f>ROUND(oknPrice_19*oknQuantity_19,2)</f>
        <v>0</v>
      </c>
      <c r="P38" s="55">
        <f>ROUND(IF(oknTaxable_19,oknTotalNet_19*oknTax1Rate,0),2)</f>
        <v>0</v>
      </c>
      <c r="Q38" s="55">
        <f>oknTotalNet_19+oknVat_19</f>
        <v>0</v>
      </c>
      <c r="R38" s="15"/>
      <c r="S38" s="73"/>
      <c r="T38" s="74">
        <v>19</v>
      </c>
      <c r="U38" s="73"/>
      <c r="V38" s="73"/>
      <c r="W38" s="73"/>
      <c r="X38" s="73"/>
      <c r="Y38" s="73"/>
      <c r="Z38" s="73"/>
      <c r="AA38" s="73"/>
      <c r="AB38" s="73"/>
      <c r="AC38" s="73"/>
      <c r="AD38" s="73"/>
      <c r="AE38" s="73"/>
      <c r="AF38" s="73"/>
      <c r="AG38" s="73"/>
    </row>
    <row r="39" spans="1:33" s="2" customFormat="1" ht="15.95" hidden="1" customHeight="1" x14ac:dyDescent="0.2">
      <c r="A39" s="86"/>
      <c r="B39" s="87"/>
      <c r="E39" s="22">
        <v>0</v>
      </c>
      <c r="F39" s="22">
        <v>0</v>
      </c>
      <c r="G39" s="40"/>
      <c r="H39" s="122"/>
      <c r="I39" s="123"/>
      <c r="J39" s="123"/>
      <c r="K39" s="124"/>
      <c r="L39" s="60">
        <v>0</v>
      </c>
      <c r="M39" s="125">
        <v>0</v>
      </c>
      <c r="N39" s="126"/>
      <c r="O39" s="66">
        <f>ROUND(oknPrice_20*oknQuantity_20,2)</f>
        <v>0</v>
      </c>
      <c r="P39" s="52">
        <f>ROUND(IF(oknTaxable_20,oknTotalNet_20*oknTax1Rate,0),2)</f>
        <v>0</v>
      </c>
      <c r="Q39" s="52">
        <f>oknTotalNet_20+oknVat_20</f>
        <v>0</v>
      </c>
      <c r="R39" s="16"/>
      <c r="S39" s="73"/>
      <c r="T39" s="74">
        <v>20</v>
      </c>
      <c r="U39" s="73"/>
      <c r="V39" s="73"/>
      <c r="W39" s="73"/>
      <c r="X39" s="73"/>
      <c r="Y39" s="73"/>
      <c r="Z39" s="73"/>
      <c r="AA39" s="73"/>
      <c r="AB39" s="73"/>
      <c r="AC39" s="73"/>
      <c r="AD39" s="73"/>
      <c r="AE39" s="73"/>
      <c r="AF39" s="73"/>
      <c r="AG39" s="73"/>
    </row>
    <row r="40" spans="1:33" s="2" customFormat="1" ht="15.95" hidden="1" customHeight="1" x14ac:dyDescent="0.2">
      <c r="A40" s="86"/>
      <c r="B40" s="87"/>
      <c r="E40" s="22">
        <v>0</v>
      </c>
      <c r="F40" s="22">
        <v>0</v>
      </c>
      <c r="G40" s="40"/>
      <c r="H40" s="127"/>
      <c r="I40" s="128"/>
      <c r="J40" s="128"/>
      <c r="K40" s="129"/>
      <c r="L40" s="62">
        <v>0</v>
      </c>
      <c r="M40" s="130">
        <v>0</v>
      </c>
      <c r="N40" s="131"/>
      <c r="O40" s="67">
        <f>ROUND(oknPrice_21*oknQuantity_21,2)</f>
        <v>0</v>
      </c>
      <c r="P40" s="55">
        <f>ROUND(IF(oknTaxable_21,oknTotalNet_21*oknTax1Rate,0),2)</f>
        <v>0</v>
      </c>
      <c r="Q40" s="55">
        <f>oknTotalNet_21+oknVat_21</f>
        <v>0</v>
      </c>
      <c r="R40" s="15"/>
      <c r="S40" s="73"/>
      <c r="T40" s="74">
        <v>21</v>
      </c>
      <c r="U40" s="73"/>
      <c r="V40" s="73"/>
      <c r="W40" s="73"/>
      <c r="X40" s="73"/>
      <c r="Y40" s="73"/>
      <c r="Z40" s="73"/>
      <c r="AA40" s="73"/>
      <c r="AB40" s="73"/>
      <c r="AC40" s="73"/>
      <c r="AD40" s="73"/>
      <c r="AE40" s="73"/>
      <c r="AF40" s="73"/>
      <c r="AG40" s="73"/>
    </row>
    <row r="41" spans="1:33" s="2" customFormat="1" ht="15.95" hidden="1" customHeight="1" x14ac:dyDescent="0.2">
      <c r="A41" s="86"/>
      <c r="B41" s="87"/>
      <c r="E41" s="22">
        <v>0</v>
      </c>
      <c r="F41" s="22">
        <v>0</v>
      </c>
      <c r="G41" s="40"/>
      <c r="H41" s="122"/>
      <c r="I41" s="123"/>
      <c r="J41" s="123"/>
      <c r="K41" s="124"/>
      <c r="L41" s="60">
        <v>0</v>
      </c>
      <c r="M41" s="125">
        <v>0</v>
      </c>
      <c r="N41" s="126"/>
      <c r="O41" s="66">
        <f>ROUND(oknPrice_22*oknQuantity_22,2)</f>
        <v>0</v>
      </c>
      <c r="P41" s="52">
        <f>ROUND(IF(oknTaxable_22,oknTotalNet_22*oknTax1Rate,0),2)</f>
        <v>0</v>
      </c>
      <c r="Q41" s="52">
        <f>oknTotalNet_22+oknVat_22</f>
        <v>0</v>
      </c>
      <c r="R41" s="16"/>
      <c r="S41" s="73"/>
      <c r="T41" s="74">
        <v>22</v>
      </c>
      <c r="U41" s="73"/>
      <c r="V41" s="73"/>
      <c r="W41" s="73"/>
      <c r="X41" s="73"/>
      <c r="Y41" s="73"/>
      <c r="Z41" s="73"/>
      <c r="AA41" s="73"/>
      <c r="AB41" s="73"/>
      <c r="AC41" s="73"/>
      <c r="AD41" s="73"/>
      <c r="AE41" s="73"/>
      <c r="AF41" s="73"/>
      <c r="AG41" s="73"/>
    </row>
    <row r="42" spans="1:33" s="2" customFormat="1" ht="15.95" hidden="1" customHeight="1" x14ac:dyDescent="0.2">
      <c r="A42" s="86"/>
      <c r="B42" s="87"/>
      <c r="E42" s="22">
        <v>0</v>
      </c>
      <c r="F42" s="22">
        <v>0</v>
      </c>
      <c r="G42" s="40"/>
      <c r="H42" s="127"/>
      <c r="I42" s="128"/>
      <c r="J42" s="128"/>
      <c r="K42" s="129"/>
      <c r="L42" s="62">
        <v>0</v>
      </c>
      <c r="M42" s="130">
        <v>0</v>
      </c>
      <c r="N42" s="131"/>
      <c r="O42" s="67">
        <f>ROUND(oknPrice_23*oknQuantity_23,2)</f>
        <v>0</v>
      </c>
      <c r="P42" s="55">
        <f>ROUND(IF(oknTaxable_23,oknTotalNet_23*oknTax1Rate,0),2)</f>
        <v>0</v>
      </c>
      <c r="Q42" s="55">
        <f>oknTotalNet_23+oknVat_23</f>
        <v>0</v>
      </c>
      <c r="R42" s="15"/>
      <c r="S42" s="73"/>
      <c r="T42" s="74">
        <v>23</v>
      </c>
      <c r="U42" s="73"/>
      <c r="V42" s="73"/>
      <c r="W42" s="73"/>
      <c r="X42" s="73"/>
      <c r="Y42" s="73"/>
      <c r="Z42" s="73"/>
      <c r="AA42" s="73"/>
      <c r="AB42" s="73"/>
      <c r="AC42" s="73"/>
      <c r="AD42" s="73"/>
      <c r="AE42" s="73"/>
      <c r="AF42" s="73"/>
      <c r="AG42" s="73"/>
    </row>
    <row r="43" spans="1:33" s="2" customFormat="1" ht="15.95" hidden="1" customHeight="1" x14ac:dyDescent="0.2">
      <c r="A43" s="86"/>
      <c r="B43" s="87"/>
      <c r="E43" s="22">
        <v>0</v>
      </c>
      <c r="F43" s="22">
        <v>0</v>
      </c>
      <c r="G43" s="40"/>
      <c r="H43" s="122"/>
      <c r="I43" s="123"/>
      <c r="J43" s="123"/>
      <c r="K43" s="124"/>
      <c r="L43" s="60">
        <v>0</v>
      </c>
      <c r="M43" s="125">
        <v>0</v>
      </c>
      <c r="N43" s="126"/>
      <c r="O43" s="66">
        <f>ROUND(oknPrice_24*oknQuantity_24,2)</f>
        <v>0</v>
      </c>
      <c r="P43" s="52">
        <f>ROUND(IF(oknTaxable_24,oknTotalNet_24*oknTax1Rate,0),2)</f>
        <v>0</v>
      </c>
      <c r="Q43" s="52">
        <f>oknTotalNet_24+oknVat_24</f>
        <v>0</v>
      </c>
      <c r="R43" s="16"/>
      <c r="S43" s="73"/>
      <c r="T43" s="74">
        <v>24</v>
      </c>
      <c r="U43" s="73"/>
      <c r="V43" s="73"/>
      <c r="W43" s="73"/>
      <c r="X43" s="73"/>
      <c r="Y43" s="73"/>
      <c r="Z43" s="73"/>
      <c r="AA43" s="73"/>
      <c r="AB43" s="73"/>
      <c r="AC43" s="73"/>
      <c r="AD43" s="73"/>
      <c r="AE43" s="73"/>
      <c r="AF43" s="73"/>
      <c r="AG43" s="73"/>
    </row>
    <row r="44" spans="1:33" s="2" customFormat="1" ht="15.95" hidden="1" customHeight="1" x14ac:dyDescent="0.2">
      <c r="A44" s="86"/>
      <c r="B44" s="87"/>
      <c r="E44" s="22">
        <v>0</v>
      </c>
      <c r="F44" s="22">
        <v>0</v>
      </c>
      <c r="G44" s="40"/>
      <c r="H44" s="127"/>
      <c r="I44" s="128"/>
      <c r="J44" s="128"/>
      <c r="K44" s="129"/>
      <c r="L44" s="62">
        <v>0</v>
      </c>
      <c r="M44" s="130">
        <v>0</v>
      </c>
      <c r="N44" s="131"/>
      <c r="O44" s="67">
        <f>ROUND(oknPrice_25*oknQuantity_25,2)</f>
        <v>0</v>
      </c>
      <c r="P44" s="55">
        <f>ROUND(IF(oknTaxable_25,oknTotalNet_25*oknTax1Rate,0),2)</f>
        <v>0</v>
      </c>
      <c r="Q44" s="55">
        <f>oknTotalNet_25+oknVat_25</f>
        <v>0</v>
      </c>
      <c r="R44" s="15"/>
      <c r="S44" s="73"/>
      <c r="T44" s="74">
        <v>25</v>
      </c>
      <c r="U44" s="73"/>
      <c r="V44" s="73"/>
      <c r="W44" s="73"/>
      <c r="X44" s="73"/>
      <c r="Y44" s="73"/>
      <c r="Z44" s="73"/>
      <c r="AA44" s="73"/>
      <c r="AB44" s="73"/>
      <c r="AC44" s="73"/>
      <c r="AD44" s="73"/>
      <c r="AE44" s="73"/>
      <c r="AF44" s="73"/>
      <c r="AG44" s="73"/>
    </row>
    <row r="45" spans="1:33" s="2" customFormat="1" ht="15.95" hidden="1" customHeight="1" x14ac:dyDescent="0.2">
      <c r="A45" s="86"/>
      <c r="B45" s="87"/>
      <c r="E45" s="22">
        <v>0</v>
      </c>
      <c r="F45" s="22">
        <v>0</v>
      </c>
      <c r="G45" s="40"/>
      <c r="H45" s="122"/>
      <c r="I45" s="123"/>
      <c r="J45" s="123"/>
      <c r="K45" s="124"/>
      <c r="L45" s="60">
        <v>0</v>
      </c>
      <c r="M45" s="125">
        <v>0</v>
      </c>
      <c r="N45" s="126"/>
      <c r="O45" s="66">
        <f>ROUND(oknPrice_26*oknQuantity_26,2)</f>
        <v>0</v>
      </c>
      <c r="P45" s="52">
        <f>ROUND(IF(oknTaxable_26,oknTotalNet_26*oknTax1Rate,0),2)</f>
        <v>0</v>
      </c>
      <c r="Q45" s="52">
        <f>oknTotalNet_26+oknVat_26</f>
        <v>0</v>
      </c>
      <c r="R45" s="16"/>
      <c r="S45" s="73"/>
      <c r="T45" s="74">
        <v>26</v>
      </c>
      <c r="U45" s="73"/>
      <c r="V45" s="73"/>
      <c r="W45" s="73"/>
      <c r="X45" s="73"/>
      <c r="Y45" s="73"/>
      <c r="Z45" s="73"/>
      <c r="AA45" s="73"/>
      <c r="AB45" s="73"/>
      <c r="AC45" s="73"/>
      <c r="AD45" s="73"/>
      <c r="AE45" s="73"/>
      <c r="AF45" s="73"/>
      <c r="AG45" s="73"/>
    </row>
    <row r="46" spans="1:33" s="2" customFormat="1" ht="15.95" hidden="1" customHeight="1" x14ac:dyDescent="0.2">
      <c r="A46" s="86"/>
      <c r="B46" s="87"/>
      <c r="E46" s="22">
        <v>0</v>
      </c>
      <c r="F46" s="22">
        <v>0</v>
      </c>
      <c r="G46" s="40"/>
      <c r="H46" s="127"/>
      <c r="I46" s="128"/>
      <c r="J46" s="128"/>
      <c r="K46" s="129"/>
      <c r="L46" s="62">
        <v>0</v>
      </c>
      <c r="M46" s="130">
        <v>0</v>
      </c>
      <c r="N46" s="131"/>
      <c r="O46" s="67">
        <f>ROUND(oknPrice_27*oknQuantity_27,2)</f>
        <v>0</v>
      </c>
      <c r="P46" s="55">
        <f>ROUND(IF(oknTaxable_27,oknTotalNet_27*oknTax1Rate,0),2)</f>
        <v>0</v>
      </c>
      <c r="Q46" s="55">
        <f>oknTotalNet_27+oknVat_27</f>
        <v>0</v>
      </c>
      <c r="R46" s="15"/>
      <c r="S46" s="73"/>
      <c r="T46" s="74">
        <v>27</v>
      </c>
      <c r="U46" s="73"/>
      <c r="V46" s="73"/>
      <c r="W46" s="73"/>
      <c r="X46" s="73"/>
      <c r="Y46" s="73"/>
      <c r="Z46" s="73"/>
      <c r="AA46" s="73"/>
      <c r="AB46" s="73"/>
      <c r="AC46" s="73"/>
      <c r="AD46" s="73"/>
      <c r="AE46" s="73"/>
      <c r="AF46" s="73"/>
      <c r="AG46" s="73"/>
    </row>
    <row r="47" spans="1:33" s="2" customFormat="1" ht="15.95" hidden="1" customHeight="1" x14ac:dyDescent="0.2">
      <c r="A47" s="86"/>
      <c r="B47" s="87"/>
      <c r="E47" s="22">
        <v>0</v>
      </c>
      <c r="F47" s="22">
        <v>0</v>
      </c>
      <c r="G47" s="40"/>
      <c r="H47" s="122"/>
      <c r="I47" s="123"/>
      <c r="J47" s="123"/>
      <c r="K47" s="124"/>
      <c r="L47" s="60">
        <v>0</v>
      </c>
      <c r="M47" s="125">
        <v>0</v>
      </c>
      <c r="N47" s="126"/>
      <c r="O47" s="66">
        <f>ROUND(oknPrice_28*oknQuantity_28,2)</f>
        <v>0</v>
      </c>
      <c r="P47" s="52">
        <f>ROUND(IF(oknTaxable_28,oknTotalNet_28*oknTax1Rate,0),2)</f>
        <v>0</v>
      </c>
      <c r="Q47" s="52">
        <f>oknTotalNet_28+oknVat_28</f>
        <v>0</v>
      </c>
      <c r="R47" s="16"/>
      <c r="S47" s="73"/>
      <c r="T47" s="74">
        <v>28</v>
      </c>
      <c r="U47" s="73"/>
      <c r="V47" s="73"/>
      <c r="W47" s="73"/>
      <c r="X47" s="73"/>
      <c r="Y47" s="73"/>
      <c r="Z47" s="73"/>
      <c r="AA47" s="73"/>
      <c r="AB47" s="73"/>
      <c r="AC47" s="73"/>
      <c r="AD47" s="73"/>
      <c r="AE47" s="73"/>
      <c r="AF47" s="73"/>
      <c r="AG47" s="73"/>
    </row>
    <row r="48" spans="1:33" s="2" customFormat="1" ht="15.95" hidden="1" customHeight="1" x14ac:dyDescent="0.2">
      <c r="A48" s="86"/>
      <c r="B48" s="87"/>
      <c r="E48" s="22">
        <v>0</v>
      </c>
      <c r="F48" s="22">
        <v>0</v>
      </c>
      <c r="G48" s="40"/>
      <c r="H48" s="117"/>
      <c r="I48" s="118"/>
      <c r="J48" s="118"/>
      <c r="K48" s="119"/>
      <c r="L48" s="63">
        <v>0</v>
      </c>
      <c r="M48" s="120">
        <v>0</v>
      </c>
      <c r="N48" s="121"/>
      <c r="O48" s="68">
        <f>ROUND(oknPrice_29*oknQuantity_29,2)</f>
        <v>0</v>
      </c>
      <c r="P48" s="56">
        <f>ROUND(IF(oknTaxable_29,oknTotalNet_29*oknTax1Rate,0),2)</f>
        <v>0</v>
      </c>
      <c r="Q48" s="56">
        <f>oknTotalNet_29+oknVat_29</f>
        <v>0</v>
      </c>
      <c r="R48" s="15"/>
      <c r="S48" s="73"/>
      <c r="T48" s="74">
        <v>29</v>
      </c>
      <c r="U48" s="73"/>
      <c r="V48" s="73"/>
      <c r="W48" s="73"/>
      <c r="X48" s="73"/>
      <c r="Y48" s="73"/>
      <c r="Z48" s="73"/>
      <c r="AA48" s="73"/>
      <c r="AB48" s="73"/>
      <c r="AC48" s="73"/>
      <c r="AD48" s="73"/>
      <c r="AE48" s="73"/>
      <c r="AF48" s="73"/>
      <c r="AG48" s="73"/>
    </row>
    <row r="49" spans="1:33" s="2" customFormat="1" ht="15.95" hidden="1" customHeight="1" x14ac:dyDescent="0.2">
      <c r="A49" s="86"/>
      <c r="B49" s="87"/>
      <c r="E49" s="22">
        <v>0</v>
      </c>
      <c r="F49" s="22">
        <v>0</v>
      </c>
      <c r="G49" s="40"/>
      <c r="H49" s="122"/>
      <c r="I49" s="123"/>
      <c r="J49" s="123"/>
      <c r="K49" s="124"/>
      <c r="L49" s="60">
        <v>0</v>
      </c>
      <c r="M49" s="125">
        <v>0</v>
      </c>
      <c r="N49" s="126"/>
      <c r="O49" s="66">
        <f>ROUND(oknPrice_30*oknQuantity_30,2)</f>
        <v>0</v>
      </c>
      <c r="P49" s="52">
        <f>ROUND(IF(oknTaxable_30,oknTotalNet_30*oknTax1Rate,0),2)</f>
        <v>0</v>
      </c>
      <c r="Q49" s="52">
        <f>oknTotalNet_30+oknVat_30</f>
        <v>0</v>
      </c>
      <c r="R49" s="16"/>
      <c r="S49" s="73"/>
      <c r="T49" s="74">
        <v>30</v>
      </c>
      <c r="U49" s="73"/>
      <c r="V49" s="73"/>
      <c r="W49" s="73"/>
      <c r="X49" s="73"/>
      <c r="Y49" s="73"/>
      <c r="Z49" s="73"/>
      <c r="AA49" s="73"/>
      <c r="AB49" s="73"/>
      <c r="AC49" s="73"/>
      <c r="AD49" s="73"/>
      <c r="AE49" s="73"/>
      <c r="AF49" s="73"/>
      <c r="AG49" s="73"/>
    </row>
    <row r="50" spans="1:33" s="2" customFormat="1" ht="15.95" hidden="1" customHeight="1" x14ac:dyDescent="0.2">
      <c r="A50" s="86"/>
      <c r="B50" s="87"/>
      <c r="E50" s="22">
        <v>0</v>
      </c>
      <c r="F50" s="22">
        <v>0</v>
      </c>
      <c r="G50" s="40"/>
      <c r="H50" s="127"/>
      <c r="I50" s="128"/>
      <c r="J50" s="128"/>
      <c r="K50" s="129"/>
      <c r="L50" s="62">
        <v>0</v>
      </c>
      <c r="M50" s="130">
        <v>0</v>
      </c>
      <c r="N50" s="131"/>
      <c r="O50" s="67">
        <f>ROUND(oknPrice_31*oknQuantity_31,2)</f>
        <v>0</v>
      </c>
      <c r="P50" s="55">
        <f>ROUND(IF(oknTaxable_31,oknTotalNet_31*oknTax1Rate,0),2)</f>
        <v>0</v>
      </c>
      <c r="Q50" s="55">
        <f>oknTotalNet_31+oknVat_31</f>
        <v>0</v>
      </c>
      <c r="R50" s="15"/>
      <c r="S50" s="73"/>
      <c r="T50" s="74">
        <v>31</v>
      </c>
      <c r="U50" s="73"/>
      <c r="V50" s="73"/>
      <c r="W50" s="73"/>
      <c r="X50" s="73"/>
      <c r="Y50" s="73"/>
      <c r="Z50" s="73"/>
      <c r="AA50" s="73"/>
      <c r="AB50" s="73"/>
      <c r="AC50" s="73"/>
      <c r="AD50" s="73"/>
      <c r="AE50" s="73"/>
      <c r="AF50" s="73"/>
      <c r="AG50" s="73"/>
    </row>
    <row r="51" spans="1:33" s="2" customFormat="1" ht="15.95" hidden="1" customHeight="1" x14ac:dyDescent="0.2">
      <c r="A51" s="86"/>
      <c r="B51" s="87"/>
      <c r="E51" s="22">
        <v>0</v>
      </c>
      <c r="F51" s="22">
        <v>0</v>
      </c>
      <c r="G51" s="40"/>
      <c r="H51" s="122"/>
      <c r="I51" s="123"/>
      <c r="J51" s="123"/>
      <c r="K51" s="124"/>
      <c r="L51" s="60">
        <v>0</v>
      </c>
      <c r="M51" s="125">
        <v>0</v>
      </c>
      <c r="N51" s="126"/>
      <c r="O51" s="66">
        <f>ROUND(oknPrice_32*oknQuantity_32,2)</f>
        <v>0</v>
      </c>
      <c r="P51" s="52">
        <f>ROUND(IF(oknTaxable_32,oknTotalNet_32*oknTax1Rate,0),2)</f>
        <v>0</v>
      </c>
      <c r="Q51" s="52">
        <f>oknTotalNet_32+oknVat_32</f>
        <v>0</v>
      </c>
      <c r="R51" s="16"/>
      <c r="S51" s="73"/>
      <c r="T51" s="74">
        <v>32</v>
      </c>
      <c r="U51" s="73"/>
      <c r="V51" s="73"/>
      <c r="W51" s="73"/>
      <c r="X51" s="73"/>
      <c r="Y51" s="73"/>
      <c r="Z51" s="73"/>
      <c r="AA51" s="73"/>
      <c r="AB51" s="73"/>
      <c r="AC51" s="73"/>
      <c r="AD51" s="73"/>
      <c r="AE51" s="73"/>
      <c r="AF51" s="73"/>
      <c r="AG51" s="73"/>
    </row>
    <row r="52" spans="1:33" s="2" customFormat="1" ht="15.95" hidden="1" customHeight="1" x14ac:dyDescent="0.2">
      <c r="A52" s="86"/>
      <c r="B52" s="87"/>
      <c r="E52" s="22">
        <v>0</v>
      </c>
      <c r="F52" s="22">
        <v>0</v>
      </c>
      <c r="G52" s="40"/>
      <c r="H52" s="127"/>
      <c r="I52" s="128"/>
      <c r="J52" s="128"/>
      <c r="K52" s="129"/>
      <c r="L52" s="62">
        <v>0</v>
      </c>
      <c r="M52" s="130">
        <v>0</v>
      </c>
      <c r="N52" s="131"/>
      <c r="O52" s="67">
        <f>ROUND(oknPrice_33*oknQuantity_33,2)</f>
        <v>0</v>
      </c>
      <c r="P52" s="55">
        <f>ROUND(IF(oknTaxable_33,oknTotalNet_33*oknTax1Rate,0),2)</f>
        <v>0</v>
      </c>
      <c r="Q52" s="55">
        <f>oknTotalNet_33+oknVat_33</f>
        <v>0</v>
      </c>
      <c r="R52" s="15"/>
      <c r="S52" s="73"/>
      <c r="T52" s="74">
        <v>33</v>
      </c>
      <c r="U52" s="73"/>
      <c r="V52" s="73"/>
      <c r="W52" s="73"/>
      <c r="X52" s="73"/>
      <c r="Y52" s="73"/>
      <c r="Z52" s="73"/>
      <c r="AA52" s="73"/>
      <c r="AB52" s="73"/>
      <c r="AC52" s="73"/>
      <c r="AD52" s="73"/>
      <c r="AE52" s="73"/>
      <c r="AF52" s="73"/>
      <c r="AG52" s="73"/>
    </row>
    <row r="53" spans="1:33" s="2" customFormat="1" ht="15.95" hidden="1" customHeight="1" x14ac:dyDescent="0.2">
      <c r="A53" s="86"/>
      <c r="B53" s="87"/>
      <c r="E53" s="22">
        <v>0</v>
      </c>
      <c r="F53" s="22">
        <v>0</v>
      </c>
      <c r="G53" s="40"/>
      <c r="H53" s="122"/>
      <c r="I53" s="123"/>
      <c r="J53" s="123"/>
      <c r="K53" s="124"/>
      <c r="L53" s="60">
        <v>0</v>
      </c>
      <c r="M53" s="125">
        <v>0</v>
      </c>
      <c r="N53" s="126"/>
      <c r="O53" s="66">
        <f>ROUND(oknPrice_34*oknQuantity_34,2)</f>
        <v>0</v>
      </c>
      <c r="P53" s="52">
        <f>ROUND(IF(oknTaxable_34,oknTotalNet_34*oknTax1Rate,0),2)</f>
        <v>0</v>
      </c>
      <c r="Q53" s="52">
        <f>oknTotalNet_34+oknVat_34</f>
        <v>0</v>
      </c>
      <c r="R53" s="16"/>
      <c r="S53" s="73"/>
      <c r="T53" s="74">
        <v>34</v>
      </c>
      <c r="U53" s="73"/>
      <c r="V53" s="73"/>
      <c r="W53" s="73"/>
      <c r="X53" s="73"/>
      <c r="Y53" s="73"/>
      <c r="Z53" s="73"/>
      <c r="AA53" s="73"/>
      <c r="AB53" s="73"/>
      <c r="AC53" s="73"/>
      <c r="AD53" s="73"/>
      <c r="AE53" s="73"/>
      <c r="AF53" s="73"/>
      <c r="AG53" s="73"/>
    </row>
    <row r="54" spans="1:33" s="2" customFormat="1" ht="15.95" hidden="1" customHeight="1" x14ac:dyDescent="0.2">
      <c r="A54" s="86"/>
      <c r="B54" s="87"/>
      <c r="E54" s="22">
        <v>0</v>
      </c>
      <c r="F54" s="22">
        <v>0</v>
      </c>
      <c r="G54" s="40"/>
      <c r="H54" s="127"/>
      <c r="I54" s="128"/>
      <c r="J54" s="128"/>
      <c r="K54" s="129"/>
      <c r="L54" s="62">
        <v>0</v>
      </c>
      <c r="M54" s="130">
        <v>0</v>
      </c>
      <c r="N54" s="131"/>
      <c r="O54" s="67">
        <f>ROUND(oknPrice_35*oknQuantity_35,2)</f>
        <v>0</v>
      </c>
      <c r="P54" s="55">
        <f>ROUND(IF(oknTaxable_35,oknTotalNet_35*oknTax1Rate,0),2)</f>
        <v>0</v>
      </c>
      <c r="Q54" s="55">
        <f>oknTotalNet_35+oknVat_35</f>
        <v>0</v>
      </c>
      <c r="R54" s="15"/>
      <c r="S54" s="73"/>
      <c r="T54" s="74">
        <v>35</v>
      </c>
      <c r="U54" s="73"/>
      <c r="V54" s="73"/>
      <c r="W54" s="73"/>
      <c r="X54" s="73"/>
      <c r="Y54" s="73"/>
      <c r="Z54" s="73"/>
      <c r="AA54" s="73"/>
      <c r="AB54" s="73"/>
      <c r="AC54" s="73"/>
      <c r="AD54" s="73"/>
      <c r="AE54" s="73"/>
      <c r="AF54" s="73"/>
      <c r="AG54" s="73"/>
    </row>
    <row r="55" spans="1:33" s="2" customFormat="1" ht="15.95" hidden="1" customHeight="1" x14ac:dyDescent="0.2">
      <c r="A55" s="86"/>
      <c r="B55" s="87"/>
      <c r="E55" s="22">
        <v>0</v>
      </c>
      <c r="F55" s="22">
        <v>0</v>
      </c>
      <c r="G55" s="40"/>
      <c r="H55" s="122"/>
      <c r="I55" s="123"/>
      <c r="J55" s="123"/>
      <c r="K55" s="124"/>
      <c r="L55" s="60">
        <v>0</v>
      </c>
      <c r="M55" s="125">
        <v>0</v>
      </c>
      <c r="N55" s="126"/>
      <c r="O55" s="66">
        <f>ROUND(oknPrice_36*oknQuantity_36,2)</f>
        <v>0</v>
      </c>
      <c r="P55" s="52">
        <f>ROUND(IF(oknTaxable_36,oknTotalNet_36*oknTax1Rate,0),2)</f>
        <v>0</v>
      </c>
      <c r="Q55" s="52">
        <f>oknTotalNet_36+oknVat_36</f>
        <v>0</v>
      </c>
      <c r="R55" s="16"/>
      <c r="S55" s="73"/>
      <c r="T55" s="74">
        <v>36</v>
      </c>
      <c r="U55" s="73"/>
      <c r="V55" s="73"/>
      <c r="W55" s="73"/>
      <c r="X55" s="73"/>
      <c r="Y55" s="73"/>
      <c r="Z55" s="73"/>
      <c r="AA55" s="73"/>
      <c r="AB55" s="73"/>
      <c r="AC55" s="73"/>
      <c r="AD55" s="73"/>
      <c r="AE55" s="73"/>
      <c r="AF55" s="73"/>
      <c r="AG55" s="73"/>
    </row>
    <row r="56" spans="1:33" s="2" customFormat="1" ht="15.95" hidden="1" customHeight="1" x14ac:dyDescent="0.2">
      <c r="A56" s="86"/>
      <c r="B56" s="87"/>
      <c r="E56" s="22">
        <v>0</v>
      </c>
      <c r="F56" s="22">
        <v>0</v>
      </c>
      <c r="G56" s="40"/>
      <c r="H56" s="127"/>
      <c r="I56" s="128"/>
      <c r="J56" s="128"/>
      <c r="K56" s="129"/>
      <c r="L56" s="62">
        <v>0</v>
      </c>
      <c r="M56" s="130">
        <v>0</v>
      </c>
      <c r="N56" s="131"/>
      <c r="O56" s="67">
        <f>ROUND(oknPrice_37*oknQuantity_37,2)</f>
        <v>0</v>
      </c>
      <c r="P56" s="55">
        <f>ROUND(IF(oknTaxable_37,oknTotalNet_37*oknTax1Rate,0),2)</f>
        <v>0</v>
      </c>
      <c r="Q56" s="55">
        <f>oknTotalNet_37+oknVat_37</f>
        <v>0</v>
      </c>
      <c r="R56" s="15"/>
      <c r="S56" s="73"/>
      <c r="T56" s="74">
        <v>37</v>
      </c>
      <c r="U56" s="73"/>
      <c r="V56" s="73"/>
      <c r="W56" s="73"/>
      <c r="X56" s="73"/>
      <c r="Y56" s="73"/>
      <c r="Z56" s="73"/>
      <c r="AA56" s="73"/>
      <c r="AB56" s="73"/>
      <c r="AC56" s="73"/>
      <c r="AD56" s="73"/>
      <c r="AE56" s="73"/>
      <c r="AF56" s="73"/>
      <c r="AG56" s="73"/>
    </row>
    <row r="57" spans="1:33" s="2" customFormat="1" ht="15.95" hidden="1" customHeight="1" x14ac:dyDescent="0.2">
      <c r="A57" s="86"/>
      <c r="B57" s="87"/>
      <c r="E57" s="22">
        <v>0</v>
      </c>
      <c r="F57" s="22">
        <v>0</v>
      </c>
      <c r="G57" s="40"/>
      <c r="H57" s="122"/>
      <c r="I57" s="123"/>
      <c r="J57" s="123"/>
      <c r="K57" s="124"/>
      <c r="L57" s="60">
        <v>0</v>
      </c>
      <c r="M57" s="125">
        <v>0</v>
      </c>
      <c r="N57" s="126"/>
      <c r="O57" s="66">
        <f>ROUND(oknPrice_38*oknQuantity_38,2)</f>
        <v>0</v>
      </c>
      <c r="P57" s="52">
        <f>ROUND(IF(oknTaxable_38,oknTotalNet_38*oknTax1Rate,0),2)</f>
        <v>0</v>
      </c>
      <c r="Q57" s="52">
        <f>oknTotalNet_38+oknVat_38</f>
        <v>0</v>
      </c>
      <c r="R57" s="16"/>
      <c r="S57" s="73"/>
      <c r="T57" s="74">
        <v>38</v>
      </c>
      <c r="U57" s="73"/>
      <c r="V57" s="73"/>
      <c r="W57" s="73"/>
      <c r="X57" s="73"/>
      <c r="Y57" s="73"/>
      <c r="Z57" s="73"/>
      <c r="AA57" s="73"/>
      <c r="AB57" s="73"/>
      <c r="AC57" s="73"/>
      <c r="AD57" s="73"/>
      <c r="AE57" s="73"/>
      <c r="AF57" s="73"/>
      <c r="AG57" s="73"/>
    </row>
    <row r="58" spans="1:33" s="2" customFormat="1" ht="15.95" hidden="1" customHeight="1" x14ac:dyDescent="0.2">
      <c r="A58" s="86"/>
      <c r="B58" s="87"/>
      <c r="E58" s="22">
        <v>0</v>
      </c>
      <c r="F58" s="22">
        <v>0</v>
      </c>
      <c r="G58" s="40"/>
      <c r="H58" s="127"/>
      <c r="I58" s="128"/>
      <c r="J58" s="128"/>
      <c r="K58" s="129"/>
      <c r="L58" s="62">
        <v>0</v>
      </c>
      <c r="M58" s="130">
        <v>0</v>
      </c>
      <c r="N58" s="131"/>
      <c r="O58" s="67">
        <f>ROUND(oknPrice_39*oknQuantity_39,2)</f>
        <v>0</v>
      </c>
      <c r="P58" s="55">
        <f>ROUND(IF(oknTaxable_39,oknTotalNet_39*oknTax1Rate,0),2)</f>
        <v>0</v>
      </c>
      <c r="Q58" s="55">
        <f>oknTotalNet_39+oknVat_39</f>
        <v>0</v>
      </c>
      <c r="R58" s="15"/>
      <c r="S58" s="73"/>
      <c r="T58" s="74">
        <v>39</v>
      </c>
      <c r="U58" s="73"/>
      <c r="V58" s="73"/>
      <c r="W58" s="73"/>
      <c r="X58" s="73"/>
      <c r="Y58" s="73"/>
      <c r="Z58" s="73"/>
      <c r="AA58" s="73"/>
      <c r="AB58" s="73"/>
      <c r="AC58" s="73"/>
      <c r="AD58" s="73"/>
      <c r="AE58" s="73"/>
      <c r="AF58" s="73"/>
      <c r="AG58" s="73"/>
    </row>
    <row r="59" spans="1:33" s="2" customFormat="1" ht="15.95" hidden="1" customHeight="1" x14ac:dyDescent="0.2">
      <c r="A59" s="86"/>
      <c r="B59" s="87"/>
      <c r="E59" s="22">
        <v>0</v>
      </c>
      <c r="F59" s="22">
        <v>0</v>
      </c>
      <c r="G59" s="40"/>
      <c r="H59" s="122"/>
      <c r="I59" s="123"/>
      <c r="J59" s="123"/>
      <c r="K59" s="124"/>
      <c r="L59" s="60">
        <v>0</v>
      </c>
      <c r="M59" s="125">
        <v>0</v>
      </c>
      <c r="N59" s="126"/>
      <c r="O59" s="66">
        <f>ROUND(oknPrice_40*oknQuantity_40,2)</f>
        <v>0</v>
      </c>
      <c r="P59" s="52">
        <f>ROUND(IF(oknTaxable_40,oknTotalNet_40*oknTax1Rate,0),2)</f>
        <v>0</v>
      </c>
      <c r="Q59" s="52">
        <f>oknTotalNet_40+oknVat_40</f>
        <v>0</v>
      </c>
      <c r="R59" s="16"/>
      <c r="S59" s="73"/>
      <c r="T59" s="74">
        <v>40</v>
      </c>
      <c r="U59" s="73"/>
      <c r="V59" s="73"/>
      <c r="W59" s="73"/>
      <c r="X59" s="73"/>
      <c r="Y59" s="73"/>
      <c r="Z59" s="73"/>
      <c r="AA59" s="73"/>
      <c r="AB59" s="73"/>
      <c r="AC59" s="73"/>
      <c r="AD59" s="73"/>
      <c r="AE59" s="73"/>
      <c r="AF59" s="73"/>
      <c r="AG59" s="73"/>
    </row>
    <row r="60" spans="1:33" s="2" customFormat="1" ht="15.95" hidden="1" customHeight="1" x14ac:dyDescent="0.2">
      <c r="A60" s="86"/>
      <c r="B60" s="87"/>
      <c r="E60" s="22">
        <v>0</v>
      </c>
      <c r="F60" s="22">
        <v>0</v>
      </c>
      <c r="G60" s="40"/>
      <c r="H60" s="127"/>
      <c r="I60" s="128"/>
      <c r="J60" s="128"/>
      <c r="K60" s="129"/>
      <c r="L60" s="62">
        <v>0</v>
      </c>
      <c r="M60" s="130">
        <v>0</v>
      </c>
      <c r="N60" s="131"/>
      <c r="O60" s="67">
        <f>ROUND(oknPrice_41*oknQuantity_41,2)</f>
        <v>0</v>
      </c>
      <c r="P60" s="55">
        <f>ROUND(IF(oknTaxable_41,oknTotalNet_41*oknTax1Rate,0),2)</f>
        <v>0</v>
      </c>
      <c r="Q60" s="55">
        <f>oknTotalNet_41+oknVat_41</f>
        <v>0</v>
      </c>
      <c r="R60" s="15"/>
      <c r="S60" s="73"/>
      <c r="T60" s="74">
        <v>41</v>
      </c>
      <c r="U60" s="73"/>
      <c r="V60" s="73"/>
      <c r="W60" s="73"/>
      <c r="X60" s="73"/>
      <c r="Y60" s="73"/>
      <c r="Z60" s="73"/>
      <c r="AA60" s="73"/>
      <c r="AB60" s="73"/>
      <c r="AC60" s="73"/>
      <c r="AD60" s="73"/>
      <c r="AE60" s="73"/>
      <c r="AF60" s="73"/>
      <c r="AG60" s="73"/>
    </row>
    <row r="61" spans="1:33" s="2" customFormat="1" ht="15.95" hidden="1" customHeight="1" x14ac:dyDescent="0.2">
      <c r="A61" s="86"/>
      <c r="B61" s="87"/>
      <c r="E61" s="22">
        <v>0</v>
      </c>
      <c r="F61" s="22">
        <v>0</v>
      </c>
      <c r="G61" s="40"/>
      <c r="H61" s="122"/>
      <c r="I61" s="123"/>
      <c r="J61" s="123"/>
      <c r="K61" s="124"/>
      <c r="L61" s="60">
        <v>0</v>
      </c>
      <c r="M61" s="125">
        <v>0</v>
      </c>
      <c r="N61" s="126"/>
      <c r="O61" s="66">
        <f>ROUND(oknPrice_42*oknQuantity_42,2)</f>
        <v>0</v>
      </c>
      <c r="P61" s="52">
        <f>ROUND(IF(oknTaxable_42,oknTotalNet_42*oknTax1Rate,0),2)</f>
        <v>0</v>
      </c>
      <c r="Q61" s="52">
        <f>oknTotalNet_42+oknVat_42</f>
        <v>0</v>
      </c>
      <c r="R61" s="16"/>
      <c r="S61" s="73"/>
      <c r="T61" s="74">
        <v>42</v>
      </c>
      <c r="U61" s="73"/>
      <c r="V61" s="73"/>
      <c r="W61" s="73"/>
      <c r="X61" s="73"/>
      <c r="Y61" s="73"/>
      <c r="Z61" s="73"/>
      <c r="AA61" s="73"/>
      <c r="AB61" s="73"/>
      <c r="AC61" s="73"/>
      <c r="AD61" s="73"/>
      <c r="AE61" s="73"/>
      <c r="AF61" s="73"/>
      <c r="AG61" s="73"/>
    </row>
    <row r="62" spans="1:33" s="2" customFormat="1" ht="15.95" hidden="1" customHeight="1" x14ac:dyDescent="0.2">
      <c r="A62" s="86"/>
      <c r="B62" s="87"/>
      <c r="E62" s="22">
        <v>0</v>
      </c>
      <c r="F62" s="22">
        <v>0</v>
      </c>
      <c r="G62" s="40"/>
      <c r="H62" s="127"/>
      <c r="I62" s="128"/>
      <c r="J62" s="128"/>
      <c r="K62" s="129"/>
      <c r="L62" s="62"/>
      <c r="M62" s="130">
        <v>0</v>
      </c>
      <c r="N62" s="131"/>
      <c r="O62" s="67">
        <f>ROUND(oknPrice_43*oknQuantity_43,2)</f>
        <v>0</v>
      </c>
      <c r="P62" s="55">
        <f>ROUND(IF(oknTaxable_43,oknTotalNet_43*oknTax1Rate,0),2)</f>
        <v>0</v>
      </c>
      <c r="Q62" s="55">
        <f>oknTotalNet_43+oknVat_43</f>
        <v>0</v>
      </c>
      <c r="R62" s="15"/>
      <c r="S62" s="73"/>
      <c r="T62" s="74">
        <v>43</v>
      </c>
      <c r="U62" s="73"/>
      <c r="V62" s="73"/>
      <c r="W62" s="73"/>
      <c r="X62" s="73"/>
      <c r="Y62" s="73"/>
      <c r="Z62" s="73"/>
      <c r="AA62" s="73"/>
      <c r="AB62" s="73"/>
      <c r="AC62" s="73"/>
      <c r="AD62" s="73"/>
      <c r="AE62" s="73"/>
      <c r="AF62" s="73"/>
      <c r="AG62" s="73"/>
    </row>
    <row r="63" spans="1:33" s="2" customFormat="1" ht="15.95" hidden="1" customHeight="1" x14ac:dyDescent="0.2">
      <c r="A63" s="86"/>
      <c r="B63" s="87"/>
      <c r="E63" s="22">
        <v>0</v>
      </c>
      <c r="F63" s="22">
        <v>0</v>
      </c>
      <c r="G63" s="40"/>
      <c r="H63" s="122"/>
      <c r="I63" s="123"/>
      <c r="J63" s="123"/>
      <c r="K63" s="124"/>
      <c r="L63" s="60">
        <v>0</v>
      </c>
      <c r="M63" s="125">
        <v>0</v>
      </c>
      <c r="N63" s="126"/>
      <c r="O63" s="66">
        <f>ROUND(oknPrice_44*oknQuantity_44,2)</f>
        <v>0</v>
      </c>
      <c r="P63" s="52">
        <f>ROUND(IF(oknTaxable_44,oknTotalNet_44*oknTax1Rate,0),2)</f>
        <v>0</v>
      </c>
      <c r="Q63" s="52">
        <f>oknTotalNet_44+oknVat_44</f>
        <v>0</v>
      </c>
      <c r="R63" s="16"/>
      <c r="S63" s="73"/>
      <c r="T63" s="74">
        <v>44</v>
      </c>
      <c r="U63" s="73"/>
      <c r="V63" s="73"/>
      <c r="W63" s="73"/>
      <c r="X63" s="73"/>
      <c r="Y63" s="73"/>
      <c r="Z63" s="73"/>
      <c r="AA63" s="73"/>
      <c r="AB63" s="73"/>
      <c r="AC63" s="73"/>
      <c r="AD63" s="73"/>
      <c r="AE63" s="73"/>
      <c r="AF63" s="73"/>
      <c r="AG63" s="73"/>
    </row>
    <row r="64" spans="1:33" s="2" customFormat="1" ht="15.95" hidden="1" customHeight="1" x14ac:dyDescent="0.2">
      <c r="A64" s="86"/>
      <c r="B64" s="87"/>
      <c r="E64" s="22">
        <v>0</v>
      </c>
      <c r="F64" s="22">
        <v>0</v>
      </c>
      <c r="G64" s="40"/>
      <c r="H64" s="127"/>
      <c r="I64" s="128"/>
      <c r="J64" s="128"/>
      <c r="K64" s="129"/>
      <c r="L64" s="62">
        <v>0</v>
      </c>
      <c r="M64" s="130">
        <v>0</v>
      </c>
      <c r="N64" s="131"/>
      <c r="O64" s="67">
        <f>ROUND(oknPrice_45*oknQuantity_45,2)</f>
        <v>0</v>
      </c>
      <c r="P64" s="55">
        <f>ROUND(IF(oknTaxable_45,oknTotalNet_45*oknTax1Rate,0),2)</f>
        <v>0</v>
      </c>
      <c r="Q64" s="55">
        <f>oknTotalNet_45+oknVat_45</f>
        <v>0</v>
      </c>
      <c r="R64" s="15"/>
      <c r="S64" s="73"/>
      <c r="T64" s="74">
        <v>45</v>
      </c>
      <c r="U64" s="73"/>
      <c r="V64" s="73"/>
      <c r="W64" s="73"/>
      <c r="X64" s="73"/>
      <c r="Y64" s="73"/>
      <c r="Z64" s="73"/>
      <c r="AA64" s="73"/>
      <c r="AB64" s="73"/>
      <c r="AC64" s="73"/>
      <c r="AD64" s="73"/>
      <c r="AE64" s="73"/>
      <c r="AF64" s="73"/>
      <c r="AG64" s="73"/>
    </row>
    <row r="65" spans="1:33" s="2" customFormat="1" ht="15.95" hidden="1" customHeight="1" x14ac:dyDescent="0.2">
      <c r="A65" s="86"/>
      <c r="B65" s="87"/>
      <c r="E65" s="22">
        <v>0</v>
      </c>
      <c r="F65" s="22">
        <v>0</v>
      </c>
      <c r="G65" s="40"/>
      <c r="H65" s="122"/>
      <c r="I65" s="123"/>
      <c r="J65" s="123"/>
      <c r="K65" s="124"/>
      <c r="L65" s="60">
        <v>0</v>
      </c>
      <c r="M65" s="125">
        <v>0</v>
      </c>
      <c r="N65" s="126"/>
      <c r="O65" s="66">
        <f>ROUND(oknPrice_46*oknQuantity_46,2)</f>
        <v>0</v>
      </c>
      <c r="P65" s="52">
        <f>ROUND(IF(oknTaxable_46,oknTotalNet_46*oknTax1Rate,0),2)</f>
        <v>0</v>
      </c>
      <c r="Q65" s="52">
        <f>oknTotalNet_46+oknVat_46</f>
        <v>0</v>
      </c>
      <c r="R65" s="16"/>
      <c r="S65" s="73"/>
      <c r="T65" s="74">
        <v>46</v>
      </c>
      <c r="U65" s="73"/>
      <c r="V65" s="73"/>
      <c r="W65" s="73"/>
      <c r="X65" s="73"/>
      <c r="Y65" s="73"/>
      <c r="Z65" s="73"/>
      <c r="AA65" s="73"/>
      <c r="AB65" s="73"/>
      <c r="AC65" s="73"/>
      <c r="AD65" s="73"/>
      <c r="AE65" s="73"/>
      <c r="AF65" s="73"/>
      <c r="AG65" s="73"/>
    </row>
    <row r="66" spans="1:33" s="2" customFormat="1" ht="15.95" hidden="1" customHeight="1" x14ac:dyDescent="0.2">
      <c r="A66" s="86"/>
      <c r="B66" s="87"/>
      <c r="E66" s="22">
        <v>0</v>
      </c>
      <c r="F66" s="22">
        <v>0</v>
      </c>
      <c r="G66" s="40"/>
      <c r="H66" s="127"/>
      <c r="I66" s="128"/>
      <c r="J66" s="128"/>
      <c r="K66" s="129"/>
      <c r="L66" s="62">
        <v>0</v>
      </c>
      <c r="M66" s="130">
        <v>0</v>
      </c>
      <c r="N66" s="131"/>
      <c r="O66" s="67">
        <f>ROUND(oknPrice_47*oknQuantity_47,2)</f>
        <v>0</v>
      </c>
      <c r="P66" s="55">
        <f>ROUND(IF(oknTaxable_47,oknTotalNet_47*oknTax1Rate,0),2)</f>
        <v>0</v>
      </c>
      <c r="Q66" s="55">
        <f>oknTotalNet_47+oknVat_47</f>
        <v>0</v>
      </c>
      <c r="R66" s="15"/>
      <c r="S66" s="73"/>
      <c r="T66" s="74">
        <v>47</v>
      </c>
      <c r="U66" s="73"/>
      <c r="V66" s="73"/>
      <c r="W66" s="73"/>
      <c r="X66" s="73"/>
      <c r="Y66" s="73"/>
      <c r="Z66" s="73"/>
      <c r="AA66" s="73"/>
      <c r="AB66" s="73"/>
      <c r="AC66" s="73"/>
      <c r="AD66" s="73"/>
      <c r="AE66" s="73"/>
      <c r="AF66" s="73"/>
      <c r="AG66" s="73"/>
    </row>
    <row r="67" spans="1:33" s="2" customFormat="1" ht="15.95" hidden="1" customHeight="1" x14ac:dyDescent="0.2">
      <c r="A67" s="86"/>
      <c r="B67" s="87"/>
      <c r="E67" s="22">
        <v>0</v>
      </c>
      <c r="F67" s="22">
        <v>0</v>
      </c>
      <c r="G67" s="40"/>
      <c r="H67" s="132"/>
      <c r="I67" s="133"/>
      <c r="J67" s="133"/>
      <c r="K67" s="134"/>
      <c r="L67" s="64">
        <v>0</v>
      </c>
      <c r="M67" s="135">
        <v>0</v>
      </c>
      <c r="N67" s="136"/>
      <c r="O67" s="69">
        <f>ROUND(oknPrice_48*oknQuantity_48,2)</f>
        <v>0</v>
      </c>
      <c r="P67" s="54">
        <f>ROUND(IF(oknTaxable_48,oknTotalNet_48*oknTax1Rate,0),2)</f>
        <v>0</v>
      </c>
      <c r="Q67" s="54">
        <f>oknTotalNet_48+oknVat_48</f>
        <v>0</v>
      </c>
      <c r="R67" s="16"/>
      <c r="S67" s="73"/>
      <c r="T67" s="74">
        <v>48</v>
      </c>
      <c r="U67" s="73"/>
      <c r="V67" s="73"/>
      <c r="W67" s="73"/>
      <c r="X67" s="73"/>
      <c r="Y67" s="73"/>
      <c r="Z67" s="73"/>
      <c r="AA67" s="73"/>
      <c r="AB67" s="73"/>
      <c r="AC67" s="73"/>
      <c r="AD67" s="73"/>
      <c r="AE67" s="73"/>
      <c r="AF67" s="73"/>
      <c r="AG67" s="73"/>
    </row>
    <row r="68" spans="1:33" s="2" customFormat="1" ht="15.95" hidden="1" customHeight="1" x14ac:dyDescent="0.2">
      <c r="A68" s="86"/>
      <c r="B68" s="87"/>
      <c r="E68" s="22">
        <v>0</v>
      </c>
      <c r="F68" s="22">
        <v>0</v>
      </c>
      <c r="G68" s="40"/>
      <c r="H68" s="127"/>
      <c r="I68" s="128"/>
      <c r="J68" s="128"/>
      <c r="K68" s="129"/>
      <c r="L68" s="62">
        <v>0</v>
      </c>
      <c r="M68" s="130">
        <v>0</v>
      </c>
      <c r="N68" s="131"/>
      <c r="O68" s="67">
        <f>ROUND(oknPrice_49*oknQuantity_49,2)</f>
        <v>0</v>
      </c>
      <c r="P68" s="55">
        <f>ROUND(IF(oknTaxable_49,oknTotalNet_49*oknTax1Rate,0),2)</f>
        <v>0</v>
      </c>
      <c r="Q68" s="55">
        <f>oknTotalNet_49+oknVat_49</f>
        <v>0</v>
      </c>
      <c r="R68" s="15"/>
      <c r="S68" s="73"/>
      <c r="T68" s="74">
        <v>49</v>
      </c>
      <c r="U68" s="73"/>
      <c r="V68" s="73"/>
      <c r="W68" s="73"/>
      <c r="X68" s="73"/>
      <c r="Y68" s="73"/>
      <c r="Z68" s="73"/>
      <c r="AA68" s="73"/>
      <c r="AB68" s="73"/>
      <c r="AC68" s="73"/>
      <c r="AD68" s="73"/>
      <c r="AE68" s="73"/>
      <c r="AF68" s="73"/>
      <c r="AG68" s="73"/>
    </row>
    <row r="69" spans="1:33" s="2" customFormat="1" ht="15.95" hidden="1" customHeight="1" x14ac:dyDescent="0.2">
      <c r="A69" s="86"/>
      <c r="B69" s="87"/>
      <c r="E69" s="22">
        <v>0</v>
      </c>
      <c r="F69" s="22">
        <v>0</v>
      </c>
      <c r="G69" s="40"/>
      <c r="H69" s="122"/>
      <c r="I69" s="123"/>
      <c r="J69" s="123"/>
      <c r="K69" s="124"/>
      <c r="L69" s="60">
        <v>0</v>
      </c>
      <c r="M69" s="125">
        <v>0</v>
      </c>
      <c r="N69" s="126"/>
      <c r="O69" s="66">
        <f>ROUND(oknPrice_50*oknQuantity_50,2)</f>
        <v>0</v>
      </c>
      <c r="P69" s="52">
        <f>ROUND(IF(oknTaxable_50,oknTotalNet_50*oknTax1Rate,0),2)</f>
        <v>0</v>
      </c>
      <c r="Q69" s="52">
        <f>oknTotalNet_50+oknVat_50</f>
        <v>0</v>
      </c>
      <c r="R69" s="16"/>
      <c r="S69" s="73"/>
      <c r="T69" s="74">
        <v>50</v>
      </c>
      <c r="U69" s="73"/>
      <c r="V69" s="73"/>
      <c r="W69" s="73"/>
      <c r="X69" s="73"/>
      <c r="Y69" s="73"/>
      <c r="Z69" s="73"/>
      <c r="AA69" s="73"/>
      <c r="AB69" s="73"/>
      <c r="AC69" s="73"/>
      <c r="AD69" s="73"/>
      <c r="AE69" s="73"/>
      <c r="AF69" s="73"/>
      <c r="AG69" s="73"/>
    </row>
    <row r="70" spans="1:33" s="2" customFormat="1" ht="15.95" hidden="1" customHeight="1" x14ac:dyDescent="0.2">
      <c r="A70" s="86"/>
      <c r="B70" s="87"/>
      <c r="E70" s="22">
        <v>0</v>
      </c>
      <c r="F70" s="22">
        <v>0</v>
      </c>
      <c r="G70" s="40"/>
      <c r="H70" s="127"/>
      <c r="I70" s="128"/>
      <c r="J70" s="128"/>
      <c r="K70" s="129"/>
      <c r="L70" s="62">
        <v>0</v>
      </c>
      <c r="M70" s="130">
        <v>0</v>
      </c>
      <c r="N70" s="131"/>
      <c r="O70" s="67">
        <f>ROUND(oknPrice_51*oknQuantity_51,2)</f>
        <v>0</v>
      </c>
      <c r="P70" s="55">
        <f>ROUND(IF(oknTaxable_51,oknTotalNet_51*oknTax1Rate,0),2)</f>
        <v>0</v>
      </c>
      <c r="Q70" s="55">
        <f>oknTotalNet_51+oknVat_51</f>
        <v>0</v>
      </c>
      <c r="R70" s="15"/>
      <c r="S70" s="73"/>
      <c r="T70" s="74">
        <v>51</v>
      </c>
      <c r="U70" s="73"/>
      <c r="V70" s="73"/>
      <c r="W70" s="73"/>
      <c r="X70" s="73"/>
      <c r="Y70" s="73"/>
      <c r="Z70" s="73"/>
      <c r="AA70" s="73"/>
      <c r="AB70" s="73"/>
      <c r="AC70" s="73"/>
      <c r="AD70" s="73"/>
      <c r="AE70" s="73"/>
      <c r="AF70" s="73"/>
      <c r="AG70" s="73"/>
    </row>
    <row r="71" spans="1:33" s="2" customFormat="1" ht="15.95" hidden="1" customHeight="1" x14ac:dyDescent="0.2">
      <c r="A71" s="86"/>
      <c r="B71" s="87"/>
      <c r="E71" s="22">
        <v>0</v>
      </c>
      <c r="F71" s="22">
        <v>0</v>
      </c>
      <c r="G71" s="40"/>
      <c r="H71" s="122"/>
      <c r="I71" s="123"/>
      <c r="J71" s="123"/>
      <c r="K71" s="124"/>
      <c r="L71" s="60">
        <v>0</v>
      </c>
      <c r="M71" s="125">
        <v>0</v>
      </c>
      <c r="N71" s="126"/>
      <c r="O71" s="66">
        <f>ROUND(oknPrice_52*oknQuantity_52,2)</f>
        <v>0</v>
      </c>
      <c r="P71" s="52">
        <f>ROUND(IF(oknTaxable_52,oknTotalNet_52*oknTax1Rate,0),2)</f>
        <v>0</v>
      </c>
      <c r="Q71" s="52">
        <f>oknTotalNet_52+oknVat_52</f>
        <v>0</v>
      </c>
      <c r="R71" s="16"/>
      <c r="S71" s="73"/>
      <c r="T71" s="74">
        <v>52</v>
      </c>
      <c r="U71" s="73"/>
      <c r="V71" s="73"/>
      <c r="W71" s="73"/>
      <c r="X71" s="73"/>
      <c r="Y71" s="73"/>
      <c r="Z71" s="73"/>
      <c r="AA71" s="73"/>
      <c r="AB71" s="73"/>
      <c r="AC71" s="73"/>
      <c r="AD71" s="73"/>
      <c r="AE71" s="73"/>
      <c r="AF71" s="73"/>
      <c r="AG71" s="73"/>
    </row>
    <row r="72" spans="1:33" s="2" customFormat="1" ht="15.95" hidden="1" customHeight="1" x14ac:dyDescent="0.2">
      <c r="A72" s="86"/>
      <c r="B72" s="87"/>
      <c r="E72" s="22">
        <v>0</v>
      </c>
      <c r="F72" s="22">
        <v>0</v>
      </c>
      <c r="G72" s="40"/>
      <c r="H72" s="127"/>
      <c r="I72" s="128"/>
      <c r="J72" s="128"/>
      <c r="K72" s="129"/>
      <c r="L72" s="62">
        <v>0</v>
      </c>
      <c r="M72" s="130">
        <v>0</v>
      </c>
      <c r="N72" s="131"/>
      <c r="O72" s="67">
        <f>ROUND(oknPrice_53*oknQuantity_53,2)</f>
        <v>0</v>
      </c>
      <c r="P72" s="55">
        <f>ROUND(IF(oknTaxable_53,oknTotalNet_53*oknTax1Rate,0),2)</f>
        <v>0</v>
      </c>
      <c r="Q72" s="55">
        <f>oknTotalNet_53+oknVat_53</f>
        <v>0</v>
      </c>
      <c r="R72" s="15"/>
      <c r="S72" s="73"/>
      <c r="T72" s="74">
        <v>53</v>
      </c>
      <c r="U72" s="73"/>
      <c r="V72" s="73"/>
      <c r="W72" s="73"/>
      <c r="X72" s="73"/>
      <c r="Y72" s="73"/>
      <c r="Z72" s="73"/>
      <c r="AA72" s="73"/>
      <c r="AB72" s="73"/>
      <c r="AC72" s="73"/>
      <c r="AD72" s="73"/>
      <c r="AE72" s="73"/>
      <c r="AF72" s="73"/>
      <c r="AG72" s="73"/>
    </row>
    <row r="73" spans="1:33" s="2" customFormat="1" ht="15.95" hidden="1" customHeight="1" x14ac:dyDescent="0.2">
      <c r="A73" s="86"/>
      <c r="B73" s="87"/>
      <c r="E73" s="22">
        <v>0</v>
      </c>
      <c r="F73" s="22">
        <v>0</v>
      </c>
      <c r="G73" s="40"/>
      <c r="H73" s="122"/>
      <c r="I73" s="123"/>
      <c r="J73" s="123"/>
      <c r="K73" s="124"/>
      <c r="L73" s="60">
        <v>0</v>
      </c>
      <c r="M73" s="125">
        <v>0</v>
      </c>
      <c r="N73" s="126"/>
      <c r="O73" s="66">
        <f>ROUND(oknPrice_54*oknQuantity_54,2)</f>
        <v>0</v>
      </c>
      <c r="P73" s="52">
        <f>ROUND(IF(oknTaxable_54,oknTotalNet_54*oknTax1Rate,0),2)</f>
        <v>0</v>
      </c>
      <c r="Q73" s="52">
        <f>oknTotalNet_54+oknVat_54</f>
        <v>0</v>
      </c>
      <c r="R73" s="16"/>
      <c r="S73" s="73"/>
      <c r="T73" s="74">
        <v>54</v>
      </c>
      <c r="U73" s="73"/>
      <c r="V73" s="73"/>
      <c r="W73" s="73"/>
      <c r="X73" s="73"/>
      <c r="Y73" s="73"/>
      <c r="Z73" s="73"/>
      <c r="AA73" s="73"/>
      <c r="AB73" s="73"/>
      <c r="AC73" s="73"/>
      <c r="AD73" s="73"/>
      <c r="AE73" s="73"/>
      <c r="AF73" s="73"/>
      <c r="AG73" s="73"/>
    </row>
    <row r="74" spans="1:33" s="2" customFormat="1" ht="15.95" hidden="1" customHeight="1" x14ac:dyDescent="0.2">
      <c r="A74" s="86"/>
      <c r="B74" s="87"/>
      <c r="E74" s="22">
        <v>0</v>
      </c>
      <c r="F74" s="22">
        <v>0</v>
      </c>
      <c r="G74" s="40"/>
      <c r="H74" s="127"/>
      <c r="I74" s="128"/>
      <c r="J74" s="128"/>
      <c r="K74" s="129"/>
      <c r="L74" s="62">
        <v>0</v>
      </c>
      <c r="M74" s="130">
        <v>0</v>
      </c>
      <c r="N74" s="131"/>
      <c r="O74" s="67">
        <f>ROUND(oknPrice_55*oknQuantity_55,2)</f>
        <v>0</v>
      </c>
      <c r="P74" s="55">
        <f>ROUND(IF(oknTaxable_55,oknTotalNet_55*oknTax1Rate,0),2)</f>
        <v>0</v>
      </c>
      <c r="Q74" s="55">
        <f>oknTotalNet_55+oknVat_55</f>
        <v>0</v>
      </c>
      <c r="R74" s="15"/>
      <c r="S74" s="73"/>
      <c r="T74" s="74">
        <v>55</v>
      </c>
      <c r="U74" s="73"/>
      <c r="V74" s="73"/>
      <c r="W74" s="73"/>
      <c r="X74" s="73"/>
      <c r="Y74" s="73"/>
      <c r="Z74" s="73"/>
      <c r="AA74" s="73"/>
      <c r="AB74" s="73"/>
      <c r="AC74" s="73"/>
      <c r="AD74" s="73"/>
      <c r="AE74" s="73"/>
      <c r="AF74" s="73"/>
      <c r="AG74" s="73"/>
    </row>
    <row r="75" spans="1:33" s="2" customFormat="1" ht="15.95" hidden="1" customHeight="1" x14ac:dyDescent="0.2">
      <c r="A75" s="86"/>
      <c r="B75" s="87"/>
      <c r="E75" s="22">
        <v>0</v>
      </c>
      <c r="F75" s="22">
        <v>0</v>
      </c>
      <c r="G75" s="40"/>
      <c r="H75" s="122"/>
      <c r="I75" s="123"/>
      <c r="J75" s="123"/>
      <c r="K75" s="124"/>
      <c r="L75" s="60">
        <v>0</v>
      </c>
      <c r="M75" s="125">
        <v>0</v>
      </c>
      <c r="N75" s="126"/>
      <c r="O75" s="66">
        <f>ROUND(oknPrice_56*oknQuantity_56,2)</f>
        <v>0</v>
      </c>
      <c r="P75" s="52">
        <f>ROUND(IF(oknTaxable_56,oknTotalNet_56*oknTax1Rate,0),2)</f>
        <v>0</v>
      </c>
      <c r="Q75" s="52">
        <f>oknTotalNet_56+oknVat_56</f>
        <v>0</v>
      </c>
      <c r="R75" s="16"/>
      <c r="S75" s="73"/>
      <c r="T75" s="74">
        <v>56</v>
      </c>
      <c r="U75" s="73"/>
      <c r="V75" s="73"/>
      <c r="W75" s="73"/>
      <c r="X75" s="73"/>
      <c r="Y75" s="73"/>
      <c r="Z75" s="73"/>
      <c r="AA75" s="73"/>
      <c r="AB75" s="73"/>
      <c r="AC75" s="73"/>
      <c r="AD75" s="73"/>
      <c r="AE75" s="73"/>
      <c r="AF75" s="73"/>
      <c r="AG75" s="73"/>
    </row>
    <row r="76" spans="1:33" s="2" customFormat="1" ht="15.95" hidden="1" customHeight="1" x14ac:dyDescent="0.2">
      <c r="A76" s="86"/>
      <c r="B76" s="87"/>
      <c r="E76" s="22">
        <v>0</v>
      </c>
      <c r="F76" s="22">
        <v>0</v>
      </c>
      <c r="G76" s="40"/>
      <c r="H76" s="127"/>
      <c r="I76" s="128"/>
      <c r="J76" s="128"/>
      <c r="K76" s="129"/>
      <c r="L76" s="62">
        <v>0</v>
      </c>
      <c r="M76" s="130">
        <v>0</v>
      </c>
      <c r="N76" s="131"/>
      <c r="O76" s="67">
        <f>ROUND(oknPrice_57*oknQuantity_57,2)</f>
        <v>0</v>
      </c>
      <c r="P76" s="55">
        <f>ROUND(IF(oknTaxable_57,oknTotalNet_57*oknTax1Rate,0),2)</f>
        <v>0</v>
      </c>
      <c r="Q76" s="55">
        <f>oknTotalNet_57+oknVat_57</f>
        <v>0</v>
      </c>
      <c r="R76" s="15"/>
      <c r="S76" s="73"/>
      <c r="T76" s="74">
        <v>57</v>
      </c>
      <c r="U76" s="73"/>
      <c r="V76" s="73"/>
      <c r="W76" s="73"/>
      <c r="X76" s="73"/>
      <c r="Y76" s="73"/>
      <c r="Z76" s="73"/>
      <c r="AA76" s="73"/>
      <c r="AB76" s="73"/>
      <c r="AC76" s="73"/>
      <c r="AD76" s="73"/>
      <c r="AE76" s="73"/>
      <c r="AF76" s="73"/>
      <c r="AG76" s="73"/>
    </row>
    <row r="77" spans="1:33" s="2" customFormat="1" ht="15.95" hidden="1" customHeight="1" x14ac:dyDescent="0.2">
      <c r="A77" s="86"/>
      <c r="B77" s="87"/>
      <c r="E77" s="22">
        <v>0</v>
      </c>
      <c r="F77" s="22">
        <v>0</v>
      </c>
      <c r="G77" s="40"/>
      <c r="H77" s="122"/>
      <c r="I77" s="123"/>
      <c r="J77" s="123"/>
      <c r="K77" s="124"/>
      <c r="L77" s="60">
        <v>0</v>
      </c>
      <c r="M77" s="125">
        <v>0</v>
      </c>
      <c r="N77" s="126"/>
      <c r="O77" s="66">
        <f>ROUND(oknPrice_58*oknQuantity_58,2)</f>
        <v>0</v>
      </c>
      <c r="P77" s="52">
        <f>ROUND(IF(oknTaxable_58,oknTotalNet_58*oknTax1Rate,0),2)</f>
        <v>0</v>
      </c>
      <c r="Q77" s="52">
        <f>oknTotalNet_58+oknVat_58</f>
        <v>0</v>
      </c>
      <c r="R77" s="16"/>
      <c r="S77" s="73"/>
      <c r="T77" s="74">
        <v>58</v>
      </c>
      <c r="U77" s="73"/>
      <c r="V77" s="73"/>
      <c r="W77" s="73"/>
      <c r="X77" s="73"/>
      <c r="Y77" s="73"/>
      <c r="Z77" s="73"/>
      <c r="AA77" s="73"/>
      <c r="AB77" s="73"/>
      <c r="AC77" s="73"/>
      <c r="AD77" s="73"/>
      <c r="AE77" s="73"/>
      <c r="AF77" s="73"/>
      <c r="AG77" s="73"/>
    </row>
    <row r="78" spans="1:33" s="2" customFormat="1" ht="15.95" hidden="1" customHeight="1" x14ac:dyDescent="0.2">
      <c r="A78" s="86"/>
      <c r="B78" s="87"/>
      <c r="E78" s="22">
        <v>0</v>
      </c>
      <c r="F78" s="22">
        <v>0</v>
      </c>
      <c r="G78" s="40"/>
      <c r="H78" s="117"/>
      <c r="I78" s="118"/>
      <c r="J78" s="118"/>
      <c r="K78" s="119"/>
      <c r="L78" s="63">
        <v>0</v>
      </c>
      <c r="M78" s="120">
        <v>0</v>
      </c>
      <c r="N78" s="121"/>
      <c r="O78" s="68">
        <f>ROUND(oknPrice_59*oknQuantity_59,2)</f>
        <v>0</v>
      </c>
      <c r="P78" s="56">
        <f>ROUND(IF(oknTaxable_59,oknTotalNet_59*oknTax1Rate,0),2)</f>
        <v>0</v>
      </c>
      <c r="Q78" s="56">
        <f>oknTotalNet_59+oknVat_59</f>
        <v>0</v>
      </c>
      <c r="R78" s="15"/>
      <c r="S78" s="73"/>
      <c r="T78" s="74">
        <v>59</v>
      </c>
      <c r="U78" s="73"/>
      <c r="V78" s="73"/>
      <c r="W78" s="73"/>
      <c r="X78" s="73"/>
      <c r="Y78" s="73"/>
      <c r="Z78" s="73"/>
      <c r="AA78" s="73"/>
      <c r="AB78" s="73"/>
      <c r="AC78" s="73"/>
      <c r="AD78" s="73"/>
      <c r="AE78" s="73"/>
      <c r="AF78" s="73"/>
      <c r="AG78" s="73"/>
    </row>
    <row r="79" spans="1:33" s="2" customFormat="1" ht="15.95" hidden="1" customHeight="1" x14ac:dyDescent="0.2">
      <c r="A79" s="86"/>
      <c r="B79" s="87"/>
      <c r="E79" s="22">
        <v>0</v>
      </c>
      <c r="F79" s="22">
        <v>0</v>
      </c>
      <c r="G79" s="40"/>
      <c r="H79" s="122"/>
      <c r="I79" s="123"/>
      <c r="J79" s="123"/>
      <c r="K79" s="124"/>
      <c r="L79" s="60">
        <v>0</v>
      </c>
      <c r="M79" s="125">
        <v>0</v>
      </c>
      <c r="N79" s="126"/>
      <c r="O79" s="66">
        <f>ROUND(oknPrice_60*oknQuantity_60,2)</f>
        <v>0</v>
      </c>
      <c r="P79" s="52">
        <f>ROUND(IF(oknTaxable_60,oknTotalNet_60*oknTax1Rate,0),2)</f>
        <v>0</v>
      </c>
      <c r="Q79" s="52">
        <f>oknTotalNet_60+oknVat_60</f>
        <v>0</v>
      </c>
      <c r="R79" s="16"/>
      <c r="S79" s="73"/>
      <c r="T79" s="74">
        <v>60</v>
      </c>
      <c r="U79" s="73"/>
      <c r="V79" s="73"/>
      <c r="W79" s="73"/>
      <c r="X79" s="73"/>
      <c r="Y79" s="73"/>
      <c r="Z79" s="73"/>
      <c r="AA79" s="73"/>
      <c r="AB79" s="73"/>
      <c r="AC79" s="73"/>
      <c r="AD79" s="73"/>
      <c r="AE79" s="73"/>
      <c r="AF79" s="73"/>
      <c r="AG79" s="73"/>
    </row>
    <row r="80" spans="1:33" s="2" customFormat="1" ht="15.95" hidden="1" customHeight="1" x14ac:dyDescent="0.2">
      <c r="A80" s="86"/>
      <c r="B80" s="87"/>
      <c r="E80" s="22">
        <v>0</v>
      </c>
      <c r="F80" s="22">
        <v>0</v>
      </c>
      <c r="G80" s="40"/>
      <c r="H80" s="127"/>
      <c r="I80" s="128"/>
      <c r="J80" s="128"/>
      <c r="K80" s="129"/>
      <c r="L80" s="62">
        <v>0</v>
      </c>
      <c r="M80" s="130">
        <v>0</v>
      </c>
      <c r="N80" s="131"/>
      <c r="O80" s="67">
        <f>ROUND(oknPrice_61*oknQuantity_61,2)</f>
        <v>0</v>
      </c>
      <c r="P80" s="55">
        <f>ROUND(IF(oknTaxable_61,oknTotalNet_61*oknTax1Rate,0),2)</f>
        <v>0</v>
      </c>
      <c r="Q80" s="55">
        <f>oknTotalNet_61+oknVat_61</f>
        <v>0</v>
      </c>
      <c r="R80" s="15"/>
      <c r="S80" s="73"/>
      <c r="T80" s="74">
        <v>61</v>
      </c>
      <c r="U80" s="73"/>
      <c r="V80" s="73"/>
      <c r="W80" s="73"/>
      <c r="X80" s="73"/>
      <c r="Y80" s="73"/>
      <c r="Z80" s="73"/>
      <c r="AA80" s="73"/>
      <c r="AB80" s="73"/>
      <c r="AC80" s="73"/>
      <c r="AD80" s="73"/>
      <c r="AE80" s="73"/>
      <c r="AF80" s="73"/>
      <c r="AG80" s="73"/>
    </row>
    <row r="81" spans="1:33" s="2" customFormat="1" ht="15.95" hidden="1" customHeight="1" x14ac:dyDescent="0.2">
      <c r="A81" s="86"/>
      <c r="B81" s="87"/>
      <c r="E81" s="22">
        <v>0</v>
      </c>
      <c r="F81" s="22">
        <v>0</v>
      </c>
      <c r="G81" s="40"/>
      <c r="H81" s="122"/>
      <c r="I81" s="123"/>
      <c r="J81" s="123"/>
      <c r="K81" s="124"/>
      <c r="L81" s="60">
        <v>0</v>
      </c>
      <c r="M81" s="125">
        <v>0</v>
      </c>
      <c r="N81" s="126"/>
      <c r="O81" s="66">
        <f>ROUND(oknPrice_62*oknQuantity_62,2)</f>
        <v>0</v>
      </c>
      <c r="P81" s="52">
        <f>ROUND(IF(oknTaxable_62,oknTotalNet_62*oknTax1Rate,0),2)</f>
        <v>0</v>
      </c>
      <c r="Q81" s="52">
        <f>oknTotalNet_62+oknVat_62</f>
        <v>0</v>
      </c>
      <c r="R81" s="16"/>
      <c r="S81" s="73"/>
      <c r="T81" s="74">
        <v>62</v>
      </c>
      <c r="U81" s="73"/>
      <c r="V81" s="73"/>
      <c r="W81" s="73"/>
      <c r="X81" s="73"/>
      <c r="Y81" s="73"/>
      <c r="Z81" s="73"/>
      <c r="AA81" s="73"/>
      <c r="AB81" s="73"/>
      <c r="AC81" s="73"/>
      <c r="AD81" s="73"/>
      <c r="AE81" s="73"/>
      <c r="AF81" s="73"/>
      <c r="AG81" s="73"/>
    </row>
    <row r="82" spans="1:33" s="2" customFormat="1" ht="15.95" hidden="1" customHeight="1" x14ac:dyDescent="0.2">
      <c r="A82" s="86"/>
      <c r="B82" s="87"/>
      <c r="E82" s="22">
        <v>0</v>
      </c>
      <c r="F82" s="22">
        <v>0</v>
      </c>
      <c r="G82" s="40"/>
      <c r="H82" s="127"/>
      <c r="I82" s="128"/>
      <c r="J82" s="128"/>
      <c r="K82" s="129"/>
      <c r="L82" s="62">
        <v>0</v>
      </c>
      <c r="M82" s="130">
        <v>0</v>
      </c>
      <c r="N82" s="131"/>
      <c r="O82" s="67">
        <f>ROUND(oknPrice_63*oknQuantity_63,2)</f>
        <v>0</v>
      </c>
      <c r="P82" s="55">
        <f>ROUND(IF(oknTaxable_63,oknTotalNet_63*oknTax1Rate,0),2)</f>
        <v>0</v>
      </c>
      <c r="Q82" s="55">
        <f>oknTotalNet_63+oknVat_63</f>
        <v>0</v>
      </c>
      <c r="R82" s="15"/>
      <c r="S82" s="73"/>
      <c r="T82" s="74">
        <v>63</v>
      </c>
      <c r="U82" s="73"/>
      <c r="V82" s="73"/>
      <c r="W82" s="73"/>
      <c r="X82" s="73"/>
      <c r="Y82" s="73"/>
      <c r="Z82" s="73"/>
      <c r="AA82" s="73"/>
      <c r="AB82" s="73"/>
      <c r="AC82" s="73"/>
      <c r="AD82" s="73"/>
      <c r="AE82" s="73"/>
      <c r="AF82" s="73"/>
      <c r="AG82" s="73"/>
    </row>
    <row r="83" spans="1:33" s="2" customFormat="1" ht="15.95" hidden="1" customHeight="1" x14ac:dyDescent="0.2">
      <c r="A83" s="86"/>
      <c r="B83" s="87"/>
      <c r="E83" s="22">
        <v>0</v>
      </c>
      <c r="F83" s="22">
        <v>0</v>
      </c>
      <c r="G83" s="40"/>
      <c r="H83" s="122"/>
      <c r="I83" s="123"/>
      <c r="J83" s="123"/>
      <c r="K83" s="124"/>
      <c r="L83" s="60">
        <v>0</v>
      </c>
      <c r="M83" s="125">
        <v>0</v>
      </c>
      <c r="N83" s="126"/>
      <c r="O83" s="66">
        <f>ROUND(oknPrice_64*oknQuantity_64,2)</f>
        <v>0</v>
      </c>
      <c r="P83" s="52">
        <f>ROUND(IF(oknTaxable_64,oknTotalNet_64*oknTax1Rate,0),2)</f>
        <v>0</v>
      </c>
      <c r="Q83" s="52">
        <f>oknTotalNet_64+oknVat_64</f>
        <v>0</v>
      </c>
      <c r="R83" s="16"/>
      <c r="S83" s="73"/>
      <c r="T83" s="74">
        <v>64</v>
      </c>
      <c r="U83" s="73"/>
      <c r="V83" s="73"/>
      <c r="W83" s="73"/>
      <c r="X83" s="73"/>
      <c r="Y83" s="73"/>
      <c r="Z83" s="73"/>
      <c r="AA83" s="73"/>
      <c r="AB83" s="73"/>
      <c r="AC83" s="73"/>
      <c r="AD83" s="73"/>
      <c r="AE83" s="73"/>
      <c r="AF83" s="73"/>
      <c r="AG83" s="73"/>
    </row>
    <row r="84" spans="1:33" s="2" customFormat="1" ht="15.95" hidden="1" customHeight="1" x14ac:dyDescent="0.2">
      <c r="A84" s="86"/>
      <c r="B84" s="87"/>
      <c r="E84" s="22">
        <v>0</v>
      </c>
      <c r="F84" s="22">
        <v>0</v>
      </c>
      <c r="G84" s="40"/>
      <c r="H84" s="127"/>
      <c r="I84" s="128"/>
      <c r="J84" s="128"/>
      <c r="K84" s="129"/>
      <c r="L84" s="62">
        <v>0</v>
      </c>
      <c r="M84" s="130">
        <v>0</v>
      </c>
      <c r="N84" s="131"/>
      <c r="O84" s="67">
        <f>ROUND(oknPrice_65*oknQuantity_65,2)</f>
        <v>0</v>
      </c>
      <c r="P84" s="55">
        <f>ROUND(IF(oknTaxable_65,oknTotalNet_65*oknTax1Rate,0),2)</f>
        <v>0</v>
      </c>
      <c r="Q84" s="55">
        <f>oknTotalNet_65+oknVat_65</f>
        <v>0</v>
      </c>
      <c r="R84" s="15"/>
      <c r="S84" s="73"/>
      <c r="T84" s="74">
        <v>65</v>
      </c>
      <c r="U84" s="73"/>
      <c r="V84" s="73"/>
      <c r="W84" s="73"/>
      <c r="X84" s="73"/>
      <c r="Y84" s="73"/>
      <c r="Z84" s="73"/>
      <c r="AA84" s="73"/>
      <c r="AB84" s="73"/>
      <c r="AC84" s="73"/>
      <c r="AD84" s="73"/>
      <c r="AE84" s="73"/>
      <c r="AF84" s="73"/>
      <c r="AG84" s="73"/>
    </row>
    <row r="85" spans="1:33" s="2" customFormat="1" ht="15.95" hidden="1" customHeight="1" x14ac:dyDescent="0.2">
      <c r="A85" s="86"/>
      <c r="B85" s="87"/>
      <c r="E85" s="22">
        <v>0</v>
      </c>
      <c r="F85" s="22">
        <v>0</v>
      </c>
      <c r="G85" s="40"/>
      <c r="H85" s="122"/>
      <c r="I85" s="123"/>
      <c r="J85" s="123"/>
      <c r="K85" s="124"/>
      <c r="L85" s="60">
        <v>0</v>
      </c>
      <c r="M85" s="125">
        <v>0</v>
      </c>
      <c r="N85" s="126"/>
      <c r="O85" s="66">
        <f>ROUND(oknPrice_66*oknQuantity_66,2)</f>
        <v>0</v>
      </c>
      <c r="P85" s="52">
        <f>ROUND(IF(oknTaxable_66,oknTotalNet_66*oknTax1Rate,0),2)</f>
        <v>0</v>
      </c>
      <c r="Q85" s="52">
        <f>oknTotalNet_66+oknVat_66</f>
        <v>0</v>
      </c>
      <c r="R85" s="16"/>
      <c r="S85" s="73"/>
      <c r="T85" s="74">
        <v>66</v>
      </c>
      <c r="U85" s="73"/>
      <c r="V85" s="73"/>
      <c r="W85" s="73"/>
      <c r="X85" s="73"/>
      <c r="Y85" s="73"/>
      <c r="Z85" s="73"/>
      <c r="AA85" s="73"/>
      <c r="AB85" s="73"/>
      <c r="AC85" s="73"/>
      <c r="AD85" s="73"/>
      <c r="AE85" s="73"/>
      <c r="AF85" s="73"/>
      <c r="AG85" s="73"/>
    </row>
    <row r="86" spans="1:33" s="2" customFormat="1" ht="15.95" hidden="1" customHeight="1" x14ac:dyDescent="0.2">
      <c r="A86" s="86"/>
      <c r="B86" s="87"/>
      <c r="E86" s="22">
        <v>0</v>
      </c>
      <c r="F86" s="22">
        <v>0</v>
      </c>
      <c r="G86" s="40"/>
      <c r="H86" s="127"/>
      <c r="I86" s="128"/>
      <c r="J86" s="128"/>
      <c r="K86" s="129"/>
      <c r="L86" s="62">
        <v>0</v>
      </c>
      <c r="M86" s="130">
        <v>0</v>
      </c>
      <c r="N86" s="131"/>
      <c r="O86" s="67">
        <f>ROUND(oknPrice_67*oknQuantity_67,2)</f>
        <v>0</v>
      </c>
      <c r="P86" s="55">
        <f>ROUND(IF(oknTaxable_67,oknTotalNet_67*oknTax1Rate,0),2)</f>
        <v>0</v>
      </c>
      <c r="Q86" s="55">
        <f>oknTotalNet_67+oknVat_67</f>
        <v>0</v>
      </c>
      <c r="R86" s="15"/>
      <c r="S86" s="73"/>
      <c r="T86" s="74">
        <v>67</v>
      </c>
      <c r="U86" s="73"/>
      <c r="V86" s="73"/>
      <c r="W86" s="73"/>
      <c r="X86" s="73"/>
      <c r="Y86" s="73"/>
      <c r="Z86" s="73"/>
      <c r="AA86" s="73"/>
      <c r="AB86" s="73"/>
      <c r="AC86" s="73"/>
      <c r="AD86" s="73"/>
      <c r="AE86" s="73"/>
      <c r="AF86" s="73"/>
      <c r="AG86" s="73"/>
    </row>
    <row r="87" spans="1:33" s="2" customFormat="1" ht="15.95" hidden="1" customHeight="1" x14ac:dyDescent="0.2">
      <c r="A87" s="86"/>
      <c r="B87" s="87"/>
      <c r="E87" s="22">
        <v>0</v>
      </c>
      <c r="F87" s="22">
        <v>0</v>
      </c>
      <c r="G87" s="40"/>
      <c r="H87" s="122"/>
      <c r="I87" s="123"/>
      <c r="J87" s="123"/>
      <c r="K87" s="124"/>
      <c r="L87" s="60">
        <v>0</v>
      </c>
      <c r="M87" s="125">
        <v>0</v>
      </c>
      <c r="N87" s="126"/>
      <c r="O87" s="66">
        <f>ROUND(oknPrice_68*oknQuantity_68,2)</f>
        <v>0</v>
      </c>
      <c r="P87" s="52">
        <f>ROUND(IF(oknTaxable_68,oknTotalNet_68*oknTax1Rate,0),2)</f>
        <v>0</v>
      </c>
      <c r="Q87" s="52">
        <f>oknTotalNet_68+oknVat_68</f>
        <v>0</v>
      </c>
      <c r="R87" s="16"/>
      <c r="S87" s="73"/>
      <c r="T87" s="74">
        <v>68</v>
      </c>
      <c r="U87" s="73"/>
      <c r="V87" s="73"/>
      <c r="W87" s="73"/>
      <c r="X87" s="73"/>
      <c r="Y87" s="73"/>
      <c r="Z87" s="73"/>
      <c r="AA87" s="73"/>
      <c r="AB87" s="73"/>
      <c r="AC87" s="73"/>
      <c r="AD87" s="73"/>
      <c r="AE87" s="73"/>
      <c r="AF87" s="73"/>
      <c r="AG87" s="73"/>
    </row>
    <row r="88" spans="1:33" s="2" customFormat="1" ht="15.95" hidden="1" customHeight="1" x14ac:dyDescent="0.2">
      <c r="A88" s="86"/>
      <c r="B88" s="87"/>
      <c r="E88" s="22">
        <v>0</v>
      </c>
      <c r="F88" s="22">
        <v>0</v>
      </c>
      <c r="G88" s="40"/>
      <c r="H88" s="127"/>
      <c r="I88" s="128"/>
      <c r="J88" s="128"/>
      <c r="K88" s="129"/>
      <c r="L88" s="62">
        <v>0</v>
      </c>
      <c r="M88" s="130">
        <v>0</v>
      </c>
      <c r="N88" s="131"/>
      <c r="O88" s="67">
        <f>ROUND(oknPrice_69*oknQuantity_69,2)</f>
        <v>0</v>
      </c>
      <c r="P88" s="55">
        <f>ROUND(IF(oknTaxable_69,oknTotalNet_69*oknTax1Rate,0),2)</f>
        <v>0</v>
      </c>
      <c r="Q88" s="55">
        <f>oknTotalNet_69+oknVat_69</f>
        <v>0</v>
      </c>
      <c r="R88" s="15"/>
      <c r="S88" s="73"/>
      <c r="T88" s="74">
        <v>69</v>
      </c>
      <c r="U88" s="73"/>
      <c r="V88" s="73"/>
      <c r="W88" s="73"/>
      <c r="X88" s="73"/>
      <c r="Y88" s="73"/>
      <c r="Z88" s="73"/>
      <c r="AA88" s="73"/>
      <c r="AB88" s="73"/>
      <c r="AC88" s="73"/>
      <c r="AD88" s="73"/>
      <c r="AE88" s="73"/>
      <c r="AF88" s="73"/>
      <c r="AG88" s="73"/>
    </row>
    <row r="89" spans="1:33" s="2" customFormat="1" ht="15.95" hidden="1" customHeight="1" x14ac:dyDescent="0.2">
      <c r="A89" s="86"/>
      <c r="B89" s="87"/>
      <c r="E89" s="22">
        <v>0</v>
      </c>
      <c r="F89" s="22">
        <v>0</v>
      </c>
      <c r="G89" s="40"/>
      <c r="H89" s="122"/>
      <c r="I89" s="123"/>
      <c r="J89" s="123"/>
      <c r="K89" s="124"/>
      <c r="L89" s="60">
        <v>0</v>
      </c>
      <c r="M89" s="125">
        <v>0</v>
      </c>
      <c r="N89" s="126"/>
      <c r="O89" s="66">
        <f>ROUND(oknPrice_70*oknQuantity_70,2)</f>
        <v>0</v>
      </c>
      <c r="P89" s="52">
        <f>ROUND(IF(oknTaxable_70,oknTotalNet_70*oknTax1Rate,0),2)</f>
        <v>0</v>
      </c>
      <c r="Q89" s="52">
        <f>oknTotalNet_70+oknVat_70</f>
        <v>0</v>
      </c>
      <c r="R89" s="16"/>
      <c r="S89" s="73"/>
      <c r="T89" s="74">
        <v>70</v>
      </c>
      <c r="U89" s="73"/>
      <c r="V89" s="73"/>
      <c r="W89" s="73"/>
      <c r="X89" s="73"/>
      <c r="Y89" s="73"/>
      <c r="Z89" s="73"/>
      <c r="AA89" s="73"/>
      <c r="AB89" s="73"/>
      <c r="AC89" s="73"/>
      <c r="AD89" s="73"/>
      <c r="AE89" s="73"/>
      <c r="AF89" s="73"/>
      <c r="AG89" s="73"/>
    </row>
    <row r="90" spans="1:33" s="2" customFormat="1" ht="15.95" hidden="1" customHeight="1" x14ac:dyDescent="0.2">
      <c r="A90" s="86"/>
      <c r="B90" s="87"/>
      <c r="E90" s="22">
        <v>0</v>
      </c>
      <c r="F90" s="22">
        <v>0</v>
      </c>
      <c r="G90" s="40"/>
      <c r="H90" s="127"/>
      <c r="I90" s="128"/>
      <c r="J90" s="128"/>
      <c r="K90" s="129"/>
      <c r="L90" s="62">
        <v>0</v>
      </c>
      <c r="M90" s="130">
        <v>0</v>
      </c>
      <c r="N90" s="131"/>
      <c r="O90" s="67">
        <f>ROUND(oknPrice_71*oknQuantity_71,2)</f>
        <v>0</v>
      </c>
      <c r="P90" s="55">
        <f>ROUND(IF(oknTaxable_71,oknTotalNet_71*oknTax1Rate,0),2)</f>
        <v>0</v>
      </c>
      <c r="Q90" s="55">
        <f>oknTotalNet_71+oknVat_71</f>
        <v>0</v>
      </c>
      <c r="R90" s="15"/>
      <c r="S90" s="73"/>
      <c r="T90" s="74">
        <v>71</v>
      </c>
      <c r="U90" s="73"/>
      <c r="V90" s="73"/>
      <c r="W90" s="73"/>
      <c r="X90" s="73"/>
      <c r="Y90" s="73"/>
      <c r="Z90" s="73"/>
      <c r="AA90" s="73"/>
      <c r="AB90" s="73"/>
      <c r="AC90" s="73"/>
      <c r="AD90" s="73"/>
      <c r="AE90" s="73"/>
      <c r="AF90" s="73"/>
      <c r="AG90" s="73"/>
    </row>
    <row r="91" spans="1:33" s="2" customFormat="1" ht="15.95" hidden="1" customHeight="1" x14ac:dyDescent="0.2">
      <c r="A91" s="86"/>
      <c r="B91" s="87"/>
      <c r="E91" s="22">
        <v>0</v>
      </c>
      <c r="F91" s="22">
        <v>0</v>
      </c>
      <c r="G91" s="40"/>
      <c r="H91" s="122"/>
      <c r="I91" s="123"/>
      <c r="J91" s="123"/>
      <c r="K91" s="124"/>
      <c r="L91" s="60">
        <v>0</v>
      </c>
      <c r="M91" s="125">
        <v>0</v>
      </c>
      <c r="N91" s="126"/>
      <c r="O91" s="66">
        <f>ROUND(oknPrice_72*oknQuantity_72,2)</f>
        <v>0</v>
      </c>
      <c r="P91" s="52">
        <f>ROUND(IF(oknTaxable_72,oknTotalNet_72*oknTax1Rate,0),2)</f>
        <v>0</v>
      </c>
      <c r="Q91" s="52">
        <f>oknTotalNet_72+oknVat_72</f>
        <v>0</v>
      </c>
      <c r="R91" s="16"/>
      <c r="S91" s="73"/>
      <c r="T91" s="74">
        <v>72</v>
      </c>
      <c r="U91" s="73"/>
      <c r="V91" s="73"/>
      <c r="W91" s="73"/>
      <c r="X91" s="73"/>
      <c r="Y91" s="73"/>
      <c r="Z91" s="73"/>
      <c r="AA91" s="73"/>
      <c r="AB91" s="73"/>
      <c r="AC91" s="73"/>
      <c r="AD91" s="73"/>
      <c r="AE91" s="73"/>
      <c r="AF91" s="73"/>
      <c r="AG91" s="73"/>
    </row>
    <row r="92" spans="1:33" s="2" customFormat="1" ht="15.95" hidden="1" customHeight="1" x14ac:dyDescent="0.2">
      <c r="A92" s="86"/>
      <c r="B92" s="87"/>
      <c r="E92" s="22">
        <v>0</v>
      </c>
      <c r="F92" s="22">
        <v>0</v>
      </c>
      <c r="G92" s="40"/>
      <c r="H92" s="127"/>
      <c r="I92" s="128"/>
      <c r="J92" s="128"/>
      <c r="K92" s="129"/>
      <c r="L92" s="62">
        <v>0</v>
      </c>
      <c r="M92" s="130">
        <v>0</v>
      </c>
      <c r="N92" s="131"/>
      <c r="O92" s="67">
        <f>ROUND(oknPrice_73*oknQuantity_73,2)</f>
        <v>0</v>
      </c>
      <c r="P92" s="55">
        <f>ROUND(IF(oknTaxable_73,oknTotalNet_73*oknTax1Rate,0),2)</f>
        <v>0</v>
      </c>
      <c r="Q92" s="55">
        <f>oknTotalNet_73+oknVat_73</f>
        <v>0</v>
      </c>
      <c r="R92" s="15"/>
      <c r="S92" s="73"/>
      <c r="T92" s="74">
        <v>73</v>
      </c>
      <c r="U92" s="73"/>
      <c r="V92" s="73"/>
      <c r="W92" s="73"/>
      <c r="X92" s="73"/>
      <c r="Y92" s="73"/>
      <c r="Z92" s="73"/>
      <c r="AA92" s="73"/>
      <c r="AB92" s="73"/>
      <c r="AC92" s="73"/>
      <c r="AD92" s="73"/>
      <c r="AE92" s="73"/>
      <c r="AF92" s="73"/>
      <c r="AG92" s="73"/>
    </row>
    <row r="93" spans="1:33" s="2" customFormat="1" ht="15.95" hidden="1" customHeight="1" x14ac:dyDescent="0.2">
      <c r="A93" s="86"/>
      <c r="B93" s="87"/>
      <c r="E93" s="22">
        <v>0</v>
      </c>
      <c r="F93" s="22">
        <v>0</v>
      </c>
      <c r="G93" s="40"/>
      <c r="H93" s="122"/>
      <c r="I93" s="123"/>
      <c r="J93" s="123"/>
      <c r="K93" s="124"/>
      <c r="L93" s="60">
        <v>0</v>
      </c>
      <c r="M93" s="125">
        <v>0</v>
      </c>
      <c r="N93" s="126"/>
      <c r="O93" s="66">
        <f>ROUND(oknPrice_74*oknQuantity_74,2)</f>
        <v>0</v>
      </c>
      <c r="P93" s="52">
        <f>ROUND(IF(oknTaxable_74,oknTotalNet_74*oknTax1Rate,0),2)</f>
        <v>0</v>
      </c>
      <c r="Q93" s="52">
        <f>oknTotalNet_74+oknVat_74</f>
        <v>0</v>
      </c>
      <c r="R93" s="16"/>
      <c r="S93" s="73"/>
      <c r="T93" s="74">
        <v>74</v>
      </c>
      <c r="U93" s="73"/>
      <c r="V93" s="73"/>
      <c r="W93" s="73"/>
      <c r="X93" s="73"/>
      <c r="Y93" s="73"/>
      <c r="Z93" s="73"/>
      <c r="AA93" s="73"/>
      <c r="AB93" s="73"/>
      <c r="AC93" s="73"/>
      <c r="AD93" s="73"/>
      <c r="AE93" s="73"/>
      <c r="AF93" s="73"/>
      <c r="AG93" s="73"/>
    </row>
    <row r="94" spans="1:33" s="2" customFormat="1" ht="15.95" hidden="1" customHeight="1" x14ac:dyDescent="0.2">
      <c r="A94" s="86"/>
      <c r="B94" s="87"/>
      <c r="E94" s="22">
        <v>0</v>
      </c>
      <c r="F94" s="22">
        <v>0</v>
      </c>
      <c r="G94" s="40"/>
      <c r="H94" s="127"/>
      <c r="I94" s="128"/>
      <c r="J94" s="128"/>
      <c r="K94" s="129"/>
      <c r="L94" s="62">
        <v>0</v>
      </c>
      <c r="M94" s="130">
        <v>0</v>
      </c>
      <c r="N94" s="131"/>
      <c r="O94" s="67">
        <f>ROUND(oknPrice_75*oknQuantity_75,2)</f>
        <v>0</v>
      </c>
      <c r="P94" s="55">
        <f>ROUND(IF(oknTaxable_75,oknTotalNet_75*oknTax1Rate,0),2)</f>
        <v>0</v>
      </c>
      <c r="Q94" s="55">
        <f>oknTotalNet_75+oknVat_75</f>
        <v>0</v>
      </c>
      <c r="R94" s="15"/>
      <c r="S94" s="73"/>
      <c r="T94" s="74">
        <v>75</v>
      </c>
      <c r="U94" s="73"/>
      <c r="V94" s="73"/>
      <c r="W94" s="73"/>
      <c r="X94" s="73"/>
      <c r="Y94" s="73"/>
      <c r="Z94" s="73"/>
      <c r="AA94" s="73"/>
      <c r="AB94" s="73"/>
      <c r="AC94" s="73"/>
      <c r="AD94" s="73"/>
      <c r="AE94" s="73"/>
      <c r="AF94" s="73"/>
      <c r="AG94" s="73"/>
    </row>
    <row r="95" spans="1:33" s="2" customFormat="1" ht="15.95" hidden="1" customHeight="1" x14ac:dyDescent="0.2">
      <c r="A95" s="86"/>
      <c r="B95" s="87"/>
      <c r="E95" s="22">
        <v>0</v>
      </c>
      <c r="F95" s="22">
        <v>0</v>
      </c>
      <c r="G95" s="40"/>
      <c r="H95" s="122"/>
      <c r="I95" s="123"/>
      <c r="J95" s="123"/>
      <c r="K95" s="124"/>
      <c r="L95" s="60">
        <v>0</v>
      </c>
      <c r="M95" s="125">
        <v>0</v>
      </c>
      <c r="N95" s="126"/>
      <c r="O95" s="66">
        <f>ROUND(oknPrice_76*oknQuantity_76,2)</f>
        <v>0</v>
      </c>
      <c r="P95" s="52">
        <f>ROUND(IF(oknTaxable_76,oknTotalNet_76*oknTax1Rate,0),2)</f>
        <v>0</v>
      </c>
      <c r="Q95" s="52">
        <f>oknTotalNet_76+oknVat_76</f>
        <v>0</v>
      </c>
      <c r="R95" s="16"/>
      <c r="S95" s="73"/>
      <c r="T95" s="74">
        <v>76</v>
      </c>
      <c r="U95" s="73"/>
      <c r="V95" s="73"/>
      <c r="W95" s="73"/>
      <c r="X95" s="73"/>
      <c r="Y95" s="73"/>
      <c r="Z95" s="73"/>
      <c r="AA95" s="73"/>
      <c r="AB95" s="73"/>
      <c r="AC95" s="73"/>
      <c r="AD95" s="73"/>
      <c r="AE95" s="73"/>
      <c r="AF95" s="73"/>
      <c r="AG95" s="73"/>
    </row>
    <row r="96" spans="1:33" s="2" customFormat="1" ht="15.95" hidden="1" customHeight="1" x14ac:dyDescent="0.2">
      <c r="A96" s="86"/>
      <c r="B96" s="87"/>
      <c r="E96" s="22">
        <v>0</v>
      </c>
      <c r="F96" s="22">
        <v>0</v>
      </c>
      <c r="G96" s="40"/>
      <c r="H96" s="127"/>
      <c r="I96" s="128"/>
      <c r="J96" s="128"/>
      <c r="K96" s="129"/>
      <c r="L96" s="62">
        <v>0</v>
      </c>
      <c r="M96" s="130">
        <v>0</v>
      </c>
      <c r="N96" s="131"/>
      <c r="O96" s="67">
        <f>ROUND(oknPrice_77*oknQuantity_77,2)</f>
        <v>0</v>
      </c>
      <c r="P96" s="55">
        <f>ROUND(IF(oknTaxable_77,oknTotalNet_77*oknTax1Rate,0),2)</f>
        <v>0</v>
      </c>
      <c r="Q96" s="55">
        <f>oknTotalNet_77+oknVat_77</f>
        <v>0</v>
      </c>
      <c r="R96" s="15"/>
      <c r="S96" s="73"/>
      <c r="T96" s="74">
        <v>77</v>
      </c>
      <c r="U96" s="73"/>
      <c r="V96" s="73"/>
      <c r="W96" s="73"/>
      <c r="X96" s="73"/>
      <c r="Y96" s="73"/>
      <c r="Z96" s="73"/>
      <c r="AA96" s="73"/>
      <c r="AB96" s="73"/>
      <c r="AC96" s="73"/>
      <c r="AD96" s="73"/>
      <c r="AE96" s="73"/>
      <c r="AF96" s="73"/>
      <c r="AG96" s="73"/>
    </row>
    <row r="97" spans="1:33" s="2" customFormat="1" ht="15.95" hidden="1" customHeight="1" x14ac:dyDescent="0.2">
      <c r="A97" s="86"/>
      <c r="B97" s="87"/>
      <c r="E97" s="22">
        <v>0</v>
      </c>
      <c r="F97" s="22">
        <v>0</v>
      </c>
      <c r="G97" s="40"/>
      <c r="H97" s="132"/>
      <c r="I97" s="133"/>
      <c r="J97" s="133"/>
      <c r="K97" s="134"/>
      <c r="L97" s="64">
        <v>0</v>
      </c>
      <c r="M97" s="135">
        <v>0</v>
      </c>
      <c r="N97" s="136"/>
      <c r="O97" s="69">
        <f>ROUND(oknPrice_78*oknQuantity_78,2)</f>
        <v>0</v>
      </c>
      <c r="P97" s="54">
        <f>ROUND(IF(oknTaxable_78,oknTotalNet_78*oknTax1Rate,0),2)</f>
        <v>0</v>
      </c>
      <c r="Q97" s="54">
        <f>oknTotalNet_78+oknVat_78</f>
        <v>0</v>
      </c>
      <c r="R97" s="16"/>
      <c r="S97" s="73"/>
      <c r="T97" s="74">
        <v>78</v>
      </c>
      <c r="U97" s="73"/>
      <c r="V97" s="73"/>
      <c r="W97" s="73"/>
      <c r="X97" s="73"/>
      <c r="Y97" s="73"/>
      <c r="Z97" s="73"/>
      <c r="AA97" s="73"/>
      <c r="AB97" s="73"/>
      <c r="AC97" s="73"/>
      <c r="AD97" s="73"/>
      <c r="AE97" s="73"/>
      <c r="AF97" s="73"/>
      <c r="AG97" s="73"/>
    </row>
    <row r="98" spans="1:33" s="2" customFormat="1" ht="15.95" hidden="1" customHeight="1" x14ac:dyDescent="0.2">
      <c r="A98" s="86"/>
      <c r="B98" s="87"/>
      <c r="E98" s="22">
        <v>0</v>
      </c>
      <c r="F98" s="22">
        <v>0</v>
      </c>
      <c r="G98" s="40"/>
      <c r="H98" s="127"/>
      <c r="I98" s="128"/>
      <c r="J98" s="128"/>
      <c r="K98" s="129"/>
      <c r="L98" s="62">
        <v>0</v>
      </c>
      <c r="M98" s="130">
        <v>0</v>
      </c>
      <c r="N98" s="131"/>
      <c r="O98" s="67">
        <f>ROUND(oknPrice_79*oknQuantity_79,2)</f>
        <v>0</v>
      </c>
      <c r="P98" s="55">
        <f>ROUND(IF(oknTaxable_79,oknTotalNet_79*oknTax1Rate,0),2)</f>
        <v>0</v>
      </c>
      <c r="Q98" s="55">
        <f>oknTotalNet_79+oknVat_79</f>
        <v>0</v>
      </c>
      <c r="R98" s="15"/>
      <c r="S98" s="73"/>
      <c r="T98" s="74">
        <v>79</v>
      </c>
      <c r="U98" s="73"/>
      <c r="V98" s="73"/>
      <c r="W98" s="73"/>
      <c r="X98" s="73"/>
      <c r="Y98" s="73"/>
      <c r="Z98" s="73"/>
      <c r="AA98" s="73"/>
      <c r="AB98" s="73"/>
      <c r="AC98" s="73"/>
      <c r="AD98" s="73"/>
      <c r="AE98" s="73"/>
      <c r="AF98" s="73"/>
      <c r="AG98" s="73"/>
    </row>
    <row r="99" spans="1:33" s="2" customFormat="1" ht="15.95" hidden="1" customHeight="1" x14ac:dyDescent="0.2">
      <c r="A99" s="86"/>
      <c r="B99" s="87"/>
      <c r="E99" s="22">
        <v>0</v>
      </c>
      <c r="F99" s="22">
        <v>0</v>
      </c>
      <c r="G99" s="40"/>
      <c r="H99" s="122"/>
      <c r="I99" s="123"/>
      <c r="J99" s="123"/>
      <c r="K99" s="124"/>
      <c r="L99" s="60">
        <v>0</v>
      </c>
      <c r="M99" s="125">
        <v>0</v>
      </c>
      <c r="N99" s="126"/>
      <c r="O99" s="66">
        <f>ROUND(oknPrice_80*oknQuantity_80,2)</f>
        <v>0</v>
      </c>
      <c r="P99" s="52">
        <f>ROUND(IF(oknTaxable_80,oknTotalNet_80*oknTax1Rate,0),2)</f>
        <v>0</v>
      </c>
      <c r="Q99" s="52">
        <f>oknTotalNet_80+oknVat_80</f>
        <v>0</v>
      </c>
      <c r="R99" s="16"/>
      <c r="S99" s="73"/>
      <c r="T99" s="74">
        <v>80</v>
      </c>
      <c r="U99" s="73"/>
      <c r="V99" s="73"/>
      <c r="W99" s="73"/>
      <c r="X99" s="73"/>
      <c r="Y99" s="73"/>
      <c r="Z99" s="73"/>
      <c r="AA99" s="73"/>
      <c r="AB99" s="73"/>
      <c r="AC99" s="73"/>
      <c r="AD99" s="73"/>
      <c r="AE99" s="73"/>
      <c r="AF99" s="73"/>
      <c r="AG99" s="73"/>
    </row>
    <row r="100" spans="1:33" s="2" customFormat="1" ht="15.95" hidden="1" customHeight="1" x14ac:dyDescent="0.2">
      <c r="A100" s="86"/>
      <c r="B100" s="87"/>
      <c r="E100" s="22">
        <v>0</v>
      </c>
      <c r="F100" s="22">
        <v>0</v>
      </c>
      <c r="G100" s="40"/>
      <c r="H100" s="127"/>
      <c r="I100" s="128"/>
      <c r="J100" s="128"/>
      <c r="K100" s="129"/>
      <c r="L100" s="62">
        <v>0</v>
      </c>
      <c r="M100" s="130">
        <v>0</v>
      </c>
      <c r="N100" s="131"/>
      <c r="O100" s="67">
        <f>ROUND(oknPrice_81*oknQuantity_81,2)</f>
        <v>0</v>
      </c>
      <c r="P100" s="55">
        <f>ROUND(IF(oknTaxable_81,oknTotalNet_81*oknTax1Rate,0),2)</f>
        <v>0</v>
      </c>
      <c r="Q100" s="55">
        <f>oknTotalNet_81+oknVat_81</f>
        <v>0</v>
      </c>
      <c r="R100" s="15"/>
      <c r="S100" s="73"/>
      <c r="T100" s="74">
        <v>81</v>
      </c>
      <c r="U100" s="73"/>
      <c r="V100" s="73"/>
      <c r="W100" s="73"/>
      <c r="X100" s="73"/>
      <c r="Y100" s="73"/>
      <c r="Z100" s="73"/>
      <c r="AA100" s="73"/>
      <c r="AB100" s="73"/>
      <c r="AC100" s="73"/>
      <c r="AD100" s="73"/>
      <c r="AE100" s="73"/>
      <c r="AF100" s="73"/>
      <c r="AG100" s="73"/>
    </row>
    <row r="101" spans="1:33" s="2" customFormat="1" ht="15.95" hidden="1" customHeight="1" x14ac:dyDescent="0.2">
      <c r="A101" s="86"/>
      <c r="B101" s="87"/>
      <c r="E101" s="22">
        <v>0</v>
      </c>
      <c r="F101" s="22">
        <v>0</v>
      </c>
      <c r="G101" s="40"/>
      <c r="H101" s="122"/>
      <c r="I101" s="123"/>
      <c r="J101" s="123"/>
      <c r="K101" s="124"/>
      <c r="L101" s="60">
        <v>0</v>
      </c>
      <c r="M101" s="125">
        <v>0</v>
      </c>
      <c r="N101" s="126"/>
      <c r="O101" s="66">
        <f>ROUND(oknPrice_82*oknQuantity_82,2)</f>
        <v>0</v>
      </c>
      <c r="P101" s="52">
        <f>ROUND(IF(oknTaxable_82,oknTotalNet_82*oknTax1Rate,0),2)</f>
        <v>0</v>
      </c>
      <c r="Q101" s="52">
        <f>oknTotalNet_82+oknVat_82</f>
        <v>0</v>
      </c>
      <c r="R101" s="16"/>
      <c r="S101" s="73"/>
      <c r="T101" s="74">
        <v>82</v>
      </c>
      <c r="U101" s="73"/>
      <c r="V101" s="73"/>
      <c r="W101" s="73"/>
      <c r="X101" s="73"/>
      <c r="Y101" s="73"/>
      <c r="Z101" s="73"/>
      <c r="AA101" s="73"/>
      <c r="AB101" s="73"/>
      <c r="AC101" s="73"/>
      <c r="AD101" s="73"/>
      <c r="AE101" s="73"/>
      <c r="AF101" s="73"/>
      <c r="AG101" s="73"/>
    </row>
    <row r="102" spans="1:33" s="2" customFormat="1" ht="15.95" hidden="1" customHeight="1" x14ac:dyDescent="0.2">
      <c r="A102" s="86"/>
      <c r="B102" s="87"/>
      <c r="E102" s="22">
        <v>0</v>
      </c>
      <c r="F102" s="22">
        <v>0</v>
      </c>
      <c r="G102" s="40"/>
      <c r="H102" s="127"/>
      <c r="I102" s="128"/>
      <c r="J102" s="128"/>
      <c r="K102" s="129"/>
      <c r="L102" s="62">
        <v>0</v>
      </c>
      <c r="M102" s="130">
        <v>0</v>
      </c>
      <c r="N102" s="131"/>
      <c r="O102" s="67">
        <f>ROUND(oknPrice_83*oknQuantity_83,2)</f>
        <v>0</v>
      </c>
      <c r="P102" s="55">
        <f>ROUND(IF(oknTaxable_83,oknTotalNet_83*oknTax1Rate,0),2)</f>
        <v>0</v>
      </c>
      <c r="Q102" s="55">
        <f>oknTotalNet_83+oknVat_83</f>
        <v>0</v>
      </c>
      <c r="R102" s="15"/>
      <c r="S102" s="73"/>
      <c r="T102" s="74">
        <v>83</v>
      </c>
      <c r="U102" s="73"/>
      <c r="V102" s="73"/>
      <c r="W102" s="73"/>
      <c r="X102" s="73"/>
      <c r="Y102" s="73"/>
      <c r="Z102" s="73"/>
      <c r="AA102" s="73"/>
      <c r="AB102" s="73"/>
      <c r="AC102" s="73"/>
      <c r="AD102" s="73"/>
      <c r="AE102" s="73"/>
      <c r="AF102" s="73"/>
      <c r="AG102" s="73"/>
    </row>
    <row r="103" spans="1:33" s="2" customFormat="1" ht="15.95" hidden="1" customHeight="1" x14ac:dyDescent="0.2">
      <c r="A103" s="86"/>
      <c r="B103" s="87"/>
      <c r="E103" s="22">
        <v>0</v>
      </c>
      <c r="F103" s="22">
        <v>0</v>
      </c>
      <c r="G103" s="40"/>
      <c r="H103" s="122"/>
      <c r="I103" s="123"/>
      <c r="J103" s="123"/>
      <c r="K103" s="124"/>
      <c r="L103" s="60">
        <v>0</v>
      </c>
      <c r="M103" s="125">
        <v>0</v>
      </c>
      <c r="N103" s="126"/>
      <c r="O103" s="66">
        <f>ROUND(oknPrice_84*oknQuantity_84,2)</f>
        <v>0</v>
      </c>
      <c r="P103" s="52">
        <f>ROUND(IF(oknTaxable_84,oknTotalNet_84*oknTax1Rate,0),2)</f>
        <v>0</v>
      </c>
      <c r="Q103" s="52">
        <f>oknTotalNet_84+oknVat_84</f>
        <v>0</v>
      </c>
      <c r="R103" s="16"/>
      <c r="S103" s="73"/>
      <c r="T103" s="74">
        <v>84</v>
      </c>
      <c r="U103" s="73"/>
      <c r="V103" s="73"/>
      <c r="W103" s="73"/>
      <c r="X103" s="73"/>
      <c r="Y103" s="73"/>
      <c r="Z103" s="73"/>
      <c r="AA103" s="73"/>
      <c r="AB103" s="73"/>
      <c r="AC103" s="73"/>
      <c r="AD103" s="73"/>
      <c r="AE103" s="73"/>
      <c r="AF103" s="73"/>
      <c r="AG103" s="73"/>
    </row>
    <row r="104" spans="1:33" s="2" customFormat="1" ht="15.95" hidden="1" customHeight="1" x14ac:dyDescent="0.2">
      <c r="A104" s="86"/>
      <c r="B104" s="87"/>
      <c r="E104" s="22">
        <v>0</v>
      </c>
      <c r="F104" s="22">
        <v>0</v>
      </c>
      <c r="G104" s="40"/>
      <c r="H104" s="127"/>
      <c r="I104" s="128"/>
      <c r="J104" s="128"/>
      <c r="K104" s="129"/>
      <c r="L104" s="62">
        <v>0</v>
      </c>
      <c r="M104" s="130">
        <v>0</v>
      </c>
      <c r="N104" s="131"/>
      <c r="O104" s="67">
        <f>ROUND(oknPrice_85*oknQuantity_85,2)</f>
        <v>0</v>
      </c>
      <c r="P104" s="55">
        <f>ROUND(IF(oknTaxable_85,oknTotalNet_85*oknTax1Rate,0),2)</f>
        <v>0</v>
      </c>
      <c r="Q104" s="55">
        <f>oknTotalNet_85+oknVat_85</f>
        <v>0</v>
      </c>
      <c r="R104" s="15"/>
      <c r="S104" s="73"/>
      <c r="T104" s="74">
        <v>85</v>
      </c>
      <c r="U104" s="73"/>
      <c r="V104" s="73"/>
      <c r="W104" s="73"/>
      <c r="X104" s="73"/>
      <c r="Y104" s="73"/>
      <c r="Z104" s="73"/>
      <c r="AA104" s="73"/>
      <c r="AB104" s="73"/>
      <c r="AC104" s="73"/>
      <c r="AD104" s="73"/>
      <c r="AE104" s="73"/>
      <c r="AF104" s="73"/>
      <c r="AG104" s="73"/>
    </row>
    <row r="105" spans="1:33" s="2" customFormat="1" ht="15.95" hidden="1" customHeight="1" x14ac:dyDescent="0.2">
      <c r="A105" s="86"/>
      <c r="B105" s="87"/>
      <c r="E105" s="22">
        <v>0</v>
      </c>
      <c r="F105" s="22">
        <v>0</v>
      </c>
      <c r="G105" s="40"/>
      <c r="H105" s="122"/>
      <c r="I105" s="123"/>
      <c r="J105" s="123"/>
      <c r="K105" s="124"/>
      <c r="L105" s="60">
        <v>0</v>
      </c>
      <c r="M105" s="125">
        <v>0</v>
      </c>
      <c r="N105" s="126"/>
      <c r="O105" s="66">
        <f>ROUND(oknPrice_86*oknQuantity_86,2)</f>
        <v>0</v>
      </c>
      <c r="P105" s="52">
        <f>ROUND(IF(oknTaxable_86,oknTotalNet_86*oknTax1Rate,0),2)</f>
        <v>0</v>
      </c>
      <c r="Q105" s="52">
        <f>oknTotalNet_86+oknVat_86</f>
        <v>0</v>
      </c>
      <c r="R105" s="16"/>
      <c r="S105" s="73"/>
      <c r="T105" s="74">
        <v>86</v>
      </c>
      <c r="U105" s="73"/>
      <c r="V105" s="73"/>
      <c r="W105" s="73"/>
      <c r="X105" s="73"/>
      <c r="Y105" s="73"/>
      <c r="Z105" s="73"/>
      <c r="AA105" s="73"/>
      <c r="AB105" s="73"/>
      <c r="AC105" s="73"/>
      <c r="AD105" s="73"/>
      <c r="AE105" s="73"/>
      <c r="AF105" s="73"/>
      <c r="AG105" s="73"/>
    </row>
    <row r="106" spans="1:33" s="2" customFormat="1" ht="15.95" hidden="1" customHeight="1" x14ac:dyDescent="0.2">
      <c r="A106" s="86"/>
      <c r="B106" s="87"/>
      <c r="E106" s="22">
        <v>0</v>
      </c>
      <c r="F106" s="22">
        <v>0</v>
      </c>
      <c r="G106" s="40"/>
      <c r="H106" s="127"/>
      <c r="I106" s="128"/>
      <c r="J106" s="128"/>
      <c r="K106" s="129"/>
      <c r="L106" s="62">
        <v>0</v>
      </c>
      <c r="M106" s="130">
        <v>0</v>
      </c>
      <c r="N106" s="131"/>
      <c r="O106" s="67">
        <f>ROUND(oknPrice_87*oknQuantity_87,2)</f>
        <v>0</v>
      </c>
      <c r="P106" s="55">
        <f>ROUND(IF(oknTaxable_87,oknTotalNet_87*oknTax1Rate,0),2)</f>
        <v>0</v>
      </c>
      <c r="Q106" s="55">
        <f>oknTotalNet_87+oknVat_87</f>
        <v>0</v>
      </c>
      <c r="R106" s="15"/>
      <c r="S106" s="73"/>
      <c r="T106" s="74">
        <v>87</v>
      </c>
      <c r="U106" s="73"/>
      <c r="V106" s="73"/>
      <c r="W106" s="73"/>
      <c r="X106" s="73"/>
      <c r="Y106" s="73"/>
      <c r="Z106" s="73"/>
      <c r="AA106" s="73"/>
      <c r="AB106" s="73"/>
      <c r="AC106" s="73"/>
      <c r="AD106" s="73"/>
      <c r="AE106" s="73"/>
      <c r="AF106" s="73"/>
      <c r="AG106" s="73"/>
    </row>
    <row r="107" spans="1:33" s="2" customFormat="1" ht="15.95" hidden="1" customHeight="1" x14ac:dyDescent="0.2">
      <c r="A107" s="86"/>
      <c r="B107" s="87"/>
      <c r="E107" s="22">
        <v>0</v>
      </c>
      <c r="F107" s="22">
        <v>0</v>
      </c>
      <c r="G107" s="40"/>
      <c r="H107" s="122"/>
      <c r="I107" s="123"/>
      <c r="J107" s="123"/>
      <c r="K107" s="124"/>
      <c r="L107" s="60">
        <v>0</v>
      </c>
      <c r="M107" s="125">
        <v>0</v>
      </c>
      <c r="N107" s="126"/>
      <c r="O107" s="66">
        <f>ROUND(oknPrice_88*oknQuantity_88,2)</f>
        <v>0</v>
      </c>
      <c r="P107" s="52">
        <f>ROUND(IF(oknTaxable_88,oknTotalNet_88*oknTax1Rate,0),2)</f>
        <v>0</v>
      </c>
      <c r="Q107" s="52">
        <f>oknTotalNet_88+oknVat_88</f>
        <v>0</v>
      </c>
      <c r="R107" s="16"/>
      <c r="S107" s="73"/>
      <c r="T107" s="74">
        <v>88</v>
      </c>
      <c r="U107" s="73"/>
      <c r="V107" s="73"/>
      <c r="W107" s="73"/>
      <c r="X107" s="73"/>
      <c r="Y107" s="73"/>
      <c r="Z107" s="73"/>
      <c r="AA107" s="73"/>
      <c r="AB107" s="73"/>
      <c r="AC107" s="73"/>
      <c r="AD107" s="73"/>
      <c r="AE107" s="73"/>
      <c r="AF107" s="73"/>
      <c r="AG107" s="73"/>
    </row>
    <row r="108" spans="1:33" s="2" customFormat="1" ht="15.95" hidden="1" customHeight="1" x14ac:dyDescent="0.2">
      <c r="A108" s="86"/>
      <c r="B108" s="87"/>
      <c r="E108" s="22">
        <v>0</v>
      </c>
      <c r="F108" s="22">
        <v>0</v>
      </c>
      <c r="G108" s="40"/>
      <c r="H108" s="117"/>
      <c r="I108" s="118"/>
      <c r="J108" s="118"/>
      <c r="K108" s="119"/>
      <c r="L108" s="63">
        <v>0</v>
      </c>
      <c r="M108" s="120">
        <v>0</v>
      </c>
      <c r="N108" s="121"/>
      <c r="O108" s="68">
        <f>ROUND(oknPrice_89*oknQuantity_89,2)</f>
        <v>0</v>
      </c>
      <c r="P108" s="56">
        <f>ROUND(IF(oknTaxable_89,oknTotalNet_89*oknTax1Rate,0),2)</f>
        <v>0</v>
      </c>
      <c r="Q108" s="56">
        <f>oknTotalNet_89+oknVat_89</f>
        <v>0</v>
      </c>
      <c r="R108" s="15"/>
      <c r="S108" s="73"/>
      <c r="T108" s="74">
        <v>89</v>
      </c>
      <c r="U108" s="73"/>
      <c r="V108" s="73"/>
      <c r="W108" s="73"/>
      <c r="X108" s="73"/>
      <c r="Y108" s="73"/>
      <c r="Z108" s="73"/>
      <c r="AA108" s="73"/>
      <c r="AB108" s="73"/>
      <c r="AC108" s="73"/>
      <c r="AD108" s="73"/>
      <c r="AE108" s="73"/>
      <c r="AF108" s="73"/>
      <c r="AG108" s="73"/>
    </row>
    <row r="109" spans="1:33" s="2" customFormat="1" ht="15.95" hidden="1" customHeight="1" x14ac:dyDescent="0.2">
      <c r="A109" s="86"/>
      <c r="B109" s="87"/>
      <c r="E109" s="22">
        <v>0</v>
      </c>
      <c r="F109" s="22">
        <v>0</v>
      </c>
      <c r="G109" s="40"/>
      <c r="H109" s="122"/>
      <c r="I109" s="123"/>
      <c r="J109" s="123"/>
      <c r="K109" s="124"/>
      <c r="L109" s="60">
        <v>0</v>
      </c>
      <c r="M109" s="125">
        <v>0</v>
      </c>
      <c r="N109" s="126"/>
      <c r="O109" s="66">
        <f>ROUND(oknPrice_90*oknQuantity_90,2)</f>
        <v>0</v>
      </c>
      <c r="P109" s="52">
        <f>ROUND(IF(oknTaxable_90,oknTotalNet_90*oknTax1Rate,0),2)</f>
        <v>0</v>
      </c>
      <c r="Q109" s="52">
        <f>oknTotalNet_90+oknVat_90</f>
        <v>0</v>
      </c>
      <c r="R109" s="16"/>
      <c r="S109" s="73"/>
      <c r="T109" s="74">
        <v>90</v>
      </c>
      <c r="U109" s="73"/>
      <c r="V109" s="73"/>
      <c r="W109" s="73"/>
      <c r="X109" s="73"/>
      <c r="Y109" s="73"/>
      <c r="Z109" s="73"/>
      <c r="AA109" s="73"/>
      <c r="AB109" s="73"/>
      <c r="AC109" s="73"/>
      <c r="AD109" s="73"/>
      <c r="AE109" s="73"/>
      <c r="AF109" s="73"/>
      <c r="AG109" s="73"/>
    </row>
    <row r="110" spans="1:33" s="2" customFormat="1" ht="15.95" hidden="1" customHeight="1" x14ac:dyDescent="0.2">
      <c r="A110" s="86"/>
      <c r="B110" s="87"/>
      <c r="E110" s="22">
        <v>0</v>
      </c>
      <c r="F110" s="22">
        <v>0</v>
      </c>
      <c r="G110" s="40"/>
      <c r="H110" s="127"/>
      <c r="I110" s="128"/>
      <c r="J110" s="128"/>
      <c r="K110" s="129"/>
      <c r="L110" s="62">
        <v>0</v>
      </c>
      <c r="M110" s="130">
        <v>0</v>
      </c>
      <c r="N110" s="131"/>
      <c r="O110" s="67">
        <f>ROUND(oknPrice_91*oknQuantity_91,2)</f>
        <v>0</v>
      </c>
      <c r="P110" s="55">
        <f>ROUND(IF(oknTaxable_91,oknTotalNet_91*oknTax1Rate,0),2)</f>
        <v>0</v>
      </c>
      <c r="Q110" s="55">
        <f>oknTotalNet_91+oknVat_91</f>
        <v>0</v>
      </c>
      <c r="R110" s="15"/>
      <c r="S110" s="73"/>
      <c r="T110" s="74">
        <v>91</v>
      </c>
      <c r="U110" s="73"/>
      <c r="V110" s="73"/>
      <c r="W110" s="73"/>
      <c r="X110" s="73"/>
      <c r="Y110" s="73"/>
      <c r="Z110" s="73"/>
      <c r="AA110" s="73"/>
      <c r="AB110" s="73"/>
      <c r="AC110" s="73"/>
      <c r="AD110" s="73"/>
      <c r="AE110" s="73"/>
      <c r="AF110" s="73"/>
      <c r="AG110" s="73"/>
    </row>
    <row r="111" spans="1:33" s="2" customFormat="1" ht="15.95" hidden="1" customHeight="1" x14ac:dyDescent="0.2">
      <c r="A111" s="86"/>
      <c r="B111" s="87"/>
      <c r="E111" s="22">
        <v>0</v>
      </c>
      <c r="F111" s="22">
        <v>0</v>
      </c>
      <c r="G111" s="40"/>
      <c r="H111" s="122"/>
      <c r="I111" s="123"/>
      <c r="J111" s="123"/>
      <c r="K111" s="124"/>
      <c r="L111" s="60">
        <v>0</v>
      </c>
      <c r="M111" s="125">
        <v>0</v>
      </c>
      <c r="N111" s="126"/>
      <c r="O111" s="66">
        <f>ROUND(oknPrice_92*oknQuantity_92,2)</f>
        <v>0</v>
      </c>
      <c r="P111" s="52">
        <f>ROUND(IF(oknTaxable_92,oknTotalNet_92*oknTax1Rate,0),2)</f>
        <v>0</v>
      </c>
      <c r="Q111" s="52">
        <f>oknTotalNet_92+oknVat_92</f>
        <v>0</v>
      </c>
      <c r="R111" s="16"/>
      <c r="S111" s="73"/>
      <c r="T111" s="74">
        <v>92</v>
      </c>
      <c r="U111" s="73"/>
      <c r="V111" s="73"/>
      <c r="W111" s="73"/>
      <c r="X111" s="73"/>
      <c r="Y111" s="73"/>
      <c r="Z111" s="73"/>
      <c r="AA111" s="73"/>
      <c r="AB111" s="73"/>
      <c r="AC111" s="73"/>
      <c r="AD111" s="73"/>
      <c r="AE111" s="73"/>
      <c r="AF111" s="73"/>
      <c r="AG111" s="73"/>
    </row>
    <row r="112" spans="1:33" s="2" customFormat="1" ht="15.95" hidden="1" customHeight="1" x14ac:dyDescent="0.2">
      <c r="A112" s="86"/>
      <c r="B112" s="87"/>
      <c r="E112" s="22">
        <v>0</v>
      </c>
      <c r="F112" s="22">
        <v>0</v>
      </c>
      <c r="G112" s="40"/>
      <c r="H112" s="127"/>
      <c r="I112" s="128"/>
      <c r="J112" s="128"/>
      <c r="K112" s="129"/>
      <c r="L112" s="62">
        <v>0</v>
      </c>
      <c r="M112" s="130">
        <v>0</v>
      </c>
      <c r="N112" s="131"/>
      <c r="O112" s="67">
        <f>ROUND(oknPrice_93*oknQuantity_93,2)</f>
        <v>0</v>
      </c>
      <c r="P112" s="55">
        <f>ROUND(IF(oknTaxable_93,oknTotalNet_93*oknTax1Rate,0),2)</f>
        <v>0</v>
      </c>
      <c r="Q112" s="55">
        <f>oknTotalNet_93+oknVat_93</f>
        <v>0</v>
      </c>
      <c r="R112" s="15"/>
      <c r="S112" s="73"/>
      <c r="T112" s="74">
        <v>93</v>
      </c>
      <c r="U112" s="73"/>
      <c r="V112" s="73"/>
      <c r="W112" s="73"/>
      <c r="X112" s="73"/>
      <c r="Y112" s="73"/>
      <c r="Z112" s="73"/>
      <c r="AA112" s="73"/>
      <c r="AB112" s="73"/>
      <c r="AC112" s="73"/>
      <c r="AD112" s="73"/>
      <c r="AE112" s="73"/>
      <c r="AF112" s="73"/>
      <c r="AG112" s="73"/>
    </row>
    <row r="113" spans="1:33" s="2" customFormat="1" ht="15.95" hidden="1" customHeight="1" x14ac:dyDescent="0.2">
      <c r="A113" s="86"/>
      <c r="B113" s="87"/>
      <c r="E113" s="22">
        <v>0</v>
      </c>
      <c r="F113" s="22">
        <v>0</v>
      </c>
      <c r="G113" s="40"/>
      <c r="H113" s="122"/>
      <c r="I113" s="123"/>
      <c r="J113" s="123"/>
      <c r="K113" s="124"/>
      <c r="L113" s="60">
        <v>0</v>
      </c>
      <c r="M113" s="125">
        <v>0</v>
      </c>
      <c r="N113" s="126"/>
      <c r="O113" s="66">
        <f>ROUND(oknPrice_94*oknQuantity_94,2)</f>
        <v>0</v>
      </c>
      <c r="P113" s="52">
        <f>ROUND(IF(oknTaxable_94,oknTotalNet_94*oknTax1Rate,0),2)</f>
        <v>0</v>
      </c>
      <c r="Q113" s="52">
        <f>oknTotalNet_94+oknVat_94</f>
        <v>0</v>
      </c>
      <c r="R113" s="16"/>
      <c r="S113" s="73"/>
      <c r="T113" s="74">
        <v>94</v>
      </c>
      <c r="U113" s="73"/>
      <c r="V113" s="73"/>
      <c r="W113" s="73"/>
      <c r="X113" s="73"/>
      <c r="Y113" s="73"/>
      <c r="Z113" s="73"/>
      <c r="AA113" s="73"/>
      <c r="AB113" s="73"/>
      <c r="AC113" s="73"/>
      <c r="AD113" s="73"/>
      <c r="AE113" s="73"/>
      <c r="AF113" s="73"/>
      <c r="AG113" s="73"/>
    </row>
    <row r="114" spans="1:33" s="2" customFormat="1" ht="15.95" hidden="1" customHeight="1" x14ac:dyDescent="0.2">
      <c r="A114" s="86"/>
      <c r="B114" s="87"/>
      <c r="E114" s="22">
        <v>0</v>
      </c>
      <c r="F114" s="22">
        <v>0</v>
      </c>
      <c r="G114" s="40"/>
      <c r="H114" s="127"/>
      <c r="I114" s="128"/>
      <c r="J114" s="128"/>
      <c r="K114" s="129"/>
      <c r="L114" s="62">
        <v>0</v>
      </c>
      <c r="M114" s="130">
        <v>0</v>
      </c>
      <c r="N114" s="131"/>
      <c r="O114" s="67">
        <f>ROUND(oknPrice_95*oknQuantity_95,2)</f>
        <v>0</v>
      </c>
      <c r="P114" s="55">
        <f>ROUND(IF(oknTaxable_95,oknTotalNet_95*oknTax1Rate,0),2)</f>
        <v>0</v>
      </c>
      <c r="Q114" s="55">
        <f>oknTotalNet_95+oknVat_95</f>
        <v>0</v>
      </c>
      <c r="R114" s="15"/>
      <c r="S114" s="73"/>
      <c r="T114" s="74">
        <v>95</v>
      </c>
      <c r="U114" s="73"/>
      <c r="V114" s="73"/>
      <c r="W114" s="73"/>
      <c r="X114" s="73"/>
      <c r="Y114" s="73"/>
      <c r="Z114" s="73"/>
      <c r="AA114" s="73"/>
      <c r="AB114" s="73"/>
      <c r="AC114" s="73"/>
      <c r="AD114" s="73"/>
      <c r="AE114" s="73"/>
      <c r="AF114" s="73"/>
      <c r="AG114" s="73"/>
    </row>
    <row r="115" spans="1:33" s="2" customFormat="1" ht="15.95" hidden="1" customHeight="1" x14ac:dyDescent="0.2">
      <c r="A115" s="86"/>
      <c r="B115" s="87"/>
      <c r="E115" s="22">
        <v>0</v>
      </c>
      <c r="F115" s="22">
        <v>0</v>
      </c>
      <c r="G115" s="40"/>
      <c r="H115" s="122"/>
      <c r="I115" s="123"/>
      <c r="J115" s="123"/>
      <c r="K115" s="124"/>
      <c r="L115" s="60">
        <v>0</v>
      </c>
      <c r="M115" s="125">
        <v>0</v>
      </c>
      <c r="N115" s="126"/>
      <c r="O115" s="66">
        <f>ROUND(oknPrice_96*oknQuantity_96,2)</f>
        <v>0</v>
      </c>
      <c r="P115" s="52">
        <f>ROUND(IF(oknTaxable_96,oknTotalNet_96*oknTax1Rate,0),2)</f>
        <v>0</v>
      </c>
      <c r="Q115" s="52">
        <f>oknTotalNet_96+oknVat_96</f>
        <v>0</v>
      </c>
      <c r="R115" s="16"/>
      <c r="S115" s="73"/>
      <c r="T115" s="74">
        <v>96</v>
      </c>
      <c r="U115" s="73"/>
      <c r="V115" s="73"/>
      <c r="W115" s="73"/>
      <c r="X115" s="73"/>
      <c r="Y115" s="73"/>
      <c r="Z115" s="73"/>
      <c r="AA115" s="73"/>
      <c r="AB115" s="73"/>
      <c r="AC115" s="73"/>
      <c r="AD115" s="73"/>
      <c r="AE115" s="73"/>
      <c r="AF115" s="73"/>
      <c r="AG115" s="73"/>
    </row>
    <row r="116" spans="1:33" s="2" customFormat="1" ht="15.95" hidden="1" customHeight="1" x14ac:dyDescent="0.2">
      <c r="A116" s="86"/>
      <c r="B116" s="87"/>
      <c r="E116" s="22">
        <v>0</v>
      </c>
      <c r="F116" s="22">
        <v>0</v>
      </c>
      <c r="G116" s="40"/>
      <c r="H116" s="127"/>
      <c r="I116" s="128"/>
      <c r="J116" s="128"/>
      <c r="K116" s="129"/>
      <c r="L116" s="62">
        <v>0</v>
      </c>
      <c r="M116" s="130">
        <v>0</v>
      </c>
      <c r="N116" s="131"/>
      <c r="O116" s="67">
        <f>ROUND(oknPrice_97*oknQuantity_97,2)</f>
        <v>0</v>
      </c>
      <c r="P116" s="55">
        <f>ROUND(IF(oknTaxable_97,oknTotalNet_97*oknTax1Rate,0),2)</f>
        <v>0</v>
      </c>
      <c r="Q116" s="55">
        <f>oknTotalNet_97+oknVat_97</f>
        <v>0</v>
      </c>
      <c r="R116" s="15"/>
      <c r="S116" s="73"/>
      <c r="T116" s="74">
        <v>97</v>
      </c>
      <c r="U116" s="73"/>
      <c r="V116" s="73"/>
      <c r="W116" s="73"/>
      <c r="X116" s="73"/>
      <c r="Y116" s="73"/>
      <c r="Z116" s="73"/>
      <c r="AA116" s="73"/>
      <c r="AB116" s="73"/>
      <c r="AC116" s="73"/>
      <c r="AD116" s="73"/>
      <c r="AE116" s="73"/>
      <c r="AF116" s="73"/>
      <c r="AG116" s="73"/>
    </row>
    <row r="117" spans="1:33" s="2" customFormat="1" ht="15.95" hidden="1" customHeight="1" x14ac:dyDescent="0.2">
      <c r="A117" s="86"/>
      <c r="B117" s="87"/>
      <c r="E117" s="22">
        <v>0</v>
      </c>
      <c r="F117" s="22">
        <v>0</v>
      </c>
      <c r="G117" s="40"/>
      <c r="H117" s="122"/>
      <c r="I117" s="123"/>
      <c r="J117" s="123"/>
      <c r="K117" s="124"/>
      <c r="L117" s="60">
        <v>0</v>
      </c>
      <c r="M117" s="125">
        <v>0</v>
      </c>
      <c r="N117" s="126"/>
      <c r="O117" s="66">
        <f>ROUND(oknPrice_98*oknQuantity_98,2)</f>
        <v>0</v>
      </c>
      <c r="P117" s="52">
        <f>ROUND(IF(oknTaxable_98,oknTotalNet_98*oknTax1Rate,0),2)</f>
        <v>0</v>
      </c>
      <c r="Q117" s="52">
        <f>oknTotalNet_98+oknVat_98</f>
        <v>0</v>
      </c>
      <c r="R117" s="16"/>
      <c r="S117" s="73"/>
      <c r="T117" s="74">
        <v>98</v>
      </c>
      <c r="U117" s="73"/>
      <c r="V117" s="73"/>
      <c r="W117" s="73"/>
      <c r="X117" s="73"/>
      <c r="Y117" s="73"/>
      <c r="Z117" s="73"/>
      <c r="AA117" s="73"/>
      <c r="AB117" s="73"/>
      <c r="AC117" s="73"/>
      <c r="AD117" s="73"/>
      <c r="AE117" s="73"/>
      <c r="AF117" s="73"/>
      <c r="AG117" s="73"/>
    </row>
    <row r="118" spans="1:33" s="2" customFormat="1" ht="15.95" hidden="1" customHeight="1" x14ac:dyDescent="0.2">
      <c r="A118" s="86"/>
      <c r="B118" s="87"/>
      <c r="E118" s="22">
        <v>0</v>
      </c>
      <c r="F118" s="22">
        <v>0</v>
      </c>
      <c r="G118" s="40"/>
      <c r="H118" s="127"/>
      <c r="I118" s="128"/>
      <c r="J118" s="128"/>
      <c r="K118" s="129"/>
      <c r="L118" s="62">
        <v>0</v>
      </c>
      <c r="M118" s="130">
        <v>0</v>
      </c>
      <c r="N118" s="131"/>
      <c r="O118" s="67">
        <f>ROUND(oknPrice_99*oknQuantity_99,2)</f>
        <v>0</v>
      </c>
      <c r="P118" s="55">
        <f>ROUND(IF(oknTaxable_99,oknTotalNet_99*oknTax1Rate,0),2)</f>
        <v>0</v>
      </c>
      <c r="Q118" s="55">
        <f>oknTotalNet_99+oknVat_99</f>
        <v>0</v>
      </c>
      <c r="R118" s="15"/>
      <c r="S118" s="73"/>
      <c r="T118" s="74">
        <v>99</v>
      </c>
      <c r="U118" s="73"/>
      <c r="V118" s="73"/>
      <c r="W118" s="73"/>
      <c r="X118" s="73"/>
      <c r="Y118" s="73"/>
      <c r="Z118" s="73"/>
      <c r="AA118" s="73"/>
      <c r="AB118" s="73"/>
      <c r="AC118" s="73"/>
      <c r="AD118" s="73"/>
      <c r="AE118" s="73"/>
      <c r="AF118" s="73"/>
      <c r="AG118" s="73"/>
    </row>
    <row r="119" spans="1:33" s="2" customFormat="1" ht="15.95" hidden="1" customHeight="1" x14ac:dyDescent="0.2">
      <c r="A119" s="86"/>
      <c r="B119" s="87"/>
      <c r="E119" s="22">
        <v>0</v>
      </c>
      <c r="F119" s="22">
        <v>0</v>
      </c>
      <c r="G119" s="40"/>
      <c r="H119" s="122"/>
      <c r="I119" s="123"/>
      <c r="J119" s="123"/>
      <c r="K119" s="124"/>
      <c r="L119" s="60">
        <v>0</v>
      </c>
      <c r="M119" s="125">
        <v>0</v>
      </c>
      <c r="N119" s="126"/>
      <c r="O119" s="66">
        <f>ROUND(oknPrice_100*oknQuantity_100,2)</f>
        <v>0</v>
      </c>
      <c r="P119" s="52">
        <f>ROUND(IF(oknTaxable_100,oknTotalNet_100*oknTax1Rate,0),2)</f>
        <v>0</v>
      </c>
      <c r="Q119" s="52">
        <f>oknTotalNet_100+oknVat_100</f>
        <v>0</v>
      </c>
      <c r="R119" s="16"/>
      <c r="S119" s="73"/>
      <c r="T119" s="74">
        <v>100</v>
      </c>
      <c r="U119" s="73"/>
      <c r="V119" s="73"/>
      <c r="W119" s="73"/>
      <c r="X119" s="73"/>
      <c r="Y119" s="73"/>
      <c r="Z119" s="73"/>
      <c r="AA119" s="73"/>
      <c r="AB119" s="73"/>
      <c r="AC119" s="73"/>
      <c r="AD119" s="73"/>
      <c r="AE119" s="73"/>
      <c r="AF119" s="73"/>
      <c r="AG119" s="73"/>
    </row>
    <row r="120" spans="1:33" s="2" customFormat="1" ht="15.95" hidden="1" customHeight="1" x14ac:dyDescent="0.2">
      <c r="A120" s="86"/>
      <c r="B120" s="87"/>
      <c r="E120" s="22">
        <v>0</v>
      </c>
      <c r="F120" s="22">
        <v>0</v>
      </c>
      <c r="G120" s="40"/>
      <c r="H120" s="127"/>
      <c r="I120" s="128"/>
      <c r="J120" s="128"/>
      <c r="K120" s="129"/>
      <c r="L120" s="62">
        <v>0</v>
      </c>
      <c r="M120" s="130">
        <v>0</v>
      </c>
      <c r="N120" s="131"/>
      <c r="O120" s="67">
        <f>ROUND(oknPrice_101*oknQuantity_101,2)</f>
        <v>0</v>
      </c>
      <c r="P120" s="55">
        <f>ROUND(IF(oknTaxable_101,oknTotalNet_101*oknTax1Rate,0),2)</f>
        <v>0</v>
      </c>
      <c r="Q120" s="55">
        <f>oknTotalNet_101+oknVat_101</f>
        <v>0</v>
      </c>
      <c r="R120" s="15"/>
      <c r="S120" s="73"/>
      <c r="T120" s="74">
        <v>101</v>
      </c>
      <c r="U120" s="73"/>
      <c r="V120" s="73"/>
      <c r="W120" s="73"/>
      <c r="X120" s="73"/>
      <c r="Y120" s="73"/>
      <c r="Z120" s="73"/>
      <c r="AA120" s="73"/>
      <c r="AB120" s="73"/>
      <c r="AC120" s="73"/>
      <c r="AD120" s="73"/>
      <c r="AE120" s="73"/>
      <c r="AF120" s="73"/>
      <c r="AG120" s="73"/>
    </row>
    <row r="121" spans="1:33" s="2" customFormat="1" ht="15.95" hidden="1" customHeight="1" x14ac:dyDescent="0.2">
      <c r="A121" s="86"/>
      <c r="B121" s="87"/>
      <c r="E121" s="22">
        <v>0</v>
      </c>
      <c r="F121" s="22">
        <v>0</v>
      </c>
      <c r="G121" s="40"/>
      <c r="H121" s="122"/>
      <c r="I121" s="123"/>
      <c r="J121" s="123"/>
      <c r="K121" s="124"/>
      <c r="L121" s="60">
        <v>0</v>
      </c>
      <c r="M121" s="125">
        <v>0</v>
      </c>
      <c r="N121" s="126"/>
      <c r="O121" s="66">
        <f>ROUND(oknPrice_102*oknQuantity_102,2)</f>
        <v>0</v>
      </c>
      <c r="P121" s="52">
        <f>ROUND(IF(oknTaxable_102,oknTotalNet_102*oknTax1Rate,0),2)</f>
        <v>0</v>
      </c>
      <c r="Q121" s="52">
        <f>oknTotalNet_102+oknVat_102</f>
        <v>0</v>
      </c>
      <c r="R121" s="16"/>
      <c r="S121" s="73"/>
      <c r="T121" s="74">
        <v>102</v>
      </c>
      <c r="U121" s="73"/>
      <c r="V121" s="73"/>
      <c r="W121" s="73"/>
      <c r="X121" s="73"/>
      <c r="Y121" s="73"/>
      <c r="Z121" s="73"/>
      <c r="AA121" s="73"/>
      <c r="AB121" s="73"/>
      <c r="AC121" s="73"/>
      <c r="AD121" s="73"/>
      <c r="AE121" s="73"/>
      <c r="AF121" s="73"/>
      <c r="AG121" s="73"/>
    </row>
    <row r="122" spans="1:33" s="2" customFormat="1" ht="15.95" hidden="1" customHeight="1" x14ac:dyDescent="0.2">
      <c r="A122" s="86"/>
      <c r="B122" s="87"/>
      <c r="E122" s="22">
        <v>0</v>
      </c>
      <c r="F122" s="22">
        <v>0</v>
      </c>
      <c r="G122" s="40"/>
      <c r="H122" s="127"/>
      <c r="I122" s="128"/>
      <c r="J122" s="128"/>
      <c r="K122" s="129"/>
      <c r="L122" s="62">
        <v>0</v>
      </c>
      <c r="M122" s="130">
        <v>0</v>
      </c>
      <c r="N122" s="131"/>
      <c r="O122" s="67">
        <f>ROUND(oknPrice_103*oknQuantity_103,2)</f>
        <v>0</v>
      </c>
      <c r="P122" s="55">
        <f>ROUND(IF(oknTaxable_103,oknTotalNet_103*oknTax1Rate,0),2)</f>
        <v>0</v>
      </c>
      <c r="Q122" s="55">
        <f>oknTotalNet_103+oknVat_103</f>
        <v>0</v>
      </c>
      <c r="R122" s="15"/>
      <c r="S122" s="73"/>
      <c r="T122" s="74">
        <v>103</v>
      </c>
      <c r="U122" s="73"/>
      <c r="V122" s="73"/>
      <c r="W122" s="73"/>
      <c r="X122" s="73"/>
      <c r="Y122" s="73"/>
      <c r="Z122" s="73"/>
      <c r="AA122" s="73"/>
      <c r="AB122" s="73"/>
      <c r="AC122" s="73"/>
      <c r="AD122" s="73"/>
      <c r="AE122" s="73"/>
      <c r="AF122" s="73"/>
      <c r="AG122" s="73"/>
    </row>
    <row r="123" spans="1:33" s="2" customFormat="1" ht="15.95" hidden="1" customHeight="1" x14ac:dyDescent="0.2">
      <c r="A123" s="86"/>
      <c r="B123" s="87"/>
      <c r="E123" s="22">
        <v>0</v>
      </c>
      <c r="F123" s="22">
        <v>0</v>
      </c>
      <c r="G123" s="40"/>
      <c r="H123" s="122"/>
      <c r="I123" s="123"/>
      <c r="J123" s="123"/>
      <c r="K123" s="124"/>
      <c r="L123" s="60">
        <v>0</v>
      </c>
      <c r="M123" s="125">
        <v>0</v>
      </c>
      <c r="N123" s="126"/>
      <c r="O123" s="66">
        <f>ROUND(oknPrice_104*oknQuantity_104,2)</f>
        <v>0</v>
      </c>
      <c r="P123" s="52">
        <f>ROUND(IF(oknTaxable_104,oknTotalNet_104*oknTax1Rate,0),2)</f>
        <v>0</v>
      </c>
      <c r="Q123" s="52">
        <f>oknTotalNet_104+oknVat_104</f>
        <v>0</v>
      </c>
      <c r="R123" s="16"/>
      <c r="S123" s="73"/>
      <c r="T123" s="74">
        <v>104</v>
      </c>
      <c r="U123" s="73"/>
      <c r="V123" s="73"/>
      <c r="W123" s="73"/>
      <c r="X123" s="73"/>
      <c r="Y123" s="73"/>
      <c r="Z123" s="73"/>
      <c r="AA123" s="73"/>
      <c r="AB123" s="73"/>
      <c r="AC123" s="73"/>
      <c r="AD123" s="73"/>
      <c r="AE123" s="73"/>
      <c r="AF123" s="73"/>
      <c r="AG123" s="73"/>
    </row>
    <row r="124" spans="1:33" s="2" customFormat="1" ht="15.95" hidden="1" customHeight="1" x14ac:dyDescent="0.2">
      <c r="A124" s="86"/>
      <c r="B124" s="87"/>
      <c r="E124" s="22">
        <v>0</v>
      </c>
      <c r="F124" s="22">
        <v>0</v>
      </c>
      <c r="G124" s="40"/>
      <c r="H124" s="127"/>
      <c r="I124" s="128"/>
      <c r="J124" s="128"/>
      <c r="K124" s="129"/>
      <c r="L124" s="62">
        <v>0</v>
      </c>
      <c r="M124" s="130">
        <v>0</v>
      </c>
      <c r="N124" s="131"/>
      <c r="O124" s="67">
        <f>ROUND(oknPrice_105*oknQuantity_105,2)</f>
        <v>0</v>
      </c>
      <c r="P124" s="55">
        <f>ROUND(IF(oknTaxable_105,oknTotalNet_105*oknTax1Rate,0),2)</f>
        <v>0</v>
      </c>
      <c r="Q124" s="55">
        <f>oknTotalNet_105+oknVat_105</f>
        <v>0</v>
      </c>
      <c r="R124" s="15"/>
      <c r="S124" s="73"/>
      <c r="T124" s="74">
        <v>105</v>
      </c>
      <c r="U124" s="73"/>
      <c r="V124" s="73"/>
      <c r="W124" s="73"/>
      <c r="X124" s="73"/>
      <c r="Y124" s="73"/>
      <c r="Z124" s="73"/>
      <c r="AA124" s="73"/>
      <c r="AB124" s="73"/>
      <c r="AC124" s="73"/>
      <c r="AD124" s="73"/>
      <c r="AE124" s="73"/>
      <c r="AF124" s="73"/>
      <c r="AG124" s="73"/>
    </row>
    <row r="125" spans="1:33" s="2" customFormat="1" ht="15.95" hidden="1" customHeight="1" x14ac:dyDescent="0.2">
      <c r="A125" s="86"/>
      <c r="B125" s="87"/>
      <c r="E125" s="22">
        <v>0</v>
      </c>
      <c r="F125" s="22">
        <v>0</v>
      </c>
      <c r="G125" s="40"/>
      <c r="H125" s="122"/>
      <c r="I125" s="123"/>
      <c r="J125" s="123"/>
      <c r="K125" s="124"/>
      <c r="L125" s="60">
        <v>0</v>
      </c>
      <c r="M125" s="125">
        <v>0</v>
      </c>
      <c r="N125" s="126"/>
      <c r="O125" s="66">
        <f>ROUND(oknPrice_106*oknQuantity_106,2)</f>
        <v>0</v>
      </c>
      <c r="P125" s="52">
        <f>ROUND(IF(oknTaxable_106,oknTotalNet_106*oknTax1Rate,0),2)</f>
        <v>0</v>
      </c>
      <c r="Q125" s="52">
        <f>oknTotalNet_106+oknVat_106</f>
        <v>0</v>
      </c>
      <c r="R125" s="16"/>
      <c r="S125" s="73"/>
      <c r="T125" s="74">
        <v>106</v>
      </c>
      <c r="U125" s="73"/>
      <c r="V125" s="73"/>
      <c r="W125" s="73"/>
      <c r="X125" s="73"/>
      <c r="Y125" s="73"/>
      <c r="Z125" s="73"/>
      <c r="AA125" s="73"/>
      <c r="AB125" s="73"/>
      <c r="AC125" s="73"/>
      <c r="AD125" s="73"/>
      <c r="AE125" s="73"/>
      <c r="AF125" s="73"/>
      <c r="AG125" s="73"/>
    </row>
    <row r="126" spans="1:33" s="2" customFormat="1" ht="15.95" hidden="1" customHeight="1" x14ac:dyDescent="0.2">
      <c r="A126" s="86"/>
      <c r="B126" s="87"/>
      <c r="E126" s="22">
        <v>0</v>
      </c>
      <c r="F126" s="22">
        <v>0</v>
      </c>
      <c r="G126" s="40"/>
      <c r="H126" s="127"/>
      <c r="I126" s="128"/>
      <c r="J126" s="128"/>
      <c r="K126" s="129"/>
      <c r="L126" s="62">
        <v>0</v>
      </c>
      <c r="M126" s="130">
        <v>0</v>
      </c>
      <c r="N126" s="131"/>
      <c r="O126" s="67">
        <f>ROUND(oknPrice_107*oknQuantity_107,2)</f>
        <v>0</v>
      </c>
      <c r="P126" s="55">
        <f>ROUND(IF(oknTaxable_107,oknTotalNet_107*oknTax1Rate,0),2)</f>
        <v>0</v>
      </c>
      <c r="Q126" s="55">
        <f>oknTotalNet_107+oknVat_107</f>
        <v>0</v>
      </c>
      <c r="R126" s="15"/>
      <c r="S126" s="73"/>
      <c r="T126" s="74">
        <v>107</v>
      </c>
      <c r="U126" s="73"/>
      <c r="V126" s="73"/>
      <c r="W126" s="73"/>
      <c r="X126" s="73"/>
      <c r="Y126" s="73"/>
      <c r="Z126" s="73"/>
      <c r="AA126" s="73"/>
      <c r="AB126" s="73"/>
      <c r="AC126" s="73"/>
      <c r="AD126" s="73"/>
      <c r="AE126" s="73"/>
      <c r="AF126" s="73"/>
      <c r="AG126" s="73"/>
    </row>
    <row r="127" spans="1:33" s="2" customFormat="1" ht="15.95" hidden="1" customHeight="1" x14ac:dyDescent="0.2">
      <c r="A127" s="86"/>
      <c r="B127" s="87"/>
      <c r="E127" s="22">
        <v>0</v>
      </c>
      <c r="F127" s="22">
        <v>0</v>
      </c>
      <c r="G127" s="40"/>
      <c r="H127" s="132"/>
      <c r="I127" s="133"/>
      <c r="J127" s="133"/>
      <c r="K127" s="134"/>
      <c r="L127" s="64">
        <v>0</v>
      </c>
      <c r="M127" s="135">
        <v>0</v>
      </c>
      <c r="N127" s="136"/>
      <c r="O127" s="69">
        <f>ROUND(oknPrice_108*oknQuantity_108,2)</f>
        <v>0</v>
      </c>
      <c r="P127" s="54">
        <f>ROUND(IF(oknTaxable_108,oknTotalNet_108*oknTax1Rate,0),2)</f>
        <v>0</v>
      </c>
      <c r="Q127" s="54">
        <f>oknTotalNet_108+oknVat_108</f>
        <v>0</v>
      </c>
      <c r="R127" s="16"/>
      <c r="S127" s="73"/>
      <c r="T127" s="74">
        <v>108</v>
      </c>
      <c r="U127" s="73"/>
      <c r="V127" s="73"/>
      <c r="W127" s="73"/>
      <c r="X127" s="73"/>
      <c r="Y127" s="73"/>
      <c r="Z127" s="73"/>
      <c r="AA127" s="73"/>
      <c r="AB127" s="73"/>
      <c r="AC127" s="73"/>
      <c r="AD127" s="73"/>
      <c r="AE127" s="73"/>
      <c r="AF127" s="73"/>
      <c r="AG127" s="73"/>
    </row>
    <row r="128" spans="1:33" s="2" customFormat="1" ht="18" customHeight="1" x14ac:dyDescent="0.2">
      <c r="A128" s="87"/>
      <c r="B128" s="87"/>
      <c r="C128" s="48"/>
      <c r="D128" s="48"/>
      <c r="E128" s="21"/>
      <c r="F128" s="29">
        <f t="array" ref="F128">SUM(oknTaxable_1:oknTaxable_108*oknLineTotal_1:oknLineTotal_108)</f>
        <v>0</v>
      </c>
      <c r="G128" s="40"/>
      <c r="H128" s="3"/>
      <c r="I128" s="3"/>
      <c r="J128" s="3"/>
      <c r="K128" s="3"/>
      <c r="L128" s="3"/>
      <c r="M128" s="3"/>
      <c r="O128" s="4" t="s">
        <v>25</v>
      </c>
      <c r="P128" s="4"/>
      <c r="Q128" s="31">
        <f>SUM(oknVat_1:oknVat_108)</f>
        <v>0</v>
      </c>
      <c r="R128" s="15"/>
      <c r="S128" s="73"/>
      <c r="T128" s="75"/>
      <c r="U128" s="73"/>
      <c r="V128" s="73"/>
      <c r="W128" s="73"/>
      <c r="X128" s="73"/>
      <c r="Y128" s="73"/>
      <c r="Z128" s="73"/>
      <c r="AA128" s="73"/>
      <c r="AB128" s="73"/>
      <c r="AC128" s="73"/>
      <c r="AD128" s="73"/>
      <c r="AE128" s="73"/>
      <c r="AF128" s="73"/>
      <c r="AG128" s="73"/>
    </row>
    <row r="129" spans="1:33" s="2" customFormat="1" ht="18" customHeight="1" x14ac:dyDescent="0.2">
      <c r="A129" s="87"/>
      <c r="B129" s="87"/>
      <c r="C129" s="48"/>
      <c r="D129" s="48"/>
      <c r="E129" s="21"/>
      <c r="F129" s="21"/>
      <c r="G129" s="40"/>
      <c r="H129" s="3"/>
      <c r="I129" s="3"/>
      <c r="J129" s="3"/>
      <c r="K129" s="3"/>
      <c r="L129" s="3"/>
      <c r="M129" s="3"/>
      <c r="O129" s="58" t="s">
        <v>24</v>
      </c>
      <c r="P129" s="58"/>
      <c r="Q129" s="32">
        <v>0</v>
      </c>
      <c r="R129" s="15"/>
      <c r="S129" s="73"/>
      <c r="T129" s="75"/>
      <c r="U129" s="73"/>
      <c r="V129" s="73"/>
      <c r="W129" s="73"/>
      <c r="X129" s="73"/>
      <c r="Y129" s="73"/>
      <c r="Z129" s="73"/>
      <c r="AA129" s="73"/>
      <c r="AB129" s="73"/>
      <c r="AC129" s="73"/>
      <c r="AD129" s="73"/>
      <c r="AE129" s="73"/>
      <c r="AF129" s="73"/>
      <c r="AG129" s="73"/>
    </row>
    <row r="130" spans="1:33" s="2" customFormat="1" ht="20.100000000000001" hidden="1" customHeight="1" x14ac:dyDescent="0.2">
      <c r="A130" s="87"/>
      <c r="B130" s="87"/>
      <c r="C130" s="48"/>
      <c r="D130" s="48"/>
      <c r="E130" s="21"/>
      <c r="F130" s="21"/>
      <c r="G130" s="40"/>
      <c r="H130" s="3"/>
      <c r="I130" s="3"/>
      <c r="J130" s="3"/>
      <c r="K130" s="3"/>
      <c r="L130" s="3"/>
      <c r="M130" s="3"/>
      <c r="N130" s="71" t="s">
        <v>12</v>
      </c>
      <c r="O130" s="30">
        <v>3.2000000000000001E-2</v>
      </c>
      <c r="P130" s="30"/>
      <c r="Q130" s="31">
        <f>ROUND(IF(oknTaxType&lt;&gt;2,0,oknTax2Rate*(oknLineTotalTaxable+IF(oknTaxTotalIncludingShippingCost=0,0,oknShippingCost)+IF(oknTax2IsAppliedToTax1=0,0,oknTax1))),2)</f>
        <v>0</v>
      </c>
      <c r="R130" s="17"/>
      <c r="S130" s="73"/>
      <c r="T130" s="75"/>
      <c r="U130" s="73"/>
      <c r="V130" s="73"/>
      <c r="W130" s="73"/>
      <c r="X130" s="73"/>
      <c r="Y130" s="73"/>
      <c r="Z130" s="73"/>
      <c r="AA130" s="73"/>
      <c r="AB130" s="73"/>
      <c r="AC130" s="73"/>
      <c r="AD130" s="73"/>
      <c r="AE130" s="73"/>
      <c r="AF130" s="73"/>
      <c r="AG130" s="73"/>
    </row>
    <row r="131" spans="1:33" s="2" customFormat="1" ht="18" customHeight="1" x14ac:dyDescent="0.2">
      <c r="A131" s="148" t="s">
        <v>14</v>
      </c>
      <c r="B131" s="148"/>
      <c r="C131" s="48"/>
      <c r="D131" s="48"/>
      <c r="E131" s="21"/>
      <c r="F131" s="21"/>
      <c r="G131" s="40"/>
      <c r="H131" s="3"/>
      <c r="I131" s="3"/>
      <c r="J131" s="3"/>
      <c r="K131" s="3"/>
      <c r="L131" s="3"/>
      <c r="M131" s="3"/>
      <c r="N131" s="71" t="s">
        <v>22</v>
      </c>
      <c r="O131" s="30">
        <v>0.17499999999999999</v>
      </c>
      <c r="P131" s="30"/>
      <c r="Q131" s="31">
        <f>SUM(oknVat_1:oknVat_108)+ROUND(oknShippingCost*oknTax1Rate,2)</f>
        <v>0</v>
      </c>
      <c r="R131" s="18"/>
      <c r="S131" s="73"/>
      <c r="T131" s="75"/>
      <c r="U131" s="73"/>
      <c r="V131" s="73"/>
      <c r="W131" s="73"/>
      <c r="X131" s="73"/>
      <c r="Y131" s="73"/>
      <c r="Z131" s="73"/>
      <c r="AA131" s="73"/>
      <c r="AB131" s="73"/>
      <c r="AC131" s="73"/>
      <c r="AD131" s="73"/>
      <c r="AE131" s="73"/>
      <c r="AF131" s="73"/>
      <c r="AG131" s="73"/>
    </row>
    <row r="132" spans="1:33" s="2" customFormat="1" ht="18" customHeight="1" x14ac:dyDescent="0.2">
      <c r="A132" s="148" t="s">
        <v>38</v>
      </c>
      <c r="B132" s="148"/>
      <c r="C132" s="48"/>
      <c r="D132" s="48"/>
      <c r="E132" s="21"/>
      <c r="F132" s="21"/>
      <c r="G132" s="40"/>
      <c r="O132" s="5" t="s">
        <v>2</v>
      </c>
      <c r="P132" s="5"/>
      <c r="Q132" s="33">
        <f>oknSubTotal+oknTax1+oknShippingCost</f>
        <v>0</v>
      </c>
      <c r="R132" s="15"/>
      <c r="S132" s="73"/>
      <c r="T132" s="75"/>
      <c r="U132" s="73"/>
      <c r="V132" s="73"/>
      <c r="W132" s="73"/>
      <c r="X132" s="73"/>
      <c r="Y132" s="73"/>
      <c r="Z132" s="73"/>
      <c r="AA132" s="73"/>
      <c r="AB132" s="73"/>
      <c r="AC132" s="73"/>
      <c r="AD132" s="73"/>
      <c r="AE132" s="73"/>
      <c r="AF132" s="73"/>
      <c r="AG132" s="73"/>
    </row>
    <row r="133" spans="1:33" ht="18" customHeight="1" x14ac:dyDescent="0.2">
      <c r="O133" s="5" t="s">
        <v>7</v>
      </c>
      <c r="P133" s="5"/>
      <c r="Q133" s="34">
        <v>0</v>
      </c>
    </row>
    <row r="134" spans="1:33" ht="18" customHeight="1" x14ac:dyDescent="0.2">
      <c r="O134" s="5" t="s">
        <v>6</v>
      </c>
      <c r="P134" s="5"/>
      <c r="Q134" s="35">
        <f>oknTotal-oknPayments</f>
        <v>0</v>
      </c>
    </row>
    <row r="135" spans="1:33" hidden="1" x14ac:dyDescent="0.2"/>
    <row r="136" spans="1:33" ht="18" hidden="1" customHeight="1" x14ac:dyDescent="0.2"/>
    <row r="138" spans="1:33" ht="14.25" x14ac:dyDescent="0.3">
      <c r="H138" s="149" t="s">
        <v>36</v>
      </c>
      <c r="I138" s="149"/>
      <c r="J138" s="149"/>
      <c r="K138" s="149"/>
      <c r="L138" s="149"/>
      <c r="M138" s="149"/>
      <c r="N138" s="149"/>
      <c r="O138" s="149"/>
      <c r="P138" s="149"/>
      <c r="Q138" s="149"/>
    </row>
    <row r="139" spans="1:33" s="6" customFormat="1" ht="14.25" x14ac:dyDescent="0.3">
      <c r="A139" s="88"/>
      <c r="B139" s="88"/>
      <c r="C139" s="49"/>
      <c r="D139" s="49"/>
      <c r="E139" s="28"/>
      <c r="F139" s="28"/>
      <c r="G139" s="37"/>
      <c r="H139" s="149" t="s">
        <v>37</v>
      </c>
      <c r="I139" s="149"/>
      <c r="J139" s="149"/>
      <c r="K139" s="149"/>
      <c r="L139" s="149"/>
      <c r="M139" s="149"/>
      <c r="N139" s="149"/>
      <c r="O139" s="149"/>
      <c r="P139" s="149"/>
      <c r="Q139" s="149"/>
      <c r="R139" s="19"/>
      <c r="S139" s="19"/>
      <c r="T139" s="77"/>
      <c r="U139" s="19"/>
      <c r="V139" s="19"/>
      <c r="W139" s="19"/>
      <c r="X139" s="19"/>
      <c r="Y139" s="19"/>
      <c r="Z139" s="19"/>
      <c r="AA139" s="19"/>
      <c r="AB139" s="19"/>
      <c r="AC139" s="19"/>
      <c r="AD139" s="19"/>
      <c r="AE139" s="19"/>
      <c r="AF139" s="19"/>
      <c r="AG139" s="19"/>
    </row>
    <row r="140" spans="1:33" x14ac:dyDescent="0.2">
      <c r="L140" s="1"/>
    </row>
    <row r="900" spans="1:1" hidden="1" x14ac:dyDescent="0.2">
      <c r="A900" s="89" t="s">
        <v>47</v>
      </c>
    </row>
    <row r="913" spans="1:1" hidden="1" x14ac:dyDescent="0.2">
      <c r="A913" s="89" t="s">
        <v>47</v>
      </c>
    </row>
    <row r="945" spans="1:1" hidden="1" x14ac:dyDescent="0.2">
      <c r="A945" s="89" t="s">
        <v>47</v>
      </c>
    </row>
  </sheetData>
  <sheetProtection selectLockedCells="1"/>
  <mergeCells count="247">
    <mergeCell ref="A3:B3"/>
    <mergeCell ref="A4:B4"/>
    <mergeCell ref="A5:B5"/>
    <mergeCell ref="A6:B6"/>
    <mergeCell ref="J11:L11"/>
    <mergeCell ref="J12:L12"/>
    <mergeCell ref="A8:B8"/>
    <mergeCell ref="M29:N29"/>
    <mergeCell ref="M19:N19"/>
    <mergeCell ref="M20:N20"/>
    <mergeCell ref="M21:N21"/>
    <mergeCell ref="M22:N22"/>
    <mergeCell ref="M23:N23"/>
    <mergeCell ref="M24:N24"/>
    <mergeCell ref="M25:N25"/>
    <mergeCell ref="M26:N26"/>
    <mergeCell ref="M27:N27"/>
    <mergeCell ref="M28:N28"/>
    <mergeCell ref="A132:B132"/>
    <mergeCell ref="A131:B131"/>
    <mergeCell ref="H139:Q139"/>
    <mergeCell ref="H138:Q138"/>
    <mergeCell ref="H19:K19"/>
    <mergeCell ref="H20:K20"/>
    <mergeCell ref="H21:K21"/>
    <mergeCell ref="H22:K22"/>
    <mergeCell ref="H23:K23"/>
    <mergeCell ref="H24:K24"/>
    <mergeCell ref="H25:K25"/>
    <mergeCell ref="H26:K26"/>
    <mergeCell ref="H33:K33"/>
    <mergeCell ref="M33:N33"/>
    <mergeCell ref="H36:K36"/>
    <mergeCell ref="M36:N36"/>
    <mergeCell ref="H37:K37"/>
    <mergeCell ref="M37:N37"/>
    <mergeCell ref="H34:K34"/>
    <mergeCell ref="M34:N34"/>
    <mergeCell ref="H35:K35"/>
    <mergeCell ref="M35:N35"/>
    <mergeCell ref="H40:K40"/>
    <mergeCell ref="M40:N40"/>
    <mergeCell ref="O14:Q14"/>
    <mergeCell ref="O10:Q10"/>
    <mergeCell ref="O11:Q11"/>
    <mergeCell ref="O12:Q12"/>
    <mergeCell ref="O13:Q13"/>
    <mergeCell ref="J16:K16"/>
    <mergeCell ref="M16:N16"/>
    <mergeCell ref="J10:L10"/>
    <mergeCell ref="H32:K32"/>
    <mergeCell ref="M32:N32"/>
    <mergeCell ref="H31:K31"/>
    <mergeCell ref="J14:L14"/>
    <mergeCell ref="M17:N17"/>
    <mergeCell ref="J13:L13"/>
    <mergeCell ref="J17:K17"/>
    <mergeCell ref="H16:I16"/>
    <mergeCell ref="H17:I17"/>
    <mergeCell ref="H27:K27"/>
    <mergeCell ref="H28:K28"/>
    <mergeCell ref="H29:K29"/>
    <mergeCell ref="H30:K30"/>
    <mergeCell ref="P17:Q17"/>
    <mergeCell ref="M30:N30"/>
    <mergeCell ref="M31:N31"/>
    <mergeCell ref="H41:K41"/>
    <mergeCell ref="M41:N41"/>
    <mergeCell ref="H38:K38"/>
    <mergeCell ref="M38:N38"/>
    <mergeCell ref="H39:K39"/>
    <mergeCell ref="M39:N39"/>
    <mergeCell ref="H44:K44"/>
    <mergeCell ref="M44:N44"/>
    <mergeCell ref="H45:K45"/>
    <mergeCell ref="M45:N45"/>
    <mergeCell ref="H42:K42"/>
    <mergeCell ref="M42:N42"/>
    <mergeCell ref="H43:K43"/>
    <mergeCell ref="M43:N43"/>
    <mergeCell ref="H48:K48"/>
    <mergeCell ref="M48:N48"/>
    <mergeCell ref="H49:K49"/>
    <mergeCell ref="M49:N49"/>
    <mergeCell ref="H46:K46"/>
    <mergeCell ref="M46:N46"/>
    <mergeCell ref="H47:K47"/>
    <mergeCell ref="M47:N47"/>
    <mergeCell ref="H52:K52"/>
    <mergeCell ref="M52:N52"/>
    <mergeCell ref="H53:K53"/>
    <mergeCell ref="M53:N53"/>
    <mergeCell ref="H50:K50"/>
    <mergeCell ref="M50:N50"/>
    <mergeCell ref="H51:K51"/>
    <mergeCell ref="M51:N51"/>
    <mergeCell ref="H56:K56"/>
    <mergeCell ref="M56:N56"/>
    <mergeCell ref="H57:K57"/>
    <mergeCell ref="M57:N57"/>
    <mergeCell ref="H54:K54"/>
    <mergeCell ref="M54:N54"/>
    <mergeCell ref="H55:K55"/>
    <mergeCell ref="M55:N55"/>
    <mergeCell ref="H60:K60"/>
    <mergeCell ref="M60:N60"/>
    <mergeCell ref="H61:K61"/>
    <mergeCell ref="M61:N61"/>
    <mergeCell ref="H58:K58"/>
    <mergeCell ref="M58:N58"/>
    <mergeCell ref="H59:K59"/>
    <mergeCell ref="M59:N59"/>
    <mergeCell ref="H64:K64"/>
    <mergeCell ref="M64:N64"/>
    <mergeCell ref="H65:K65"/>
    <mergeCell ref="M65:N65"/>
    <mergeCell ref="H62:K62"/>
    <mergeCell ref="M62:N62"/>
    <mergeCell ref="H63:K63"/>
    <mergeCell ref="M63:N63"/>
    <mergeCell ref="H68:K68"/>
    <mergeCell ref="M68:N68"/>
    <mergeCell ref="H69:K69"/>
    <mergeCell ref="M69:N69"/>
    <mergeCell ref="H66:K66"/>
    <mergeCell ref="M66:N66"/>
    <mergeCell ref="H67:K67"/>
    <mergeCell ref="M67:N67"/>
    <mergeCell ref="H72:K72"/>
    <mergeCell ref="M72:N72"/>
    <mergeCell ref="H73:K73"/>
    <mergeCell ref="M73:N73"/>
    <mergeCell ref="H70:K70"/>
    <mergeCell ref="M70:N70"/>
    <mergeCell ref="H71:K71"/>
    <mergeCell ref="M71:N71"/>
    <mergeCell ref="H76:K76"/>
    <mergeCell ref="M76:N76"/>
    <mergeCell ref="H77:K77"/>
    <mergeCell ref="M77:N77"/>
    <mergeCell ref="H74:K74"/>
    <mergeCell ref="M74:N74"/>
    <mergeCell ref="H75:K75"/>
    <mergeCell ref="M75:N75"/>
    <mergeCell ref="H80:K80"/>
    <mergeCell ref="M80:N80"/>
    <mergeCell ref="H81:K81"/>
    <mergeCell ref="M81:N81"/>
    <mergeCell ref="H78:K78"/>
    <mergeCell ref="M78:N78"/>
    <mergeCell ref="H79:K79"/>
    <mergeCell ref="M79:N79"/>
    <mergeCell ref="H84:K84"/>
    <mergeCell ref="M84:N84"/>
    <mergeCell ref="H85:K85"/>
    <mergeCell ref="M85:N85"/>
    <mergeCell ref="H82:K82"/>
    <mergeCell ref="M82:N82"/>
    <mergeCell ref="H83:K83"/>
    <mergeCell ref="M83:N83"/>
    <mergeCell ref="H88:K88"/>
    <mergeCell ref="M88:N88"/>
    <mergeCell ref="H89:K89"/>
    <mergeCell ref="M89:N89"/>
    <mergeCell ref="H86:K86"/>
    <mergeCell ref="M86:N86"/>
    <mergeCell ref="H87:K87"/>
    <mergeCell ref="M87:N87"/>
    <mergeCell ref="H92:K92"/>
    <mergeCell ref="M92:N92"/>
    <mergeCell ref="H93:K93"/>
    <mergeCell ref="M93:N93"/>
    <mergeCell ref="H90:K90"/>
    <mergeCell ref="M90:N90"/>
    <mergeCell ref="H91:K91"/>
    <mergeCell ref="M91:N91"/>
    <mergeCell ref="M103:N103"/>
    <mergeCell ref="H96:K96"/>
    <mergeCell ref="M96:N96"/>
    <mergeCell ref="H97:K97"/>
    <mergeCell ref="M97:N97"/>
    <mergeCell ref="H94:K94"/>
    <mergeCell ref="M94:N94"/>
    <mergeCell ref="H95:K95"/>
    <mergeCell ref="M95:N95"/>
    <mergeCell ref="H100:K100"/>
    <mergeCell ref="M100:N100"/>
    <mergeCell ref="H127:K127"/>
    <mergeCell ref="M127:N127"/>
    <mergeCell ref="H124:K124"/>
    <mergeCell ref="M124:N124"/>
    <mergeCell ref="H125:K125"/>
    <mergeCell ref="M125:N125"/>
    <mergeCell ref="H113:K113"/>
    <mergeCell ref="M113:N113"/>
    <mergeCell ref="H110:K110"/>
    <mergeCell ref="M110:N110"/>
    <mergeCell ref="H111:K111"/>
    <mergeCell ref="M111:N111"/>
    <mergeCell ref="H116:K116"/>
    <mergeCell ref="M116:N116"/>
    <mergeCell ref="H117:K117"/>
    <mergeCell ref="M117:N117"/>
    <mergeCell ref="H114:K114"/>
    <mergeCell ref="M114:N114"/>
    <mergeCell ref="H115:K115"/>
    <mergeCell ref="M115:N115"/>
    <mergeCell ref="H112:K112"/>
    <mergeCell ref="M112:N112"/>
    <mergeCell ref="H126:K126"/>
    <mergeCell ref="M126:N126"/>
    <mergeCell ref="H122:K122"/>
    <mergeCell ref="M122:N122"/>
    <mergeCell ref="H123:K123"/>
    <mergeCell ref="M123:N123"/>
    <mergeCell ref="H120:K120"/>
    <mergeCell ref="M120:N120"/>
    <mergeCell ref="H121:K121"/>
    <mergeCell ref="M121:N121"/>
    <mergeCell ref="H118:K118"/>
    <mergeCell ref="M118:N118"/>
    <mergeCell ref="H119:K119"/>
    <mergeCell ref="M119:N119"/>
    <mergeCell ref="P5:Q5"/>
    <mergeCell ref="P6:Q6"/>
    <mergeCell ref="P16:Q16"/>
    <mergeCell ref="H108:K108"/>
    <mergeCell ref="M108:N108"/>
    <mergeCell ref="H109:K109"/>
    <mergeCell ref="M109:N109"/>
    <mergeCell ref="H106:K106"/>
    <mergeCell ref="M106:N106"/>
    <mergeCell ref="H107:K107"/>
    <mergeCell ref="M107:N107"/>
    <mergeCell ref="H101:K101"/>
    <mergeCell ref="M101:N101"/>
    <mergeCell ref="H98:K98"/>
    <mergeCell ref="M98:N98"/>
    <mergeCell ref="H99:K99"/>
    <mergeCell ref="M99:N99"/>
    <mergeCell ref="H104:K104"/>
    <mergeCell ref="M104:N104"/>
    <mergeCell ref="H105:K105"/>
    <mergeCell ref="M105:N105"/>
    <mergeCell ref="H102:K102"/>
    <mergeCell ref="M102:N102"/>
    <mergeCell ref="H103:K103"/>
  </mergeCells>
  <phoneticPr fontId="6" type="noConversion"/>
  <dataValidations count="10">
    <dataValidation type="decimal" operator="lessThanOrEqual" allowBlank="1" showInputMessage="1" showErrorMessage="1" errorTitle="Invalid Input" error="Please enter a valid numeric_x000a_value." sqref="Q133 O130:P131 M20:M127 O20:O127 Q129" xr:uid="{00000000-0002-0000-0000-000000000000}">
      <formula1>999999999.99</formula1>
    </dataValidation>
    <dataValidation type="date" allowBlank="1" showErrorMessage="1" errorTitle="Invalid Input" error="Please enter a valid date." sqref="P5 L17" xr:uid="{00000000-0002-0000-0000-000001000000}">
      <formula1>36526</formula1>
      <formula2>402132</formula2>
    </dataValidation>
    <dataValidation type="textLength" allowBlank="1" showInputMessage="1" showErrorMessage="1" errorTitle="Invalid Input" error="Max characters allowed: 10" sqref="J9 A20:A127" xr:uid="{00000000-0002-0000-0000-000002000000}">
      <formula1>0</formula1>
      <formula2>10</formula2>
    </dataValidation>
    <dataValidation type="textLength" allowBlank="1" showInputMessage="1" showErrorMessage="1" errorTitle="Invalid Input" error="Max characters allowed: 60" sqref="O10:Q12 J10:L12" xr:uid="{00000000-0002-0000-0000-000003000000}">
      <formula1>0</formula1>
      <formula2>60</formula2>
    </dataValidation>
    <dataValidation type="textLength" allowBlank="1" showInputMessage="1" showErrorMessage="1" errorTitle="Invalid Input" error="Max characters allowed: 20" sqref="O13:Q13 J13:L14" xr:uid="{00000000-0002-0000-0000-000004000000}">
      <formula1>0</formula1>
      <formula2>20</formula2>
    </dataValidation>
    <dataValidation type="textLength" allowBlank="1" showInputMessage="1" showErrorMessage="1" errorTitle="Invalid Input" error="Max characters allowed: 30" sqref="O14:Q14" xr:uid="{00000000-0002-0000-0000-000005000000}">
      <formula1>0</formula1>
      <formula2>30</formula2>
    </dataValidation>
    <dataValidation type="textLength" operator="lessThan" allowBlank="1" showInputMessage="1" showErrorMessage="1" errorTitle="Invalid Input" error="Max characters allowed: 15" sqref="H17:I17 O17:P17" xr:uid="{00000000-0002-0000-0000-000006000000}">
      <formula1>15</formula1>
    </dataValidation>
    <dataValidation type="textLength" operator="lessThanOrEqual" allowBlank="1" showInputMessage="1" showErrorMessage="1" errorTitle="Invalid Input" error="Max characters allowed: 30" sqref="J17:K17 M17:N17" xr:uid="{00000000-0002-0000-0000-000007000000}">
      <formula1>30</formula1>
    </dataValidation>
    <dataValidation type="textLength" operator="lessThanOrEqual" allowBlank="1" showInputMessage="1" showErrorMessage="1" errorTitle="Invalid Input" error="Max characters allowed: 20" sqref="Q17" xr:uid="{00000000-0002-0000-0000-000008000000}">
      <formula1>20</formula1>
    </dataValidation>
    <dataValidation type="textLength" operator="lessThanOrEqual" allowBlank="1" showInputMessage="1" showErrorMessage="1" errorTitle="Invalid Input" error="Max characters allowed: 100" sqref="H21:H31 H127 H125 H123 H121 H119 H117 H115 H113 H111 H109 H107 H105 H103 H101 H99 H97 H95 H93 H91 H89 H87 H85 H83 H81 H79 H77 H75 H73 H71 H69 H67 H65 H63 H61 H59 H57 H55 H53 H51 H49 H47 H45 H43 H41 H39 H37 H35 H33" xr:uid="{00000000-0002-0000-0000-000009000000}">
      <formula1>100</formula1>
    </dataValidation>
  </dataValidations>
  <hyperlinks>
    <hyperlink ref="A900" r:id="rId1" tooltip="VAT Sales Invoicing Template - Price Excluding Tax" display="http://www.invoicingtemplate.com/vatsalespriceexcludingtax.html" xr:uid="{00000000-0004-0000-0000-000009000000}"/>
    <hyperlink ref="AKX1" r:id="rId2" tooltip="VAT Sales Invoicing Sample - Price Excluding Tax" display="http://www.invoicingtemplate.com/vatsalespriceexcludingtax.html" xr:uid="{00000000-0004-0000-0000-00000A000000}"/>
    <hyperlink ref="A945" r:id="rId3" tooltip="VAT Sales Invoicing Template - Price Excluding Tax" display="http://www.invoicingtemplate.com/vatsalespriceexcludingtax.html" xr:uid="{00000000-0004-0000-0000-00000B000000}"/>
    <hyperlink ref="AKA1" r:id="rId4" tooltip="VAT Sales Invoicing Sample - Price Excluding Tax" display="http://www.invoicingtemplate.com/vatsalespriceexcludingtax.html" xr:uid="{00000000-0004-0000-0000-00000C000000}"/>
    <hyperlink ref="A913" r:id="rId5" tooltip="VAT Sales Invoicing Template - Price Excluding Tax" display="http://www.invoicingtemplate.com/vatsalespriceexcludingtax.html" xr:uid="{00000000-0004-0000-0000-00000D000000}"/>
    <hyperlink ref="AJK1" r:id="rId6" tooltip="VAT Sales Invoicing Sample - Price Excluding Tax" display="http://www.invoicingtemplate.com/vatsalespriceexcludingtax.html" xr:uid="{00000000-0004-0000-0000-00000E000000}"/>
  </hyperlinks>
  <printOptions horizontalCentered="1"/>
  <pageMargins left="0.34" right="0.26" top="0.43307086614173229" bottom="0.59055118110236227" header="0.51181102362204722" footer="0.39370078740157483"/>
  <pageSetup paperSize="9" orientation="portrait" horizontalDpi="300" verticalDpi="300" r:id="rId7"/>
  <headerFooter alignWithMargins="0">
    <oddFooter>Page &amp;P of &amp;N</oddFooter>
  </headerFooter>
  <drawing r:id="rId8"/>
  <legacyDrawing r:id="rId9"/>
  <mc:AlternateContent xmlns:mc="http://schemas.openxmlformats.org/markup-compatibility/2006">
    <mc:Choice Requires="x14">
      <controls>
        <mc:AlternateContent xmlns:mc="http://schemas.openxmlformats.org/markup-compatibility/2006">
          <mc:Choice Requires="x14">
            <control shapeId="1354" r:id="rId10" name="oknWidget_taxable1">
              <controlPr defaultSize="0" autoFill="0" autoLine="0" autoPict="0" altText="">
                <anchor moveWithCells="1">
                  <from>
                    <xdr:col>1</xdr:col>
                    <xdr:colOff>123825</xdr:colOff>
                    <xdr:row>19</xdr:row>
                    <xdr:rowOff>9525</xdr:rowOff>
                  </from>
                  <to>
                    <xdr:col>1</xdr:col>
                    <xdr:colOff>419100</xdr:colOff>
                    <xdr:row>20</xdr:row>
                    <xdr:rowOff>19050</xdr:rowOff>
                  </to>
                </anchor>
              </controlPr>
            </control>
          </mc:Choice>
        </mc:AlternateContent>
        <mc:AlternateContent xmlns:mc="http://schemas.openxmlformats.org/markup-compatibility/2006">
          <mc:Choice Requires="x14">
            <control shapeId="2" r:id="rId11" name="oknWidget_taxable2">
              <controlPr defaultSize="0" autoFill="0" autoLine="0" autoPict="0" altText="">
                <anchor moveWithCells="1">
                  <from>
                    <xdr:col>1</xdr:col>
                    <xdr:colOff>123825</xdr:colOff>
                    <xdr:row>20</xdr:row>
                    <xdr:rowOff>9525</xdr:rowOff>
                  </from>
                  <to>
                    <xdr:col>1</xdr:col>
                    <xdr:colOff>419100</xdr:colOff>
                    <xdr:row>21</xdr:row>
                    <xdr:rowOff>19050</xdr:rowOff>
                  </to>
                </anchor>
              </controlPr>
            </control>
          </mc:Choice>
        </mc:AlternateContent>
        <mc:AlternateContent xmlns:mc="http://schemas.openxmlformats.org/markup-compatibility/2006">
          <mc:Choice Requires="x14">
            <control shapeId="1356" r:id="rId12" name="oknWidget_taxable3">
              <controlPr defaultSize="0" autoFill="0" autoLine="0" autoPict="0" altText="">
                <anchor moveWithCells="1">
                  <from>
                    <xdr:col>1</xdr:col>
                    <xdr:colOff>123825</xdr:colOff>
                    <xdr:row>21</xdr:row>
                    <xdr:rowOff>9525</xdr:rowOff>
                  </from>
                  <to>
                    <xdr:col>1</xdr:col>
                    <xdr:colOff>419100</xdr:colOff>
                    <xdr:row>22</xdr:row>
                    <xdr:rowOff>19050</xdr:rowOff>
                  </to>
                </anchor>
              </controlPr>
            </control>
          </mc:Choice>
        </mc:AlternateContent>
        <mc:AlternateContent xmlns:mc="http://schemas.openxmlformats.org/markup-compatibility/2006">
          <mc:Choice Requires="x14">
            <control shapeId="1357" r:id="rId13" name="oknWidget_taxable4">
              <controlPr defaultSize="0" autoFill="0" autoLine="0" autoPict="0" altText="">
                <anchor moveWithCells="1">
                  <from>
                    <xdr:col>1</xdr:col>
                    <xdr:colOff>123825</xdr:colOff>
                    <xdr:row>22</xdr:row>
                    <xdr:rowOff>9525</xdr:rowOff>
                  </from>
                  <to>
                    <xdr:col>1</xdr:col>
                    <xdr:colOff>419100</xdr:colOff>
                    <xdr:row>23</xdr:row>
                    <xdr:rowOff>19050</xdr:rowOff>
                  </to>
                </anchor>
              </controlPr>
            </control>
          </mc:Choice>
        </mc:AlternateContent>
        <mc:AlternateContent xmlns:mc="http://schemas.openxmlformats.org/markup-compatibility/2006">
          <mc:Choice Requires="x14">
            <control shapeId="1358" r:id="rId14" name="oknWidget_taxable5">
              <controlPr defaultSize="0" autoFill="0" autoLine="0" autoPict="0" altText="">
                <anchor moveWithCells="1">
                  <from>
                    <xdr:col>1</xdr:col>
                    <xdr:colOff>123825</xdr:colOff>
                    <xdr:row>23</xdr:row>
                    <xdr:rowOff>9525</xdr:rowOff>
                  </from>
                  <to>
                    <xdr:col>1</xdr:col>
                    <xdr:colOff>419100</xdr:colOff>
                    <xdr:row>24</xdr:row>
                    <xdr:rowOff>19050</xdr:rowOff>
                  </to>
                </anchor>
              </controlPr>
            </control>
          </mc:Choice>
        </mc:AlternateContent>
        <mc:AlternateContent xmlns:mc="http://schemas.openxmlformats.org/markup-compatibility/2006">
          <mc:Choice Requires="x14">
            <control shapeId="1359" r:id="rId15" name="oknWidget_taxable6">
              <controlPr defaultSize="0" autoFill="0" autoLine="0" autoPict="0" altText="">
                <anchor moveWithCells="1">
                  <from>
                    <xdr:col>1</xdr:col>
                    <xdr:colOff>123825</xdr:colOff>
                    <xdr:row>24</xdr:row>
                    <xdr:rowOff>9525</xdr:rowOff>
                  </from>
                  <to>
                    <xdr:col>1</xdr:col>
                    <xdr:colOff>419100</xdr:colOff>
                    <xdr:row>25</xdr:row>
                    <xdr:rowOff>19050</xdr:rowOff>
                  </to>
                </anchor>
              </controlPr>
            </control>
          </mc:Choice>
        </mc:AlternateContent>
        <mc:AlternateContent xmlns:mc="http://schemas.openxmlformats.org/markup-compatibility/2006">
          <mc:Choice Requires="x14">
            <control shapeId="1360" r:id="rId16" name="oknWidget_taxable7">
              <controlPr defaultSize="0" autoFill="0" autoLine="0" autoPict="0" altText="">
                <anchor moveWithCells="1">
                  <from>
                    <xdr:col>1</xdr:col>
                    <xdr:colOff>123825</xdr:colOff>
                    <xdr:row>25</xdr:row>
                    <xdr:rowOff>9525</xdr:rowOff>
                  </from>
                  <to>
                    <xdr:col>1</xdr:col>
                    <xdr:colOff>419100</xdr:colOff>
                    <xdr:row>26</xdr:row>
                    <xdr:rowOff>19050</xdr:rowOff>
                  </to>
                </anchor>
              </controlPr>
            </control>
          </mc:Choice>
        </mc:AlternateContent>
        <mc:AlternateContent xmlns:mc="http://schemas.openxmlformats.org/markup-compatibility/2006">
          <mc:Choice Requires="x14">
            <control shapeId="1361" r:id="rId17" name="oknWidget_taxable8">
              <controlPr defaultSize="0" autoFill="0" autoLine="0" autoPict="0" altText="">
                <anchor moveWithCells="1">
                  <from>
                    <xdr:col>1</xdr:col>
                    <xdr:colOff>123825</xdr:colOff>
                    <xdr:row>26</xdr:row>
                    <xdr:rowOff>9525</xdr:rowOff>
                  </from>
                  <to>
                    <xdr:col>1</xdr:col>
                    <xdr:colOff>419100</xdr:colOff>
                    <xdr:row>27</xdr:row>
                    <xdr:rowOff>19050</xdr:rowOff>
                  </to>
                </anchor>
              </controlPr>
            </control>
          </mc:Choice>
        </mc:AlternateContent>
        <mc:AlternateContent xmlns:mc="http://schemas.openxmlformats.org/markup-compatibility/2006">
          <mc:Choice Requires="x14">
            <control shapeId="1362" r:id="rId18" name="oknWidget_taxable9">
              <controlPr defaultSize="0" autoFill="0" autoLine="0" autoPict="0" altText="">
                <anchor moveWithCells="1">
                  <from>
                    <xdr:col>1</xdr:col>
                    <xdr:colOff>123825</xdr:colOff>
                    <xdr:row>27</xdr:row>
                    <xdr:rowOff>9525</xdr:rowOff>
                  </from>
                  <to>
                    <xdr:col>1</xdr:col>
                    <xdr:colOff>419100</xdr:colOff>
                    <xdr:row>28</xdr:row>
                    <xdr:rowOff>19050</xdr:rowOff>
                  </to>
                </anchor>
              </controlPr>
            </control>
          </mc:Choice>
        </mc:AlternateContent>
        <mc:AlternateContent xmlns:mc="http://schemas.openxmlformats.org/markup-compatibility/2006">
          <mc:Choice Requires="x14">
            <control shapeId="1363" r:id="rId19" name="oknWidget_taxable10">
              <controlPr defaultSize="0" autoFill="0" autoLine="0" autoPict="0" altText="">
                <anchor moveWithCells="1">
                  <from>
                    <xdr:col>1</xdr:col>
                    <xdr:colOff>123825</xdr:colOff>
                    <xdr:row>28</xdr:row>
                    <xdr:rowOff>9525</xdr:rowOff>
                  </from>
                  <to>
                    <xdr:col>1</xdr:col>
                    <xdr:colOff>419100</xdr:colOff>
                    <xdr:row>29</xdr:row>
                    <xdr:rowOff>19050</xdr:rowOff>
                  </to>
                </anchor>
              </controlPr>
            </control>
          </mc:Choice>
        </mc:AlternateContent>
        <mc:AlternateContent xmlns:mc="http://schemas.openxmlformats.org/markup-compatibility/2006">
          <mc:Choice Requires="x14">
            <control shapeId="1364" r:id="rId20" name="oknWidget_taxable11">
              <controlPr defaultSize="0" autoFill="0" autoLine="0" autoPict="0" altText="">
                <anchor moveWithCells="1">
                  <from>
                    <xdr:col>1</xdr:col>
                    <xdr:colOff>123825</xdr:colOff>
                    <xdr:row>29</xdr:row>
                    <xdr:rowOff>9525</xdr:rowOff>
                  </from>
                  <to>
                    <xdr:col>1</xdr:col>
                    <xdr:colOff>419100</xdr:colOff>
                    <xdr:row>30</xdr:row>
                    <xdr:rowOff>19050</xdr:rowOff>
                  </to>
                </anchor>
              </controlPr>
            </control>
          </mc:Choice>
        </mc:AlternateContent>
        <mc:AlternateContent xmlns:mc="http://schemas.openxmlformats.org/markup-compatibility/2006">
          <mc:Choice Requires="x14">
            <control shapeId="1365" r:id="rId21" name="oknWidget_taxable12">
              <controlPr defaultSize="0" autoFill="0" autoLine="0" autoPict="0" altText="">
                <anchor moveWithCells="1">
                  <from>
                    <xdr:col>1</xdr:col>
                    <xdr:colOff>123825</xdr:colOff>
                    <xdr:row>30</xdr:row>
                    <xdr:rowOff>9525</xdr:rowOff>
                  </from>
                  <to>
                    <xdr:col>1</xdr:col>
                    <xdr:colOff>419100</xdr:colOff>
                    <xdr:row>31</xdr:row>
                    <xdr:rowOff>19050</xdr:rowOff>
                  </to>
                </anchor>
              </controlPr>
            </control>
          </mc:Choice>
        </mc:AlternateContent>
        <mc:AlternateContent xmlns:mc="http://schemas.openxmlformats.org/markup-compatibility/2006">
          <mc:Choice Requires="x14">
            <control shapeId="1366" r:id="rId22" name="oknWidget_taxable13">
              <controlPr defaultSize="0" autoFill="0" autoLine="0" autoPict="0" altText="">
                <anchor moveWithCells="1">
                  <from>
                    <xdr:col>1</xdr:col>
                    <xdr:colOff>123825</xdr:colOff>
                    <xdr:row>31</xdr:row>
                    <xdr:rowOff>9525</xdr:rowOff>
                  </from>
                  <to>
                    <xdr:col>1</xdr:col>
                    <xdr:colOff>419100</xdr:colOff>
                    <xdr:row>32</xdr:row>
                    <xdr:rowOff>19050</xdr:rowOff>
                  </to>
                </anchor>
              </controlPr>
            </control>
          </mc:Choice>
        </mc:AlternateContent>
        <mc:AlternateContent xmlns:mc="http://schemas.openxmlformats.org/markup-compatibility/2006">
          <mc:Choice Requires="x14">
            <control shapeId="1367" r:id="rId23" name="oknWidget_taxable14">
              <controlPr defaultSize="0" autoFill="0" autoLine="0" autoPict="0" altText="">
                <anchor moveWithCells="1">
                  <from>
                    <xdr:col>1</xdr:col>
                    <xdr:colOff>123825</xdr:colOff>
                    <xdr:row>32</xdr:row>
                    <xdr:rowOff>9525</xdr:rowOff>
                  </from>
                  <to>
                    <xdr:col>1</xdr:col>
                    <xdr:colOff>419100</xdr:colOff>
                    <xdr:row>33</xdr:row>
                    <xdr:rowOff>19050</xdr:rowOff>
                  </to>
                </anchor>
              </controlPr>
            </control>
          </mc:Choice>
        </mc:AlternateContent>
        <mc:AlternateContent xmlns:mc="http://schemas.openxmlformats.org/markup-compatibility/2006">
          <mc:Choice Requires="x14">
            <control shapeId="1368" r:id="rId24" name="oknWidget_taxable15">
              <controlPr defaultSize="0" autoFill="0" autoLine="0" autoPict="0" altText="">
                <anchor moveWithCells="1">
                  <from>
                    <xdr:col>1</xdr:col>
                    <xdr:colOff>123825</xdr:colOff>
                    <xdr:row>33</xdr:row>
                    <xdr:rowOff>9525</xdr:rowOff>
                  </from>
                  <to>
                    <xdr:col>1</xdr:col>
                    <xdr:colOff>419100</xdr:colOff>
                    <xdr:row>34</xdr:row>
                    <xdr:rowOff>19050</xdr:rowOff>
                  </to>
                </anchor>
              </controlPr>
            </control>
          </mc:Choice>
        </mc:AlternateContent>
        <mc:AlternateContent xmlns:mc="http://schemas.openxmlformats.org/markup-compatibility/2006">
          <mc:Choice Requires="x14">
            <control shapeId="1369" r:id="rId25" name="oknWidget_taxable16">
              <controlPr defaultSize="0" autoFill="0" autoLine="0" autoPict="0" altText="">
                <anchor moveWithCells="1">
                  <from>
                    <xdr:col>1</xdr:col>
                    <xdr:colOff>123825</xdr:colOff>
                    <xdr:row>34</xdr:row>
                    <xdr:rowOff>9525</xdr:rowOff>
                  </from>
                  <to>
                    <xdr:col>1</xdr:col>
                    <xdr:colOff>419100</xdr:colOff>
                    <xdr:row>35</xdr:row>
                    <xdr:rowOff>19050</xdr:rowOff>
                  </to>
                </anchor>
              </controlPr>
            </control>
          </mc:Choice>
        </mc:AlternateContent>
        <mc:AlternateContent xmlns:mc="http://schemas.openxmlformats.org/markup-compatibility/2006">
          <mc:Choice Requires="x14">
            <control shapeId="1370" r:id="rId26" name="oknWidget_taxable17">
              <controlPr defaultSize="0" autoFill="0" autoLine="0" autoPict="0" altText="">
                <anchor moveWithCells="1">
                  <from>
                    <xdr:col>1</xdr:col>
                    <xdr:colOff>123825</xdr:colOff>
                    <xdr:row>35</xdr:row>
                    <xdr:rowOff>9525</xdr:rowOff>
                  </from>
                  <to>
                    <xdr:col>1</xdr:col>
                    <xdr:colOff>419100</xdr:colOff>
                    <xdr:row>36</xdr:row>
                    <xdr:rowOff>19050</xdr:rowOff>
                  </to>
                </anchor>
              </controlPr>
            </control>
          </mc:Choice>
        </mc:AlternateContent>
        <mc:AlternateContent xmlns:mc="http://schemas.openxmlformats.org/markup-compatibility/2006">
          <mc:Choice Requires="x14">
            <control shapeId="1371" r:id="rId27" name="oknWidget_taxable18">
              <controlPr defaultSize="0" autoFill="0" autoLine="0" autoPict="0" altText="">
                <anchor moveWithCells="1">
                  <from>
                    <xdr:col>1</xdr:col>
                    <xdr:colOff>123825</xdr:colOff>
                    <xdr:row>36</xdr:row>
                    <xdr:rowOff>9525</xdr:rowOff>
                  </from>
                  <to>
                    <xdr:col>1</xdr:col>
                    <xdr:colOff>419100</xdr:colOff>
                    <xdr:row>127</xdr:row>
                    <xdr:rowOff>19050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1016</vt:i4>
      </vt:variant>
    </vt:vector>
  </HeadingPairs>
  <TitlesOfParts>
    <vt:vector size="1017" baseType="lpstr">
      <vt:lpstr>Invoice</vt:lpstr>
      <vt:lpstr>oknBalanceDue</vt:lpstr>
      <vt:lpstr>oknCompanyAddress</vt:lpstr>
      <vt:lpstr>oknCompanyCityStateZip</vt:lpstr>
      <vt:lpstr>oknCompanyContact</vt:lpstr>
      <vt:lpstr>oknCompanyName</vt:lpstr>
      <vt:lpstr>oknCost_1</vt:lpstr>
      <vt:lpstr>oknCost_10</vt:lpstr>
      <vt:lpstr>oknCost_100</vt:lpstr>
      <vt:lpstr>oknCost_101</vt:lpstr>
      <vt:lpstr>oknCost_102</vt:lpstr>
      <vt:lpstr>oknCost_103</vt:lpstr>
      <vt:lpstr>oknCost_104</vt:lpstr>
      <vt:lpstr>oknCost_105</vt:lpstr>
      <vt:lpstr>oknCost_106</vt:lpstr>
      <vt:lpstr>oknCost_107</vt:lpstr>
      <vt:lpstr>oknCost_108</vt:lpstr>
      <vt:lpstr>oknCost_11</vt:lpstr>
      <vt:lpstr>oknCost_12</vt:lpstr>
      <vt:lpstr>oknCost_13</vt:lpstr>
      <vt:lpstr>oknCost_14</vt:lpstr>
      <vt:lpstr>oknCost_15</vt:lpstr>
      <vt:lpstr>oknCost_16</vt:lpstr>
      <vt:lpstr>oknCost_17</vt:lpstr>
      <vt:lpstr>oknCost_18</vt:lpstr>
      <vt:lpstr>oknCost_19</vt:lpstr>
      <vt:lpstr>oknCost_2</vt:lpstr>
      <vt:lpstr>oknCost_20</vt:lpstr>
      <vt:lpstr>oknCost_21</vt:lpstr>
      <vt:lpstr>oknCost_22</vt:lpstr>
      <vt:lpstr>oknCost_23</vt:lpstr>
      <vt:lpstr>oknCost_24</vt:lpstr>
      <vt:lpstr>oknCost_25</vt:lpstr>
      <vt:lpstr>oknCost_26</vt:lpstr>
      <vt:lpstr>oknCost_27</vt:lpstr>
      <vt:lpstr>oknCost_28</vt:lpstr>
      <vt:lpstr>oknCost_29</vt:lpstr>
      <vt:lpstr>oknCost_3</vt:lpstr>
      <vt:lpstr>oknCost_30</vt:lpstr>
      <vt:lpstr>oknCost_31</vt:lpstr>
      <vt:lpstr>oknCost_32</vt:lpstr>
      <vt:lpstr>oknCost_33</vt:lpstr>
      <vt:lpstr>oknCost_34</vt:lpstr>
      <vt:lpstr>oknCost_35</vt:lpstr>
      <vt:lpstr>oknCost_36</vt:lpstr>
      <vt:lpstr>oknCost_37</vt:lpstr>
      <vt:lpstr>oknCost_38</vt:lpstr>
      <vt:lpstr>oknCost_39</vt:lpstr>
      <vt:lpstr>oknCost_4</vt:lpstr>
      <vt:lpstr>oknCost_40</vt:lpstr>
      <vt:lpstr>oknCost_41</vt:lpstr>
      <vt:lpstr>oknCost_42</vt:lpstr>
      <vt:lpstr>oknCost_43</vt:lpstr>
      <vt:lpstr>oknCost_44</vt:lpstr>
      <vt:lpstr>oknCost_45</vt:lpstr>
      <vt:lpstr>oknCost_46</vt:lpstr>
      <vt:lpstr>oknCost_47</vt:lpstr>
      <vt:lpstr>oknCost_48</vt:lpstr>
      <vt:lpstr>oknCost_49</vt:lpstr>
      <vt:lpstr>oknCost_5</vt:lpstr>
      <vt:lpstr>oknCost_50</vt:lpstr>
      <vt:lpstr>oknCost_51</vt:lpstr>
      <vt:lpstr>oknCost_52</vt:lpstr>
      <vt:lpstr>oknCost_53</vt:lpstr>
      <vt:lpstr>oknCost_54</vt:lpstr>
      <vt:lpstr>oknCost_55</vt:lpstr>
      <vt:lpstr>oknCost_56</vt:lpstr>
      <vt:lpstr>oknCost_57</vt:lpstr>
      <vt:lpstr>oknCost_58</vt:lpstr>
      <vt:lpstr>oknCost_59</vt:lpstr>
      <vt:lpstr>oknCost_6</vt:lpstr>
      <vt:lpstr>oknCost_60</vt:lpstr>
      <vt:lpstr>oknCost_61</vt:lpstr>
      <vt:lpstr>oknCost_62</vt:lpstr>
      <vt:lpstr>oknCost_63</vt:lpstr>
      <vt:lpstr>oknCost_64</vt:lpstr>
      <vt:lpstr>oknCost_65</vt:lpstr>
      <vt:lpstr>oknCost_66</vt:lpstr>
      <vt:lpstr>oknCost_67</vt:lpstr>
      <vt:lpstr>oknCost_68</vt:lpstr>
      <vt:lpstr>oknCost_69</vt:lpstr>
      <vt:lpstr>oknCost_7</vt:lpstr>
      <vt:lpstr>oknCost_70</vt:lpstr>
      <vt:lpstr>oknCost_71</vt:lpstr>
      <vt:lpstr>oknCost_72</vt:lpstr>
      <vt:lpstr>oknCost_73</vt:lpstr>
      <vt:lpstr>oknCost_74</vt:lpstr>
      <vt:lpstr>oknCost_75</vt:lpstr>
      <vt:lpstr>oknCost_76</vt:lpstr>
      <vt:lpstr>oknCost_77</vt:lpstr>
      <vt:lpstr>oknCost_78</vt:lpstr>
      <vt:lpstr>oknCost_79</vt:lpstr>
      <vt:lpstr>oknCost_8</vt:lpstr>
      <vt:lpstr>oknCost_80</vt:lpstr>
      <vt:lpstr>oknCost_81</vt:lpstr>
      <vt:lpstr>oknCost_82</vt:lpstr>
      <vt:lpstr>oknCost_83</vt:lpstr>
      <vt:lpstr>oknCost_84</vt:lpstr>
      <vt:lpstr>oknCost_85</vt:lpstr>
      <vt:lpstr>oknCost_86</vt:lpstr>
      <vt:lpstr>oknCost_87</vt:lpstr>
      <vt:lpstr>oknCost_88</vt:lpstr>
      <vt:lpstr>oknCost_89</vt:lpstr>
      <vt:lpstr>oknCost_9</vt:lpstr>
      <vt:lpstr>oknCost_90</vt:lpstr>
      <vt:lpstr>oknCost_91</vt:lpstr>
      <vt:lpstr>oknCost_92</vt:lpstr>
      <vt:lpstr>oknCost_93</vt:lpstr>
      <vt:lpstr>oknCost_94</vt:lpstr>
      <vt:lpstr>oknCost_95</vt:lpstr>
      <vt:lpstr>oknCost_96</vt:lpstr>
      <vt:lpstr>oknCost_97</vt:lpstr>
      <vt:lpstr>oknCost_98</vt:lpstr>
      <vt:lpstr>oknCost_99</vt:lpstr>
      <vt:lpstr>oknDatabaseName</vt:lpstr>
      <vt:lpstr>oknDueDate</vt:lpstr>
      <vt:lpstr>oknInvoiceDate</vt:lpstr>
      <vt:lpstr>oknInvoiceID</vt:lpstr>
      <vt:lpstr>oknLineTotal_1</vt:lpstr>
      <vt:lpstr>oknLineTotal_10</vt:lpstr>
      <vt:lpstr>oknLineTotal_100</vt:lpstr>
      <vt:lpstr>oknLineTotal_101</vt:lpstr>
      <vt:lpstr>oknLineTotal_102</vt:lpstr>
      <vt:lpstr>oknLineTotal_103</vt:lpstr>
      <vt:lpstr>oknLineTotal_104</vt:lpstr>
      <vt:lpstr>oknLineTotal_105</vt:lpstr>
      <vt:lpstr>oknLineTotal_106</vt:lpstr>
      <vt:lpstr>oknLineTotal_107</vt:lpstr>
      <vt:lpstr>oknLineTotal_108</vt:lpstr>
      <vt:lpstr>oknLineTotal_11</vt:lpstr>
      <vt:lpstr>oknLineTotal_12</vt:lpstr>
      <vt:lpstr>oknLineTotal_13</vt:lpstr>
      <vt:lpstr>oknLineTotal_14</vt:lpstr>
      <vt:lpstr>oknLineTotal_15</vt:lpstr>
      <vt:lpstr>oknLineTotal_16</vt:lpstr>
      <vt:lpstr>oknLineTotal_17</vt:lpstr>
      <vt:lpstr>oknLineTotal_18</vt:lpstr>
      <vt:lpstr>oknLineTotal_19</vt:lpstr>
      <vt:lpstr>oknLineTotal_2</vt:lpstr>
      <vt:lpstr>oknLineTotal_20</vt:lpstr>
      <vt:lpstr>oknLineTotal_21</vt:lpstr>
      <vt:lpstr>oknLineTotal_22</vt:lpstr>
      <vt:lpstr>oknLineTotal_23</vt:lpstr>
      <vt:lpstr>oknLineTotal_24</vt:lpstr>
      <vt:lpstr>oknLineTotal_25</vt:lpstr>
      <vt:lpstr>oknLineTotal_26</vt:lpstr>
      <vt:lpstr>oknLineTotal_27</vt:lpstr>
      <vt:lpstr>oknLineTotal_28</vt:lpstr>
      <vt:lpstr>oknLineTotal_29</vt:lpstr>
      <vt:lpstr>oknLineTotal_3</vt:lpstr>
      <vt:lpstr>oknLineTotal_30</vt:lpstr>
      <vt:lpstr>oknLineTotal_31</vt:lpstr>
      <vt:lpstr>oknLineTotal_32</vt:lpstr>
      <vt:lpstr>oknLineTotal_33</vt:lpstr>
      <vt:lpstr>oknLineTotal_34</vt:lpstr>
      <vt:lpstr>oknLineTotal_35</vt:lpstr>
      <vt:lpstr>oknLineTotal_36</vt:lpstr>
      <vt:lpstr>oknLineTotal_37</vt:lpstr>
      <vt:lpstr>oknLineTotal_38</vt:lpstr>
      <vt:lpstr>oknLineTotal_39</vt:lpstr>
      <vt:lpstr>oknLineTotal_4</vt:lpstr>
      <vt:lpstr>oknLineTotal_40</vt:lpstr>
      <vt:lpstr>oknLineTotal_41</vt:lpstr>
      <vt:lpstr>oknLineTotal_42</vt:lpstr>
      <vt:lpstr>oknLineTotal_43</vt:lpstr>
      <vt:lpstr>oknLineTotal_44</vt:lpstr>
      <vt:lpstr>oknLineTotal_45</vt:lpstr>
      <vt:lpstr>oknLineTotal_46</vt:lpstr>
      <vt:lpstr>oknLineTotal_47</vt:lpstr>
      <vt:lpstr>oknLineTotal_48</vt:lpstr>
      <vt:lpstr>oknLineTotal_49</vt:lpstr>
      <vt:lpstr>oknLineTotal_5</vt:lpstr>
      <vt:lpstr>oknLineTotal_50</vt:lpstr>
      <vt:lpstr>oknLineTotal_51</vt:lpstr>
      <vt:lpstr>oknLineTotal_52</vt:lpstr>
      <vt:lpstr>oknLineTotal_53</vt:lpstr>
      <vt:lpstr>oknLineTotal_54</vt:lpstr>
      <vt:lpstr>oknLineTotal_55</vt:lpstr>
      <vt:lpstr>oknLineTotal_56</vt:lpstr>
      <vt:lpstr>oknLineTotal_57</vt:lpstr>
      <vt:lpstr>oknLineTotal_58</vt:lpstr>
      <vt:lpstr>oknLineTotal_59</vt:lpstr>
      <vt:lpstr>oknLineTotal_6</vt:lpstr>
      <vt:lpstr>oknLineTotal_60</vt:lpstr>
      <vt:lpstr>oknLineTotal_61</vt:lpstr>
      <vt:lpstr>oknLineTotal_62</vt:lpstr>
      <vt:lpstr>oknLineTotal_63</vt:lpstr>
      <vt:lpstr>oknLineTotal_64</vt:lpstr>
      <vt:lpstr>oknLineTotal_65</vt:lpstr>
      <vt:lpstr>oknLineTotal_66</vt:lpstr>
      <vt:lpstr>oknLineTotal_67</vt:lpstr>
      <vt:lpstr>oknLineTotal_68</vt:lpstr>
      <vt:lpstr>oknLineTotal_69</vt:lpstr>
      <vt:lpstr>oknLineTotal_7</vt:lpstr>
      <vt:lpstr>oknLineTotal_70</vt:lpstr>
      <vt:lpstr>oknLineTotal_71</vt:lpstr>
      <vt:lpstr>oknLineTotal_72</vt:lpstr>
      <vt:lpstr>oknLineTotal_73</vt:lpstr>
      <vt:lpstr>oknLineTotal_74</vt:lpstr>
      <vt:lpstr>oknLineTotal_75</vt:lpstr>
      <vt:lpstr>oknLineTotal_76</vt:lpstr>
      <vt:lpstr>oknLineTotal_77</vt:lpstr>
      <vt:lpstr>oknLineTotal_78</vt:lpstr>
      <vt:lpstr>oknLineTotal_79</vt:lpstr>
      <vt:lpstr>oknLineTotal_8</vt:lpstr>
      <vt:lpstr>oknLineTotal_80</vt:lpstr>
      <vt:lpstr>oknLineTotal_81</vt:lpstr>
      <vt:lpstr>oknLineTotal_82</vt:lpstr>
      <vt:lpstr>oknLineTotal_83</vt:lpstr>
      <vt:lpstr>oknLineTotal_84</vt:lpstr>
      <vt:lpstr>oknLineTotal_85</vt:lpstr>
      <vt:lpstr>oknLineTotal_86</vt:lpstr>
      <vt:lpstr>oknLineTotal_87</vt:lpstr>
      <vt:lpstr>oknLineTotal_88</vt:lpstr>
      <vt:lpstr>oknLineTotal_89</vt:lpstr>
      <vt:lpstr>oknLineTotal_9</vt:lpstr>
      <vt:lpstr>oknLineTotal_90</vt:lpstr>
      <vt:lpstr>oknLineTotal_91</vt:lpstr>
      <vt:lpstr>oknLineTotal_92</vt:lpstr>
      <vt:lpstr>oknLineTotal_93</vt:lpstr>
      <vt:lpstr>oknLineTotal_94</vt:lpstr>
      <vt:lpstr>oknLineTotal_95</vt:lpstr>
      <vt:lpstr>oknLineTotal_96</vt:lpstr>
      <vt:lpstr>oknLineTotal_97</vt:lpstr>
      <vt:lpstr>oknLineTotal_98</vt:lpstr>
      <vt:lpstr>oknLineTotal_99</vt:lpstr>
      <vt:lpstr>oknLineTotalTaxable</vt:lpstr>
      <vt:lpstr>oknOrderID</vt:lpstr>
      <vt:lpstr>oknPayments</vt:lpstr>
      <vt:lpstr>oknPaymentTerm</vt:lpstr>
      <vt:lpstr>oknPrice_1</vt:lpstr>
      <vt:lpstr>oknPrice_10</vt:lpstr>
      <vt:lpstr>oknPrice_100</vt:lpstr>
      <vt:lpstr>oknPrice_101</vt:lpstr>
      <vt:lpstr>oknPrice_102</vt:lpstr>
      <vt:lpstr>oknPrice_103</vt:lpstr>
      <vt:lpstr>oknPrice_104</vt:lpstr>
      <vt:lpstr>oknPrice_105</vt:lpstr>
      <vt:lpstr>oknPrice_106</vt:lpstr>
      <vt:lpstr>oknPrice_107</vt:lpstr>
      <vt:lpstr>oknPrice_108</vt:lpstr>
      <vt:lpstr>oknPrice_11</vt:lpstr>
      <vt:lpstr>oknPrice_12</vt:lpstr>
      <vt:lpstr>oknPrice_13</vt:lpstr>
      <vt:lpstr>oknPrice_14</vt:lpstr>
      <vt:lpstr>oknPrice_15</vt:lpstr>
      <vt:lpstr>oknPrice_16</vt:lpstr>
      <vt:lpstr>oknPrice_17</vt:lpstr>
      <vt:lpstr>oknPrice_18</vt:lpstr>
      <vt:lpstr>oknPrice_19</vt:lpstr>
      <vt:lpstr>oknPrice_2</vt:lpstr>
      <vt:lpstr>oknPrice_20</vt:lpstr>
      <vt:lpstr>oknPrice_21</vt:lpstr>
      <vt:lpstr>oknPrice_22</vt:lpstr>
      <vt:lpstr>oknPrice_23</vt:lpstr>
      <vt:lpstr>oknPrice_24</vt:lpstr>
      <vt:lpstr>oknPrice_25</vt:lpstr>
      <vt:lpstr>oknPrice_26</vt:lpstr>
      <vt:lpstr>oknPrice_27</vt:lpstr>
      <vt:lpstr>oknPrice_28</vt:lpstr>
      <vt:lpstr>oknPrice_29</vt:lpstr>
      <vt:lpstr>oknPrice_3</vt:lpstr>
      <vt:lpstr>oknPrice_30</vt:lpstr>
      <vt:lpstr>oknPrice_31</vt:lpstr>
      <vt:lpstr>oknPrice_32</vt:lpstr>
      <vt:lpstr>oknPrice_33</vt:lpstr>
      <vt:lpstr>oknPrice_34</vt:lpstr>
      <vt:lpstr>oknPrice_35</vt:lpstr>
      <vt:lpstr>oknPrice_36</vt:lpstr>
      <vt:lpstr>oknPrice_37</vt:lpstr>
      <vt:lpstr>oknPrice_38</vt:lpstr>
      <vt:lpstr>oknPrice_39</vt:lpstr>
      <vt:lpstr>oknPrice_4</vt:lpstr>
      <vt:lpstr>oknPrice_40</vt:lpstr>
      <vt:lpstr>oknPrice_41</vt:lpstr>
      <vt:lpstr>oknPrice_42</vt:lpstr>
      <vt:lpstr>oknPrice_43</vt:lpstr>
      <vt:lpstr>oknPrice_44</vt:lpstr>
      <vt:lpstr>oknPrice_45</vt:lpstr>
      <vt:lpstr>oknPrice_46</vt:lpstr>
      <vt:lpstr>oknPrice_47</vt:lpstr>
      <vt:lpstr>oknPrice_48</vt:lpstr>
      <vt:lpstr>oknPrice_49</vt:lpstr>
      <vt:lpstr>oknPrice_5</vt:lpstr>
      <vt:lpstr>oknPrice_50</vt:lpstr>
      <vt:lpstr>oknPrice_51</vt:lpstr>
      <vt:lpstr>oknPrice_52</vt:lpstr>
      <vt:lpstr>oknPrice_53</vt:lpstr>
      <vt:lpstr>oknPrice_54</vt:lpstr>
      <vt:lpstr>oknPrice_55</vt:lpstr>
      <vt:lpstr>oknPrice_56</vt:lpstr>
      <vt:lpstr>oknPrice_57</vt:lpstr>
      <vt:lpstr>oknPrice_58</vt:lpstr>
      <vt:lpstr>oknPrice_59</vt:lpstr>
      <vt:lpstr>oknPrice_6</vt:lpstr>
      <vt:lpstr>oknPrice_60</vt:lpstr>
      <vt:lpstr>oknPrice_61</vt:lpstr>
      <vt:lpstr>oknPrice_62</vt:lpstr>
      <vt:lpstr>oknPrice_63</vt:lpstr>
      <vt:lpstr>oknPrice_64</vt:lpstr>
      <vt:lpstr>oknPrice_65</vt:lpstr>
      <vt:lpstr>oknPrice_66</vt:lpstr>
      <vt:lpstr>oknPrice_67</vt:lpstr>
      <vt:lpstr>oknPrice_68</vt:lpstr>
      <vt:lpstr>oknPrice_69</vt:lpstr>
      <vt:lpstr>oknPrice_7</vt:lpstr>
      <vt:lpstr>oknPrice_70</vt:lpstr>
      <vt:lpstr>oknPrice_71</vt:lpstr>
      <vt:lpstr>oknPrice_72</vt:lpstr>
      <vt:lpstr>oknPrice_73</vt:lpstr>
      <vt:lpstr>oknPrice_74</vt:lpstr>
      <vt:lpstr>oknPrice_75</vt:lpstr>
      <vt:lpstr>oknPrice_76</vt:lpstr>
      <vt:lpstr>oknPrice_77</vt:lpstr>
      <vt:lpstr>oknPrice_78</vt:lpstr>
      <vt:lpstr>oknPrice_79</vt:lpstr>
      <vt:lpstr>oknPrice_8</vt:lpstr>
      <vt:lpstr>oknPrice_80</vt:lpstr>
      <vt:lpstr>oknPrice_81</vt:lpstr>
      <vt:lpstr>oknPrice_82</vt:lpstr>
      <vt:lpstr>oknPrice_83</vt:lpstr>
      <vt:lpstr>oknPrice_84</vt:lpstr>
      <vt:lpstr>oknPrice_85</vt:lpstr>
      <vt:lpstr>oknPrice_86</vt:lpstr>
      <vt:lpstr>oknPrice_87</vt:lpstr>
      <vt:lpstr>oknPrice_88</vt:lpstr>
      <vt:lpstr>oknPrice_89</vt:lpstr>
      <vt:lpstr>oknPrice_9</vt:lpstr>
      <vt:lpstr>oknPrice_90</vt:lpstr>
      <vt:lpstr>oknPrice_91</vt:lpstr>
      <vt:lpstr>oknPrice_92</vt:lpstr>
      <vt:lpstr>oknPrice_93</vt:lpstr>
      <vt:lpstr>oknPrice_94</vt:lpstr>
      <vt:lpstr>oknPrice_95</vt:lpstr>
      <vt:lpstr>oknPrice_96</vt:lpstr>
      <vt:lpstr>oknPrice_97</vt:lpstr>
      <vt:lpstr>oknPrice_98</vt:lpstr>
      <vt:lpstr>oknPrice_99</vt:lpstr>
      <vt:lpstr>oknProductID_1</vt:lpstr>
      <vt:lpstr>oknProductID_10</vt:lpstr>
      <vt:lpstr>oknProductID_100</vt:lpstr>
      <vt:lpstr>oknProductID_101</vt:lpstr>
      <vt:lpstr>oknProductID_102</vt:lpstr>
      <vt:lpstr>oknProductID_103</vt:lpstr>
      <vt:lpstr>oknProductID_104</vt:lpstr>
      <vt:lpstr>oknProductID_105</vt:lpstr>
      <vt:lpstr>oknProductID_106</vt:lpstr>
      <vt:lpstr>oknProductID_107</vt:lpstr>
      <vt:lpstr>oknProductID_108</vt:lpstr>
      <vt:lpstr>oknProductID_11</vt:lpstr>
      <vt:lpstr>oknProductID_12</vt:lpstr>
      <vt:lpstr>oknProductID_13</vt:lpstr>
      <vt:lpstr>oknProductID_14</vt:lpstr>
      <vt:lpstr>oknProductID_15</vt:lpstr>
      <vt:lpstr>oknProductID_16</vt:lpstr>
      <vt:lpstr>oknProductID_17</vt:lpstr>
      <vt:lpstr>oknProductID_18</vt:lpstr>
      <vt:lpstr>oknProductID_19</vt:lpstr>
      <vt:lpstr>oknProductID_2</vt:lpstr>
      <vt:lpstr>oknProductID_20</vt:lpstr>
      <vt:lpstr>oknProductID_21</vt:lpstr>
      <vt:lpstr>oknProductID_22</vt:lpstr>
      <vt:lpstr>oknProductID_23</vt:lpstr>
      <vt:lpstr>oknProductID_24</vt:lpstr>
      <vt:lpstr>oknProductID_25</vt:lpstr>
      <vt:lpstr>oknProductID_26</vt:lpstr>
      <vt:lpstr>oknProductID_27</vt:lpstr>
      <vt:lpstr>oknProductID_28</vt:lpstr>
      <vt:lpstr>oknProductID_29</vt:lpstr>
      <vt:lpstr>oknProductID_3</vt:lpstr>
      <vt:lpstr>oknProductID_30</vt:lpstr>
      <vt:lpstr>oknProductID_31</vt:lpstr>
      <vt:lpstr>oknProductID_32</vt:lpstr>
      <vt:lpstr>oknProductID_33</vt:lpstr>
      <vt:lpstr>oknProductID_34</vt:lpstr>
      <vt:lpstr>oknProductID_35</vt:lpstr>
      <vt:lpstr>oknProductID_36</vt:lpstr>
      <vt:lpstr>oknProductID_37</vt:lpstr>
      <vt:lpstr>oknProductID_38</vt:lpstr>
      <vt:lpstr>oknProductID_39</vt:lpstr>
      <vt:lpstr>oknProductID_4</vt:lpstr>
      <vt:lpstr>oknProductID_40</vt:lpstr>
      <vt:lpstr>oknProductID_41</vt:lpstr>
      <vt:lpstr>oknProductID_42</vt:lpstr>
      <vt:lpstr>oknProductID_43</vt:lpstr>
      <vt:lpstr>oknProductID_44</vt:lpstr>
      <vt:lpstr>oknProductID_45</vt:lpstr>
      <vt:lpstr>oknProductID_46</vt:lpstr>
      <vt:lpstr>oknProductID_47</vt:lpstr>
      <vt:lpstr>oknProductID_48</vt:lpstr>
      <vt:lpstr>oknProductID_49</vt:lpstr>
      <vt:lpstr>oknProductID_5</vt:lpstr>
      <vt:lpstr>oknProductID_50</vt:lpstr>
      <vt:lpstr>oknProductID_51</vt:lpstr>
      <vt:lpstr>oknProductID_52</vt:lpstr>
      <vt:lpstr>oknProductID_53</vt:lpstr>
      <vt:lpstr>oknProductID_54</vt:lpstr>
      <vt:lpstr>oknProductID_55</vt:lpstr>
      <vt:lpstr>oknProductID_56</vt:lpstr>
      <vt:lpstr>oknProductID_57</vt:lpstr>
      <vt:lpstr>oknProductID_58</vt:lpstr>
      <vt:lpstr>oknProductID_59</vt:lpstr>
      <vt:lpstr>oknProductID_6</vt:lpstr>
      <vt:lpstr>oknProductID_60</vt:lpstr>
      <vt:lpstr>oknProductID_61</vt:lpstr>
      <vt:lpstr>oknProductID_62</vt:lpstr>
      <vt:lpstr>oknProductID_63</vt:lpstr>
      <vt:lpstr>oknProductID_64</vt:lpstr>
      <vt:lpstr>oknProductID_65</vt:lpstr>
      <vt:lpstr>oknProductID_66</vt:lpstr>
      <vt:lpstr>oknProductID_67</vt:lpstr>
      <vt:lpstr>oknProductID_68</vt:lpstr>
      <vt:lpstr>oknProductID_69</vt:lpstr>
      <vt:lpstr>oknProductID_7</vt:lpstr>
      <vt:lpstr>oknProductID_70</vt:lpstr>
      <vt:lpstr>oknProductID_71</vt:lpstr>
      <vt:lpstr>oknProductID_72</vt:lpstr>
      <vt:lpstr>oknProductID_73</vt:lpstr>
      <vt:lpstr>oknProductID_74</vt:lpstr>
      <vt:lpstr>oknProductID_75</vt:lpstr>
      <vt:lpstr>oknProductID_76</vt:lpstr>
      <vt:lpstr>oknProductID_77</vt:lpstr>
      <vt:lpstr>oknProductID_78</vt:lpstr>
      <vt:lpstr>oknProductID_79</vt:lpstr>
      <vt:lpstr>oknProductID_8</vt:lpstr>
      <vt:lpstr>oknProductID_80</vt:lpstr>
      <vt:lpstr>oknProductID_81</vt:lpstr>
      <vt:lpstr>oknProductID_82</vt:lpstr>
      <vt:lpstr>oknProductID_83</vt:lpstr>
      <vt:lpstr>oknProductID_84</vt:lpstr>
      <vt:lpstr>oknProductID_85</vt:lpstr>
      <vt:lpstr>oknProductID_86</vt:lpstr>
      <vt:lpstr>oknProductID_87</vt:lpstr>
      <vt:lpstr>oknProductID_88</vt:lpstr>
      <vt:lpstr>oknProductID_89</vt:lpstr>
      <vt:lpstr>oknProductID_9</vt:lpstr>
      <vt:lpstr>oknProductID_90</vt:lpstr>
      <vt:lpstr>oknProductID_91</vt:lpstr>
      <vt:lpstr>oknProductID_92</vt:lpstr>
      <vt:lpstr>oknProductID_93</vt:lpstr>
      <vt:lpstr>oknProductID_94</vt:lpstr>
      <vt:lpstr>oknProductID_95</vt:lpstr>
      <vt:lpstr>oknProductID_96</vt:lpstr>
      <vt:lpstr>oknProductID_97</vt:lpstr>
      <vt:lpstr>oknProductID_98</vt:lpstr>
      <vt:lpstr>oknProductID_99</vt:lpstr>
      <vt:lpstr>oknProductName_1</vt:lpstr>
      <vt:lpstr>oknProductName_10</vt:lpstr>
      <vt:lpstr>oknProductName_100</vt:lpstr>
      <vt:lpstr>oknProductName_101</vt:lpstr>
      <vt:lpstr>oknProductName_102</vt:lpstr>
      <vt:lpstr>oknProductName_103</vt:lpstr>
      <vt:lpstr>oknProductName_104</vt:lpstr>
      <vt:lpstr>oknProductName_105</vt:lpstr>
      <vt:lpstr>oknProductName_106</vt:lpstr>
      <vt:lpstr>oknProductName_107</vt:lpstr>
      <vt:lpstr>oknProductName_108</vt:lpstr>
      <vt:lpstr>oknProductName_11</vt:lpstr>
      <vt:lpstr>oknProductName_12</vt:lpstr>
      <vt:lpstr>oknProductName_13</vt:lpstr>
      <vt:lpstr>oknProductName_14</vt:lpstr>
      <vt:lpstr>oknProductName_15</vt:lpstr>
      <vt:lpstr>oknProductName_16</vt:lpstr>
      <vt:lpstr>oknProductName_17</vt:lpstr>
      <vt:lpstr>oknProductName_18</vt:lpstr>
      <vt:lpstr>oknProductName_19</vt:lpstr>
      <vt:lpstr>oknProductName_2</vt:lpstr>
      <vt:lpstr>oknProductName_20</vt:lpstr>
      <vt:lpstr>oknProductName_21</vt:lpstr>
      <vt:lpstr>oknProductName_22</vt:lpstr>
      <vt:lpstr>oknProductName_23</vt:lpstr>
      <vt:lpstr>oknProductName_24</vt:lpstr>
      <vt:lpstr>oknProductName_25</vt:lpstr>
      <vt:lpstr>oknProductName_26</vt:lpstr>
      <vt:lpstr>oknProductName_27</vt:lpstr>
      <vt:lpstr>oknProductName_28</vt:lpstr>
      <vt:lpstr>oknProductName_29</vt:lpstr>
      <vt:lpstr>oknProductName_3</vt:lpstr>
      <vt:lpstr>oknProductName_30</vt:lpstr>
      <vt:lpstr>oknProductName_31</vt:lpstr>
      <vt:lpstr>oknProductName_32</vt:lpstr>
      <vt:lpstr>oknProductName_33</vt:lpstr>
      <vt:lpstr>oknProductName_34</vt:lpstr>
      <vt:lpstr>oknProductName_35</vt:lpstr>
      <vt:lpstr>oknProductName_36</vt:lpstr>
      <vt:lpstr>oknProductName_37</vt:lpstr>
      <vt:lpstr>oknProductName_38</vt:lpstr>
      <vt:lpstr>oknProductName_39</vt:lpstr>
      <vt:lpstr>oknProductName_4</vt:lpstr>
      <vt:lpstr>oknProductName_40</vt:lpstr>
      <vt:lpstr>oknProductName_41</vt:lpstr>
      <vt:lpstr>oknProductName_42</vt:lpstr>
      <vt:lpstr>oknProductName_43</vt:lpstr>
      <vt:lpstr>oknProductName_44</vt:lpstr>
      <vt:lpstr>oknProductName_45</vt:lpstr>
      <vt:lpstr>oknProductName_46</vt:lpstr>
      <vt:lpstr>oknProductName_47</vt:lpstr>
      <vt:lpstr>oknProductName_48</vt:lpstr>
      <vt:lpstr>oknProductName_49</vt:lpstr>
      <vt:lpstr>oknProductName_5</vt:lpstr>
      <vt:lpstr>oknProductName_50</vt:lpstr>
      <vt:lpstr>oknProductName_51</vt:lpstr>
      <vt:lpstr>oknProductName_52</vt:lpstr>
      <vt:lpstr>oknProductName_53</vt:lpstr>
      <vt:lpstr>oknProductName_54</vt:lpstr>
      <vt:lpstr>oknProductName_55</vt:lpstr>
      <vt:lpstr>oknProductName_56</vt:lpstr>
      <vt:lpstr>oknProductName_57</vt:lpstr>
      <vt:lpstr>oknProductName_58</vt:lpstr>
      <vt:lpstr>oknProductName_59</vt:lpstr>
      <vt:lpstr>oknProductName_6</vt:lpstr>
      <vt:lpstr>oknProductName_60</vt:lpstr>
      <vt:lpstr>oknProductName_61</vt:lpstr>
      <vt:lpstr>oknProductName_62</vt:lpstr>
      <vt:lpstr>oknProductName_63</vt:lpstr>
      <vt:lpstr>oknProductName_64</vt:lpstr>
      <vt:lpstr>oknProductName_65</vt:lpstr>
      <vt:lpstr>oknProductName_66</vt:lpstr>
      <vt:lpstr>oknProductName_67</vt:lpstr>
      <vt:lpstr>oknProductName_68</vt:lpstr>
      <vt:lpstr>oknProductName_69</vt:lpstr>
      <vt:lpstr>oknProductName_7</vt:lpstr>
      <vt:lpstr>oknProductName_70</vt:lpstr>
      <vt:lpstr>oknProductName_71</vt:lpstr>
      <vt:lpstr>oknProductName_72</vt:lpstr>
      <vt:lpstr>oknProductName_73</vt:lpstr>
      <vt:lpstr>oknProductName_74</vt:lpstr>
      <vt:lpstr>oknProductName_75</vt:lpstr>
      <vt:lpstr>oknProductName_76</vt:lpstr>
      <vt:lpstr>oknProductName_77</vt:lpstr>
      <vt:lpstr>oknProductName_78</vt:lpstr>
      <vt:lpstr>oknProductName_79</vt:lpstr>
      <vt:lpstr>oknProductName_8</vt:lpstr>
      <vt:lpstr>oknProductName_80</vt:lpstr>
      <vt:lpstr>oknProductName_81</vt:lpstr>
      <vt:lpstr>oknProductName_82</vt:lpstr>
      <vt:lpstr>oknProductName_83</vt:lpstr>
      <vt:lpstr>oknProductName_84</vt:lpstr>
      <vt:lpstr>oknProductName_85</vt:lpstr>
      <vt:lpstr>oknProductName_86</vt:lpstr>
      <vt:lpstr>oknProductName_87</vt:lpstr>
      <vt:lpstr>oknProductName_88</vt:lpstr>
      <vt:lpstr>oknProductName_89</vt:lpstr>
      <vt:lpstr>oknProductName_9</vt:lpstr>
      <vt:lpstr>oknProductName_90</vt:lpstr>
      <vt:lpstr>oknProductName_91</vt:lpstr>
      <vt:lpstr>oknProductName_92</vt:lpstr>
      <vt:lpstr>oknProductName_93</vt:lpstr>
      <vt:lpstr>oknProductName_94</vt:lpstr>
      <vt:lpstr>oknProductName_95</vt:lpstr>
      <vt:lpstr>oknProductName_96</vt:lpstr>
      <vt:lpstr>oknProductName_97</vt:lpstr>
      <vt:lpstr>oknProductName_98</vt:lpstr>
      <vt:lpstr>oknProductName_99</vt:lpstr>
      <vt:lpstr>oknQuantity_1</vt:lpstr>
      <vt:lpstr>oknQuantity_10</vt:lpstr>
      <vt:lpstr>oknQuantity_100</vt:lpstr>
      <vt:lpstr>oknQuantity_101</vt:lpstr>
      <vt:lpstr>oknQuantity_102</vt:lpstr>
      <vt:lpstr>oknQuantity_103</vt:lpstr>
      <vt:lpstr>oknQuantity_104</vt:lpstr>
      <vt:lpstr>oknQuantity_105</vt:lpstr>
      <vt:lpstr>oknQuantity_106</vt:lpstr>
      <vt:lpstr>oknQuantity_107</vt:lpstr>
      <vt:lpstr>oknQuantity_108</vt:lpstr>
      <vt:lpstr>oknQuantity_11</vt:lpstr>
      <vt:lpstr>oknQuantity_12</vt:lpstr>
      <vt:lpstr>oknQuantity_13</vt:lpstr>
      <vt:lpstr>oknQuantity_14</vt:lpstr>
      <vt:lpstr>oknQuantity_15</vt:lpstr>
      <vt:lpstr>oknQuantity_16</vt:lpstr>
      <vt:lpstr>oknQuantity_17</vt:lpstr>
      <vt:lpstr>oknQuantity_18</vt:lpstr>
      <vt:lpstr>oknQuantity_19</vt:lpstr>
      <vt:lpstr>oknQuantity_2</vt:lpstr>
      <vt:lpstr>oknQuantity_20</vt:lpstr>
      <vt:lpstr>oknQuantity_21</vt:lpstr>
      <vt:lpstr>oknQuantity_22</vt:lpstr>
      <vt:lpstr>oknQuantity_23</vt:lpstr>
      <vt:lpstr>oknQuantity_24</vt:lpstr>
      <vt:lpstr>oknQuantity_25</vt:lpstr>
      <vt:lpstr>oknQuantity_26</vt:lpstr>
      <vt:lpstr>oknQuantity_27</vt:lpstr>
      <vt:lpstr>oknQuantity_28</vt:lpstr>
      <vt:lpstr>oknQuantity_29</vt:lpstr>
      <vt:lpstr>oknQuantity_3</vt:lpstr>
      <vt:lpstr>oknQuantity_30</vt:lpstr>
      <vt:lpstr>oknQuantity_31</vt:lpstr>
      <vt:lpstr>oknQuantity_32</vt:lpstr>
      <vt:lpstr>oknQuantity_33</vt:lpstr>
      <vt:lpstr>oknQuantity_34</vt:lpstr>
      <vt:lpstr>oknQuantity_35</vt:lpstr>
      <vt:lpstr>oknQuantity_36</vt:lpstr>
      <vt:lpstr>oknQuantity_37</vt:lpstr>
      <vt:lpstr>oknQuantity_38</vt:lpstr>
      <vt:lpstr>oknQuantity_39</vt:lpstr>
      <vt:lpstr>oknQuantity_4</vt:lpstr>
      <vt:lpstr>oknQuantity_40</vt:lpstr>
      <vt:lpstr>oknQuantity_41</vt:lpstr>
      <vt:lpstr>oknQuantity_42</vt:lpstr>
      <vt:lpstr>oknQuantity_43</vt:lpstr>
      <vt:lpstr>oknQuantity_44</vt:lpstr>
      <vt:lpstr>oknQuantity_45</vt:lpstr>
      <vt:lpstr>oknQuantity_46</vt:lpstr>
      <vt:lpstr>oknQuantity_47</vt:lpstr>
      <vt:lpstr>oknQuantity_48</vt:lpstr>
      <vt:lpstr>oknQuantity_49</vt:lpstr>
      <vt:lpstr>oknQuantity_5</vt:lpstr>
      <vt:lpstr>oknQuantity_50</vt:lpstr>
      <vt:lpstr>oknQuantity_51</vt:lpstr>
      <vt:lpstr>oknQuantity_52</vt:lpstr>
      <vt:lpstr>oknQuantity_53</vt:lpstr>
      <vt:lpstr>oknQuantity_54</vt:lpstr>
      <vt:lpstr>oknQuantity_55</vt:lpstr>
      <vt:lpstr>oknQuantity_56</vt:lpstr>
      <vt:lpstr>oknQuantity_57</vt:lpstr>
      <vt:lpstr>oknQuantity_58</vt:lpstr>
      <vt:lpstr>oknQuantity_59</vt:lpstr>
      <vt:lpstr>oknQuantity_6</vt:lpstr>
      <vt:lpstr>oknQuantity_60</vt:lpstr>
      <vt:lpstr>oknQuantity_61</vt:lpstr>
      <vt:lpstr>oknQuantity_62</vt:lpstr>
      <vt:lpstr>oknQuantity_63</vt:lpstr>
      <vt:lpstr>oknQuantity_64</vt:lpstr>
      <vt:lpstr>oknQuantity_65</vt:lpstr>
      <vt:lpstr>oknQuantity_66</vt:lpstr>
      <vt:lpstr>oknQuantity_67</vt:lpstr>
      <vt:lpstr>oknQuantity_68</vt:lpstr>
      <vt:lpstr>oknQuantity_69</vt:lpstr>
      <vt:lpstr>oknQuantity_7</vt:lpstr>
      <vt:lpstr>oknQuantity_70</vt:lpstr>
      <vt:lpstr>oknQuantity_71</vt:lpstr>
      <vt:lpstr>oknQuantity_72</vt:lpstr>
      <vt:lpstr>oknQuantity_73</vt:lpstr>
      <vt:lpstr>oknQuantity_74</vt:lpstr>
      <vt:lpstr>oknQuantity_75</vt:lpstr>
      <vt:lpstr>oknQuantity_76</vt:lpstr>
      <vt:lpstr>oknQuantity_77</vt:lpstr>
      <vt:lpstr>oknQuantity_78</vt:lpstr>
      <vt:lpstr>oknQuantity_79</vt:lpstr>
      <vt:lpstr>oknQuantity_8</vt:lpstr>
      <vt:lpstr>oknQuantity_80</vt:lpstr>
      <vt:lpstr>oknQuantity_81</vt:lpstr>
      <vt:lpstr>oknQuantity_82</vt:lpstr>
      <vt:lpstr>oknQuantity_83</vt:lpstr>
      <vt:lpstr>oknQuantity_84</vt:lpstr>
      <vt:lpstr>oknQuantity_85</vt:lpstr>
      <vt:lpstr>oknQuantity_86</vt:lpstr>
      <vt:lpstr>oknQuantity_87</vt:lpstr>
      <vt:lpstr>oknQuantity_88</vt:lpstr>
      <vt:lpstr>oknQuantity_89</vt:lpstr>
      <vt:lpstr>oknQuantity_9</vt:lpstr>
      <vt:lpstr>oknQuantity_90</vt:lpstr>
      <vt:lpstr>oknQuantity_91</vt:lpstr>
      <vt:lpstr>oknQuantity_92</vt:lpstr>
      <vt:lpstr>oknQuantity_93</vt:lpstr>
      <vt:lpstr>oknQuantity_94</vt:lpstr>
      <vt:lpstr>oknQuantity_95</vt:lpstr>
      <vt:lpstr>oknQuantity_96</vt:lpstr>
      <vt:lpstr>oknQuantity_97</vt:lpstr>
      <vt:lpstr>oknQuantity_98</vt:lpstr>
      <vt:lpstr>oknQuantity_99</vt:lpstr>
      <vt:lpstr>oknSalesRepName</vt:lpstr>
      <vt:lpstr>oknShipAddress</vt:lpstr>
      <vt:lpstr>oknShipCityStateZip</vt:lpstr>
      <vt:lpstr>oknShipContact</vt:lpstr>
      <vt:lpstr>oknShipCountry</vt:lpstr>
      <vt:lpstr>oknShipDate</vt:lpstr>
      <vt:lpstr>oknShipName</vt:lpstr>
      <vt:lpstr>oknShippingCost</vt:lpstr>
      <vt:lpstr>oknShipVia</vt:lpstr>
      <vt:lpstr>oknStatus</vt:lpstr>
      <vt:lpstr>oknSubTotal</vt:lpstr>
      <vt:lpstr>oknTax1</vt:lpstr>
      <vt:lpstr>oknTax1Name</vt:lpstr>
      <vt:lpstr>oknTax1Rate</vt:lpstr>
      <vt:lpstr>oknTax1RateDefault</vt:lpstr>
      <vt:lpstr>oknTax2</vt:lpstr>
      <vt:lpstr>oknTax2IsAppliedToTax1</vt:lpstr>
      <vt:lpstr>oknTax2Name</vt:lpstr>
      <vt:lpstr>oknTax2Rate</vt:lpstr>
      <vt:lpstr>oknTax2RateDefault</vt:lpstr>
      <vt:lpstr>oknTaxable_1</vt:lpstr>
      <vt:lpstr>oknTaxable_10</vt:lpstr>
      <vt:lpstr>oknTaxable_100</vt:lpstr>
      <vt:lpstr>oknTaxable_101</vt:lpstr>
      <vt:lpstr>oknTaxable_102</vt:lpstr>
      <vt:lpstr>oknTaxable_103</vt:lpstr>
      <vt:lpstr>oknTaxable_104</vt:lpstr>
      <vt:lpstr>oknTaxable_105</vt:lpstr>
      <vt:lpstr>oknTaxable_106</vt:lpstr>
      <vt:lpstr>oknTaxable_107</vt:lpstr>
      <vt:lpstr>oknTaxable_108</vt:lpstr>
      <vt:lpstr>oknTaxable_11</vt:lpstr>
      <vt:lpstr>oknTaxable_12</vt:lpstr>
      <vt:lpstr>oknTaxable_13</vt:lpstr>
      <vt:lpstr>oknTaxable_14</vt:lpstr>
      <vt:lpstr>oknTaxable_15</vt:lpstr>
      <vt:lpstr>oknTaxable_16</vt:lpstr>
      <vt:lpstr>oknTaxable_17</vt:lpstr>
      <vt:lpstr>oknTaxable_18</vt:lpstr>
      <vt:lpstr>oknTaxable_19</vt:lpstr>
      <vt:lpstr>oknTaxable_2</vt:lpstr>
      <vt:lpstr>oknTaxable_20</vt:lpstr>
      <vt:lpstr>oknTaxable_21</vt:lpstr>
      <vt:lpstr>oknTaxable_22</vt:lpstr>
      <vt:lpstr>oknTaxable_23</vt:lpstr>
      <vt:lpstr>oknTaxable_24</vt:lpstr>
      <vt:lpstr>oknTaxable_25</vt:lpstr>
      <vt:lpstr>oknTaxable_26</vt:lpstr>
      <vt:lpstr>oknTaxable_27</vt:lpstr>
      <vt:lpstr>oknTaxable_28</vt:lpstr>
      <vt:lpstr>oknTaxable_29</vt:lpstr>
      <vt:lpstr>oknTaxable_3</vt:lpstr>
      <vt:lpstr>oknTaxable_30</vt:lpstr>
      <vt:lpstr>oknTaxable_31</vt:lpstr>
      <vt:lpstr>oknTaxable_32</vt:lpstr>
      <vt:lpstr>oknTaxable_33</vt:lpstr>
      <vt:lpstr>oknTaxable_34</vt:lpstr>
      <vt:lpstr>oknTaxable_35</vt:lpstr>
      <vt:lpstr>oknTaxable_36</vt:lpstr>
      <vt:lpstr>oknTaxable_37</vt:lpstr>
      <vt:lpstr>oknTaxable_38</vt:lpstr>
      <vt:lpstr>oknTaxable_39</vt:lpstr>
      <vt:lpstr>oknTaxable_4</vt:lpstr>
      <vt:lpstr>oknTaxable_40</vt:lpstr>
      <vt:lpstr>oknTaxable_41</vt:lpstr>
      <vt:lpstr>oknTaxable_42</vt:lpstr>
      <vt:lpstr>oknTaxable_43</vt:lpstr>
      <vt:lpstr>oknTaxable_44</vt:lpstr>
      <vt:lpstr>oknTaxable_45</vt:lpstr>
      <vt:lpstr>oknTaxable_46</vt:lpstr>
      <vt:lpstr>oknTaxable_47</vt:lpstr>
      <vt:lpstr>oknTaxable_48</vt:lpstr>
      <vt:lpstr>oknTaxable_49</vt:lpstr>
      <vt:lpstr>oknTaxable_5</vt:lpstr>
      <vt:lpstr>oknTaxable_50</vt:lpstr>
      <vt:lpstr>oknTaxable_51</vt:lpstr>
      <vt:lpstr>oknTaxable_52</vt:lpstr>
      <vt:lpstr>oknTaxable_53</vt:lpstr>
      <vt:lpstr>oknTaxable_54</vt:lpstr>
      <vt:lpstr>oknTaxable_55</vt:lpstr>
      <vt:lpstr>oknTaxable_56</vt:lpstr>
      <vt:lpstr>oknTaxable_57</vt:lpstr>
      <vt:lpstr>oknTaxable_58</vt:lpstr>
      <vt:lpstr>oknTaxable_59</vt:lpstr>
      <vt:lpstr>oknTaxable_6</vt:lpstr>
      <vt:lpstr>oknTaxable_60</vt:lpstr>
      <vt:lpstr>oknTaxable_61</vt:lpstr>
      <vt:lpstr>oknTaxable_62</vt:lpstr>
      <vt:lpstr>oknTaxable_63</vt:lpstr>
      <vt:lpstr>oknTaxable_64</vt:lpstr>
      <vt:lpstr>oknTaxable_65</vt:lpstr>
      <vt:lpstr>oknTaxable_66</vt:lpstr>
      <vt:lpstr>oknTaxable_67</vt:lpstr>
      <vt:lpstr>oknTaxable_68</vt:lpstr>
      <vt:lpstr>oknTaxable_69</vt:lpstr>
      <vt:lpstr>oknTaxable_7</vt:lpstr>
      <vt:lpstr>oknTaxable_70</vt:lpstr>
      <vt:lpstr>oknTaxable_71</vt:lpstr>
      <vt:lpstr>oknTaxable_72</vt:lpstr>
      <vt:lpstr>oknTaxable_73</vt:lpstr>
      <vt:lpstr>oknTaxable_74</vt:lpstr>
      <vt:lpstr>oknTaxable_75</vt:lpstr>
      <vt:lpstr>oknTaxable_76</vt:lpstr>
      <vt:lpstr>oknTaxable_77</vt:lpstr>
      <vt:lpstr>oknTaxable_78</vt:lpstr>
      <vt:lpstr>oknTaxable_79</vt:lpstr>
      <vt:lpstr>oknTaxable_8</vt:lpstr>
      <vt:lpstr>oknTaxable_80</vt:lpstr>
      <vt:lpstr>oknTaxable_81</vt:lpstr>
      <vt:lpstr>oknTaxable_82</vt:lpstr>
      <vt:lpstr>oknTaxable_83</vt:lpstr>
      <vt:lpstr>oknTaxable_84</vt:lpstr>
      <vt:lpstr>oknTaxable_85</vt:lpstr>
      <vt:lpstr>oknTaxable_86</vt:lpstr>
      <vt:lpstr>oknTaxable_87</vt:lpstr>
      <vt:lpstr>oknTaxable_88</vt:lpstr>
      <vt:lpstr>oknTaxable_89</vt:lpstr>
      <vt:lpstr>oknTaxable_9</vt:lpstr>
      <vt:lpstr>oknTaxable_90</vt:lpstr>
      <vt:lpstr>oknTaxable_91</vt:lpstr>
      <vt:lpstr>oknTaxable_92</vt:lpstr>
      <vt:lpstr>oknTaxable_93</vt:lpstr>
      <vt:lpstr>oknTaxable_94</vt:lpstr>
      <vt:lpstr>oknTaxable_95</vt:lpstr>
      <vt:lpstr>oknTaxable_96</vt:lpstr>
      <vt:lpstr>oknTaxable_97</vt:lpstr>
      <vt:lpstr>oknTaxable_98</vt:lpstr>
      <vt:lpstr>oknTaxable_99</vt:lpstr>
      <vt:lpstr>oknTaxTotalIncludingShippingCost</vt:lpstr>
      <vt:lpstr>oknTaxType</vt:lpstr>
      <vt:lpstr>oknTotal</vt:lpstr>
      <vt:lpstr>oknTotalNet_1</vt:lpstr>
      <vt:lpstr>oknTotalNet_10</vt:lpstr>
      <vt:lpstr>oknTotalNet_100</vt:lpstr>
      <vt:lpstr>oknTotalNet_101</vt:lpstr>
      <vt:lpstr>oknTotalNet_102</vt:lpstr>
      <vt:lpstr>oknTotalNet_103</vt:lpstr>
      <vt:lpstr>oknTotalNet_104</vt:lpstr>
      <vt:lpstr>oknTotalNet_105</vt:lpstr>
      <vt:lpstr>oknTotalNet_106</vt:lpstr>
      <vt:lpstr>oknTotalNet_107</vt:lpstr>
      <vt:lpstr>oknTotalNet_108</vt:lpstr>
      <vt:lpstr>oknTotalNet_11</vt:lpstr>
      <vt:lpstr>oknTotalNet_12</vt:lpstr>
      <vt:lpstr>oknTotalNet_13</vt:lpstr>
      <vt:lpstr>oknTotalNet_14</vt:lpstr>
      <vt:lpstr>oknTotalNet_15</vt:lpstr>
      <vt:lpstr>oknTotalNet_16</vt:lpstr>
      <vt:lpstr>oknTotalNet_17</vt:lpstr>
      <vt:lpstr>oknTotalNet_18</vt:lpstr>
      <vt:lpstr>oknTotalNet_19</vt:lpstr>
      <vt:lpstr>oknTotalNet_2</vt:lpstr>
      <vt:lpstr>oknTotalNet_20</vt:lpstr>
      <vt:lpstr>oknTotalNet_21</vt:lpstr>
      <vt:lpstr>oknTotalNet_22</vt:lpstr>
      <vt:lpstr>oknTotalNet_23</vt:lpstr>
      <vt:lpstr>oknTotalNet_24</vt:lpstr>
      <vt:lpstr>oknTotalNet_25</vt:lpstr>
      <vt:lpstr>oknTotalNet_26</vt:lpstr>
      <vt:lpstr>oknTotalNet_27</vt:lpstr>
      <vt:lpstr>oknTotalNet_28</vt:lpstr>
      <vt:lpstr>oknTotalNet_29</vt:lpstr>
      <vt:lpstr>oknTotalNet_3</vt:lpstr>
      <vt:lpstr>oknTotalNet_30</vt:lpstr>
      <vt:lpstr>oknTotalNet_31</vt:lpstr>
      <vt:lpstr>oknTotalNet_32</vt:lpstr>
      <vt:lpstr>oknTotalNet_33</vt:lpstr>
      <vt:lpstr>oknTotalNet_34</vt:lpstr>
      <vt:lpstr>oknTotalNet_35</vt:lpstr>
      <vt:lpstr>oknTotalNet_36</vt:lpstr>
      <vt:lpstr>oknTotalNet_37</vt:lpstr>
      <vt:lpstr>oknTotalNet_38</vt:lpstr>
      <vt:lpstr>oknTotalNet_39</vt:lpstr>
      <vt:lpstr>oknTotalNet_4</vt:lpstr>
      <vt:lpstr>oknTotalNet_40</vt:lpstr>
      <vt:lpstr>oknTotalNet_41</vt:lpstr>
      <vt:lpstr>oknTotalNet_42</vt:lpstr>
      <vt:lpstr>oknTotalNet_43</vt:lpstr>
      <vt:lpstr>oknTotalNet_44</vt:lpstr>
      <vt:lpstr>oknTotalNet_45</vt:lpstr>
      <vt:lpstr>oknTotalNet_46</vt:lpstr>
      <vt:lpstr>oknTotalNet_47</vt:lpstr>
      <vt:lpstr>oknTotalNet_48</vt:lpstr>
      <vt:lpstr>oknTotalNet_49</vt:lpstr>
      <vt:lpstr>oknTotalNet_5</vt:lpstr>
      <vt:lpstr>oknTotalNet_50</vt:lpstr>
      <vt:lpstr>oknTotalNet_51</vt:lpstr>
      <vt:lpstr>oknTotalNet_52</vt:lpstr>
      <vt:lpstr>oknTotalNet_53</vt:lpstr>
      <vt:lpstr>oknTotalNet_54</vt:lpstr>
      <vt:lpstr>oknTotalNet_55</vt:lpstr>
      <vt:lpstr>oknTotalNet_56</vt:lpstr>
      <vt:lpstr>oknTotalNet_57</vt:lpstr>
      <vt:lpstr>oknTotalNet_58</vt:lpstr>
      <vt:lpstr>oknTotalNet_59</vt:lpstr>
      <vt:lpstr>oknTotalNet_6</vt:lpstr>
      <vt:lpstr>oknTotalNet_60</vt:lpstr>
      <vt:lpstr>oknTotalNet_61</vt:lpstr>
      <vt:lpstr>oknTotalNet_62</vt:lpstr>
      <vt:lpstr>oknTotalNet_63</vt:lpstr>
      <vt:lpstr>oknTotalNet_64</vt:lpstr>
      <vt:lpstr>oknTotalNet_65</vt:lpstr>
      <vt:lpstr>oknTotalNet_66</vt:lpstr>
      <vt:lpstr>oknTotalNet_67</vt:lpstr>
      <vt:lpstr>oknTotalNet_68</vt:lpstr>
      <vt:lpstr>oknTotalNet_69</vt:lpstr>
      <vt:lpstr>oknTotalNet_7</vt:lpstr>
      <vt:lpstr>oknTotalNet_70</vt:lpstr>
      <vt:lpstr>oknTotalNet_71</vt:lpstr>
      <vt:lpstr>oknTotalNet_72</vt:lpstr>
      <vt:lpstr>oknTotalNet_73</vt:lpstr>
      <vt:lpstr>oknTotalNet_74</vt:lpstr>
      <vt:lpstr>oknTotalNet_75</vt:lpstr>
      <vt:lpstr>oknTotalNet_76</vt:lpstr>
      <vt:lpstr>oknTotalNet_77</vt:lpstr>
      <vt:lpstr>oknTotalNet_78</vt:lpstr>
      <vt:lpstr>oknTotalNet_79</vt:lpstr>
      <vt:lpstr>oknTotalNet_8</vt:lpstr>
      <vt:lpstr>oknTotalNet_80</vt:lpstr>
      <vt:lpstr>oknTotalNet_81</vt:lpstr>
      <vt:lpstr>oknTotalNet_82</vt:lpstr>
      <vt:lpstr>oknTotalNet_83</vt:lpstr>
      <vt:lpstr>oknTotalNet_84</vt:lpstr>
      <vt:lpstr>oknTotalNet_85</vt:lpstr>
      <vt:lpstr>oknTotalNet_86</vt:lpstr>
      <vt:lpstr>oknTotalNet_87</vt:lpstr>
      <vt:lpstr>oknTotalNet_88</vt:lpstr>
      <vt:lpstr>oknTotalNet_89</vt:lpstr>
      <vt:lpstr>oknTotalNet_9</vt:lpstr>
      <vt:lpstr>oknTotalNet_90</vt:lpstr>
      <vt:lpstr>oknTotalNet_91</vt:lpstr>
      <vt:lpstr>oknTotalNet_92</vt:lpstr>
      <vt:lpstr>oknTotalNet_93</vt:lpstr>
      <vt:lpstr>oknTotalNet_94</vt:lpstr>
      <vt:lpstr>oknTotalNet_95</vt:lpstr>
      <vt:lpstr>oknTotalNet_96</vt:lpstr>
      <vt:lpstr>oknTotalNet_97</vt:lpstr>
      <vt:lpstr>oknTotalNet_98</vt:lpstr>
      <vt:lpstr>oknTotalNet_99</vt:lpstr>
      <vt:lpstr>oknVat_1</vt:lpstr>
      <vt:lpstr>oknVat_10</vt:lpstr>
      <vt:lpstr>oknVat_100</vt:lpstr>
      <vt:lpstr>oknVat_101</vt:lpstr>
      <vt:lpstr>oknVat_102</vt:lpstr>
      <vt:lpstr>oknVat_103</vt:lpstr>
      <vt:lpstr>oknVat_104</vt:lpstr>
      <vt:lpstr>oknVat_105</vt:lpstr>
      <vt:lpstr>oknVat_106</vt:lpstr>
      <vt:lpstr>oknVat_107</vt:lpstr>
      <vt:lpstr>oknVat_108</vt:lpstr>
      <vt:lpstr>oknVat_11</vt:lpstr>
      <vt:lpstr>oknVat_12</vt:lpstr>
      <vt:lpstr>oknVat_13</vt:lpstr>
      <vt:lpstr>oknVat_14</vt:lpstr>
      <vt:lpstr>oknVat_15</vt:lpstr>
      <vt:lpstr>oknVat_16</vt:lpstr>
      <vt:lpstr>oknVat_17</vt:lpstr>
      <vt:lpstr>oknVat_18</vt:lpstr>
      <vt:lpstr>oknVat_19</vt:lpstr>
      <vt:lpstr>oknVat_2</vt:lpstr>
      <vt:lpstr>oknVat_20</vt:lpstr>
      <vt:lpstr>oknVat_21</vt:lpstr>
      <vt:lpstr>oknVat_22</vt:lpstr>
      <vt:lpstr>oknVat_23</vt:lpstr>
      <vt:lpstr>oknVat_24</vt:lpstr>
      <vt:lpstr>oknVat_25</vt:lpstr>
      <vt:lpstr>oknVat_26</vt:lpstr>
      <vt:lpstr>oknVat_27</vt:lpstr>
      <vt:lpstr>oknVat_28</vt:lpstr>
      <vt:lpstr>oknVat_29</vt:lpstr>
      <vt:lpstr>oknVat_3</vt:lpstr>
      <vt:lpstr>oknVat_30</vt:lpstr>
      <vt:lpstr>oknVat_31</vt:lpstr>
      <vt:lpstr>oknVat_32</vt:lpstr>
      <vt:lpstr>oknVat_33</vt:lpstr>
      <vt:lpstr>oknVat_34</vt:lpstr>
      <vt:lpstr>oknVat_35</vt:lpstr>
      <vt:lpstr>oknVat_36</vt:lpstr>
      <vt:lpstr>oknVat_37</vt:lpstr>
      <vt:lpstr>oknVat_38</vt:lpstr>
      <vt:lpstr>oknVat_39</vt:lpstr>
      <vt:lpstr>oknVat_4</vt:lpstr>
      <vt:lpstr>oknVat_40</vt:lpstr>
      <vt:lpstr>oknVat_41</vt:lpstr>
      <vt:lpstr>oknVat_42</vt:lpstr>
      <vt:lpstr>oknVat_43</vt:lpstr>
      <vt:lpstr>oknVat_44</vt:lpstr>
      <vt:lpstr>oknVat_45</vt:lpstr>
      <vt:lpstr>oknVat_46</vt:lpstr>
      <vt:lpstr>oknVat_47</vt:lpstr>
      <vt:lpstr>oknVat_48</vt:lpstr>
      <vt:lpstr>oknVat_49</vt:lpstr>
      <vt:lpstr>oknVat_5</vt:lpstr>
      <vt:lpstr>oknVat_50</vt:lpstr>
      <vt:lpstr>oknVat_51</vt:lpstr>
      <vt:lpstr>oknVat_52</vt:lpstr>
      <vt:lpstr>oknVat_53</vt:lpstr>
      <vt:lpstr>oknVat_54</vt:lpstr>
      <vt:lpstr>oknVat_55</vt:lpstr>
      <vt:lpstr>oknVat_56</vt:lpstr>
      <vt:lpstr>oknVat_57</vt:lpstr>
      <vt:lpstr>oknVat_58</vt:lpstr>
      <vt:lpstr>oknVat_59</vt:lpstr>
      <vt:lpstr>oknVat_6</vt:lpstr>
      <vt:lpstr>oknVat_60</vt:lpstr>
      <vt:lpstr>oknVat_61</vt:lpstr>
      <vt:lpstr>oknVat_62</vt:lpstr>
      <vt:lpstr>oknVat_63</vt:lpstr>
      <vt:lpstr>oknVat_64</vt:lpstr>
      <vt:lpstr>oknVat_65</vt:lpstr>
      <vt:lpstr>oknVat_66</vt:lpstr>
      <vt:lpstr>oknVat_67</vt:lpstr>
      <vt:lpstr>oknVat_68</vt:lpstr>
      <vt:lpstr>oknVat_69</vt:lpstr>
      <vt:lpstr>oknVat_7</vt:lpstr>
      <vt:lpstr>oknVat_70</vt:lpstr>
      <vt:lpstr>oknVat_71</vt:lpstr>
      <vt:lpstr>oknVat_72</vt:lpstr>
      <vt:lpstr>oknVat_73</vt:lpstr>
      <vt:lpstr>oknVat_74</vt:lpstr>
      <vt:lpstr>oknVat_75</vt:lpstr>
      <vt:lpstr>oknVat_76</vt:lpstr>
      <vt:lpstr>oknVat_77</vt:lpstr>
      <vt:lpstr>oknVat_78</vt:lpstr>
      <vt:lpstr>oknVat_79</vt:lpstr>
      <vt:lpstr>oknVat_8</vt:lpstr>
      <vt:lpstr>oknVat_80</vt:lpstr>
      <vt:lpstr>oknVat_81</vt:lpstr>
      <vt:lpstr>oknVat_82</vt:lpstr>
      <vt:lpstr>oknVat_83</vt:lpstr>
      <vt:lpstr>oknVat_84</vt:lpstr>
      <vt:lpstr>oknVat_85</vt:lpstr>
      <vt:lpstr>oknVat_86</vt:lpstr>
      <vt:lpstr>oknVat_87</vt:lpstr>
      <vt:lpstr>oknVat_88</vt:lpstr>
      <vt:lpstr>oknVat_89</vt:lpstr>
      <vt:lpstr>oknVat_9</vt:lpstr>
      <vt:lpstr>oknVat_90</vt:lpstr>
      <vt:lpstr>oknVat_91</vt:lpstr>
      <vt:lpstr>oknVat_92</vt:lpstr>
      <vt:lpstr>oknVat_93</vt:lpstr>
      <vt:lpstr>oknVat_94</vt:lpstr>
      <vt:lpstr>oknVat_95</vt:lpstr>
      <vt:lpstr>oknVat_96</vt:lpstr>
      <vt:lpstr>oknVat_97</vt:lpstr>
      <vt:lpstr>oknVat_98</vt:lpstr>
      <vt:lpstr>oknVat_99</vt:lpstr>
      <vt:lpstr>oknWhoAddress</vt:lpstr>
      <vt:lpstr>oknWhoCityStateZip</vt:lpstr>
      <vt:lpstr>oknWhoCountry</vt:lpstr>
      <vt:lpstr>oknWhoID</vt:lpstr>
      <vt:lpstr>oknWhoName</vt:lpstr>
      <vt:lpstr>oknWhoPhone</vt:lpstr>
      <vt:lpstr>Invoice!Print_Area</vt:lpstr>
      <vt:lpstr>Invoice!Print_Titles</vt:lpstr>
    </vt:vector>
  </TitlesOfParts>
  <Manager>https://www.invoicingtemplate.com/software.html</Manager>
  <Company>Uniform Software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VAT Sales Invoicing Sample - Price Excluding Tax</dc:title>
  <dc:subject>"VAT Sales Invoicing Sample - Price Excluding Tax" summary: This free VAT invoicing sample is a variant of c6007 &lt;a href="/vatsalespriceincludingtax.html"&gt;VAT Sales Invoicing - Price Including Tax&lt;/a&gt;. It has basically the same layout as the original sales template, except the unit price in this template excludes taxes.</dc:subject>
  <dc:creator>https://www.invoicingtemplate.com/</dc:creator>
  <cp:keywords/>
  <dc:description>https://www.invoicingtemplate.com/vatsalespriceexcludingtax.html</dc:description>
  <cp:lastModifiedBy>james</cp:lastModifiedBy>
  <cp:lastPrinted>2019-07-25T14:51:52Z</cp:lastPrinted>
  <dcterms:created xsi:type="dcterms:W3CDTF">2000-07-27T22:24:14Z</dcterms:created>
  <dcterms:modified xsi:type="dcterms:W3CDTF">2020-04-28T02:50:39Z</dcterms:modified>
  <cp:category>VAT Sales Invoicing Sample - Price Excluding Tax, VAT Sales Invoicing Template - Price Excluding Tax</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-640766327</vt:i4>
  </property>
  <property fmtid="{D5CDD505-2E9C-101B-9397-08002B2CF9AE}" pid="3" name="_EmailSubject">
    <vt:lpwstr>Excel Invoice Manager</vt:lpwstr>
  </property>
  <property fmtid="{D5CDD505-2E9C-101B-9397-08002B2CF9AE}" pid="4" name="_AuthorEmail">
    <vt:lpwstr>sally@butterfliesanddragons.co.uk</vt:lpwstr>
  </property>
  <property fmtid="{D5CDD505-2E9C-101B-9397-08002B2CF9AE}" pid="5" name="_AuthorEmailDisplayName">
    <vt:lpwstr>Sally Vigar</vt:lpwstr>
  </property>
  <property fmtid="{D5CDD505-2E9C-101B-9397-08002B2CF9AE}" pid="6" name="_PreviousAdHocReviewCycleID">
    <vt:i4>-640766327</vt:i4>
  </property>
  <property fmtid="{D5CDD505-2E9C-101B-9397-08002B2CF9AE}" pid="7" name="_ReviewingToolsShownOnce">
    <vt:lpwstr/>
  </property>
  <property fmtid="{D5CDD505-2E9C-101B-9397-08002B2CF9AE}" pid="8" name="USA tag">
    <vt:lpwstr>172, Escondido, California</vt:lpwstr>
  </property>
</Properties>
</file>