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vietthanhphan/Desktop/"/>
    </mc:Choice>
  </mc:AlternateContent>
  <xr:revisionPtr revIDLastSave="0" documentId="8_{82A5C7AE-CF2D-CA44-9453-7843B590AFF4}" xr6:coauthVersionLast="47" xr6:coauthVersionMax="47" xr10:uidLastSave="{00000000-0000-0000-0000-000000000000}"/>
  <bookViews>
    <workbookView xWindow="3800" yWindow="760" windowWidth="30760" windowHeight="21580" xr2:uid="{00000000-000D-0000-FFFF-FFFF00000000}"/>
  </bookViews>
  <sheets>
    <sheet name="COMPARE SHE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OX39VO1Cqr39cf32bUtMz7VRpxA=="/>
    </ext>
  </extLst>
</workbook>
</file>

<file path=xl/calcChain.xml><?xml version="1.0" encoding="utf-8"?>
<calcChain xmlns="http://schemas.openxmlformats.org/spreadsheetml/2006/main">
  <c r="N17" i="2" l="1"/>
  <c r="P22" i="2"/>
  <c r="P23" i="2"/>
  <c r="P25" i="2"/>
  <c r="P26" i="2"/>
  <c r="P24" i="2"/>
  <c r="O22" i="2"/>
  <c r="O23" i="2"/>
  <c r="O24" i="2"/>
  <c r="O25" i="2"/>
  <c r="O26" i="2"/>
  <c r="N25" i="2"/>
  <c r="N22" i="2"/>
  <c r="N24" i="2"/>
  <c r="N26" i="2"/>
  <c r="N23" i="2"/>
  <c r="O14" i="2"/>
  <c r="P14" i="2"/>
  <c r="O15" i="2"/>
  <c r="P15" i="2"/>
  <c r="O16" i="2"/>
  <c r="P16" i="2"/>
  <c r="O17" i="2"/>
  <c r="P17" i="2"/>
  <c r="O18" i="2"/>
  <c r="P18" i="2"/>
  <c r="O19" i="2"/>
  <c r="P19" i="2"/>
  <c r="N19" i="2"/>
  <c r="N18" i="2"/>
  <c r="N16" i="2"/>
  <c r="N15" i="2"/>
  <c r="N14" i="2"/>
  <c r="P9" i="2"/>
  <c r="P10" i="2"/>
  <c r="P11" i="2"/>
  <c r="P12" i="2"/>
  <c r="P8" i="2"/>
  <c r="P7" i="2"/>
  <c r="O7" i="2"/>
  <c r="O8" i="2"/>
  <c r="O9" i="2"/>
  <c r="O10" i="2"/>
  <c r="O11" i="2"/>
  <c r="O12" i="2"/>
  <c r="N9" i="2"/>
  <c r="N10" i="2"/>
  <c r="N11" i="2"/>
  <c r="N12" i="2"/>
  <c r="N8" i="2"/>
  <c r="N7" i="2"/>
  <c r="H9" i="2"/>
  <c r="H10" i="2"/>
  <c r="H11" i="2"/>
  <c r="H12" i="2"/>
  <c r="H8" i="2"/>
  <c r="H7" i="2"/>
  <c r="F9" i="2"/>
  <c r="F10" i="2"/>
  <c r="F11" i="2"/>
  <c r="F12" i="2"/>
  <c r="F8" i="2"/>
  <c r="F7" i="2"/>
</calcChain>
</file>

<file path=xl/sharedStrings.xml><?xml version="1.0" encoding="utf-8"?>
<sst xmlns="http://schemas.openxmlformats.org/spreadsheetml/2006/main" count="46" uniqueCount="41">
  <si>
    <t>Market Data</t>
  </si>
  <si>
    <t>Financials</t>
  </si>
  <si>
    <t>Valuation</t>
  </si>
  <si>
    <t>Company</t>
  </si>
  <si>
    <t>Ticker</t>
  </si>
  <si>
    <t>Share 
Price</t>
  </si>
  <si>
    <t>Shares Outstanding</t>
  </si>
  <si>
    <t>Equity Value</t>
  </si>
  <si>
    <t>Net Debt</t>
  </si>
  <si>
    <t>Enterprise 
Value</t>
  </si>
  <si>
    <t>Revenue</t>
  </si>
  <si>
    <t>EBITDA</t>
  </si>
  <si>
    <t>Net Income</t>
  </si>
  <si>
    <t>EV/Revenue</t>
  </si>
  <si>
    <t>EV/EBITDA</t>
  </si>
  <si>
    <t>P/E</t>
  </si>
  <si>
    <t>High</t>
  </si>
  <si>
    <t>75th Percentile</t>
  </si>
  <si>
    <t>Average</t>
  </si>
  <si>
    <t>Median</t>
  </si>
  <si>
    <t>25th Percentile</t>
  </si>
  <si>
    <t>Low</t>
  </si>
  <si>
    <t>Implied Enterprise Value</t>
  </si>
  <si>
    <t>Implied Market Value</t>
  </si>
  <si>
    <t>Implied Value Per Share</t>
  </si>
  <si>
    <t>COMPARABLE COMPANIES ANALYSIS</t>
  </si>
  <si>
    <t xml:space="preserve"> </t>
  </si>
  <si>
    <t>Enjoy Coffee</t>
  </si>
  <si>
    <t>ECF</t>
  </si>
  <si>
    <t>Coffeely</t>
  </si>
  <si>
    <t>CFY</t>
  </si>
  <si>
    <t>The Coffee Co.</t>
  </si>
  <si>
    <t>TCFC</t>
  </si>
  <si>
    <t>Coffeeness</t>
  </si>
  <si>
    <t>CFN</t>
  </si>
  <si>
    <t>Light Coffee</t>
  </si>
  <si>
    <t>Coffee World</t>
  </si>
  <si>
    <t>LC</t>
  </si>
  <si>
    <t>CFWD</t>
  </si>
  <si>
    <t>ENJOY COFFEE VALUATION</t>
  </si>
  <si>
    <r>
      <t xml:space="preserve">Compare to 5 others Coffee Bussinesses
-Target company: </t>
    </r>
    <r>
      <rPr>
        <b/>
        <i/>
        <sz val="12"/>
        <color theme="1"/>
        <rFont val="Calibri"/>
        <family val="2"/>
      </rPr>
      <t xml:space="preserve">Enjoy Coffee   </t>
    </r>
    <r>
      <rPr>
        <i/>
        <sz val="12"/>
        <color theme="1"/>
        <rFont val="Calibri"/>
        <family val="2"/>
      </rPr>
      <t>-Objective:</t>
    </r>
    <r>
      <rPr>
        <b/>
        <i/>
        <sz val="12"/>
        <color theme="1"/>
        <rFont val="Calibri"/>
        <family val="2"/>
      </rPr>
      <t xml:space="preserve"> Assess our value, how much we're worth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</si>
</sst>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"/>
    <numFmt numFmtId="165" formatCode="_-* #,##0_-;\-* #,##0_-;_-* &quot;-&quot;??_-;_-@"/>
    <numFmt numFmtId="166" formatCode="#,##0.0\x"/>
    <numFmt numFmtId="167" formatCode="_-* #,##0.00\ _€_-;\-* #,##0.00\ _€_-;_-* &quot;-&quot;??\ _€_-;_-@"/>
  </numFmts>
  <fonts count="1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color rgb="FF0432FF"/>
      <name val="Calibri"/>
      <family val="2"/>
    </font>
    <font>
      <b/>
      <sz val="12"/>
      <color theme="1"/>
      <name val="Calibri"/>
      <family val="2"/>
    </font>
    <font>
      <b/>
      <sz val="20"/>
      <color rgb="FF293D68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 (Body)"/>
    </font>
    <font>
      <b/>
      <sz val="14"/>
      <color rgb="FF0432FF"/>
      <name val="Calibri (Body)"/>
    </font>
    <font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93D68"/>
        <bgColor rgb="FF293D68"/>
      </patternFill>
    </fill>
    <fill>
      <patternFill patternType="solid">
        <fgColor rgb="FFCD9C00"/>
        <bgColor rgb="FF293D6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293D68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164" fontId="6" fillId="2" borderId="7" xfId="0" applyNumberFormat="1" applyFont="1" applyFill="1" applyBorder="1"/>
    <xf numFmtId="165" fontId="6" fillId="2" borderId="7" xfId="0" applyNumberFormat="1" applyFont="1" applyFill="1" applyBorder="1"/>
    <xf numFmtId="165" fontId="2" fillId="2" borderId="7" xfId="0" applyNumberFormat="1" applyFont="1" applyFill="1" applyBorder="1"/>
    <xf numFmtId="166" fontId="2" fillId="2" borderId="7" xfId="0" applyNumberFormat="1" applyFont="1" applyFill="1" applyBorder="1"/>
    <xf numFmtId="166" fontId="2" fillId="2" borderId="8" xfId="0" applyNumberFormat="1" applyFont="1" applyFill="1" applyBorder="1"/>
    <xf numFmtId="0" fontId="2" fillId="0" borderId="0" xfId="0" applyFont="1" applyAlignment="1">
      <alignment horizontal="center"/>
    </xf>
    <xf numFmtId="164" fontId="6" fillId="0" borderId="0" xfId="0" applyNumberFormat="1" applyFont="1"/>
    <xf numFmtId="165" fontId="6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2" fillId="2" borderId="1" xfId="0" applyNumberFormat="1" applyFont="1" applyFill="1" applyBorder="1"/>
    <xf numFmtId="0" fontId="7" fillId="2" borderId="1" xfId="0" applyFont="1" applyFill="1" applyBorder="1"/>
    <xf numFmtId="166" fontId="7" fillId="2" borderId="1" xfId="0" applyNumberFormat="1" applyFont="1" applyFill="1" applyBorder="1"/>
    <xf numFmtId="167" fontId="2" fillId="0" borderId="0" xfId="0" applyNumberFormat="1" applyFont="1"/>
    <xf numFmtId="0" fontId="4" fillId="3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4" fillId="4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1" fillId="0" borderId="0" xfId="0" applyFont="1"/>
    <xf numFmtId="0" fontId="11" fillId="2" borderId="9" xfId="0" applyFont="1" applyFill="1" applyBorder="1"/>
    <xf numFmtId="167" fontId="11" fillId="2" borderId="9" xfId="0" applyNumberFormat="1" applyFont="1" applyFill="1" applyBorder="1"/>
    <xf numFmtId="165" fontId="12" fillId="2" borderId="9" xfId="0" applyNumberFormat="1" applyFont="1" applyFill="1" applyBorder="1"/>
    <xf numFmtId="164" fontId="11" fillId="2" borderId="9" xfId="0" applyNumberFormat="1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showGridLines="0" tabSelected="1" zoomScale="150" zoomScaleNormal="150" workbookViewId="0">
      <selection activeCell="O29" sqref="O29"/>
    </sheetView>
  </sheetViews>
  <sheetFormatPr baseColWidth="10" defaultColWidth="11.1640625" defaultRowHeight="15" customHeight="1" x14ac:dyDescent="0.2"/>
  <cols>
    <col min="1" max="1" width="3.5" customWidth="1"/>
    <col min="2" max="3" width="14.1640625" customWidth="1"/>
    <col min="4" max="4" width="10.33203125" customWidth="1"/>
    <col min="5" max="5" width="11.33203125" bestFit="1" customWidth="1"/>
    <col min="6" max="7" width="11.33203125" customWidth="1"/>
    <col min="8" max="8" width="10.6640625" customWidth="1"/>
    <col min="9" max="9" width="3.6640625" customWidth="1"/>
    <col min="10" max="10" width="11.5" customWidth="1"/>
    <col min="11" max="12" width="10.6640625" customWidth="1"/>
    <col min="13" max="13" width="3.6640625" customWidth="1"/>
    <col min="14" max="14" width="11.5" customWidth="1"/>
    <col min="15" max="26" width="10.6640625" customWidth="1"/>
  </cols>
  <sheetData>
    <row r="1" spans="2:16" ht="16" x14ac:dyDescent="0.2"/>
    <row r="2" spans="2:16" ht="41" customHeight="1" x14ac:dyDescent="0.2">
      <c r="B2" s="29" t="s">
        <v>25</v>
      </c>
      <c r="C2" s="29"/>
      <c r="D2" s="29"/>
      <c r="E2" s="29"/>
      <c r="F2" s="29"/>
      <c r="G2" s="30" t="s">
        <v>40</v>
      </c>
      <c r="H2" s="31"/>
      <c r="I2" s="31"/>
      <c r="J2" s="31"/>
      <c r="K2" s="31"/>
      <c r="L2" s="31"/>
      <c r="M2" s="31"/>
      <c r="N2" s="31"/>
      <c r="O2" s="31"/>
      <c r="P2" s="31"/>
    </row>
    <row r="3" spans="2:16" ht="16" x14ac:dyDescent="0.2"/>
    <row r="4" spans="2:16" ht="16" x14ac:dyDescent="0.2">
      <c r="B4" s="3"/>
      <c r="C4" s="3"/>
      <c r="D4" s="26" t="s">
        <v>0</v>
      </c>
      <c r="E4" s="27"/>
      <c r="F4" s="27"/>
      <c r="G4" s="27"/>
      <c r="H4" s="28"/>
      <c r="I4" s="3"/>
      <c r="J4" s="26" t="s">
        <v>1</v>
      </c>
      <c r="K4" s="27"/>
      <c r="L4" s="28"/>
      <c r="M4" s="3"/>
      <c r="N4" s="26" t="s">
        <v>2</v>
      </c>
      <c r="O4" s="27"/>
      <c r="P4" s="28"/>
    </row>
    <row r="5" spans="2:16" ht="34" x14ac:dyDescent="0.2">
      <c r="B5" s="4" t="s">
        <v>3</v>
      </c>
      <c r="C5" s="4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6"/>
      <c r="J5" s="6" t="s">
        <v>10</v>
      </c>
      <c r="K5" s="6" t="s">
        <v>11</v>
      </c>
      <c r="L5" s="6" t="s">
        <v>12</v>
      </c>
      <c r="M5" s="6"/>
      <c r="N5" s="6" t="s">
        <v>13</v>
      </c>
      <c r="O5" s="6" t="s">
        <v>14</v>
      </c>
      <c r="P5" s="6" t="s">
        <v>15</v>
      </c>
    </row>
    <row r="6" spans="2:16" ht="9" customHeight="1" x14ac:dyDescent="0.2">
      <c r="B6" s="7"/>
      <c r="C6" s="7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</row>
    <row r="7" spans="2:16" ht="16" x14ac:dyDescent="0.2">
      <c r="B7" s="10" t="s">
        <v>27</v>
      </c>
      <c r="C7" s="11" t="s">
        <v>28</v>
      </c>
      <c r="D7" s="12">
        <v>11.44</v>
      </c>
      <c r="E7" s="13">
        <v>125</v>
      </c>
      <c r="F7" s="14">
        <f>D7*E7</f>
        <v>1430</v>
      </c>
      <c r="G7" s="13">
        <v>740</v>
      </c>
      <c r="H7" s="14">
        <f>F7+G7</f>
        <v>2170</v>
      </c>
      <c r="I7" s="13"/>
      <c r="J7" s="13">
        <v>845</v>
      </c>
      <c r="K7" s="13">
        <v>305</v>
      </c>
      <c r="L7" s="13">
        <v>135</v>
      </c>
      <c r="M7" s="14"/>
      <c r="N7" s="15">
        <f>$H7/J7</f>
        <v>2.5680473372781063</v>
      </c>
      <c r="O7" s="15">
        <f>$H7/K7</f>
        <v>7.1147540983606561</v>
      </c>
      <c r="P7" s="16">
        <f>F7/L7</f>
        <v>10.592592592592593</v>
      </c>
    </row>
    <row r="8" spans="2:16" ht="16" x14ac:dyDescent="0.2">
      <c r="B8" s="35" t="s">
        <v>29</v>
      </c>
      <c r="C8" s="17" t="s">
        <v>30</v>
      </c>
      <c r="D8" s="18">
        <v>8.43</v>
      </c>
      <c r="E8" s="19">
        <v>150</v>
      </c>
      <c r="F8" s="20">
        <f>D8*E8</f>
        <v>1264.5</v>
      </c>
      <c r="G8" s="19">
        <v>600</v>
      </c>
      <c r="H8" s="20">
        <f>F8+G8</f>
        <v>1864.5</v>
      </c>
      <c r="I8" s="19"/>
      <c r="J8" s="19">
        <v>678</v>
      </c>
      <c r="K8" s="19">
        <v>220</v>
      </c>
      <c r="L8" s="19">
        <v>109</v>
      </c>
      <c r="M8" s="20"/>
      <c r="N8" s="21">
        <f>$H8/J8</f>
        <v>2.75</v>
      </c>
      <c r="O8" s="21">
        <f>$H8/K8</f>
        <v>8.4749999999999996</v>
      </c>
      <c r="P8" s="21">
        <f>F8/L8</f>
        <v>11.600917431192661</v>
      </c>
    </row>
    <row r="9" spans="2:16" ht="16" x14ac:dyDescent="0.2">
      <c r="B9" s="35" t="s">
        <v>31</v>
      </c>
      <c r="C9" s="17" t="s">
        <v>32</v>
      </c>
      <c r="D9" s="18">
        <v>3.19</v>
      </c>
      <c r="E9" s="19">
        <v>350</v>
      </c>
      <c r="F9" s="20">
        <f t="shared" ref="F9:F12" si="0">D9*E9</f>
        <v>1116.5</v>
      </c>
      <c r="G9" s="19">
        <v>414</v>
      </c>
      <c r="H9" s="20">
        <f t="shared" ref="H9:H12" si="1">F9+G9</f>
        <v>1530.5</v>
      </c>
      <c r="I9" s="19"/>
      <c r="J9" s="19">
        <v>505</v>
      </c>
      <c r="K9" s="19">
        <v>253</v>
      </c>
      <c r="L9" s="19">
        <v>112</v>
      </c>
      <c r="M9" s="20"/>
      <c r="N9" s="21">
        <f t="shared" ref="N9:O12" si="2">$H9/J9</f>
        <v>3.0306930693069307</v>
      </c>
      <c r="O9" s="21">
        <f t="shared" si="2"/>
        <v>6.0494071146245059</v>
      </c>
      <c r="P9" s="21">
        <f t="shared" ref="P9:P12" si="3">F9/L9</f>
        <v>9.96875</v>
      </c>
    </row>
    <row r="10" spans="2:16" ht="16" x14ac:dyDescent="0.2">
      <c r="B10" s="35" t="s">
        <v>33</v>
      </c>
      <c r="C10" s="17" t="s">
        <v>34</v>
      </c>
      <c r="D10" s="18">
        <v>7.6510000000000007</v>
      </c>
      <c r="E10" s="19">
        <v>175</v>
      </c>
      <c r="F10" s="20">
        <f t="shared" si="0"/>
        <v>1338.9250000000002</v>
      </c>
      <c r="G10" s="19">
        <v>936</v>
      </c>
      <c r="H10" s="20">
        <f t="shared" si="1"/>
        <v>2274.9250000000002</v>
      </c>
      <c r="I10" s="19"/>
      <c r="J10" s="19">
        <v>1045</v>
      </c>
      <c r="K10" s="19">
        <v>287</v>
      </c>
      <c r="L10" s="19">
        <v>148</v>
      </c>
      <c r="M10" s="20"/>
      <c r="N10" s="21">
        <f t="shared" si="2"/>
        <v>2.1769617224880387</v>
      </c>
      <c r="O10" s="21">
        <f t="shared" si="2"/>
        <v>7.9265679442508716</v>
      </c>
      <c r="P10" s="21">
        <f t="shared" si="3"/>
        <v>9.0467905405405418</v>
      </c>
    </row>
    <row r="11" spans="2:16" ht="16" x14ac:dyDescent="0.2">
      <c r="B11" s="35" t="s">
        <v>35</v>
      </c>
      <c r="C11" s="17" t="s">
        <v>37</v>
      </c>
      <c r="D11" s="18">
        <v>23.544999999999998</v>
      </c>
      <c r="E11" s="19">
        <v>75</v>
      </c>
      <c r="F11" s="20">
        <f t="shared" si="0"/>
        <v>1765.8749999999998</v>
      </c>
      <c r="G11" s="19">
        <v>948</v>
      </c>
      <c r="H11" s="20">
        <f t="shared" si="1"/>
        <v>2713.875</v>
      </c>
      <c r="I11" s="19"/>
      <c r="J11" s="19">
        <v>1181.44</v>
      </c>
      <c r="K11" s="19">
        <v>349</v>
      </c>
      <c r="L11" s="19">
        <v>237</v>
      </c>
      <c r="M11" s="20"/>
      <c r="N11" s="21">
        <f t="shared" si="2"/>
        <v>2.2970908382990247</v>
      </c>
      <c r="O11" s="21">
        <f t="shared" si="2"/>
        <v>7.7761461318051577</v>
      </c>
      <c r="P11" s="21">
        <f t="shared" si="3"/>
        <v>7.4509493670886062</v>
      </c>
    </row>
    <row r="12" spans="2:16" ht="16" x14ac:dyDescent="0.2">
      <c r="B12" s="35" t="s">
        <v>36</v>
      </c>
      <c r="C12" s="17" t="s">
        <v>38</v>
      </c>
      <c r="D12" s="18">
        <v>12.770999999999999</v>
      </c>
      <c r="E12" s="19">
        <v>100</v>
      </c>
      <c r="F12" s="20">
        <f t="shared" si="0"/>
        <v>1277.0999999999999</v>
      </c>
      <c r="G12" s="19">
        <v>300</v>
      </c>
      <c r="H12" s="20">
        <f t="shared" si="1"/>
        <v>1577.1</v>
      </c>
      <c r="I12" s="19"/>
      <c r="J12" s="19">
        <v>1411.48</v>
      </c>
      <c r="K12" s="19">
        <v>407</v>
      </c>
      <c r="L12" s="19">
        <v>279</v>
      </c>
      <c r="M12" s="20"/>
      <c r="N12" s="21">
        <f t="shared" si="2"/>
        <v>1.1173378297956753</v>
      </c>
      <c r="O12" s="21">
        <f t="shared" si="2"/>
        <v>3.8749385749385747</v>
      </c>
      <c r="P12" s="21">
        <f t="shared" si="3"/>
        <v>4.5774193548387094</v>
      </c>
    </row>
    <row r="13" spans="2:16" ht="16" x14ac:dyDescent="0.2">
      <c r="E13" s="20"/>
    </row>
    <row r="14" spans="2:16" ht="16" x14ac:dyDescent="0.2"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2">
        <f>MAX(N8:N12)</f>
        <v>3.0306930693069307</v>
      </c>
      <c r="O14" s="22">
        <f t="shared" ref="O14:P14" si="4">MAX(O8:O12)</f>
        <v>8.4749999999999996</v>
      </c>
      <c r="P14" s="22">
        <f t="shared" si="4"/>
        <v>11.600917431192661</v>
      </c>
    </row>
    <row r="15" spans="2:16" ht="16" x14ac:dyDescent="0.2">
      <c r="B15" s="1" t="s">
        <v>17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2">
        <f>QUARTILE(N8:N12,3)</f>
        <v>2.75</v>
      </c>
      <c r="O15" s="22">
        <f t="shared" ref="O15:P15" si="5">QUARTILE(O8:O12,3)</f>
        <v>7.9265679442508716</v>
      </c>
      <c r="P15" s="22">
        <f t="shared" si="5"/>
        <v>9.96875</v>
      </c>
    </row>
    <row r="16" spans="2:16" ht="16" x14ac:dyDescent="0.2">
      <c r="B16" s="23" t="s">
        <v>18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>
        <f>AVERAGE(N8:N12)</f>
        <v>2.2744166919779341</v>
      </c>
      <c r="O16" s="24">
        <f t="shared" ref="O16:P16" si="6">AVERAGE(O8:O12)</f>
        <v>6.8204119531238216</v>
      </c>
      <c r="P16" s="24">
        <f t="shared" si="6"/>
        <v>8.5289653387321032</v>
      </c>
    </row>
    <row r="17" spans="2:16" ht="16" x14ac:dyDescent="0.2">
      <c r="B17" s="23" t="s">
        <v>19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>
        <f>MEDIAN(N8:N12)</f>
        <v>2.2970908382990247</v>
      </c>
      <c r="O17" s="24">
        <f t="shared" ref="O17:P17" si="7">MEDIAN(O8:O12)</f>
        <v>7.7761461318051577</v>
      </c>
      <c r="P17" s="24">
        <f t="shared" si="7"/>
        <v>9.0467905405405418</v>
      </c>
    </row>
    <row r="18" spans="2:16" ht="16" x14ac:dyDescent="0.2">
      <c r="B18" s="1" t="s">
        <v>20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2">
        <f>QUARTILE(N8:N12,1)</f>
        <v>2.1769617224880387</v>
      </c>
      <c r="O18" s="22">
        <f t="shared" ref="O18:P18" si="8">QUARTILE(O8:O12,1)</f>
        <v>6.0494071146245059</v>
      </c>
      <c r="P18" s="22">
        <f t="shared" si="8"/>
        <v>7.4509493670886062</v>
      </c>
    </row>
    <row r="19" spans="2:16" ht="16" x14ac:dyDescent="0.2"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2">
        <f>MIN(N8:N12)</f>
        <v>1.1173378297956753</v>
      </c>
      <c r="O19" s="22">
        <f t="shared" ref="O19:P19" si="9">MIN(O8:O12)</f>
        <v>3.8749385749385747</v>
      </c>
      <c r="P19" s="22">
        <f t="shared" si="9"/>
        <v>4.5774193548387094</v>
      </c>
    </row>
    <row r="20" spans="2:16" ht="16" x14ac:dyDescent="0.2"/>
    <row r="21" spans="2:16" ht="16" x14ac:dyDescent="0.2">
      <c r="B21" s="32" t="s">
        <v>39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 t="s">
        <v>13</v>
      </c>
      <c r="O21" s="34" t="s">
        <v>14</v>
      </c>
      <c r="P21" s="34" t="s">
        <v>15</v>
      </c>
    </row>
    <row r="22" spans="2:16" ht="16" x14ac:dyDescent="0.2">
      <c r="B22" s="2" t="s">
        <v>22</v>
      </c>
      <c r="J22" s="25"/>
      <c r="N22" s="20">
        <f>N17*J7</f>
        <v>1941.0417583626759</v>
      </c>
      <c r="O22" s="20">
        <f>O17*K7</f>
        <v>2371.724570200573</v>
      </c>
      <c r="P22" s="20">
        <f>P24+P23</f>
        <v>1961.3167229729731</v>
      </c>
    </row>
    <row r="23" spans="2:16" ht="16" x14ac:dyDescent="0.2">
      <c r="B23" s="2" t="s">
        <v>8</v>
      </c>
      <c r="G23" s="19"/>
      <c r="J23" s="25"/>
      <c r="N23" s="20">
        <f>$G$7</f>
        <v>740</v>
      </c>
      <c r="O23" s="20">
        <f>$G$7</f>
        <v>740</v>
      </c>
      <c r="P23" s="20">
        <f>$G$7</f>
        <v>740</v>
      </c>
    </row>
    <row r="24" spans="2:16" ht="16" x14ac:dyDescent="0.2">
      <c r="B24" s="2" t="s">
        <v>23</v>
      </c>
      <c r="G24" s="19"/>
      <c r="J24" s="25"/>
      <c r="N24" s="20">
        <f>N22-N23</f>
        <v>1201.0417583626759</v>
      </c>
      <c r="O24" s="20">
        <f>O22-O23</f>
        <v>1631.724570200573</v>
      </c>
      <c r="P24" s="20">
        <f>P17*L7</f>
        <v>1221.3167229729731</v>
      </c>
    </row>
    <row r="25" spans="2:16" ht="16" x14ac:dyDescent="0.2">
      <c r="B25" s="2" t="s">
        <v>6</v>
      </c>
      <c r="G25" s="19"/>
      <c r="N25" s="20">
        <f>$E$7</f>
        <v>125</v>
      </c>
      <c r="O25" s="20">
        <f>$E$7</f>
        <v>125</v>
      </c>
      <c r="P25" s="20">
        <f>$E$7</f>
        <v>125</v>
      </c>
    </row>
    <row r="26" spans="2:16" s="40" customFormat="1" ht="19" x14ac:dyDescent="0.25">
      <c r="B26" s="36" t="s">
        <v>24</v>
      </c>
      <c r="C26" s="36"/>
      <c r="D26" s="37"/>
      <c r="E26" s="37"/>
      <c r="F26" s="36"/>
      <c r="G26" s="38"/>
      <c r="H26" s="36"/>
      <c r="I26" s="36"/>
      <c r="J26" s="36"/>
      <c r="K26" s="36"/>
      <c r="L26" s="36"/>
      <c r="M26" s="36"/>
      <c r="N26" s="39">
        <f>N24/N25</f>
        <v>9.6083340669014063</v>
      </c>
      <c r="O26" s="39">
        <f>O24/O25</f>
        <v>13.053796561604583</v>
      </c>
      <c r="P26" s="39">
        <f>P24/P25</f>
        <v>9.7705337837837849</v>
      </c>
    </row>
    <row r="27" spans="2:16" ht="16" x14ac:dyDescent="0.2">
      <c r="D27" s="25"/>
      <c r="E27" s="25"/>
      <c r="G27" s="19"/>
    </row>
    <row r="28" spans="2:16" ht="16" x14ac:dyDescent="0.2">
      <c r="D28" s="25"/>
      <c r="E28" s="25"/>
      <c r="G28" s="19"/>
    </row>
    <row r="29" spans="2:16" ht="16" x14ac:dyDescent="0.2">
      <c r="D29" s="25"/>
      <c r="E29" s="25"/>
    </row>
    <row r="30" spans="2:16" ht="16" x14ac:dyDescent="0.2">
      <c r="D30" s="25"/>
      <c r="E30" s="25"/>
      <c r="O30" s="35" t="s">
        <v>26</v>
      </c>
    </row>
  </sheetData>
  <mergeCells count="5">
    <mergeCell ref="D4:H4"/>
    <mergeCell ref="J4:L4"/>
    <mergeCell ref="N4:P4"/>
    <mergeCell ref="G2:P2"/>
    <mergeCell ref="B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VIETTHANHPHAN</cp:lastModifiedBy>
  <dcterms:created xsi:type="dcterms:W3CDTF">2021-12-06T10:27:27Z</dcterms:created>
  <dcterms:modified xsi:type="dcterms:W3CDTF">2023-08-07T05:13:59Z</dcterms:modified>
</cp:coreProperties>
</file>