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ri\Desktop\Modelos de Cristain\Airbnb Model\"/>
    </mc:Choice>
  </mc:AlternateContent>
  <xr:revisionPtr revIDLastSave="0" documentId="13_ncr:1_{5D4CE0A0-90E6-4BB6-9624-025449758A48}" xr6:coauthVersionLast="47" xr6:coauthVersionMax="47" xr10:uidLastSave="{00000000-0000-0000-0000-000000000000}"/>
  <bookViews>
    <workbookView xWindow="-120" yWindow="-120" windowWidth="20730" windowHeight="11160" activeTab="4" xr2:uid="{2A950BFA-5881-403A-B265-712BA4170718}"/>
  </bookViews>
  <sheets>
    <sheet name="Investment" sheetId="4" r:id="rId1"/>
    <sheet name="Furniture Investment" sheetId="3" r:id="rId2"/>
    <sheet name="Assumptions" sheetId="1" r:id="rId3"/>
    <sheet name="IS" sheetId="2" r:id="rId4"/>
    <sheet name="Depreciation" sheetId="6" r:id="rId5"/>
  </sheets>
  <externalReferences>
    <externalReference r:id="rId6"/>
  </externalReferences>
  <definedNames>
    <definedName name="Cleaning">Assumptions!$B$3</definedName>
    <definedName name="Dates">Assumptions!$D$10:$Y$10</definedName>
    <definedName name="fee">Assumptions!$B$4</definedName>
    <definedName name="Maintenance">Assumptions!$B$6</definedName>
    <definedName name="Ocupation">Assumptions!$B$33:$Y$36</definedName>
    <definedName name="Other">Assumptions!$B$7</definedName>
    <definedName name="Price">Assumptions!$D$11:$Y$14</definedName>
    <definedName name="Taxes">Assumptions!$B$5</definedName>
    <definedName name="Ut_Op">Assumptions!$A$39:$D$66</definedName>
    <definedName name="Years">[1]Assumptions!$C$20:$H$20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2" l="1"/>
  <c r="P16" i="2"/>
  <c r="P17" i="2"/>
  <c r="P18" i="2"/>
  <c r="P19" i="2"/>
  <c r="O15" i="2"/>
  <c r="O16" i="2"/>
  <c r="O17" i="2"/>
  <c r="O18" i="2"/>
  <c r="O19" i="2"/>
  <c r="O14" i="2"/>
  <c r="P22" i="2"/>
  <c r="P23" i="2"/>
  <c r="P24" i="2"/>
  <c r="P25" i="2"/>
  <c r="P21" i="2"/>
  <c r="P4" i="2" a="1"/>
  <c r="P4" i="2" s="1"/>
  <c r="P5" i="2" a="1"/>
  <c r="P5" i="2" s="1"/>
  <c r="P6" i="2" a="1"/>
  <c r="P6" i="2" s="1"/>
  <c r="P3" i="2" a="1"/>
  <c r="P3" i="2" s="1"/>
  <c r="O4" i="2" a="1"/>
  <c r="O4" i="2" s="1"/>
  <c r="O5" i="2" a="1"/>
  <c r="O5" i="2" s="1"/>
  <c r="O6" i="2" a="1"/>
  <c r="O6" i="2" s="1"/>
  <c r="O3" i="2" a="1"/>
  <c r="O3" i="2" s="1"/>
  <c r="P9" i="2"/>
  <c r="O9" i="2"/>
  <c r="B23" i="1"/>
  <c r="D23" i="1" s="1"/>
  <c r="F23" i="1" s="1"/>
  <c r="G3" i="6" s="1"/>
  <c r="P14" i="2"/>
  <c r="O22" i="2"/>
  <c r="O23" i="2"/>
  <c r="O24" i="2"/>
  <c r="O25" i="2"/>
  <c r="O21" i="2"/>
  <c r="A15" i="4"/>
  <c r="M4" i="2"/>
  <c r="M5" i="2"/>
  <c r="M6" i="2"/>
  <c r="M3" i="2"/>
  <c r="L4" i="2"/>
  <c r="L5" i="2"/>
  <c r="L6" i="2"/>
  <c r="L3" i="2"/>
  <c r="K4" i="2"/>
  <c r="K5" i="2"/>
  <c r="K6" i="2"/>
  <c r="K3" i="2"/>
  <c r="J4" i="2"/>
  <c r="J5" i="2"/>
  <c r="J6" i="2"/>
  <c r="J3" i="2"/>
  <c r="I4" i="2"/>
  <c r="I5" i="2"/>
  <c r="I6" i="2"/>
  <c r="I3" i="2"/>
  <c r="H4" i="2"/>
  <c r="H5" i="2"/>
  <c r="H6" i="2"/>
  <c r="H3" i="2"/>
  <c r="G4" i="2"/>
  <c r="G5" i="2"/>
  <c r="G6" i="2"/>
  <c r="G3" i="2"/>
  <c r="F4" i="2"/>
  <c r="F5" i="2"/>
  <c r="F6" i="2"/>
  <c r="F3" i="2"/>
  <c r="E4" i="2"/>
  <c r="E5" i="2"/>
  <c r="E6" i="2"/>
  <c r="E3" i="2"/>
  <c r="D4" i="2"/>
  <c r="D5" i="2"/>
  <c r="D6" i="2"/>
  <c r="D3" i="2"/>
  <c r="C4" i="2"/>
  <c r="C5" i="2"/>
  <c r="C6" i="2"/>
  <c r="C3" i="2"/>
  <c r="B4" i="2"/>
  <c r="B5" i="2"/>
  <c r="N5" i="2" s="1"/>
  <c r="B6" i="2"/>
  <c r="B3" i="2"/>
  <c r="C21" i="2"/>
  <c r="D21" i="2"/>
  <c r="E21" i="2"/>
  <c r="F21" i="2"/>
  <c r="G21" i="2"/>
  <c r="H21" i="2"/>
  <c r="I21" i="2"/>
  <c r="J21" i="2"/>
  <c r="K21" i="2"/>
  <c r="L21" i="2"/>
  <c r="M21" i="2"/>
  <c r="C22" i="2"/>
  <c r="D22" i="2"/>
  <c r="E22" i="2"/>
  <c r="F22" i="2"/>
  <c r="G22" i="2"/>
  <c r="H22" i="2"/>
  <c r="I22" i="2"/>
  <c r="J22" i="2"/>
  <c r="K22" i="2"/>
  <c r="L22" i="2"/>
  <c r="M22" i="2"/>
  <c r="C23" i="2"/>
  <c r="D23" i="2"/>
  <c r="E23" i="2"/>
  <c r="F23" i="2"/>
  <c r="G23" i="2"/>
  <c r="H23" i="2"/>
  <c r="I23" i="2"/>
  <c r="J23" i="2"/>
  <c r="K23" i="2"/>
  <c r="L23" i="2"/>
  <c r="M23" i="2"/>
  <c r="C24" i="2"/>
  <c r="D24" i="2"/>
  <c r="E24" i="2"/>
  <c r="F24" i="2"/>
  <c r="G24" i="2"/>
  <c r="H24" i="2"/>
  <c r="I24" i="2"/>
  <c r="J24" i="2"/>
  <c r="K24" i="2"/>
  <c r="L24" i="2"/>
  <c r="M24" i="2"/>
  <c r="C25" i="2"/>
  <c r="D25" i="2"/>
  <c r="E25" i="2"/>
  <c r="F25" i="2"/>
  <c r="G25" i="2"/>
  <c r="H25" i="2"/>
  <c r="I25" i="2"/>
  <c r="J25" i="2"/>
  <c r="K25" i="2"/>
  <c r="L25" i="2"/>
  <c r="M25" i="2"/>
  <c r="B22" i="2"/>
  <c r="B23" i="2"/>
  <c r="B24" i="2"/>
  <c r="B25" i="2"/>
  <c r="B21" i="2"/>
  <c r="C9" i="2"/>
  <c r="D9" i="2"/>
  <c r="E9" i="2"/>
  <c r="F9" i="2"/>
  <c r="G9" i="2"/>
  <c r="H9" i="2"/>
  <c r="I9" i="2"/>
  <c r="J9" i="2"/>
  <c r="K9" i="2"/>
  <c r="L9" i="2"/>
  <c r="M9" i="2"/>
  <c r="B9" i="2"/>
  <c r="N4" i="2" l="1"/>
  <c r="P26" i="2"/>
  <c r="B31" i="1"/>
  <c r="B38" i="1" s="1"/>
  <c r="B68" i="1" s="1"/>
  <c r="E3" i="6"/>
  <c r="D31" i="1"/>
  <c r="C38" i="1" s="1"/>
  <c r="C68" i="1" s="1"/>
  <c r="F3" i="6"/>
  <c r="F31" i="1"/>
  <c r="D38" i="1" s="1"/>
  <c r="D68" i="1" s="1"/>
  <c r="N6" i="2"/>
  <c r="O7" i="2"/>
  <c r="O10" i="2" s="1"/>
  <c r="P7" i="2"/>
  <c r="P11" i="2" s="1"/>
  <c r="O26" i="2"/>
  <c r="N21" i="2"/>
  <c r="N22" i="2"/>
  <c r="N9" i="2"/>
  <c r="N24" i="2"/>
  <c r="N23" i="2"/>
  <c r="N25" i="2"/>
  <c r="N3" i="2"/>
  <c r="XFD2" i="1"/>
  <c r="XFD3" i="1"/>
  <c r="XFD4" i="1"/>
  <c r="XFD5" i="1"/>
  <c r="XFD6" i="1"/>
  <c r="XFD7" i="1"/>
  <c r="XFD8" i="1"/>
  <c r="XFD9" i="1"/>
  <c r="XFD10" i="1"/>
  <c r="XFD11" i="1"/>
  <c r="XFD12" i="1"/>
  <c r="XFD1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15" i="2"/>
  <c r="A16" i="2"/>
  <c r="A17" i="2"/>
  <c r="A18" i="2"/>
  <c r="A19" i="2"/>
  <c r="A14" i="2"/>
  <c r="B1" i="2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A4" i="6" a="1"/>
  <c r="A4" i="6" s="1"/>
  <c r="D4" i="6" s="1"/>
  <c r="A48" i="1"/>
  <c r="A55" i="1" s="1"/>
  <c r="A62" i="1" s="1"/>
  <c r="A49" i="1"/>
  <c r="A56" i="1" s="1"/>
  <c r="A63" i="1" s="1"/>
  <c r="A50" i="1"/>
  <c r="A57" i="1" s="1"/>
  <c r="A64" i="1" s="1"/>
  <c r="A51" i="1"/>
  <c r="A58" i="1" s="1"/>
  <c r="A65" i="1" s="1"/>
  <c r="A52" i="1"/>
  <c r="A59" i="1" s="1"/>
  <c r="A66" i="1" s="1"/>
  <c r="A47" i="1"/>
  <c r="A54" i="1" s="1"/>
  <c r="A61" i="1" s="1"/>
  <c r="P10" i="2" l="1"/>
  <c r="P8" i="2"/>
  <c r="O8" i="2"/>
  <c r="O11" i="2"/>
  <c r="C4" i="6"/>
  <c r="E4" i="6" s="1"/>
  <c r="A19" i="6"/>
  <c r="D19" i="6" s="1"/>
  <c r="A11" i="6"/>
  <c r="D11" i="6" s="1"/>
  <c r="A22" i="6"/>
  <c r="D22" i="6" s="1"/>
  <c r="A14" i="6"/>
  <c r="D14" i="6" s="1"/>
  <c r="A6" i="6"/>
  <c r="D6" i="6" s="1"/>
  <c r="A25" i="6"/>
  <c r="A21" i="6"/>
  <c r="D21" i="6" s="1"/>
  <c r="A17" i="6"/>
  <c r="D17" i="6" s="1"/>
  <c r="A13" i="6"/>
  <c r="D13" i="6" s="1"/>
  <c r="A9" i="6"/>
  <c r="D9" i="6" s="1"/>
  <c r="A5" i="6"/>
  <c r="D5" i="6" s="1"/>
  <c r="A23" i="6"/>
  <c r="D23" i="6" s="1"/>
  <c r="A15" i="6"/>
  <c r="D15" i="6" s="1"/>
  <c r="A7" i="6"/>
  <c r="D7" i="6" s="1"/>
  <c r="A18" i="6"/>
  <c r="D18" i="6" s="1"/>
  <c r="A10" i="6"/>
  <c r="D10" i="6" s="1"/>
  <c r="A24" i="6"/>
  <c r="A20" i="6"/>
  <c r="D20" i="6" s="1"/>
  <c r="A16" i="6"/>
  <c r="D16" i="6" s="1"/>
  <c r="A12" i="6"/>
  <c r="D12" i="6" s="1"/>
  <c r="A8" i="6"/>
  <c r="D8" i="6" s="1"/>
  <c r="P12" i="2" l="1"/>
  <c r="P27" i="2" s="1"/>
  <c r="O12" i="2"/>
  <c r="O27" i="2" s="1"/>
  <c r="C16" i="6"/>
  <c r="E16" i="6"/>
  <c r="F16" i="6" s="1"/>
  <c r="G16" i="6" s="1"/>
  <c r="C22" i="6"/>
  <c r="E22" i="6" s="1"/>
  <c r="F22" i="6" s="1"/>
  <c r="G22" i="6" s="1"/>
  <c r="C5" i="6"/>
  <c r="E5" i="6" s="1"/>
  <c r="F5" i="6" s="1"/>
  <c r="G5" i="6" s="1"/>
  <c r="C7" i="6"/>
  <c r="E7" i="6" s="1"/>
  <c r="F7" i="6" s="1"/>
  <c r="G7" i="6" s="1"/>
  <c r="C9" i="6"/>
  <c r="E9" i="6" s="1"/>
  <c r="F9" i="6" s="1"/>
  <c r="G9" i="6" s="1"/>
  <c r="C11" i="6"/>
  <c r="E11" i="6" s="1"/>
  <c r="F11" i="6" s="1"/>
  <c r="G11" i="6" s="1"/>
  <c r="C18" i="6"/>
  <c r="E18" i="6" s="1"/>
  <c r="F18" i="6" s="1"/>
  <c r="G18" i="6" s="1"/>
  <c r="C21" i="6"/>
  <c r="E21" i="6" s="1"/>
  <c r="F21" i="6" s="1"/>
  <c r="G21" i="6" s="1"/>
  <c r="C8" i="6"/>
  <c r="E8" i="6" s="1"/>
  <c r="F8" i="6" s="1"/>
  <c r="G8" i="6" s="1"/>
  <c r="C15" i="6"/>
  <c r="E15" i="6" s="1"/>
  <c r="F15" i="6" s="1"/>
  <c r="G15" i="6" s="1"/>
  <c r="C13" i="6"/>
  <c r="E13" i="6" s="1"/>
  <c r="F13" i="6" s="1"/>
  <c r="G13" i="6" s="1"/>
  <c r="C6" i="6"/>
  <c r="E6" i="6" s="1"/>
  <c r="F6" i="6" s="1"/>
  <c r="G6" i="6" s="1"/>
  <c r="C19" i="6"/>
  <c r="E19" i="6" s="1"/>
  <c r="F19" i="6" s="1"/>
  <c r="G19" i="6" s="1"/>
  <c r="C10" i="6"/>
  <c r="E10" i="6" s="1"/>
  <c r="F10" i="6" s="1"/>
  <c r="G10" i="6" s="1"/>
  <c r="C23" i="6"/>
  <c r="E23" i="6" s="1"/>
  <c r="F23" i="6" s="1"/>
  <c r="G23" i="6" s="1"/>
  <c r="C17" i="6"/>
  <c r="E17" i="6" s="1"/>
  <c r="F17" i="6" s="1"/>
  <c r="G17" i="6" s="1"/>
  <c r="C14" i="6"/>
  <c r="E14" i="6" s="1"/>
  <c r="F14" i="6" s="1"/>
  <c r="G14" i="6" s="1"/>
  <c r="C12" i="6"/>
  <c r="E12" i="6" s="1"/>
  <c r="F12" i="6" s="1"/>
  <c r="G12" i="6" s="1"/>
  <c r="D24" i="6"/>
  <c r="C20" i="6"/>
  <c r="E20" i="6" s="1"/>
  <c r="F20" i="6" s="1"/>
  <c r="G20" i="6" s="1"/>
  <c r="E24" i="6"/>
  <c r="F4" i="6"/>
  <c r="G4" i="6" l="1"/>
  <c r="G26" i="6" s="1"/>
  <c r="G24" i="6"/>
  <c r="F26" i="6"/>
  <c r="F24" i="6"/>
  <c r="E26" i="6"/>
  <c r="C12" i="4" l="1"/>
  <c r="E22" i="3"/>
  <c r="E23" i="3" s="1"/>
  <c r="F22" i="3"/>
  <c r="F23" i="3" s="1"/>
  <c r="G22" i="3"/>
  <c r="G23" i="3" s="1"/>
  <c r="D22" i="3"/>
  <c r="D23" i="3" s="1"/>
  <c r="A29" i="1"/>
  <c r="A36" i="1" s="1"/>
  <c r="A60" i="1" s="1"/>
  <c r="A28" i="1"/>
  <c r="A5" i="2" s="1"/>
  <c r="A27" i="1"/>
  <c r="A4" i="2" s="1"/>
  <c r="A26" i="1"/>
  <c r="A3" i="2" s="1"/>
  <c r="F7" i="2" l="1"/>
  <c r="J7" i="2"/>
  <c r="G7" i="2"/>
  <c r="K7" i="2"/>
  <c r="H7" i="2"/>
  <c r="L7" i="2"/>
  <c r="E7" i="2"/>
  <c r="I7" i="2"/>
  <c r="M7" i="2"/>
  <c r="A35" i="1"/>
  <c r="A53" i="1" s="1"/>
  <c r="A6" i="2"/>
  <c r="C3" i="4"/>
  <c r="C13" i="4" s="1"/>
  <c r="A34" i="1"/>
  <c r="A46" i="1" s="1"/>
  <c r="A33" i="1"/>
  <c r="A39" i="1" s="1"/>
  <c r="G16" i="2" l="1"/>
  <c r="E17" i="2"/>
  <c r="I14" i="2"/>
  <c r="M18" i="2"/>
  <c r="E14" i="2"/>
  <c r="D18" i="2"/>
  <c r="E19" i="2"/>
  <c r="I18" i="2"/>
  <c r="C17" i="2"/>
  <c r="D14" i="2"/>
  <c r="B17" i="2"/>
  <c r="K18" i="2"/>
  <c r="F17" i="2"/>
  <c r="L15" i="2"/>
  <c r="G14" i="2"/>
  <c r="H14" i="2"/>
  <c r="G19" i="2"/>
  <c r="L16" i="2"/>
  <c r="J14" i="2"/>
  <c r="M17" i="2"/>
  <c r="D16" i="2"/>
  <c r="L18" i="2"/>
  <c r="M14" i="2"/>
  <c r="D19" i="2"/>
  <c r="K14" i="2"/>
  <c r="I17" i="2"/>
  <c r="C15" i="2"/>
  <c r="C19" i="2"/>
  <c r="E18" i="2"/>
  <c r="B18" i="2"/>
  <c r="M15" i="2"/>
  <c r="I15" i="2"/>
  <c r="K16" i="2"/>
  <c r="J16" i="2"/>
  <c r="L19" i="2"/>
  <c r="G18" i="2"/>
  <c r="M16" i="2"/>
  <c r="H15" i="2"/>
  <c r="C14" i="2"/>
  <c r="L17" i="2"/>
  <c r="B14" i="2"/>
  <c r="J18" i="2"/>
  <c r="H16" i="2"/>
  <c r="B16" i="2"/>
  <c r="H18" i="2"/>
  <c r="F15" i="2"/>
  <c r="F19" i="2"/>
  <c r="L14" i="2"/>
  <c r="E16" i="2"/>
  <c r="K19" i="2"/>
  <c r="F18" i="2"/>
  <c r="F14" i="2"/>
  <c r="B19" i="2"/>
  <c r="C16" i="2"/>
  <c r="I19" i="2"/>
  <c r="E15" i="2"/>
  <c r="B15" i="2"/>
  <c r="J15" i="2"/>
  <c r="K17" i="2"/>
  <c r="F16" i="2"/>
  <c r="H19" i="2"/>
  <c r="C18" i="2"/>
  <c r="I16" i="2"/>
  <c r="D15" i="2"/>
  <c r="H17" i="2"/>
  <c r="K15" i="2"/>
  <c r="J19" i="2"/>
  <c r="M19" i="2"/>
  <c r="G17" i="2"/>
  <c r="J17" i="2"/>
  <c r="D17" i="2"/>
  <c r="G15" i="2"/>
  <c r="K11" i="2"/>
  <c r="K10" i="2"/>
  <c r="E11" i="2"/>
  <c r="E10" i="2"/>
  <c r="G11" i="2"/>
  <c r="G10" i="2"/>
  <c r="L11" i="2"/>
  <c r="L10" i="2"/>
  <c r="J10" i="2"/>
  <c r="J11" i="2"/>
  <c r="I11" i="2"/>
  <c r="I10" i="2"/>
  <c r="M11" i="2"/>
  <c r="M10" i="2"/>
  <c r="H11" i="2"/>
  <c r="H10" i="2"/>
  <c r="F10" i="2"/>
  <c r="F11" i="2"/>
  <c r="E8" i="2"/>
  <c r="G8" i="2"/>
  <c r="L8" i="2"/>
  <c r="J8" i="2"/>
  <c r="H8" i="2"/>
  <c r="M8" i="2"/>
  <c r="F8" i="2"/>
  <c r="I8" i="2"/>
  <c r="K8" i="2"/>
  <c r="C15" i="4"/>
  <c r="C17" i="4" s="1"/>
  <c r="B7" i="2"/>
  <c r="N15" i="2" l="1"/>
  <c r="N14" i="2"/>
  <c r="N19" i="2"/>
  <c r="N16" i="2"/>
  <c r="N17" i="2"/>
  <c r="N18" i="2"/>
  <c r="L26" i="2"/>
  <c r="M12" i="2"/>
  <c r="F26" i="2"/>
  <c r="C26" i="2"/>
  <c r="M26" i="2"/>
  <c r="J26" i="2"/>
  <c r="G26" i="2"/>
  <c r="I26" i="2"/>
  <c r="H26" i="2"/>
  <c r="D26" i="2"/>
  <c r="B26" i="2"/>
  <c r="K26" i="2"/>
  <c r="E26" i="2"/>
  <c r="H12" i="2"/>
  <c r="I12" i="2"/>
  <c r="F12" i="2"/>
  <c r="L12" i="2"/>
  <c r="E12" i="2"/>
  <c r="K12" i="2"/>
  <c r="B10" i="2"/>
  <c r="B11" i="2"/>
  <c r="J12" i="2"/>
  <c r="G12" i="2"/>
  <c r="C7" i="2"/>
  <c r="B8" i="2"/>
  <c r="L27" i="2" l="1"/>
  <c r="N26" i="2"/>
  <c r="J27" i="2"/>
  <c r="F27" i="2"/>
  <c r="G27" i="2"/>
  <c r="E27" i="2"/>
  <c r="H27" i="2"/>
  <c r="M27" i="2"/>
  <c r="K27" i="2"/>
  <c r="I27" i="2"/>
  <c r="B12" i="2"/>
  <c r="C11" i="2"/>
  <c r="C10" i="2"/>
  <c r="C8" i="2"/>
  <c r="B27" i="2" l="1"/>
  <c r="C12" i="2"/>
  <c r="C27" i="2" s="1"/>
  <c r="D7" i="2" l="1"/>
  <c r="N7" i="2" s="1"/>
  <c r="D11" i="2" l="1"/>
  <c r="N11" i="2" s="1"/>
  <c r="D10" i="2"/>
  <c r="N10" i="2" s="1"/>
  <c r="D8" i="2"/>
  <c r="N8" i="2" s="1"/>
  <c r="D12" i="2" l="1"/>
  <c r="E25" i="6"/>
  <c r="F25" i="6"/>
  <c r="O28" i="2" s="1"/>
  <c r="O29" i="2" s="1"/>
  <c r="O30" i="2" s="1"/>
  <c r="O31" i="2" s="1"/>
  <c r="D27" i="2" l="1"/>
  <c r="N27" i="2" s="1"/>
  <c r="N12" i="2"/>
  <c r="M28" i="2"/>
  <c r="M29" i="2" s="1"/>
  <c r="M30" i="2" s="1"/>
  <c r="M31" i="2" s="1"/>
  <c r="H28" i="2"/>
  <c r="H29" i="2" s="1"/>
  <c r="H30" i="2" s="1"/>
  <c r="H31" i="2" s="1"/>
  <c r="C28" i="2"/>
  <c r="C29" i="2" s="1"/>
  <c r="I28" i="2"/>
  <c r="I29" i="2" s="1"/>
  <c r="I30" i="2" s="1"/>
  <c r="I31" i="2" s="1"/>
  <c r="D28" i="2"/>
  <c r="B28" i="2"/>
  <c r="E28" i="2"/>
  <c r="E29" i="2" s="1"/>
  <c r="E30" i="2" s="1"/>
  <c r="E31" i="2" s="1"/>
  <c r="K28" i="2"/>
  <c r="K29" i="2" s="1"/>
  <c r="J28" i="2"/>
  <c r="J29" i="2" s="1"/>
  <c r="L28" i="2"/>
  <c r="L29" i="2" s="1"/>
  <c r="G28" i="2"/>
  <c r="G29" i="2" s="1"/>
  <c r="G30" i="2" s="1"/>
  <c r="G31" i="2" s="1"/>
  <c r="F28" i="2"/>
  <c r="F29" i="2" s="1"/>
  <c r="G25" i="6"/>
  <c r="P28" i="2" s="1"/>
  <c r="P29" i="2" s="1"/>
  <c r="P30" i="2" s="1"/>
  <c r="P31" i="2" s="1"/>
  <c r="D29" i="2" l="1"/>
  <c r="D30" i="2" s="1"/>
  <c r="D31" i="2" s="1"/>
  <c r="B29" i="2"/>
  <c r="N28" i="2"/>
  <c r="F30" i="2"/>
  <c r="F31" i="2" s="1"/>
  <c r="C30" i="2"/>
  <c r="C31" i="2" s="1"/>
  <c r="L30" i="2"/>
  <c r="L31" i="2" s="1"/>
  <c r="K30" i="2"/>
  <c r="K31" i="2" s="1"/>
  <c r="J30" i="2"/>
  <c r="J31" i="2" s="1"/>
  <c r="N29" i="2" l="1"/>
  <c r="B30" i="2"/>
  <c r="B31" i="2" s="1"/>
  <c r="N31" i="2" l="1"/>
  <c r="C19" i="4" s="1"/>
  <c r="C21" i="4" s="1"/>
  <c r="C24" i="4" s="1"/>
  <c r="N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<sst xmlns="http://schemas.openxmlformats.org/spreadsheetml/2006/main" count="172" uniqueCount="97">
  <si>
    <t>Start renting Date</t>
  </si>
  <si>
    <t>Flat 1</t>
  </si>
  <si>
    <t>Flat 2</t>
  </si>
  <si>
    <t>Flat 3</t>
  </si>
  <si>
    <t>Flat 4</t>
  </si>
  <si>
    <t>Airbnb Fee (%)</t>
  </si>
  <si>
    <t>Taxes Reserve</t>
  </si>
  <si>
    <t>P&amp;L</t>
  </si>
  <si>
    <t>Gross Profit</t>
  </si>
  <si>
    <t>EBITDA</t>
  </si>
  <si>
    <t>Taxes</t>
  </si>
  <si>
    <t>Net Income</t>
  </si>
  <si>
    <t>Airbnb fee</t>
  </si>
  <si>
    <t>Gross Revenues</t>
  </si>
  <si>
    <t>BUSINESS MODEL SETTINGS</t>
  </si>
  <si>
    <t>Price per night</t>
  </si>
  <si>
    <t>Price &amp; Revenues</t>
  </si>
  <si>
    <t>Cleanning Fee</t>
  </si>
  <si>
    <t>Other Cost(%)</t>
  </si>
  <si>
    <t>Other Cost</t>
  </si>
  <si>
    <t>Furniture 1</t>
  </si>
  <si>
    <t>Furniture 2</t>
  </si>
  <si>
    <t>Furniture 3</t>
  </si>
  <si>
    <t>Furniture 4</t>
  </si>
  <si>
    <t>Furniture 5</t>
  </si>
  <si>
    <t>Furniture 6</t>
  </si>
  <si>
    <t>Furniture 7</t>
  </si>
  <si>
    <t>Furniture 8</t>
  </si>
  <si>
    <t>Furniture 9</t>
  </si>
  <si>
    <t>Furniture 10</t>
  </si>
  <si>
    <t>Furniture 11</t>
  </si>
  <si>
    <t>Furniture 12</t>
  </si>
  <si>
    <t>Furniture 13</t>
  </si>
  <si>
    <t>Furniture 14</t>
  </si>
  <si>
    <t>Furniture 15</t>
  </si>
  <si>
    <t>Furniture 16</t>
  </si>
  <si>
    <t>Furniture 17</t>
  </si>
  <si>
    <t>Furniture 18</t>
  </si>
  <si>
    <t>Furniture 19</t>
  </si>
  <si>
    <t>Furniture 20</t>
  </si>
  <si>
    <t>Other</t>
  </si>
  <si>
    <t>Investment per Flat</t>
  </si>
  <si>
    <t>Investment Figures</t>
  </si>
  <si>
    <t>Setup Costs</t>
  </si>
  <si>
    <t>Add 4</t>
  </si>
  <si>
    <t>Add 5</t>
  </si>
  <si>
    <t>Other Costs</t>
  </si>
  <si>
    <t>Start-up Investment</t>
  </si>
  <si>
    <t>Total Investment (incl. contingency buffer)</t>
  </si>
  <si>
    <t>Financing to Breakeven</t>
  </si>
  <si>
    <t>Gross Investment (incl. Financing to Breakeven)</t>
  </si>
  <si>
    <t>Furniture Investment</t>
  </si>
  <si>
    <t>Add 1</t>
  </si>
  <si>
    <t>Add 2</t>
  </si>
  <si>
    <t>Add 3</t>
  </si>
  <si>
    <t>Add 6</t>
  </si>
  <si>
    <t>Add 7</t>
  </si>
  <si>
    <t>Add 8</t>
  </si>
  <si>
    <t>ROI</t>
  </si>
  <si>
    <t>Occupancy ratio(%)</t>
  </si>
  <si>
    <t>Maintenance (%)</t>
  </si>
  <si>
    <t>Base Year</t>
  </si>
  <si>
    <t>Increase (%)</t>
  </si>
  <si>
    <t>Utilities</t>
  </si>
  <si>
    <t>Utilities 1</t>
  </si>
  <si>
    <t>Utilities 2</t>
  </si>
  <si>
    <t>Utilities 3</t>
  </si>
  <si>
    <t>Utilities 4</t>
  </si>
  <si>
    <t>Utilities 5</t>
  </si>
  <si>
    <t>Utilities 6</t>
  </si>
  <si>
    <t>Opex</t>
  </si>
  <si>
    <t>Opex 1</t>
  </si>
  <si>
    <t>Opex 2</t>
  </si>
  <si>
    <t>Opex 3</t>
  </si>
  <si>
    <t>Opex 4</t>
  </si>
  <si>
    <t>Opex 5</t>
  </si>
  <si>
    <t>Peak Season</t>
  </si>
  <si>
    <t>Low Season</t>
  </si>
  <si>
    <t>✓</t>
  </si>
  <si>
    <t>x</t>
  </si>
  <si>
    <t>Depreciation expenses</t>
  </si>
  <si>
    <t>Headquarter Asset</t>
  </si>
  <si>
    <t>Useful Life Years</t>
  </si>
  <si>
    <t>Annual Depreciation</t>
  </si>
  <si>
    <t>Initial Value</t>
  </si>
  <si>
    <t>Beginning Balance</t>
  </si>
  <si>
    <t>Depreciation</t>
  </si>
  <si>
    <t>Ending Balance</t>
  </si>
  <si>
    <t>Depreciable</t>
  </si>
  <si>
    <t>No</t>
  </si>
  <si>
    <t>Cleaning Fee per Month</t>
  </si>
  <si>
    <t>Income Before Taxes</t>
  </si>
  <si>
    <r>
      <t xml:space="preserve">Utilities </t>
    </r>
    <r>
      <rPr>
        <b/>
        <i/>
        <sz val="9"/>
        <color theme="1"/>
        <rFont val="Arial"/>
        <family val="2"/>
      </rPr>
      <t>Per Month</t>
    </r>
  </si>
  <si>
    <r>
      <t xml:space="preserve">Opex </t>
    </r>
    <r>
      <rPr>
        <b/>
        <i/>
        <sz val="9"/>
        <color theme="1"/>
        <rFont val="Arial"/>
        <family val="2"/>
      </rPr>
      <t>Per Month</t>
    </r>
  </si>
  <si>
    <t>Utilities + Opex</t>
  </si>
  <si>
    <t>Ramp- up Factor</t>
  </si>
  <si>
    <t>Increase(%)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</si>
</sst>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);[Red]\(0\)"/>
    <numFmt numFmtId="165" formatCode="mmmm"/>
    <numFmt numFmtId="166" formatCode="#,##0.0;[Red]\-#,##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9"/>
      <name val="Arial"/>
      <family val="2"/>
    </font>
    <font>
      <b/>
      <sz val="14"/>
      <color theme="9"/>
      <name val="Arial"/>
      <family val="2"/>
    </font>
    <font>
      <b/>
      <sz val="14"/>
      <name val="Arial"/>
      <family val="2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theme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double">
        <color rgb="FF3F3F3F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43" fontId="1" fillId="0" borderId="0" applyFont="0" applyFill="0" applyBorder="0" applyAlignment="0" applyProtection="0"/>
    <xf numFmtId="0" fontId="15" fillId="6" borderId="5" applyNumberFormat="0" applyAlignment="0" applyProtection="0"/>
  </cellStyleXfs>
  <cellXfs count="55">
    <xf numFmtId="0" fontId="0" fillId="0" borderId="0" xfId="0"/>
    <xf numFmtId="38" fontId="7" fillId="0" borderId="3" xfId="4" applyNumberFormat="1" applyFont="1" applyFill="1" applyBorder="1" applyAlignment="1">
      <alignment vertical="center"/>
    </xf>
    <xf numFmtId="44" fontId="8" fillId="0" borderId="0" xfId="1" applyFont="1" applyFill="1" applyBorder="1" applyAlignment="1">
      <alignment horizontal="left" vertical="center"/>
    </xf>
    <xf numFmtId="44" fontId="9" fillId="0" borderId="0" xfId="1" applyFont="1" applyFill="1" applyBorder="1" applyAlignment="1">
      <alignment horizontal="left" vertical="center"/>
    </xf>
    <xf numFmtId="17" fontId="9" fillId="0" borderId="0" xfId="0" applyNumberFormat="1" applyFont="1" applyAlignment="1">
      <alignment horizontal="center" vertical="center"/>
    </xf>
    <xf numFmtId="38" fontId="8" fillId="0" borderId="0" xfId="3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indent="1"/>
    </xf>
    <xf numFmtId="0" fontId="9" fillId="0" borderId="0" xfId="0" applyFont="1"/>
    <xf numFmtId="38" fontId="9" fillId="0" borderId="0" xfId="3" applyNumberFormat="1" applyFont="1" applyFill="1" applyBorder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44" fontId="10" fillId="0" borderId="0" xfId="1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9" fontId="11" fillId="4" borderId="1" xfId="3" applyNumberFormat="1" applyFont="1" applyFill="1" applyAlignment="1">
      <alignment horizontal="center" vertical="center"/>
    </xf>
    <xf numFmtId="17" fontId="9" fillId="5" borderId="1" xfId="3" applyNumberFormat="1" applyFont="1" applyFill="1" applyAlignment="1">
      <alignment horizontal="center" vertical="center"/>
    </xf>
    <xf numFmtId="38" fontId="9" fillId="5" borderId="1" xfId="3" applyNumberFormat="1" applyFont="1" applyFill="1" applyAlignment="1">
      <alignment horizontal="center" vertical="center"/>
    </xf>
    <xf numFmtId="9" fontId="9" fillId="5" borderId="1" xfId="3" applyNumberFormat="1" applyFont="1" applyFill="1" applyAlignment="1">
      <alignment horizontal="center" vertical="center"/>
    </xf>
    <xf numFmtId="38" fontId="12" fillId="3" borderId="1" xfId="4" applyNumberFormat="1" applyFont="1" applyAlignment="1">
      <alignment horizontal="center" vertical="center"/>
    </xf>
    <xf numFmtId="0" fontId="13" fillId="0" borderId="4" xfId="5" applyFont="1" applyFill="1" applyBorder="1"/>
    <xf numFmtId="38" fontId="13" fillId="0" borderId="4" xfId="5" applyNumberFormat="1" applyFont="1" applyFill="1" applyBorder="1" applyAlignment="1">
      <alignment horizontal="center" vertical="center"/>
    </xf>
    <xf numFmtId="9" fontId="12" fillId="3" borderId="1" xfId="2" applyFont="1" applyFill="1" applyBorder="1" applyAlignment="1">
      <alignment horizontal="center" vertical="center"/>
    </xf>
    <xf numFmtId="9" fontId="0" fillId="0" borderId="0" xfId="0" applyNumberFormat="1"/>
    <xf numFmtId="9" fontId="16" fillId="6" borderId="5" xfId="7" applyNumberFormat="1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17" fontId="19" fillId="0" borderId="0" xfId="0" applyNumberFormat="1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centerContinuous"/>
    </xf>
    <xf numFmtId="164" fontId="7" fillId="0" borderId="0" xfId="4" applyNumberFormat="1" applyFont="1" applyFill="1" applyBorder="1" applyAlignment="1">
      <alignment horizontal="center" vertical="center"/>
    </xf>
    <xf numFmtId="38" fontId="0" fillId="0" borderId="0" xfId="0" applyNumberFormat="1" applyAlignment="1">
      <alignment horizontal="right" indent="1"/>
    </xf>
    <xf numFmtId="38" fontId="0" fillId="0" borderId="0" xfId="0" applyNumberFormat="1" applyAlignment="1">
      <alignment horizontal="left" indent="1"/>
    </xf>
    <xf numFmtId="0" fontId="7" fillId="0" borderId="3" xfId="4" applyNumberFormat="1" applyFont="1" applyFill="1" applyBorder="1" applyAlignment="1">
      <alignment vertical="center"/>
    </xf>
    <xf numFmtId="0" fontId="8" fillId="0" borderId="0" xfId="6" applyNumberFormat="1" applyFont="1" applyFill="1" applyBorder="1" applyAlignment="1">
      <alignment horizontal="left" vertical="center"/>
    </xf>
    <xf numFmtId="0" fontId="0" fillId="0" borderId="0" xfId="6" applyNumberFormat="1" applyFont="1"/>
    <xf numFmtId="40" fontId="12" fillId="3" borderId="1" xfId="4" applyNumberFormat="1" applyFont="1" applyAlignment="1">
      <alignment horizontal="center" vertical="center"/>
    </xf>
    <xf numFmtId="0" fontId="9" fillId="0" borderId="0" xfId="1" applyNumberFormat="1" applyFont="1" applyFill="1" applyBorder="1" applyAlignment="1">
      <alignment horizontal="center" vertical="center"/>
    </xf>
    <xf numFmtId="44" fontId="9" fillId="0" borderId="0" xfId="1" applyFont="1" applyFill="1" applyBorder="1" applyAlignment="1">
      <alignment horizontal="center" vertical="center"/>
    </xf>
    <xf numFmtId="165" fontId="8" fillId="0" borderId="0" xfId="0" applyNumberFormat="1" applyFont="1" applyAlignment="1">
      <alignment horizontal="left"/>
    </xf>
    <xf numFmtId="4" fontId="9" fillId="0" borderId="0" xfId="0" applyNumberFormat="1" applyFont="1" applyAlignment="1">
      <alignment horizontal="center" vertical="center"/>
    </xf>
    <xf numFmtId="38" fontId="8" fillId="0" borderId="0" xfId="0" applyNumberFormat="1" applyFont="1"/>
    <xf numFmtId="0" fontId="14" fillId="0" borderId="0" xfId="5" applyFont="1" applyFill="1" applyBorder="1"/>
    <xf numFmtId="0" fontId="12" fillId="0" borderId="4" xfId="5" applyFont="1" applyFill="1" applyBorder="1"/>
    <xf numFmtId="9" fontId="16" fillId="6" borderId="5" xfId="2" applyFont="1" applyFill="1" applyBorder="1" applyAlignment="1">
      <alignment horizontal="center" vertical="center"/>
    </xf>
    <xf numFmtId="166" fontId="8" fillId="0" borderId="0" xfId="0" applyNumberFormat="1" applyFont="1"/>
    <xf numFmtId="1" fontId="8" fillId="0" borderId="0" xfId="0" applyNumberFormat="1" applyFont="1"/>
    <xf numFmtId="9" fontId="0" fillId="0" borderId="0" xfId="2" applyFont="1"/>
    <xf numFmtId="10" fontId="0" fillId="0" borderId="0" xfId="2" applyNumberFormat="1" applyFont="1"/>
    <xf numFmtId="9" fontId="24" fillId="6" borderId="5" xfId="7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</cellXfs>
  <cellStyles count="8">
    <cellStyle name="Cálculo" xfId="4" builtinId="22"/>
    <cellStyle name="Celda de comprobación" xfId="7" builtinId="23"/>
    <cellStyle name="Celda vinculada" xfId="5" builtinId="24"/>
    <cellStyle name="Entrada" xfId="3" builtinId="20"/>
    <cellStyle name="Millares" xfId="6" builtinId="3"/>
    <cellStyle name="Moneda" xfId="1" builtinId="4"/>
    <cellStyle name="Normal" xfId="0" builtinId="0"/>
    <cellStyle name="Porcentaje" xfId="2" builtinId="5"/>
  </cellStyles>
  <dxfs count="3">
    <dxf>
      <font>
        <b/>
        <i/>
        <color rgb="FFFF0000"/>
      </font>
      <fill>
        <patternFill>
          <bgColor rgb="FFC00000"/>
        </patternFill>
      </fill>
    </dxf>
    <dxf>
      <font>
        <color rgb="FFFF000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color rgb="FFFF000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cri\Desktop\Modelos%20de%20Cristain\Doctor%20Model\Medical%20Model%20Third%20Review.xlsx" TargetMode="External"/><Relationship Id="rId1" Type="http://schemas.openxmlformats.org/officeDocument/2006/relationships/externalLinkPath" Target="/Users/cmcri/Desktop/Modelos%20de%20Cristain/Doctor%20Model/Medical%20Model%20Third%20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Investment"/>
      <sheetName val="Assumptions"/>
      <sheetName val="Wages"/>
      <sheetName val="OPEX"/>
      <sheetName val="Calculation"/>
      <sheetName val="Financial Statements"/>
      <sheetName val="Taxes"/>
      <sheetName val="Depreciation"/>
      <sheetName val="Liabilities"/>
    </sheetNames>
    <sheetDataSet>
      <sheetData sheetId="0"/>
      <sheetData sheetId="1"/>
      <sheetData sheetId="2">
        <row r="20">
          <cell r="C20">
            <v>2024</v>
          </cell>
          <cell r="D20">
            <v>2025</v>
          </cell>
          <cell r="E20">
            <v>2026</v>
          </cell>
          <cell r="F20">
            <v>2027</v>
          </cell>
          <cell r="G20">
            <v>2028</v>
          </cell>
          <cell r="H20">
            <v>2029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B38-4D70-4BC7-A784-0E300B4761C0}">
  <dimension ref="A1:C24"/>
  <sheetViews>
    <sheetView showGridLines="0" workbookViewId="0"/>
  </sheetViews>
  <sheetFormatPr baseColWidth="10" defaultRowHeight="15" x14ac:dyDescent="0.25"/>
  <cols>
    <col min="1" max="1" width="55.85546875" bestFit="1" customWidth="1"/>
  </cols>
  <sheetData>
    <row r="1" spans="1:3" ht="18.75" thickBot="1" x14ac:dyDescent="0.3">
      <c r="A1" s="1" t="s">
        <v>42</v>
      </c>
    </row>
    <row r="2" spans="1:3" ht="15.75" thickTop="1" x14ac:dyDescent="0.25">
      <c r="A2" s="2" t="s">
        <v>43</v>
      </c>
      <c r="C2" s="17"/>
    </row>
    <row r="3" spans="1:3" x14ac:dyDescent="0.25">
      <c r="A3" s="2" t="s">
        <v>51</v>
      </c>
      <c r="C3" s="19">
        <f>+SUM('Furniture Investment'!D23:G23)</f>
        <v>0</v>
      </c>
    </row>
    <row r="4" spans="1:3" x14ac:dyDescent="0.25">
      <c r="A4" s="2" t="s">
        <v>52</v>
      </c>
      <c r="C4" s="17"/>
    </row>
    <row r="5" spans="1:3" x14ac:dyDescent="0.25">
      <c r="A5" s="2" t="s">
        <v>53</v>
      </c>
      <c r="C5" s="17"/>
    </row>
    <row r="6" spans="1:3" x14ac:dyDescent="0.25">
      <c r="A6" s="2" t="s">
        <v>54</v>
      </c>
      <c r="C6" s="17"/>
    </row>
    <row r="7" spans="1:3" x14ac:dyDescent="0.25">
      <c r="A7" s="2" t="s">
        <v>44</v>
      </c>
      <c r="C7" s="17"/>
    </row>
    <row r="8" spans="1:3" x14ac:dyDescent="0.25">
      <c r="A8" s="2" t="s">
        <v>45</v>
      </c>
      <c r="C8" s="17"/>
    </row>
    <row r="9" spans="1:3" x14ac:dyDescent="0.25">
      <c r="A9" s="2" t="s">
        <v>55</v>
      </c>
      <c r="C9" s="17"/>
    </row>
    <row r="10" spans="1:3" x14ac:dyDescent="0.25">
      <c r="A10" s="2" t="s">
        <v>56</v>
      </c>
      <c r="C10" s="17"/>
    </row>
    <row r="11" spans="1:3" x14ac:dyDescent="0.25">
      <c r="A11" s="2" t="s">
        <v>57</v>
      </c>
      <c r="C11" s="17"/>
    </row>
    <row r="12" spans="1:3" x14ac:dyDescent="0.25">
      <c r="A12" s="2" t="s">
        <v>46</v>
      </c>
      <c r="B12" s="15">
        <v>0</v>
      </c>
      <c r="C12" s="19">
        <f>+SUM(C4:C11)*B12</f>
        <v>0</v>
      </c>
    </row>
    <row r="13" spans="1:3" ht="15.75" x14ac:dyDescent="0.25">
      <c r="A13" s="13" t="s">
        <v>47</v>
      </c>
      <c r="C13" s="19">
        <f>+SUM(C2:C12)</f>
        <v>0</v>
      </c>
    </row>
    <row r="14" spans="1:3" x14ac:dyDescent="0.25">
      <c r="A14" s="3"/>
    </row>
    <row r="15" spans="1:3" x14ac:dyDescent="0.25">
      <c r="A15" s="2" t="str">
        <f>"Contingency Buffer "&amp;B15*100&amp;"%"</f>
        <v>Contingency Buffer 0%</v>
      </c>
      <c r="B15" s="15">
        <v>0</v>
      </c>
      <c r="C15" s="19">
        <f>+C13*B15</f>
        <v>0</v>
      </c>
    </row>
    <row r="16" spans="1:3" x14ac:dyDescent="0.25">
      <c r="A16" s="2"/>
    </row>
    <row r="17" spans="1:3" ht="15.75" x14ac:dyDescent="0.25">
      <c r="A17" s="13" t="s">
        <v>48</v>
      </c>
      <c r="C17" s="19">
        <f>+C13+C15</f>
        <v>0</v>
      </c>
    </row>
    <row r="18" spans="1:3" x14ac:dyDescent="0.25">
      <c r="A18" s="14"/>
    </row>
    <row r="19" spans="1:3" x14ac:dyDescent="0.25">
      <c r="A19" s="2" t="s">
        <v>49</v>
      </c>
      <c r="C19" s="19">
        <f>IF(SUM(IS!B31:P31)-N31&gt;0,0,ABS(C17+SUM(IS!B31:P31)-N31))</f>
        <v>0</v>
      </c>
    </row>
    <row r="20" spans="1:3" x14ac:dyDescent="0.25">
      <c r="A20" s="14"/>
    </row>
    <row r="21" spans="1:3" ht="15.75" x14ac:dyDescent="0.25">
      <c r="A21" s="13" t="s">
        <v>50</v>
      </c>
      <c r="C21" s="19">
        <f>+C17+C19</f>
        <v>0</v>
      </c>
    </row>
    <row r="24" spans="1:3" ht="15.75" x14ac:dyDescent="0.25">
      <c r="A24" s="13" t="s">
        <v>58</v>
      </c>
      <c r="C24" s="22">
        <f>IFERROR((SUM(IS!B31:P31)-N31-Investment!C21)/C21,0)</f>
        <v>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1597-9AEC-4ADE-97A3-9E3707E34B77}">
  <dimension ref="A1:G23"/>
  <sheetViews>
    <sheetView showGridLines="0" topLeftCell="A10" workbookViewId="0"/>
  </sheetViews>
  <sheetFormatPr baseColWidth="10" defaultRowHeight="15" customHeight="1" x14ac:dyDescent="0.25"/>
  <cols>
    <col min="1" max="1" width="18.85546875" bestFit="1" customWidth="1"/>
    <col min="2" max="2" width="13.28515625" bestFit="1" customWidth="1"/>
    <col min="3" max="3" width="7.5703125" customWidth="1"/>
  </cols>
  <sheetData>
    <row r="1" spans="1:7" ht="15" customHeight="1" x14ac:dyDescent="0.25">
      <c r="B1" s="12" t="s">
        <v>88</v>
      </c>
      <c r="D1" s="12" t="s">
        <v>1</v>
      </c>
      <c r="E1" s="12" t="s">
        <v>2</v>
      </c>
      <c r="F1" s="12" t="s">
        <v>3</v>
      </c>
      <c r="G1" s="12" t="s">
        <v>4</v>
      </c>
    </row>
    <row r="2" spans="1:7" ht="15" customHeight="1" x14ac:dyDescent="0.25">
      <c r="A2" s="6" t="s">
        <v>20</v>
      </c>
      <c r="B2" s="19" t="s">
        <v>89</v>
      </c>
      <c r="C2" s="6"/>
      <c r="D2" s="17"/>
      <c r="E2" s="17"/>
      <c r="F2" s="17"/>
      <c r="G2" s="17"/>
    </row>
    <row r="3" spans="1:7" ht="15" customHeight="1" x14ac:dyDescent="0.25">
      <c r="A3" s="6" t="s">
        <v>21</v>
      </c>
      <c r="B3" s="19" t="s">
        <v>89</v>
      </c>
      <c r="C3" s="6"/>
      <c r="D3" s="17"/>
      <c r="E3" s="17"/>
      <c r="F3" s="17"/>
      <c r="G3" s="17"/>
    </row>
    <row r="4" spans="1:7" ht="15" customHeight="1" x14ac:dyDescent="0.25">
      <c r="A4" s="6" t="s">
        <v>22</v>
      </c>
      <c r="B4" s="19" t="s">
        <v>89</v>
      </c>
      <c r="C4" s="6"/>
      <c r="D4" s="17"/>
      <c r="E4" s="17"/>
      <c r="F4" s="17"/>
      <c r="G4" s="17"/>
    </row>
    <row r="5" spans="1:7" ht="15" customHeight="1" x14ac:dyDescent="0.25">
      <c r="A5" s="6" t="s">
        <v>23</v>
      </c>
      <c r="B5" s="19" t="s">
        <v>89</v>
      </c>
      <c r="C5" s="6"/>
      <c r="D5" s="17"/>
      <c r="E5" s="17"/>
      <c r="F5" s="17"/>
      <c r="G5" s="17"/>
    </row>
    <row r="6" spans="1:7" ht="15" customHeight="1" x14ac:dyDescent="0.25">
      <c r="A6" s="6" t="s">
        <v>24</v>
      </c>
      <c r="B6" s="19" t="s">
        <v>89</v>
      </c>
      <c r="C6" s="6"/>
      <c r="D6" s="17"/>
      <c r="E6" s="17"/>
      <c r="F6" s="17"/>
      <c r="G6" s="17"/>
    </row>
    <row r="7" spans="1:7" ht="15" customHeight="1" x14ac:dyDescent="0.25">
      <c r="A7" s="6" t="s">
        <v>25</v>
      </c>
      <c r="B7" s="19" t="s">
        <v>89</v>
      </c>
      <c r="C7" s="6"/>
      <c r="D7" s="17"/>
      <c r="E7" s="17"/>
      <c r="F7" s="17"/>
      <c r="G7" s="17"/>
    </row>
    <row r="8" spans="1:7" ht="15" customHeight="1" x14ac:dyDescent="0.25">
      <c r="A8" s="6" t="s">
        <v>26</v>
      </c>
      <c r="B8" s="19" t="s">
        <v>89</v>
      </c>
      <c r="C8" s="6"/>
      <c r="D8" s="17"/>
      <c r="E8" s="17"/>
      <c r="F8" s="17"/>
      <c r="G8" s="17"/>
    </row>
    <row r="9" spans="1:7" ht="15" customHeight="1" x14ac:dyDescent="0.25">
      <c r="A9" s="6" t="s">
        <v>27</v>
      </c>
      <c r="B9" s="19" t="s">
        <v>89</v>
      </c>
      <c r="C9" s="6"/>
      <c r="D9" s="17"/>
      <c r="E9" s="17"/>
      <c r="F9" s="17"/>
      <c r="G9" s="17"/>
    </row>
    <row r="10" spans="1:7" ht="15" customHeight="1" x14ac:dyDescent="0.25">
      <c r="A10" s="6" t="s">
        <v>28</v>
      </c>
      <c r="B10" s="19" t="s">
        <v>89</v>
      </c>
      <c r="C10" s="6"/>
      <c r="D10" s="17"/>
      <c r="E10" s="17"/>
      <c r="F10" s="17"/>
      <c r="G10" s="17"/>
    </row>
    <row r="11" spans="1:7" ht="15" customHeight="1" x14ac:dyDescent="0.25">
      <c r="A11" s="6" t="s">
        <v>29</v>
      </c>
      <c r="B11" s="19" t="s">
        <v>89</v>
      </c>
      <c r="C11" s="6"/>
      <c r="D11" s="17"/>
      <c r="E11" s="17"/>
      <c r="F11" s="17"/>
      <c r="G11" s="17"/>
    </row>
    <row r="12" spans="1:7" ht="15" customHeight="1" x14ac:dyDescent="0.25">
      <c r="A12" s="6" t="s">
        <v>30</v>
      </c>
      <c r="B12" s="19" t="s">
        <v>89</v>
      </c>
      <c r="C12" s="6"/>
      <c r="D12" s="17"/>
      <c r="E12" s="17"/>
      <c r="F12" s="17"/>
      <c r="G12" s="17"/>
    </row>
    <row r="13" spans="1:7" ht="15" customHeight="1" x14ac:dyDescent="0.25">
      <c r="A13" s="6" t="s">
        <v>31</v>
      </c>
      <c r="B13" s="19" t="s">
        <v>89</v>
      </c>
      <c r="C13" s="6"/>
      <c r="D13" s="17"/>
      <c r="E13" s="17"/>
      <c r="F13" s="17"/>
      <c r="G13" s="17"/>
    </row>
    <row r="14" spans="1:7" ht="15" customHeight="1" x14ac:dyDescent="0.25">
      <c r="A14" s="6" t="s">
        <v>32</v>
      </c>
      <c r="B14" s="19" t="s">
        <v>89</v>
      </c>
      <c r="C14" s="6"/>
      <c r="D14" s="17"/>
      <c r="E14" s="17"/>
      <c r="F14" s="17"/>
      <c r="G14" s="17"/>
    </row>
    <row r="15" spans="1:7" ht="15" customHeight="1" x14ac:dyDescent="0.25">
      <c r="A15" s="6" t="s">
        <v>33</v>
      </c>
      <c r="B15" s="19" t="s">
        <v>89</v>
      </c>
      <c r="C15" s="6"/>
      <c r="D15" s="17"/>
      <c r="E15" s="17"/>
      <c r="F15" s="17"/>
      <c r="G15" s="17"/>
    </row>
    <row r="16" spans="1:7" ht="15" customHeight="1" x14ac:dyDescent="0.25">
      <c r="A16" s="6" t="s">
        <v>34</v>
      </c>
      <c r="B16" s="19" t="s">
        <v>89</v>
      </c>
      <c r="C16" s="6"/>
      <c r="D16" s="17"/>
      <c r="E16" s="17"/>
      <c r="F16" s="17"/>
      <c r="G16" s="17"/>
    </row>
    <row r="17" spans="1:7" ht="15" customHeight="1" x14ac:dyDescent="0.25">
      <c r="A17" s="6" t="s">
        <v>35</v>
      </c>
      <c r="B17" s="19" t="s">
        <v>89</v>
      </c>
      <c r="C17" s="6"/>
      <c r="D17" s="17"/>
      <c r="E17" s="17"/>
      <c r="F17" s="17"/>
      <c r="G17" s="17"/>
    </row>
    <row r="18" spans="1:7" ht="15" customHeight="1" x14ac:dyDescent="0.25">
      <c r="A18" s="6" t="s">
        <v>36</v>
      </c>
      <c r="B18" s="19" t="s">
        <v>89</v>
      </c>
      <c r="C18" s="6"/>
      <c r="D18" s="17"/>
      <c r="E18" s="17"/>
      <c r="F18" s="17"/>
      <c r="G18" s="17"/>
    </row>
    <row r="19" spans="1:7" ht="15" customHeight="1" x14ac:dyDescent="0.25">
      <c r="A19" s="6" t="s">
        <v>37</v>
      </c>
      <c r="B19" s="19" t="s">
        <v>89</v>
      </c>
      <c r="C19" s="6"/>
      <c r="D19" s="17"/>
      <c r="E19" s="17"/>
      <c r="F19" s="17"/>
      <c r="G19" s="17"/>
    </row>
    <row r="20" spans="1:7" ht="15" customHeight="1" x14ac:dyDescent="0.25">
      <c r="A20" s="6" t="s">
        <v>38</v>
      </c>
      <c r="B20" s="19" t="s">
        <v>89</v>
      </c>
      <c r="C20" s="6"/>
      <c r="D20" s="17"/>
      <c r="E20" s="17"/>
      <c r="F20" s="17"/>
      <c r="G20" s="17"/>
    </row>
    <row r="21" spans="1:7" ht="15" customHeight="1" x14ac:dyDescent="0.25">
      <c r="A21" s="6" t="s">
        <v>39</v>
      </c>
      <c r="B21" s="19" t="s">
        <v>89</v>
      </c>
      <c r="C21" s="6"/>
      <c r="D21" s="17"/>
      <c r="E21" s="17"/>
      <c r="F21" s="17"/>
      <c r="G21" s="17"/>
    </row>
    <row r="22" spans="1:7" ht="15" customHeight="1" x14ac:dyDescent="0.25">
      <c r="A22" s="6" t="s">
        <v>40</v>
      </c>
      <c r="B22" s="6"/>
      <c r="C22" s="15">
        <v>0</v>
      </c>
      <c r="D22" s="19">
        <f>+SUM(D2:D21)*$C$22</f>
        <v>0</v>
      </c>
      <c r="E22" s="19">
        <f t="shared" ref="E22:G22" si="0">+SUM(E2:E21)*$C$22</f>
        <v>0</v>
      </c>
      <c r="F22" s="19">
        <f t="shared" si="0"/>
        <v>0</v>
      </c>
      <c r="G22" s="19">
        <f t="shared" si="0"/>
        <v>0</v>
      </c>
    </row>
    <row r="23" spans="1:7" ht="15" customHeight="1" x14ac:dyDescent="0.25">
      <c r="A23" s="6" t="s">
        <v>41</v>
      </c>
      <c r="B23" s="6"/>
      <c r="D23" s="19">
        <f>+SUM(D2:D22)</f>
        <v>0</v>
      </c>
      <c r="E23" s="19">
        <f t="shared" ref="E23:G23" si="1">+SUM(E2:E22)</f>
        <v>0</v>
      </c>
      <c r="F23" s="19">
        <f t="shared" si="1"/>
        <v>0</v>
      </c>
      <c r="G23" s="19">
        <f t="shared" si="1"/>
        <v>0</v>
      </c>
    </row>
  </sheetData>
  <phoneticPr fontId="6" type="noConversion"/>
  <dataValidations count="1">
    <dataValidation type="list" allowBlank="1" showInputMessage="1" showErrorMessage="1" sqref="B2:B21" xr:uid="{FA43CF7C-2C20-4CE8-92B5-1FDDB3794A04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790B-C992-4AB2-9149-DB5BEC1651B3}">
  <dimension ref="A1:XFD97"/>
  <sheetViews>
    <sheetView showGridLines="0" workbookViewId="0"/>
  </sheetViews>
  <sheetFormatPr baseColWidth="10" defaultColWidth="11.42578125" defaultRowHeight="15" customHeight="1" x14ac:dyDescent="0.2"/>
  <cols>
    <col min="1" max="1" width="20.7109375" style="6" customWidth="1"/>
    <col min="2" max="12" width="12.7109375" style="6" customWidth="1"/>
    <col min="13" max="25" width="11.7109375" style="6" customWidth="1"/>
    <col min="26" max="16384" width="11.42578125" style="6"/>
  </cols>
  <sheetData>
    <row r="1" spans="1:25 16383:16384" ht="15" customHeight="1" thickBot="1" x14ac:dyDescent="0.25">
      <c r="A1" s="1" t="s">
        <v>14</v>
      </c>
      <c r="XFC1" s="6">
        <v>1</v>
      </c>
      <c r="XFD1" s="43" t="str">
        <f>+B10</f>
        <v>x</v>
      </c>
    </row>
    <row r="2" spans="1:25 16383:16384" ht="15" customHeight="1" thickTop="1" x14ac:dyDescent="0.2">
      <c r="A2" s="6" t="s">
        <v>0</v>
      </c>
      <c r="B2" s="16">
        <v>45292</v>
      </c>
      <c r="XFC2" s="6">
        <v>2</v>
      </c>
      <c r="XFD2" s="43" t="str">
        <f t="shared" ref="XFD2:XFD12" si="0">+B11</f>
        <v>x</v>
      </c>
    </row>
    <row r="3" spans="1:25 16383:16384" ht="15" customHeight="1" x14ac:dyDescent="0.2">
      <c r="A3" s="25" t="s">
        <v>90</v>
      </c>
      <c r="B3" s="17"/>
      <c r="XFC3" s="6">
        <v>3</v>
      </c>
      <c r="XFD3" s="43" t="str">
        <f t="shared" si="0"/>
        <v>x</v>
      </c>
    </row>
    <row r="4" spans="1:25 16383:16384" ht="15" customHeight="1" x14ac:dyDescent="0.2">
      <c r="A4" s="6" t="s">
        <v>5</v>
      </c>
      <c r="B4" s="18"/>
      <c r="XFC4" s="6">
        <v>4</v>
      </c>
      <c r="XFD4" s="43" t="str">
        <f t="shared" si="0"/>
        <v>x</v>
      </c>
    </row>
    <row r="5" spans="1:25 16383:16384" ht="15" customHeight="1" x14ac:dyDescent="0.2">
      <c r="A5" s="6" t="s">
        <v>6</v>
      </c>
      <c r="B5" s="18"/>
      <c r="XFC5" s="6">
        <v>5</v>
      </c>
      <c r="XFD5" s="43" t="str">
        <f t="shared" si="0"/>
        <v>✓</v>
      </c>
    </row>
    <row r="6" spans="1:25 16383:16384" ht="15" customHeight="1" x14ac:dyDescent="0.2">
      <c r="A6" s="6" t="s">
        <v>60</v>
      </c>
      <c r="B6" s="18"/>
      <c r="XFC6" s="6">
        <v>6</v>
      </c>
      <c r="XFD6" s="43" t="str">
        <f t="shared" si="0"/>
        <v>✓</v>
      </c>
    </row>
    <row r="7" spans="1:25 16383:16384" ht="15" customHeight="1" x14ac:dyDescent="0.2">
      <c r="A7" s="6" t="s">
        <v>18</v>
      </c>
      <c r="B7" s="18"/>
      <c r="XFC7" s="6">
        <v>7</v>
      </c>
      <c r="XFD7" s="43" t="str">
        <f t="shared" si="0"/>
        <v>✓</v>
      </c>
    </row>
    <row r="8" spans="1:25 16383:16384" ht="15" customHeight="1" x14ac:dyDescent="0.2">
      <c r="XFC8" s="6">
        <v>8</v>
      </c>
      <c r="XFD8" s="43" t="str">
        <f t="shared" si="0"/>
        <v>✓</v>
      </c>
    </row>
    <row r="9" spans="1:25 16383:16384" ht="15" customHeight="1" x14ac:dyDescent="0.2">
      <c r="B9" s="27" t="s">
        <v>76</v>
      </c>
      <c r="C9" s="27" t="s">
        <v>77</v>
      </c>
      <c r="XFC9" s="6">
        <v>9</v>
      </c>
      <c r="XFD9" s="43" t="str">
        <f t="shared" si="0"/>
        <v>x</v>
      </c>
    </row>
    <row r="10" spans="1:25 16383:16384" ht="15" customHeight="1" x14ac:dyDescent="0.2">
      <c r="A10" s="41">
        <f>+DATE(0,1,0)</f>
        <v>0</v>
      </c>
      <c r="B10" s="19" t="s">
        <v>79</v>
      </c>
      <c r="C10" s="19" t="s">
        <v>78</v>
      </c>
      <c r="D10" s="42"/>
      <c r="E10" s="4"/>
      <c r="H10" s="4"/>
      <c r="I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XFC10" s="6">
        <v>10</v>
      </c>
      <c r="XFD10" s="43" t="str">
        <f t="shared" si="0"/>
        <v>x</v>
      </c>
    </row>
    <row r="11" spans="1:25 16383:16384" ht="15" customHeight="1" x14ac:dyDescent="0.2">
      <c r="A11" s="41">
        <f t="shared" ref="A11:A21" si="1">+DATE(0,MONTH(A10)+2,0)</f>
        <v>60</v>
      </c>
      <c r="B11" s="19" t="s">
        <v>79</v>
      </c>
      <c r="C11" s="19" t="s">
        <v>78</v>
      </c>
      <c r="XFC11" s="6">
        <v>11</v>
      </c>
      <c r="XFD11" s="43" t="str">
        <f t="shared" si="0"/>
        <v>x</v>
      </c>
    </row>
    <row r="12" spans="1:25 16383:16384" ht="15" customHeight="1" x14ac:dyDescent="0.2">
      <c r="A12" s="41">
        <f t="shared" si="1"/>
        <v>91</v>
      </c>
      <c r="B12" s="19" t="s">
        <v>79</v>
      </c>
      <c r="C12" s="19" t="s">
        <v>78</v>
      </c>
      <c r="XFC12" s="6">
        <v>12</v>
      </c>
      <c r="XFD12" s="43" t="str">
        <f t="shared" si="0"/>
        <v>✓</v>
      </c>
    </row>
    <row r="13" spans="1:25 16383:16384" ht="15" customHeight="1" x14ac:dyDescent="0.2">
      <c r="A13" s="41">
        <f t="shared" si="1"/>
        <v>121</v>
      </c>
      <c r="B13" s="19" t="s">
        <v>79</v>
      </c>
      <c r="C13" s="19" t="s">
        <v>78</v>
      </c>
    </row>
    <row r="14" spans="1:25 16383:16384" ht="15" customHeight="1" x14ac:dyDescent="0.2">
      <c r="A14" s="41">
        <f t="shared" si="1"/>
        <v>152</v>
      </c>
      <c r="B14" s="19" t="s">
        <v>78</v>
      </c>
      <c r="C14" s="19" t="s">
        <v>79</v>
      </c>
    </row>
    <row r="15" spans="1:25 16383:16384" ht="15" customHeight="1" x14ac:dyDescent="0.2">
      <c r="A15" s="41">
        <f t="shared" si="1"/>
        <v>182</v>
      </c>
      <c r="B15" s="19" t="s">
        <v>78</v>
      </c>
      <c r="C15" s="19" t="s">
        <v>79</v>
      </c>
    </row>
    <row r="16" spans="1:25 16383:16384" ht="15" customHeight="1" x14ac:dyDescent="0.2">
      <c r="A16" s="41">
        <f t="shared" si="1"/>
        <v>213</v>
      </c>
      <c r="B16" s="19" t="s">
        <v>78</v>
      </c>
      <c r="C16" s="19" t="s">
        <v>79</v>
      </c>
    </row>
    <row r="17" spans="1:25" ht="15" customHeight="1" x14ac:dyDescent="0.2">
      <c r="A17" s="41">
        <f t="shared" si="1"/>
        <v>244</v>
      </c>
      <c r="B17" s="19" t="s">
        <v>78</v>
      </c>
      <c r="C17" s="19" t="s">
        <v>79</v>
      </c>
    </row>
    <row r="18" spans="1:25" ht="15" customHeight="1" x14ac:dyDescent="0.2">
      <c r="A18" s="41">
        <f t="shared" si="1"/>
        <v>274</v>
      </c>
      <c r="B18" s="19" t="s">
        <v>79</v>
      </c>
      <c r="C18" s="19" t="s">
        <v>78</v>
      </c>
    </row>
    <row r="19" spans="1:25" ht="15" customHeight="1" x14ac:dyDescent="0.2">
      <c r="A19" s="41">
        <f t="shared" si="1"/>
        <v>305</v>
      </c>
      <c r="B19" s="19" t="s">
        <v>79</v>
      </c>
      <c r="C19" s="19" t="s">
        <v>78</v>
      </c>
    </row>
    <row r="20" spans="1:25" ht="15" customHeight="1" x14ac:dyDescent="0.2">
      <c r="A20" s="41">
        <f t="shared" si="1"/>
        <v>335</v>
      </c>
      <c r="B20" s="19" t="s">
        <v>79</v>
      </c>
      <c r="C20" s="19" t="s">
        <v>78</v>
      </c>
    </row>
    <row r="21" spans="1:25" ht="15" customHeight="1" x14ac:dyDescent="0.2">
      <c r="A21" s="41">
        <f t="shared" si="1"/>
        <v>366</v>
      </c>
      <c r="B21" s="19" t="s">
        <v>78</v>
      </c>
      <c r="C21" s="19" t="s">
        <v>79</v>
      </c>
    </row>
    <row r="23" spans="1:25" ht="15" customHeight="1" thickBot="1" x14ac:dyDescent="0.3">
      <c r="A23" s="1" t="s">
        <v>16</v>
      </c>
      <c r="B23" s="52">
        <f>+YEAR(B2)</f>
        <v>2024</v>
      </c>
      <c r="C23" s="52"/>
      <c r="D23" s="52">
        <f>+B23+1</f>
        <v>2025</v>
      </c>
      <c r="E23" s="52"/>
      <c r="F23" s="52">
        <f>+D23+1</f>
        <v>2026</v>
      </c>
      <c r="G23" s="52"/>
    </row>
    <row r="24" spans="1:25" ht="15" customHeight="1" thickTop="1" x14ac:dyDescent="0.2">
      <c r="A24" s="6" t="s">
        <v>15</v>
      </c>
      <c r="B24" s="27" t="s">
        <v>76</v>
      </c>
      <c r="C24" s="27" t="s">
        <v>77</v>
      </c>
      <c r="D24" s="27" t="s">
        <v>76</v>
      </c>
      <c r="E24" s="27" t="s">
        <v>77</v>
      </c>
      <c r="F24" s="27" t="s">
        <v>76</v>
      </c>
      <c r="G24" s="27" t="s">
        <v>77</v>
      </c>
    </row>
    <row r="25" spans="1:25" ht="15" customHeight="1" thickBot="1" x14ac:dyDescent="0.25">
      <c r="B25" s="53" t="s">
        <v>61</v>
      </c>
      <c r="C25" s="53"/>
      <c r="D25" s="54" t="s">
        <v>96</v>
      </c>
      <c r="E25" s="54"/>
      <c r="F25" s="54" t="s">
        <v>96</v>
      </c>
      <c r="G25" s="54"/>
    </row>
    <row r="26" spans="1:25" ht="15" customHeight="1" thickTop="1" thickBot="1" x14ac:dyDescent="0.25">
      <c r="A26" s="6" t="str">
        <f>+'Furniture Investment'!D1</f>
        <v>Flat 1</v>
      </c>
      <c r="B26" s="17"/>
      <c r="C26" s="17"/>
      <c r="D26" s="46"/>
      <c r="E26" s="46"/>
      <c r="F26" s="46"/>
      <c r="G26" s="46"/>
    </row>
    <row r="27" spans="1:25" ht="15" customHeight="1" thickTop="1" thickBot="1" x14ac:dyDescent="0.25">
      <c r="A27" s="6" t="str">
        <f>+'Furniture Investment'!E1</f>
        <v>Flat 2</v>
      </c>
      <c r="B27" s="17"/>
      <c r="C27" s="17"/>
      <c r="D27" s="46"/>
      <c r="E27" s="46"/>
      <c r="F27" s="46"/>
      <c r="G27" s="46"/>
    </row>
    <row r="28" spans="1:25" ht="15" customHeight="1" thickTop="1" thickBot="1" x14ac:dyDescent="0.25">
      <c r="A28" s="6" t="str">
        <f>+'Furniture Investment'!F1</f>
        <v>Flat 3</v>
      </c>
      <c r="B28" s="17"/>
      <c r="C28" s="17"/>
      <c r="D28" s="46"/>
      <c r="E28" s="46"/>
      <c r="F28" s="46"/>
      <c r="G28" s="46"/>
    </row>
    <row r="29" spans="1:25" ht="15" customHeight="1" thickTop="1" thickBot="1" x14ac:dyDescent="0.25">
      <c r="A29" s="6" t="str">
        <f>+'Furniture Investment'!G1</f>
        <v>Flat 4</v>
      </c>
      <c r="B29" s="17"/>
      <c r="C29" s="17"/>
      <c r="D29" s="46"/>
      <c r="E29" s="46"/>
      <c r="F29" s="46"/>
      <c r="G29" s="46"/>
      <c r="I29" s="48"/>
    </row>
    <row r="30" spans="1:25" ht="15" customHeight="1" thickTop="1" x14ac:dyDescent="0.2"/>
    <row r="31" spans="1:25" ht="15" customHeight="1" x14ac:dyDescent="0.25">
      <c r="B31" s="52">
        <f>+B23</f>
        <v>2024</v>
      </c>
      <c r="C31" s="52"/>
      <c r="D31" s="52">
        <f>+D23</f>
        <v>2025</v>
      </c>
      <c r="E31" s="52"/>
      <c r="F31" s="52">
        <f>+F23</f>
        <v>2026</v>
      </c>
      <c r="G31" s="52"/>
    </row>
    <row r="32" spans="1:25" ht="15" customHeight="1" x14ac:dyDescent="0.2">
      <c r="A32" s="6" t="s">
        <v>59</v>
      </c>
      <c r="B32" s="26" t="s">
        <v>76</v>
      </c>
      <c r="C32" s="26" t="s">
        <v>77</v>
      </c>
      <c r="D32" s="26" t="s">
        <v>76</v>
      </c>
      <c r="E32" s="26" t="s">
        <v>77</v>
      </c>
      <c r="F32" s="26" t="s">
        <v>76</v>
      </c>
      <c r="G32" s="26" t="s">
        <v>77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8" s="4" customFormat="1" ht="15" customHeight="1" x14ac:dyDescent="0.2">
      <c r="A33" s="6" t="str">
        <f>+A26</f>
        <v>Flat 1</v>
      </c>
      <c r="B33" s="18"/>
      <c r="C33" s="18"/>
      <c r="D33" s="18"/>
      <c r="E33" s="18"/>
      <c r="F33" s="18"/>
      <c r="G33" s="18"/>
    </row>
    <row r="34" spans="1:8" s="4" customFormat="1" ht="15" customHeight="1" x14ac:dyDescent="0.2">
      <c r="A34" s="6" t="str">
        <f>+A27</f>
        <v>Flat 2</v>
      </c>
      <c r="B34" s="18"/>
      <c r="C34" s="18"/>
      <c r="D34" s="18"/>
      <c r="E34" s="18"/>
      <c r="F34" s="18"/>
      <c r="G34" s="18"/>
    </row>
    <row r="35" spans="1:8" s="4" customFormat="1" ht="15" customHeight="1" x14ac:dyDescent="0.2">
      <c r="A35" s="6" t="str">
        <f>+A28</f>
        <v>Flat 3</v>
      </c>
      <c r="B35" s="18"/>
      <c r="C35" s="18"/>
      <c r="D35" s="18"/>
      <c r="E35" s="18"/>
      <c r="F35" s="18"/>
      <c r="G35" s="18"/>
    </row>
    <row r="36" spans="1:8" s="4" customFormat="1" ht="15" customHeight="1" x14ac:dyDescent="0.2">
      <c r="A36" s="6" t="str">
        <f>+A29</f>
        <v>Flat 4</v>
      </c>
      <c r="B36" s="18"/>
      <c r="C36" s="18"/>
      <c r="D36" s="18"/>
      <c r="E36" s="18"/>
      <c r="F36" s="18"/>
      <c r="G36" s="18"/>
    </row>
    <row r="38" spans="1:8" ht="15" customHeight="1" thickBot="1" x14ac:dyDescent="0.3">
      <c r="A38" s="1" t="s">
        <v>92</v>
      </c>
      <c r="B38" s="11">
        <f>+B31</f>
        <v>2024</v>
      </c>
      <c r="C38" s="11">
        <f>+D31</f>
        <v>2025</v>
      </c>
      <c r="D38" s="11">
        <f>+F31</f>
        <v>2026</v>
      </c>
    </row>
    <row r="39" spans="1:8" s="8" customFormat="1" ht="15" customHeight="1" thickTop="1" thickBot="1" x14ac:dyDescent="0.3">
      <c r="A39" s="8" t="str">
        <f>+A33</f>
        <v>Flat 1</v>
      </c>
      <c r="B39" s="26" t="s">
        <v>61</v>
      </c>
      <c r="C39" s="26" t="s">
        <v>62</v>
      </c>
      <c r="D39" s="26" t="s">
        <v>62</v>
      </c>
    </row>
    <row r="40" spans="1:8" ht="15" customHeight="1" thickTop="1" thickBot="1" x14ac:dyDescent="0.25">
      <c r="A40" s="7" t="s">
        <v>64</v>
      </c>
      <c r="B40" s="17"/>
      <c r="C40" s="24"/>
      <c r="D40" s="24"/>
      <c r="G40" s="47"/>
      <c r="H40" s="47"/>
    </row>
    <row r="41" spans="1:8" ht="15" customHeight="1" thickTop="1" thickBot="1" x14ac:dyDescent="0.25">
      <c r="A41" s="7" t="s">
        <v>65</v>
      </c>
      <c r="B41" s="17"/>
      <c r="C41" s="24"/>
      <c r="D41" s="24"/>
      <c r="G41" s="47"/>
    </row>
    <row r="42" spans="1:8" ht="15" customHeight="1" thickTop="1" thickBot="1" x14ac:dyDescent="0.25">
      <c r="A42" s="7" t="s">
        <v>66</v>
      </c>
      <c r="B42" s="17"/>
      <c r="C42" s="24"/>
      <c r="D42" s="24"/>
      <c r="G42" s="47"/>
    </row>
    <row r="43" spans="1:8" ht="15" customHeight="1" thickTop="1" thickBot="1" x14ac:dyDescent="0.25">
      <c r="A43" s="7" t="s">
        <v>67</v>
      </c>
      <c r="B43" s="17"/>
      <c r="C43" s="24"/>
      <c r="D43" s="24"/>
      <c r="G43" s="47"/>
    </row>
    <row r="44" spans="1:8" ht="15" customHeight="1" thickTop="1" thickBot="1" x14ac:dyDescent="0.25">
      <c r="A44" s="7" t="s">
        <v>68</v>
      </c>
      <c r="B44" s="17"/>
      <c r="C44" s="24"/>
      <c r="D44" s="24"/>
      <c r="G44" s="47"/>
    </row>
    <row r="45" spans="1:8" ht="15" customHeight="1" thickTop="1" thickBot="1" x14ac:dyDescent="0.25">
      <c r="A45" s="7" t="s">
        <v>69</v>
      </c>
      <c r="B45" s="17"/>
      <c r="C45" s="24"/>
      <c r="D45" s="24"/>
      <c r="G45" s="47"/>
    </row>
    <row r="46" spans="1:8" ht="15" customHeight="1" thickTop="1" thickBot="1" x14ac:dyDescent="0.3">
      <c r="A46" s="8" t="str">
        <f>+A34</f>
        <v>Flat 2</v>
      </c>
      <c r="B46" s="26" t="s">
        <v>61</v>
      </c>
      <c r="C46" s="26" t="s">
        <v>62</v>
      </c>
      <c r="D46" s="26" t="s">
        <v>62</v>
      </c>
    </row>
    <row r="47" spans="1:8" ht="15" customHeight="1" thickTop="1" thickBot="1" x14ac:dyDescent="0.25">
      <c r="A47" s="7" t="str">
        <f>+A40</f>
        <v>Utilities 1</v>
      </c>
      <c r="B47" s="17"/>
      <c r="C47" s="24"/>
      <c r="D47" s="24"/>
    </row>
    <row r="48" spans="1:8" ht="15" customHeight="1" thickTop="1" thickBot="1" x14ac:dyDescent="0.25">
      <c r="A48" s="7" t="str">
        <f t="shared" ref="A48:A52" si="2">+A41</f>
        <v>Utilities 2</v>
      </c>
      <c r="B48" s="17"/>
      <c r="C48" s="24"/>
      <c r="D48" s="24"/>
    </row>
    <row r="49" spans="1:6" ht="15" customHeight="1" thickTop="1" thickBot="1" x14ac:dyDescent="0.25">
      <c r="A49" s="7" t="str">
        <f t="shared" si="2"/>
        <v>Utilities 3</v>
      </c>
      <c r="B49" s="17"/>
      <c r="C49" s="24"/>
      <c r="D49" s="24"/>
    </row>
    <row r="50" spans="1:6" s="8" customFormat="1" ht="15" customHeight="1" thickTop="1" thickBot="1" x14ac:dyDescent="0.3">
      <c r="A50" s="7" t="str">
        <f t="shared" si="2"/>
        <v>Utilities 4</v>
      </c>
      <c r="B50" s="17"/>
      <c r="C50" s="24"/>
      <c r="D50" s="24"/>
      <c r="E50" s="6"/>
      <c r="F50" s="6"/>
    </row>
    <row r="51" spans="1:6" ht="15" customHeight="1" thickTop="1" thickBot="1" x14ac:dyDescent="0.25">
      <c r="A51" s="7" t="str">
        <f t="shared" si="2"/>
        <v>Utilities 5</v>
      </c>
      <c r="B51" s="17"/>
      <c r="C51" s="24"/>
      <c r="D51" s="24"/>
    </row>
    <row r="52" spans="1:6" ht="15" customHeight="1" thickTop="1" thickBot="1" x14ac:dyDescent="0.25">
      <c r="A52" s="7" t="str">
        <f t="shared" si="2"/>
        <v>Utilities 6</v>
      </c>
      <c r="B52" s="17"/>
      <c r="C52" s="24"/>
      <c r="D52" s="24"/>
    </row>
    <row r="53" spans="1:6" ht="15" customHeight="1" thickTop="1" thickBot="1" x14ac:dyDescent="0.3">
      <c r="A53" s="8" t="str">
        <f>+A35</f>
        <v>Flat 3</v>
      </c>
      <c r="B53" s="26" t="s">
        <v>61</v>
      </c>
      <c r="C53" s="26" t="s">
        <v>62</v>
      </c>
      <c r="D53" s="26" t="s">
        <v>62</v>
      </c>
    </row>
    <row r="54" spans="1:6" ht="15" customHeight="1" thickTop="1" thickBot="1" x14ac:dyDescent="0.25">
      <c r="A54" s="7" t="str">
        <f>+A47</f>
        <v>Utilities 1</v>
      </c>
      <c r="B54" s="17"/>
      <c r="C54" s="24"/>
      <c r="D54" s="24"/>
    </row>
    <row r="55" spans="1:6" ht="15" customHeight="1" thickTop="1" thickBot="1" x14ac:dyDescent="0.25">
      <c r="A55" s="7" t="str">
        <f t="shared" ref="A55:A59" si="3">+A48</f>
        <v>Utilities 2</v>
      </c>
      <c r="B55" s="17"/>
      <c r="C55" s="24"/>
      <c r="D55" s="24"/>
    </row>
    <row r="56" spans="1:6" ht="15" customHeight="1" thickTop="1" thickBot="1" x14ac:dyDescent="0.25">
      <c r="A56" s="7" t="str">
        <f t="shared" si="3"/>
        <v>Utilities 3</v>
      </c>
      <c r="B56" s="17"/>
      <c r="C56" s="24"/>
      <c r="D56" s="24"/>
    </row>
    <row r="57" spans="1:6" ht="15" customHeight="1" thickTop="1" thickBot="1" x14ac:dyDescent="0.25">
      <c r="A57" s="7" t="str">
        <f t="shared" si="3"/>
        <v>Utilities 4</v>
      </c>
      <c r="B57" s="17"/>
      <c r="C57" s="24"/>
      <c r="D57" s="24"/>
    </row>
    <row r="58" spans="1:6" ht="15" customHeight="1" thickTop="1" thickBot="1" x14ac:dyDescent="0.25">
      <c r="A58" s="7" t="str">
        <f t="shared" si="3"/>
        <v>Utilities 5</v>
      </c>
      <c r="B58" s="17"/>
      <c r="C58" s="24"/>
      <c r="D58" s="24"/>
    </row>
    <row r="59" spans="1:6" ht="15" customHeight="1" thickTop="1" thickBot="1" x14ac:dyDescent="0.25">
      <c r="A59" s="7" t="str">
        <f t="shared" si="3"/>
        <v>Utilities 6</v>
      </c>
      <c r="B59" s="17"/>
      <c r="C59" s="24"/>
      <c r="D59" s="24"/>
    </row>
    <row r="60" spans="1:6" ht="15" customHeight="1" thickTop="1" thickBot="1" x14ac:dyDescent="0.3">
      <c r="A60" s="8" t="str">
        <f>+A36</f>
        <v>Flat 4</v>
      </c>
      <c r="B60" s="26" t="s">
        <v>61</v>
      </c>
      <c r="C60" s="26" t="s">
        <v>62</v>
      </c>
      <c r="D60" s="26" t="s">
        <v>62</v>
      </c>
    </row>
    <row r="61" spans="1:6" s="8" customFormat="1" ht="15" customHeight="1" thickTop="1" thickBot="1" x14ac:dyDescent="0.3">
      <c r="A61" s="7" t="str">
        <f>+A54</f>
        <v>Utilities 1</v>
      </c>
      <c r="B61" s="17"/>
      <c r="C61" s="24"/>
      <c r="D61" s="24"/>
      <c r="E61" s="6"/>
      <c r="F61" s="6"/>
    </row>
    <row r="62" spans="1:6" ht="15" customHeight="1" thickTop="1" thickBot="1" x14ac:dyDescent="0.25">
      <c r="A62" s="7" t="str">
        <f t="shared" ref="A62:A66" si="4">+A55</f>
        <v>Utilities 2</v>
      </c>
      <c r="B62" s="17"/>
      <c r="C62" s="24"/>
      <c r="D62" s="24"/>
    </row>
    <row r="63" spans="1:6" ht="15" customHeight="1" thickTop="1" thickBot="1" x14ac:dyDescent="0.25">
      <c r="A63" s="7" t="str">
        <f t="shared" si="4"/>
        <v>Utilities 3</v>
      </c>
      <c r="B63" s="17"/>
      <c r="C63" s="24"/>
      <c r="D63" s="24"/>
    </row>
    <row r="64" spans="1:6" ht="15" customHeight="1" thickTop="1" thickBot="1" x14ac:dyDescent="0.25">
      <c r="A64" s="7" t="str">
        <f t="shared" si="4"/>
        <v>Utilities 4</v>
      </c>
      <c r="B64" s="17"/>
      <c r="C64" s="24"/>
      <c r="D64" s="24"/>
    </row>
    <row r="65" spans="1:4" ht="15" customHeight="1" thickTop="1" thickBot="1" x14ac:dyDescent="0.25">
      <c r="A65" s="7" t="str">
        <f t="shared" si="4"/>
        <v>Utilities 5</v>
      </c>
      <c r="B65" s="17"/>
      <c r="C65" s="24"/>
      <c r="D65" s="24"/>
    </row>
    <row r="66" spans="1:4" ht="15" customHeight="1" thickTop="1" thickBot="1" x14ac:dyDescent="0.25">
      <c r="A66" s="7" t="str">
        <f t="shared" si="4"/>
        <v>Utilities 6</v>
      </c>
      <c r="B66" s="17"/>
      <c r="C66" s="24"/>
      <c r="D66" s="24"/>
    </row>
    <row r="67" spans="1:4" ht="15" customHeight="1" thickTop="1" x14ac:dyDescent="0.2"/>
    <row r="68" spans="1:4" ht="15" customHeight="1" thickBot="1" x14ac:dyDescent="0.3">
      <c r="A68" s="1" t="s">
        <v>93</v>
      </c>
      <c r="B68" s="11">
        <f>+B38</f>
        <v>2024</v>
      </c>
      <c r="C68" s="11">
        <f>+C38</f>
        <v>2025</v>
      </c>
      <c r="D68" s="11">
        <f>+D38</f>
        <v>2026</v>
      </c>
    </row>
    <row r="69" spans="1:4" ht="15" customHeight="1" thickTop="1" thickBot="1" x14ac:dyDescent="0.25">
      <c r="A69" s="26"/>
      <c r="B69" s="26" t="s">
        <v>61</v>
      </c>
      <c r="C69" s="26" t="s">
        <v>62</v>
      </c>
      <c r="D69" s="26" t="s">
        <v>62</v>
      </c>
    </row>
    <row r="70" spans="1:4" ht="15" customHeight="1" thickTop="1" thickBot="1" x14ac:dyDescent="0.25">
      <c r="A70" s="6" t="s">
        <v>71</v>
      </c>
      <c r="B70" s="17"/>
      <c r="C70" s="24"/>
      <c r="D70" s="24"/>
    </row>
    <row r="71" spans="1:4" ht="15" customHeight="1" thickTop="1" thickBot="1" x14ac:dyDescent="0.25">
      <c r="A71" s="6" t="s">
        <v>72</v>
      </c>
      <c r="B71" s="17"/>
      <c r="C71" s="24"/>
      <c r="D71" s="24"/>
    </row>
    <row r="72" spans="1:4" s="8" customFormat="1" ht="15" customHeight="1" thickTop="1" thickBot="1" x14ac:dyDescent="0.3">
      <c r="A72" s="6" t="s">
        <v>73</v>
      </c>
      <c r="B72" s="17"/>
      <c r="C72" s="24"/>
      <c r="D72" s="24"/>
    </row>
    <row r="73" spans="1:4" ht="15" customHeight="1" thickTop="1" thickBot="1" x14ac:dyDescent="0.25">
      <c r="A73" s="6" t="s">
        <v>74</v>
      </c>
      <c r="B73" s="17"/>
      <c r="C73" s="24"/>
      <c r="D73" s="24"/>
    </row>
    <row r="74" spans="1:4" ht="15" customHeight="1" thickTop="1" thickBot="1" x14ac:dyDescent="0.25">
      <c r="A74" s="6" t="s">
        <v>75</v>
      </c>
      <c r="B74" s="17"/>
      <c r="C74" s="24"/>
      <c r="D74" s="24"/>
    </row>
    <row r="75" spans="1:4" ht="15" customHeight="1" thickTop="1" x14ac:dyDescent="0.2"/>
    <row r="81" s="6" customFormat="1" ht="15" customHeight="1" x14ac:dyDescent="0.2"/>
    <row r="82" s="6" customFormat="1" ht="15" customHeight="1" x14ac:dyDescent="0.2"/>
    <row r="83" s="6" customFormat="1" ht="15" customHeight="1" x14ac:dyDescent="0.2"/>
    <row r="84" s="6" customFormat="1" ht="15" customHeight="1" x14ac:dyDescent="0.2"/>
    <row r="85" s="6" customFormat="1" ht="15" customHeight="1" x14ac:dyDescent="0.2"/>
    <row r="86" s="6" customFormat="1" ht="15" customHeight="1" x14ac:dyDescent="0.2"/>
    <row r="87" s="6" customFormat="1" ht="15" customHeight="1" x14ac:dyDescent="0.2"/>
    <row r="88" s="6" customFormat="1" ht="15" customHeight="1" x14ac:dyDescent="0.2"/>
    <row r="89" s="6" customFormat="1" ht="15" customHeight="1" x14ac:dyDescent="0.2"/>
    <row r="90" s="6" customFormat="1" ht="15" customHeight="1" x14ac:dyDescent="0.2"/>
    <row r="91" s="6" customFormat="1" ht="15" customHeight="1" x14ac:dyDescent="0.2"/>
    <row r="92" s="6" customFormat="1" ht="15" customHeight="1" x14ac:dyDescent="0.2"/>
    <row r="93" s="6" customFormat="1" ht="15" customHeight="1" x14ac:dyDescent="0.2"/>
    <row r="94" s="6" customFormat="1" ht="15" customHeight="1" x14ac:dyDescent="0.2"/>
    <row r="95" s="6" customFormat="1" ht="15" customHeight="1" x14ac:dyDescent="0.2"/>
    <row r="96" s="6" customFormat="1" ht="15" customHeight="1" x14ac:dyDescent="0.2"/>
    <row r="97" s="6" customFormat="1" ht="15" customHeight="1" x14ac:dyDescent="0.2"/>
  </sheetData>
  <mergeCells count="9">
    <mergeCell ref="B31:C31"/>
    <mergeCell ref="D31:E31"/>
    <mergeCell ref="F31:G31"/>
    <mergeCell ref="B23:C23"/>
    <mergeCell ref="D23:E23"/>
    <mergeCell ref="F23:G23"/>
    <mergeCell ref="B25:C25"/>
    <mergeCell ref="D25:E25"/>
    <mergeCell ref="F25:G25"/>
  </mergeCells>
  <phoneticPr fontId="6" type="noConversion"/>
  <conditionalFormatting sqref="B10:B21">
    <cfRule type="expression" dxfId="2" priority="26">
      <formula>C10=B10</formula>
    </cfRule>
  </conditionalFormatting>
  <conditionalFormatting sqref="B33:G36">
    <cfRule type="expression" dxfId="1" priority="1">
      <formula>B33&gt;100%</formula>
    </cfRule>
  </conditionalFormatting>
  <conditionalFormatting sqref="C10:C21">
    <cfRule type="expression" dxfId="0" priority="27">
      <formula>C10=B10</formula>
    </cfRule>
  </conditionalFormatting>
  <dataValidations disablePrompts="1" count="1">
    <dataValidation type="list" allowBlank="1" showInputMessage="1" showErrorMessage="1" sqref="B10:C21" xr:uid="{C6EDA1C3-9826-45B9-8F9D-D608B4B03F21}">
      <formula1>"✓,x"</formula1>
    </dataValidation>
  </dataValidations>
  <pageMargins left="0.7" right="0.7" top="0.75" bottom="0.75" header="0.3" footer="0.3"/>
  <pageSetup orientation="portrait" r:id="rId1"/>
  <ignoredErrors>
    <ignoredError sqref="A53 A6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9CFC-CC55-493C-9294-4508460267E5}">
  <dimension ref="A1:Y34"/>
  <sheetViews>
    <sheetView showGridLines="0" workbookViewId="0"/>
  </sheetViews>
  <sheetFormatPr baseColWidth="10" defaultRowHeight="15" x14ac:dyDescent="0.25"/>
  <cols>
    <col min="1" max="1" width="30.42578125" bestFit="1" customWidth="1"/>
    <col min="5" max="5" width="11.85546875" bestFit="1" customWidth="1"/>
  </cols>
  <sheetData>
    <row r="1" spans="1:25" ht="18.75" thickBot="1" x14ac:dyDescent="0.3">
      <c r="A1" s="44" t="s">
        <v>7</v>
      </c>
      <c r="B1" s="4">
        <f>+Assumptions!B2</f>
        <v>45292</v>
      </c>
      <c r="C1" s="4">
        <f>+DATE(YEAR(B1),MONTH(B1)+2,0)</f>
        <v>45351</v>
      </c>
      <c r="D1" s="4">
        <f>+DATE(YEAR(C1),MONTH(C1)+2,0)</f>
        <v>45382</v>
      </c>
      <c r="E1" s="4">
        <f t="shared" ref="E1:M1" si="0">+DATE(YEAR(D1),MONTH(D1)+2,0)</f>
        <v>45412</v>
      </c>
      <c r="F1" s="4">
        <f t="shared" si="0"/>
        <v>45443</v>
      </c>
      <c r="G1" s="4">
        <f t="shared" si="0"/>
        <v>45473</v>
      </c>
      <c r="H1" s="4">
        <f t="shared" si="0"/>
        <v>45504</v>
      </c>
      <c r="I1" s="4">
        <f t="shared" si="0"/>
        <v>45535</v>
      </c>
      <c r="J1" s="4">
        <f t="shared" si="0"/>
        <v>45565</v>
      </c>
      <c r="K1" s="4">
        <f t="shared" si="0"/>
        <v>45596</v>
      </c>
      <c r="L1" s="4">
        <f t="shared" si="0"/>
        <v>45626</v>
      </c>
      <c r="M1" s="4">
        <f t="shared" si="0"/>
        <v>45657</v>
      </c>
      <c r="N1" s="12">
        <f>+YEAR(M1)</f>
        <v>2024</v>
      </c>
      <c r="O1" s="12">
        <f>+N1+1</f>
        <v>2025</v>
      </c>
      <c r="P1" s="12">
        <f>+O1+1</f>
        <v>2026</v>
      </c>
      <c r="Q1" s="12"/>
      <c r="R1" s="4"/>
      <c r="S1" s="4"/>
      <c r="T1" s="4"/>
      <c r="U1" s="4"/>
      <c r="V1" s="4"/>
      <c r="W1" s="4"/>
      <c r="X1" s="4"/>
      <c r="Y1" s="4"/>
    </row>
    <row r="2" spans="1:25" ht="16.5" thickTop="1" thickBot="1" x14ac:dyDescent="0.3">
      <c r="A2" s="45" t="s">
        <v>95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2" t="str">
        <f>+Assumptions!A26</f>
        <v>Flat 1</v>
      </c>
      <c r="B3" s="5">
        <f>IF(Assumptions!$B$10="✓",(Assumptions!$B26*Assumptions!$B33*30),IF(Assumptions!$C$10="✓",(Assumptions!$C26*Assumptions!$C33*30),0))*(1+B$2)</f>
        <v>0</v>
      </c>
      <c r="C3" s="5">
        <f>IF(Assumptions!$B$11="✓",(Assumptions!$B26*Assumptions!$B33*30),IF(Assumptions!$C$11="✓",(Assumptions!$C26*Assumptions!$C33*30),0))*(1+C$2)</f>
        <v>0</v>
      </c>
      <c r="D3" s="5">
        <f>IF(Assumptions!$B$12="✓",(Assumptions!$B26*Assumptions!$B33*30),IF(Assumptions!$C$12="✓",(Assumptions!$C26*Assumptions!$C33*30),0))*(1+D$2)</f>
        <v>0</v>
      </c>
      <c r="E3" s="5">
        <f>IF(Assumptions!$B$13="✓",(Assumptions!$B26*Assumptions!$B33*30),IF(Assumptions!$C$13="✓",(Assumptions!$C26*Assumptions!$C33*30),0))*(1+E$2)</f>
        <v>0</v>
      </c>
      <c r="F3" s="5">
        <f>IF(Assumptions!$B$14="✓",(Assumptions!$B26*Assumptions!$B33*30),IF(Assumptions!$C$14="✓",(Assumptions!$C26*Assumptions!$C33*30),0))*(1+F$2)</f>
        <v>0</v>
      </c>
      <c r="G3" s="5">
        <f>IF(Assumptions!$B$15="✓",(Assumptions!$B26*Assumptions!$B33*30),IF(Assumptions!$C$15="✓",(Assumptions!$C26*Assumptions!$C33*30),0))*(1+G$2)</f>
        <v>0</v>
      </c>
      <c r="H3" s="5">
        <f>IF(Assumptions!$B$16="✓",(Assumptions!$B26*Assumptions!$B33*30),IF(Assumptions!$C$16="✓",(Assumptions!$C26*Assumptions!$C33*30),0))*(1+H$2)</f>
        <v>0</v>
      </c>
      <c r="I3" s="5">
        <f>IF(Assumptions!$B$17="✓",(Assumptions!$B26*Assumptions!$B33*30),IF(Assumptions!$C$17="✓",(Assumptions!$C26*Assumptions!$C33*30),0))*(1+I$2)</f>
        <v>0</v>
      </c>
      <c r="J3" s="5">
        <f>IF(Assumptions!$B$18="✓",(Assumptions!$B26*Assumptions!$B33*30),IF(Assumptions!$C$18="✓",(Assumptions!$C26*Assumptions!$C33*30),0))*(1+J$2)</f>
        <v>0</v>
      </c>
      <c r="K3" s="5">
        <f>IF(Assumptions!$B$19="✓",(Assumptions!$B26*Assumptions!$B33*30),IF(Assumptions!$C$19="✓",(Assumptions!$C26*Assumptions!$C33*30),0))*(1+K$2)</f>
        <v>0</v>
      </c>
      <c r="L3" s="5">
        <f>IF(Assumptions!$B$20="✓",(Assumptions!$B26*Assumptions!$B33*30),IF(Assumptions!$C$20="✓",(Assumptions!$C26*Assumptions!$C33*30),0))*(1+L$2)</f>
        <v>0</v>
      </c>
      <c r="M3" s="5">
        <f>IF(Assumptions!$B$21="✓",(Assumptions!$B26*Assumptions!$B33*30),IF(Assumptions!$C$21="✓",(Assumptions!$C26*Assumptions!$C33*30),0))*(1+M$2)</f>
        <v>0</v>
      </c>
      <c r="N3" s="5">
        <f>+SUM(B3:M3)</f>
        <v>0</v>
      </c>
      <c r="O3" s="5" cm="1">
        <f t="array" ref="O3">SUM(IF(Assumptions!$B$10:$B$21="✓",(Assumptions!B26*30)*(1+Assumptions!D26)*Assumptions!D33,0))+SUM(IF(Assumptions!$C$10:$C$21="✓",(Assumptions!C26*30)*(1+Assumptions!E26)*Assumptions!E33,0))</f>
        <v>0</v>
      </c>
      <c r="P3" s="5" cm="1">
        <f t="array" ref="P3">SUM(IF(Assumptions!$B$10:$B$21="✓",(Assumptions!B26*30)*(1+Assumptions!D26)*(1+Assumptions!F26)*Assumptions!F33,0))+SUM(IF(Assumptions!$C$10:$C$21="✓",(Assumptions!C26*30)*(1+Assumptions!E26)*(1+Assumptions!G26)*Assumptions!G33,0))</f>
        <v>0</v>
      </c>
      <c r="Q3" s="50"/>
      <c r="R3" s="50"/>
    </row>
    <row r="4" spans="1:25" x14ac:dyDescent="0.25">
      <c r="A4" s="2" t="str">
        <f>+Assumptions!A27</f>
        <v>Flat 2</v>
      </c>
      <c r="B4" s="5">
        <f>IF(Assumptions!$B$10="✓",(Assumptions!$B27*Assumptions!$B34*30),IF(Assumptions!$C$10="✓",(Assumptions!$C27*Assumptions!$C34*30),0))*(1+B$2)</f>
        <v>0</v>
      </c>
      <c r="C4" s="5">
        <f>IF(Assumptions!$B$11="✓",(Assumptions!$B27*Assumptions!$B34*30),IF(Assumptions!$C$11="✓",(Assumptions!$C27*Assumptions!$C34*30),0))*(1+C$2)</f>
        <v>0</v>
      </c>
      <c r="D4" s="5">
        <f>IF(Assumptions!$B$12="✓",(Assumptions!$B27*Assumptions!$B34*30),IF(Assumptions!$C$12="✓",(Assumptions!$C27*Assumptions!$C34*30),0))*(1+D$2)</f>
        <v>0</v>
      </c>
      <c r="E4" s="5">
        <f>IF(Assumptions!$B$13="✓",(Assumptions!$B27*Assumptions!$B34*30),IF(Assumptions!$C$13="✓",(Assumptions!$C27*Assumptions!$C34*30),0))*(1+E$2)</f>
        <v>0</v>
      </c>
      <c r="F4" s="5">
        <f>IF(Assumptions!$B$14="✓",(Assumptions!$B27*Assumptions!$B34*30),IF(Assumptions!$C$14="✓",(Assumptions!$C27*Assumptions!$C34*30),0))*(1+F$2)</f>
        <v>0</v>
      </c>
      <c r="G4" s="5">
        <f>IF(Assumptions!$B$15="✓",(Assumptions!$B27*Assumptions!$B34*30),IF(Assumptions!$C$15="✓",(Assumptions!$C27*Assumptions!$C34*30),0))*(1+G$2)</f>
        <v>0</v>
      </c>
      <c r="H4" s="5">
        <f>IF(Assumptions!$B$16="✓",(Assumptions!$B27*Assumptions!$B34*30),IF(Assumptions!$C$16="✓",(Assumptions!$C27*Assumptions!$C34*30),0))*(1+H$2)</f>
        <v>0</v>
      </c>
      <c r="I4" s="5">
        <f>IF(Assumptions!$B$17="✓",(Assumptions!$B27*Assumptions!$B34*30),IF(Assumptions!$C$17="✓",(Assumptions!$C27*Assumptions!$C34*30),0))*(1+I$2)</f>
        <v>0</v>
      </c>
      <c r="J4" s="5">
        <f>IF(Assumptions!$B$18="✓",(Assumptions!$B27*Assumptions!$B34*30),IF(Assumptions!$C$18="✓",(Assumptions!$C27*Assumptions!$C34*30),0))*(1+J$2)</f>
        <v>0</v>
      </c>
      <c r="K4" s="5">
        <f>IF(Assumptions!$B$19="✓",(Assumptions!$B27*Assumptions!$B34*30),IF(Assumptions!$C$19="✓",(Assumptions!$C27*Assumptions!$C34*30),0))*(1+K$2)</f>
        <v>0</v>
      </c>
      <c r="L4" s="5">
        <f>IF(Assumptions!$B$20="✓",(Assumptions!$B27*Assumptions!$B34*30),IF(Assumptions!$C$20="✓",(Assumptions!$C27*Assumptions!$C34*30),0))*(1+L$2)</f>
        <v>0</v>
      </c>
      <c r="M4" s="5">
        <f>IF(Assumptions!$B$21="✓",(Assumptions!$B27*Assumptions!$B34*30),IF(Assumptions!$C$21="✓",(Assumptions!$C27*Assumptions!$C34*30),0))*(1+M$2)</f>
        <v>0</v>
      </c>
      <c r="N4" s="5">
        <f t="shared" ref="N4:N31" si="1">+SUM(B4:M4)</f>
        <v>0</v>
      </c>
      <c r="O4" s="5" cm="1">
        <f t="array" ref="O4">SUM(IF(Assumptions!$B$10:$B$21="✓",(Assumptions!B27*30)*(1+Assumptions!D27)*Assumptions!D34,0))+SUM(IF(Assumptions!$C$10:$C$21="✓",(Assumptions!C27*30)*(1+Assumptions!E27)*Assumptions!E34,0))</f>
        <v>0</v>
      </c>
      <c r="P4" s="5" cm="1">
        <f t="array" ref="P4">SUM(IF(Assumptions!$B$10:$B$21="✓",(Assumptions!B27*30)*(1+Assumptions!D27)*(1+Assumptions!F27)*Assumptions!F34,0))+SUM(IF(Assumptions!$C$10:$C$21="✓",(Assumptions!C27*30)*(1+Assumptions!E27)*(1+Assumptions!G27)*Assumptions!G34,0))</f>
        <v>0</v>
      </c>
      <c r="Q4" s="50"/>
      <c r="R4" s="50"/>
    </row>
    <row r="5" spans="1:25" x14ac:dyDescent="0.25">
      <c r="A5" s="2" t="str">
        <f>+Assumptions!A28</f>
        <v>Flat 3</v>
      </c>
      <c r="B5" s="5">
        <f>IF(Assumptions!$B$10="✓",(Assumptions!$B28*Assumptions!$B35*30),IF(Assumptions!$C$10="✓",(Assumptions!$C28*Assumptions!$C35*30),0))*(1+B$2)</f>
        <v>0</v>
      </c>
      <c r="C5" s="5">
        <f>IF(Assumptions!$B$11="✓",(Assumptions!$B28*Assumptions!$B35*30),IF(Assumptions!$C$11="✓",(Assumptions!$C28*Assumptions!$C35*30),0))*(1+C$2)</f>
        <v>0</v>
      </c>
      <c r="D5" s="5">
        <f>IF(Assumptions!$B$12="✓",(Assumptions!$B28*Assumptions!$B35*30),IF(Assumptions!$C$12="✓",(Assumptions!$C28*Assumptions!$C35*30),0))*(1+D$2)</f>
        <v>0</v>
      </c>
      <c r="E5" s="5">
        <f>IF(Assumptions!$B$13="✓",(Assumptions!$B28*Assumptions!$B35*30),IF(Assumptions!$C$13="✓",(Assumptions!$C28*Assumptions!$C35*30),0))*(1+E$2)</f>
        <v>0</v>
      </c>
      <c r="F5" s="5">
        <f>IF(Assumptions!$B$14="✓",(Assumptions!$B28*Assumptions!$B35*30),IF(Assumptions!$C$14="✓",(Assumptions!$C28*Assumptions!$C35*30),0))*(1+F$2)</f>
        <v>0</v>
      </c>
      <c r="G5" s="5">
        <f>IF(Assumptions!$B$15="✓",(Assumptions!$B28*Assumptions!$B35*30),IF(Assumptions!$C$15="✓",(Assumptions!$C28*Assumptions!$C35*30),0))*(1+G$2)</f>
        <v>0</v>
      </c>
      <c r="H5" s="5">
        <f>IF(Assumptions!$B$16="✓",(Assumptions!$B28*Assumptions!$B35*30),IF(Assumptions!$C$16="✓",(Assumptions!$C28*Assumptions!$C35*30),0))*(1+H$2)</f>
        <v>0</v>
      </c>
      <c r="I5" s="5">
        <f>IF(Assumptions!$B$17="✓",(Assumptions!$B28*Assumptions!$B35*30),IF(Assumptions!$C$17="✓",(Assumptions!$C28*Assumptions!$C35*30),0))*(1+I$2)</f>
        <v>0</v>
      </c>
      <c r="J5" s="5">
        <f>IF(Assumptions!$B$18="✓",(Assumptions!$B28*Assumptions!$B35*30),IF(Assumptions!$C$18="✓",(Assumptions!$C28*Assumptions!$C35*30),0))*(1+J$2)</f>
        <v>0</v>
      </c>
      <c r="K5" s="5">
        <f>IF(Assumptions!$B$19="✓",(Assumptions!$B28*Assumptions!$B35*30),IF(Assumptions!$C$19="✓",(Assumptions!$C28*Assumptions!$C35*30),0))*(1+K$2)</f>
        <v>0</v>
      </c>
      <c r="L5" s="5">
        <f>IF(Assumptions!$B$20="✓",(Assumptions!$B28*Assumptions!$B35*30),IF(Assumptions!$C$20="✓",(Assumptions!$C28*Assumptions!$C35*30),0))*(1+L$2)</f>
        <v>0</v>
      </c>
      <c r="M5" s="5">
        <f>IF(Assumptions!$B$21="✓",(Assumptions!$B28*Assumptions!$B35*30),IF(Assumptions!$C$21="✓",(Assumptions!$C28*Assumptions!$C35*30),0))*(1+M$2)</f>
        <v>0</v>
      </c>
      <c r="N5" s="5">
        <f t="shared" si="1"/>
        <v>0</v>
      </c>
      <c r="O5" s="5" cm="1">
        <f t="array" ref="O5">SUM(IF(Assumptions!$B$10:$B$21="✓",(Assumptions!B28*30)*(1+Assumptions!D28)*Assumptions!D35,0))+SUM(IF(Assumptions!$C$10:$C$21="✓",(Assumptions!C28*30)*(1+Assumptions!E28)*Assumptions!E35,0))</f>
        <v>0</v>
      </c>
      <c r="P5" s="5" cm="1">
        <f t="array" ref="P5">SUM(IF(Assumptions!$B$10:$B$21="✓",(Assumptions!B28*30)*(1+Assumptions!D28)*(1+Assumptions!F28)*Assumptions!F35,0))+SUM(IF(Assumptions!$C$10:$C$21="✓",(Assumptions!C28*30)*(1+Assumptions!E28)*(1+Assumptions!G28)*Assumptions!G35,0))</f>
        <v>0</v>
      </c>
      <c r="Q5" s="50"/>
      <c r="R5" s="50"/>
    </row>
    <row r="6" spans="1:25" x14ac:dyDescent="0.25">
      <c r="A6" s="2" t="str">
        <f>+Assumptions!A29</f>
        <v>Flat 4</v>
      </c>
      <c r="B6" s="5">
        <f>IF(Assumptions!$B$10="✓",(Assumptions!$B29*Assumptions!$B36*30),IF(Assumptions!$C$10="✓",(Assumptions!$C29*Assumptions!$C36*30),0))*(1+B$2)</f>
        <v>0</v>
      </c>
      <c r="C6" s="5">
        <f>IF(Assumptions!$B$11="✓",(Assumptions!$B29*Assumptions!$B36*30),IF(Assumptions!$C$11="✓",(Assumptions!$C29*Assumptions!$C36*30),0))*(1+C$2)</f>
        <v>0</v>
      </c>
      <c r="D6" s="5">
        <f>IF(Assumptions!$B$12="✓",(Assumptions!$B29*Assumptions!$B36*30),IF(Assumptions!$C$12="✓",(Assumptions!$C29*Assumptions!$C36*30),0))*(1+D$2)</f>
        <v>0</v>
      </c>
      <c r="E6" s="5">
        <f>IF(Assumptions!$B$13="✓",(Assumptions!$B29*Assumptions!$B36*30),IF(Assumptions!$C$13="✓",(Assumptions!$C29*Assumptions!$C36*30),0))*(1+E$2)</f>
        <v>0</v>
      </c>
      <c r="F6" s="5">
        <f>IF(Assumptions!$B$14="✓",(Assumptions!$B29*Assumptions!$B36*30),IF(Assumptions!$C$14="✓",(Assumptions!$C29*Assumptions!$C36*30),0))*(1+F$2)</f>
        <v>0</v>
      </c>
      <c r="G6" s="5">
        <f>IF(Assumptions!$B$15="✓",(Assumptions!$B29*Assumptions!$B36*30),IF(Assumptions!$C$15="✓",(Assumptions!$C29*Assumptions!$C36*30),0))*(1+G$2)</f>
        <v>0</v>
      </c>
      <c r="H6" s="5">
        <f>IF(Assumptions!$B$16="✓",(Assumptions!$B29*Assumptions!$B36*30),IF(Assumptions!$C$16="✓",(Assumptions!$C29*Assumptions!$C36*30),0))*(1+H$2)</f>
        <v>0</v>
      </c>
      <c r="I6" s="5">
        <f>IF(Assumptions!$B$17="✓",(Assumptions!$B29*Assumptions!$B36*30),IF(Assumptions!$C$17="✓",(Assumptions!$C29*Assumptions!$C36*30),0))*(1+I$2)</f>
        <v>0</v>
      </c>
      <c r="J6" s="5">
        <f>IF(Assumptions!$B$18="✓",(Assumptions!$B29*Assumptions!$B36*30),IF(Assumptions!$C$18="✓",(Assumptions!$C29*Assumptions!$C36*30),0))*(1+J$2)</f>
        <v>0</v>
      </c>
      <c r="K6" s="5">
        <f>IF(Assumptions!$B$19="✓",(Assumptions!$B29*Assumptions!$B36*30),IF(Assumptions!$C$19="✓",(Assumptions!$C29*Assumptions!$C36*30),0))*(1+K$2)</f>
        <v>0</v>
      </c>
      <c r="L6" s="5">
        <f>IF(Assumptions!$B$20="✓",(Assumptions!$B29*Assumptions!$B36*30),IF(Assumptions!$C$20="✓",(Assumptions!$C29*Assumptions!$C36*30),0))*(1+L$2)</f>
        <v>0</v>
      </c>
      <c r="M6" s="5">
        <f>IF(Assumptions!$B$21="✓",(Assumptions!$B29*Assumptions!$B36*30),IF(Assumptions!$C$21="✓",(Assumptions!$C29*Assumptions!$C36*30),0))*(1+M$2)</f>
        <v>0</v>
      </c>
      <c r="N6" s="5">
        <f t="shared" si="1"/>
        <v>0</v>
      </c>
      <c r="O6" s="5" cm="1">
        <f t="array" ref="O6">SUM(IF(Assumptions!$B$10:$B$21="✓",(Assumptions!B29*30)*(1+Assumptions!D29)*Assumptions!D36,0))+SUM(IF(Assumptions!$C$10:$C$21="✓",(Assumptions!C29*30)*(1+Assumptions!E29)*Assumptions!E36,0))</f>
        <v>0</v>
      </c>
      <c r="P6" s="5" cm="1">
        <f t="array" ref="P6">SUM(IF(Assumptions!$B$10:$B$21="✓",(Assumptions!B29*30)*(1+Assumptions!D29)*(1+Assumptions!F29)*Assumptions!F36,0))+SUM(IF(Assumptions!$C$10:$C$21="✓",(Assumptions!C29*30)*(1+Assumptions!E29)*(1+Assumptions!G29)*Assumptions!G36,0))</f>
        <v>0</v>
      </c>
      <c r="Q6" s="50"/>
      <c r="R6" s="50"/>
    </row>
    <row r="7" spans="1:25" s="10" customFormat="1" x14ac:dyDescent="0.25">
      <c r="A7" s="3" t="s">
        <v>13</v>
      </c>
      <c r="B7" s="9">
        <f>+SUM(B3:B6)</f>
        <v>0</v>
      </c>
      <c r="C7" s="9">
        <f t="shared" ref="C7:P7" si="2">+SUM(C3:C6)</f>
        <v>0</v>
      </c>
      <c r="D7" s="9">
        <f t="shared" si="2"/>
        <v>0</v>
      </c>
      <c r="E7" s="9">
        <f t="shared" si="2"/>
        <v>0</v>
      </c>
      <c r="F7" s="9">
        <f t="shared" si="2"/>
        <v>0</v>
      </c>
      <c r="G7" s="9">
        <f t="shared" si="2"/>
        <v>0</v>
      </c>
      <c r="H7" s="9">
        <f t="shared" si="2"/>
        <v>0</v>
      </c>
      <c r="I7" s="9">
        <f t="shared" si="2"/>
        <v>0</v>
      </c>
      <c r="J7" s="9">
        <f t="shared" si="2"/>
        <v>0</v>
      </c>
      <c r="K7" s="9">
        <f t="shared" si="2"/>
        <v>0</v>
      </c>
      <c r="L7" s="9">
        <f t="shared" si="2"/>
        <v>0</v>
      </c>
      <c r="M7" s="9">
        <f t="shared" si="2"/>
        <v>0</v>
      </c>
      <c r="N7" s="9">
        <f t="shared" si="1"/>
        <v>0</v>
      </c>
      <c r="O7" s="9">
        <f t="shared" si="2"/>
        <v>0</v>
      </c>
      <c r="P7" s="9">
        <f t="shared" si="2"/>
        <v>0</v>
      </c>
    </row>
    <row r="8" spans="1:25" x14ac:dyDescent="0.25">
      <c r="A8" s="2" t="s">
        <v>12</v>
      </c>
      <c r="B8" s="5">
        <f t="shared" ref="B8:M8" si="3">+B7*fee</f>
        <v>0</v>
      </c>
      <c r="C8" s="5">
        <f t="shared" si="3"/>
        <v>0</v>
      </c>
      <c r="D8" s="5">
        <f t="shared" si="3"/>
        <v>0</v>
      </c>
      <c r="E8" s="5">
        <f t="shared" si="3"/>
        <v>0</v>
      </c>
      <c r="F8" s="5">
        <f t="shared" si="3"/>
        <v>0</v>
      </c>
      <c r="G8" s="5">
        <f t="shared" si="3"/>
        <v>0</v>
      </c>
      <c r="H8" s="5">
        <f t="shared" si="3"/>
        <v>0</v>
      </c>
      <c r="I8" s="5">
        <f t="shared" si="3"/>
        <v>0</v>
      </c>
      <c r="J8" s="5">
        <f t="shared" si="3"/>
        <v>0</v>
      </c>
      <c r="K8" s="5">
        <f t="shared" si="3"/>
        <v>0</v>
      </c>
      <c r="L8" s="5">
        <f t="shared" si="3"/>
        <v>0</v>
      </c>
      <c r="M8" s="5">
        <f t="shared" si="3"/>
        <v>0</v>
      </c>
      <c r="N8" s="5">
        <f t="shared" si="1"/>
        <v>0</v>
      </c>
      <c r="O8" s="5">
        <f t="shared" ref="O8:P8" si="4">+O7*fee</f>
        <v>0</v>
      </c>
      <c r="P8" s="5">
        <f t="shared" si="4"/>
        <v>0</v>
      </c>
    </row>
    <row r="9" spans="1:25" x14ac:dyDescent="0.25">
      <c r="A9" s="2" t="s">
        <v>17</v>
      </c>
      <c r="B9" s="5">
        <f t="shared" ref="B9:M9" si="5">Cleaning</f>
        <v>0</v>
      </c>
      <c r="C9" s="5">
        <f t="shared" si="5"/>
        <v>0</v>
      </c>
      <c r="D9" s="5">
        <f t="shared" si="5"/>
        <v>0</v>
      </c>
      <c r="E9" s="5">
        <f t="shared" si="5"/>
        <v>0</v>
      </c>
      <c r="F9" s="5">
        <f t="shared" si="5"/>
        <v>0</v>
      </c>
      <c r="G9" s="5">
        <f t="shared" si="5"/>
        <v>0</v>
      </c>
      <c r="H9" s="5">
        <f t="shared" si="5"/>
        <v>0</v>
      </c>
      <c r="I9" s="5">
        <f t="shared" si="5"/>
        <v>0</v>
      </c>
      <c r="J9" s="5">
        <f t="shared" si="5"/>
        <v>0</v>
      </c>
      <c r="K9" s="5">
        <f t="shared" si="5"/>
        <v>0</v>
      </c>
      <c r="L9" s="5">
        <f t="shared" si="5"/>
        <v>0</v>
      </c>
      <c r="M9" s="5">
        <f t="shared" si="5"/>
        <v>0</v>
      </c>
      <c r="N9" s="5">
        <f t="shared" si="1"/>
        <v>0</v>
      </c>
      <c r="O9" s="5">
        <f>Cleaning*12</f>
        <v>0</v>
      </c>
      <c r="P9" s="5">
        <f>Cleaning*12</f>
        <v>0</v>
      </c>
    </row>
    <row r="10" spans="1:25" x14ac:dyDescent="0.25">
      <c r="A10" s="2" t="s">
        <v>60</v>
      </c>
      <c r="B10" s="5">
        <f t="shared" ref="B10:M10" si="6">+B7*Maintenance</f>
        <v>0</v>
      </c>
      <c r="C10" s="5">
        <f t="shared" si="6"/>
        <v>0</v>
      </c>
      <c r="D10" s="5">
        <f t="shared" si="6"/>
        <v>0</v>
      </c>
      <c r="E10" s="5">
        <f t="shared" si="6"/>
        <v>0</v>
      </c>
      <c r="F10" s="5">
        <f t="shared" si="6"/>
        <v>0</v>
      </c>
      <c r="G10" s="5">
        <f t="shared" si="6"/>
        <v>0</v>
      </c>
      <c r="H10" s="5">
        <f t="shared" si="6"/>
        <v>0</v>
      </c>
      <c r="I10" s="5">
        <f t="shared" si="6"/>
        <v>0</v>
      </c>
      <c r="J10" s="5">
        <f t="shared" si="6"/>
        <v>0</v>
      </c>
      <c r="K10" s="5">
        <f t="shared" si="6"/>
        <v>0</v>
      </c>
      <c r="L10" s="5">
        <f t="shared" si="6"/>
        <v>0</v>
      </c>
      <c r="M10" s="5">
        <f t="shared" si="6"/>
        <v>0</v>
      </c>
      <c r="N10" s="5">
        <f t="shared" si="1"/>
        <v>0</v>
      </c>
      <c r="O10" s="5">
        <f t="shared" ref="O10:P10" si="7">+O7*Maintenance</f>
        <v>0</v>
      </c>
      <c r="P10" s="5">
        <f t="shared" si="7"/>
        <v>0</v>
      </c>
    </row>
    <row r="11" spans="1:25" x14ac:dyDescent="0.25">
      <c r="A11" s="2" t="s">
        <v>19</v>
      </c>
      <c r="B11" s="5">
        <f t="shared" ref="B11:M11" si="8">+B7*Other</f>
        <v>0</v>
      </c>
      <c r="C11" s="5">
        <f t="shared" si="8"/>
        <v>0</v>
      </c>
      <c r="D11" s="5">
        <f t="shared" si="8"/>
        <v>0</v>
      </c>
      <c r="E11" s="5">
        <f t="shared" si="8"/>
        <v>0</v>
      </c>
      <c r="F11" s="5">
        <f t="shared" si="8"/>
        <v>0</v>
      </c>
      <c r="G11" s="5">
        <f t="shared" si="8"/>
        <v>0</v>
      </c>
      <c r="H11" s="5">
        <f t="shared" si="8"/>
        <v>0</v>
      </c>
      <c r="I11" s="5">
        <f t="shared" si="8"/>
        <v>0</v>
      </c>
      <c r="J11" s="5">
        <f t="shared" si="8"/>
        <v>0</v>
      </c>
      <c r="K11" s="5">
        <f t="shared" si="8"/>
        <v>0</v>
      </c>
      <c r="L11" s="5">
        <f t="shared" si="8"/>
        <v>0</v>
      </c>
      <c r="M11" s="5">
        <f t="shared" si="8"/>
        <v>0</v>
      </c>
      <c r="N11" s="5">
        <f t="shared" si="1"/>
        <v>0</v>
      </c>
      <c r="O11" s="5">
        <f t="shared" ref="O11:P11" si="9">+O7*Other</f>
        <v>0</v>
      </c>
      <c r="P11" s="5">
        <f t="shared" si="9"/>
        <v>0</v>
      </c>
    </row>
    <row r="12" spans="1:25" ht="18.75" thickBot="1" x14ac:dyDescent="0.3">
      <c r="A12" s="20" t="s">
        <v>8</v>
      </c>
      <c r="B12" s="21">
        <f>B7-SUM(B8:B11)</f>
        <v>0</v>
      </c>
      <c r="C12" s="21">
        <f t="shared" ref="C12:O12" si="10">C7-SUM(C8:C11)</f>
        <v>0</v>
      </c>
      <c r="D12" s="21">
        <f t="shared" si="10"/>
        <v>0</v>
      </c>
      <c r="E12" s="21">
        <f t="shared" si="10"/>
        <v>0</v>
      </c>
      <c r="F12" s="21">
        <f t="shared" si="10"/>
        <v>0</v>
      </c>
      <c r="G12" s="21">
        <f t="shared" si="10"/>
        <v>0</v>
      </c>
      <c r="H12" s="21">
        <f t="shared" si="10"/>
        <v>0</v>
      </c>
      <c r="I12" s="21">
        <f t="shared" si="10"/>
        <v>0</v>
      </c>
      <c r="J12" s="21">
        <f t="shared" si="10"/>
        <v>0</v>
      </c>
      <c r="K12" s="21">
        <f t="shared" si="10"/>
        <v>0</v>
      </c>
      <c r="L12" s="21">
        <f t="shared" si="10"/>
        <v>0</v>
      </c>
      <c r="M12" s="21">
        <f t="shared" si="10"/>
        <v>0</v>
      </c>
      <c r="N12" s="21">
        <f t="shared" si="1"/>
        <v>0</v>
      </c>
      <c r="O12" s="21">
        <f t="shared" si="10"/>
        <v>0</v>
      </c>
      <c r="P12" s="21">
        <f t="shared" ref="P12" si="11">P7-SUM(P8:P11)</f>
        <v>0</v>
      </c>
    </row>
    <row r="13" spans="1:25" x14ac:dyDescent="0.25">
      <c r="A13" s="3" t="s">
        <v>63</v>
      </c>
    </row>
    <row r="14" spans="1:25" x14ac:dyDescent="0.25">
      <c r="A14" s="2" t="str">
        <f>Assumptions!A40</f>
        <v>Utilities 1</v>
      </c>
      <c r="B14" s="5">
        <f>+SUMIFS(Assumptions!$B$40:$B$66,Assumptions!$A$40:$A$66,$A14)</f>
        <v>0</v>
      </c>
      <c r="C14" s="5">
        <f>+SUMIFS(Assumptions!$B$40:$B$66,Assumptions!$A$40:$A$66,$A14)</f>
        <v>0</v>
      </c>
      <c r="D14" s="5">
        <f>+SUMIFS(Assumptions!$B$40:$B$66,Assumptions!$A$40:$A$66,$A14)</f>
        <v>0</v>
      </c>
      <c r="E14" s="5">
        <f>+SUMIFS(Assumptions!$B$40:$B$66,Assumptions!$A$40:$A$66,$A14)</f>
        <v>0</v>
      </c>
      <c r="F14" s="5">
        <f>+SUMIFS(Assumptions!$B$40:$B$66,Assumptions!$A$40:$A$66,$A14)</f>
        <v>0</v>
      </c>
      <c r="G14" s="5">
        <f>+SUMIFS(Assumptions!$B$40:$B$66,Assumptions!$A$40:$A$66,$A14)</f>
        <v>0</v>
      </c>
      <c r="H14" s="5">
        <f>+SUMIFS(Assumptions!$B$40:$B$66,Assumptions!$A$40:$A$66,$A14)</f>
        <v>0</v>
      </c>
      <c r="I14" s="5">
        <f>+SUMIFS(Assumptions!$B$40:$B$66,Assumptions!$A$40:$A$66,$A14)</f>
        <v>0</v>
      </c>
      <c r="J14" s="5">
        <f>+SUMIFS(Assumptions!$B$40:$B$66,Assumptions!$A$40:$A$66,$A14)</f>
        <v>0</v>
      </c>
      <c r="K14" s="5">
        <f>+SUMIFS(Assumptions!$B$40:$B$66,Assumptions!$A$40:$A$66,$A14)</f>
        <v>0</v>
      </c>
      <c r="L14" s="5">
        <f>+SUMIFS(Assumptions!$B$40:$B$66,Assumptions!$A$40:$A$66,$A14)</f>
        <v>0</v>
      </c>
      <c r="M14" s="5">
        <f>+SUMIFS(Assumptions!$B$40:$B$66,Assumptions!$A$40:$A$66,$A14)</f>
        <v>0</v>
      </c>
      <c r="N14" s="5">
        <f t="shared" si="1"/>
        <v>0</v>
      </c>
      <c r="O14" s="5">
        <f>((Assumptions!B40*(1+Assumptions!C40))+(Assumptions!B47*(1+Assumptions!C47))+(Assumptions!B54*(1+Assumptions!C54))+(Assumptions!B61*(1+Assumptions!C61)))*12</f>
        <v>0</v>
      </c>
      <c r="P14" s="5">
        <f>((Assumptions!B40*(1+Assumptions!C40)*(1+Assumptions!D40))+(Assumptions!B47*(1+Assumptions!C47)*(1+Assumptions!D47))+(Assumptions!B54*(1+Assumptions!C54)*(1+Assumptions!D54))+(Assumptions!B61*(1+Assumptions!C61)*(1+Assumptions!D61)))*12</f>
        <v>0</v>
      </c>
      <c r="Q14" s="49"/>
      <c r="R14" s="49"/>
    </row>
    <row r="15" spans="1:25" x14ac:dyDescent="0.25">
      <c r="A15" s="2" t="str">
        <f>Assumptions!A41</f>
        <v>Utilities 2</v>
      </c>
      <c r="B15" s="5">
        <f>+SUMIFS(Assumptions!$B$40:$B$66,Assumptions!$A$40:$A$66,$A15)</f>
        <v>0</v>
      </c>
      <c r="C15" s="5">
        <f>+SUMIFS(Assumptions!$B$40:$B$66,Assumptions!$A$40:$A$66,$A15)</f>
        <v>0</v>
      </c>
      <c r="D15" s="5">
        <f>+SUMIFS(Assumptions!$B$40:$B$66,Assumptions!$A$40:$A$66,$A15)</f>
        <v>0</v>
      </c>
      <c r="E15" s="5">
        <f>+SUMIFS(Assumptions!$B$40:$B$66,Assumptions!$A$40:$A$66,$A15)</f>
        <v>0</v>
      </c>
      <c r="F15" s="5">
        <f>+SUMIFS(Assumptions!$B$40:$B$66,Assumptions!$A$40:$A$66,$A15)</f>
        <v>0</v>
      </c>
      <c r="G15" s="5">
        <f>+SUMIFS(Assumptions!$B$40:$B$66,Assumptions!$A$40:$A$66,$A15)</f>
        <v>0</v>
      </c>
      <c r="H15" s="5">
        <f>+SUMIFS(Assumptions!$B$40:$B$66,Assumptions!$A$40:$A$66,$A15)</f>
        <v>0</v>
      </c>
      <c r="I15" s="5">
        <f>+SUMIFS(Assumptions!$B$40:$B$66,Assumptions!$A$40:$A$66,$A15)</f>
        <v>0</v>
      </c>
      <c r="J15" s="5">
        <f>+SUMIFS(Assumptions!$B$40:$B$66,Assumptions!$A$40:$A$66,$A15)</f>
        <v>0</v>
      </c>
      <c r="K15" s="5">
        <f>+SUMIFS(Assumptions!$B$40:$B$66,Assumptions!$A$40:$A$66,$A15)</f>
        <v>0</v>
      </c>
      <c r="L15" s="5">
        <f>+SUMIFS(Assumptions!$B$40:$B$66,Assumptions!$A$40:$A$66,$A15)</f>
        <v>0</v>
      </c>
      <c r="M15" s="5">
        <f>+SUMIFS(Assumptions!$B$40:$B$66,Assumptions!$A$40:$A$66,$A15)</f>
        <v>0</v>
      </c>
      <c r="N15" s="5">
        <f t="shared" si="1"/>
        <v>0</v>
      </c>
      <c r="O15" s="5">
        <f>((Assumptions!B41*(1+Assumptions!C41))+(Assumptions!B48*(1+Assumptions!C48))+(Assumptions!B55*(1+Assumptions!C55))+(Assumptions!B62*(1+Assumptions!C62)))*12</f>
        <v>0</v>
      </c>
      <c r="P15" s="5">
        <f>((Assumptions!B41*(1+Assumptions!C41)*(1+Assumptions!D41))+(Assumptions!B48*(1+Assumptions!C48)*(1+Assumptions!D48))+(Assumptions!B55*(1+Assumptions!C55)*(1+Assumptions!D55))+(Assumptions!B62*(1+Assumptions!C62)*(1+Assumptions!D62)))*12</f>
        <v>0</v>
      </c>
    </row>
    <row r="16" spans="1:25" x14ac:dyDescent="0.25">
      <c r="A16" s="2" t="str">
        <f>Assumptions!A42</f>
        <v>Utilities 3</v>
      </c>
      <c r="B16" s="5">
        <f>+SUMIFS(Assumptions!$B$40:$B$66,Assumptions!$A$40:$A$66,$A16)</f>
        <v>0</v>
      </c>
      <c r="C16" s="5">
        <f>+SUMIFS(Assumptions!$B$40:$B$66,Assumptions!$A$40:$A$66,$A16)</f>
        <v>0</v>
      </c>
      <c r="D16" s="5">
        <f>+SUMIFS(Assumptions!$B$40:$B$66,Assumptions!$A$40:$A$66,$A16)</f>
        <v>0</v>
      </c>
      <c r="E16" s="5">
        <f>+SUMIFS(Assumptions!$B$40:$B$66,Assumptions!$A$40:$A$66,$A16)</f>
        <v>0</v>
      </c>
      <c r="F16" s="5">
        <f>+SUMIFS(Assumptions!$B$40:$B$66,Assumptions!$A$40:$A$66,$A16)</f>
        <v>0</v>
      </c>
      <c r="G16" s="5">
        <f>+SUMIFS(Assumptions!$B$40:$B$66,Assumptions!$A$40:$A$66,$A16)</f>
        <v>0</v>
      </c>
      <c r="H16" s="5">
        <f>+SUMIFS(Assumptions!$B$40:$B$66,Assumptions!$A$40:$A$66,$A16)</f>
        <v>0</v>
      </c>
      <c r="I16" s="5">
        <f>+SUMIFS(Assumptions!$B$40:$B$66,Assumptions!$A$40:$A$66,$A16)</f>
        <v>0</v>
      </c>
      <c r="J16" s="5">
        <f>+SUMIFS(Assumptions!$B$40:$B$66,Assumptions!$A$40:$A$66,$A16)</f>
        <v>0</v>
      </c>
      <c r="K16" s="5">
        <f>+SUMIFS(Assumptions!$B$40:$B$66,Assumptions!$A$40:$A$66,$A16)</f>
        <v>0</v>
      </c>
      <c r="L16" s="5">
        <f>+SUMIFS(Assumptions!$B$40:$B$66,Assumptions!$A$40:$A$66,$A16)</f>
        <v>0</v>
      </c>
      <c r="M16" s="5">
        <f>+SUMIFS(Assumptions!$B$40:$B$66,Assumptions!$A$40:$A$66,$A16)</f>
        <v>0</v>
      </c>
      <c r="N16" s="5">
        <f t="shared" si="1"/>
        <v>0</v>
      </c>
      <c r="O16" s="5">
        <f>((Assumptions!B42*(1+Assumptions!C42))+(Assumptions!B49*(1+Assumptions!C49))+(Assumptions!B56*(1+Assumptions!C56))+(Assumptions!B63*(1+Assumptions!C63)))*12</f>
        <v>0</v>
      </c>
      <c r="P16" s="5">
        <f>((Assumptions!B42*(1+Assumptions!C42)*(1+Assumptions!D42))+(Assumptions!B49*(1+Assumptions!C49)*(1+Assumptions!D49))+(Assumptions!B56*(1+Assumptions!C56)*(1+Assumptions!D56))+(Assumptions!B63*(1+Assumptions!C63)*(1+Assumptions!D63)))*12</f>
        <v>0</v>
      </c>
    </row>
    <row r="17" spans="1:16" x14ac:dyDescent="0.25">
      <c r="A17" s="2" t="str">
        <f>Assumptions!A43</f>
        <v>Utilities 4</v>
      </c>
      <c r="B17" s="5">
        <f>+SUMIFS(Assumptions!$B$40:$B$66,Assumptions!$A$40:$A$66,$A17)</f>
        <v>0</v>
      </c>
      <c r="C17" s="5">
        <f>+SUMIFS(Assumptions!$B$40:$B$66,Assumptions!$A$40:$A$66,$A17)</f>
        <v>0</v>
      </c>
      <c r="D17" s="5">
        <f>+SUMIFS(Assumptions!$B$40:$B$66,Assumptions!$A$40:$A$66,$A17)</f>
        <v>0</v>
      </c>
      <c r="E17" s="5">
        <f>+SUMIFS(Assumptions!$B$40:$B$66,Assumptions!$A$40:$A$66,$A17)</f>
        <v>0</v>
      </c>
      <c r="F17" s="5">
        <f>+SUMIFS(Assumptions!$B$40:$B$66,Assumptions!$A$40:$A$66,$A17)</f>
        <v>0</v>
      </c>
      <c r="G17" s="5">
        <f>+SUMIFS(Assumptions!$B$40:$B$66,Assumptions!$A$40:$A$66,$A17)</f>
        <v>0</v>
      </c>
      <c r="H17" s="5">
        <f>+SUMIFS(Assumptions!$B$40:$B$66,Assumptions!$A$40:$A$66,$A17)</f>
        <v>0</v>
      </c>
      <c r="I17" s="5">
        <f>+SUMIFS(Assumptions!$B$40:$B$66,Assumptions!$A$40:$A$66,$A17)</f>
        <v>0</v>
      </c>
      <c r="J17" s="5">
        <f>+SUMIFS(Assumptions!$B$40:$B$66,Assumptions!$A$40:$A$66,$A17)</f>
        <v>0</v>
      </c>
      <c r="K17" s="5">
        <f>+SUMIFS(Assumptions!$B$40:$B$66,Assumptions!$A$40:$A$66,$A17)</f>
        <v>0</v>
      </c>
      <c r="L17" s="5">
        <f>+SUMIFS(Assumptions!$B$40:$B$66,Assumptions!$A$40:$A$66,$A17)</f>
        <v>0</v>
      </c>
      <c r="M17" s="5">
        <f>+SUMIFS(Assumptions!$B$40:$B$66,Assumptions!$A$40:$A$66,$A17)</f>
        <v>0</v>
      </c>
      <c r="N17" s="5">
        <f t="shared" si="1"/>
        <v>0</v>
      </c>
      <c r="O17" s="5">
        <f>((Assumptions!B43*(1+Assumptions!C43))+(Assumptions!B50*(1+Assumptions!C50))+(Assumptions!B57*(1+Assumptions!C57))+(Assumptions!B64*(1+Assumptions!C64)))*12</f>
        <v>0</v>
      </c>
      <c r="P17" s="5">
        <f>((Assumptions!B43*(1+Assumptions!C43)*(1+Assumptions!D43))+(Assumptions!B50*(1+Assumptions!C50)*(1+Assumptions!D50))+(Assumptions!B57*(1+Assumptions!C57)*(1+Assumptions!D57))+(Assumptions!B64*(1+Assumptions!C64)*(1+Assumptions!D64)))*12</f>
        <v>0</v>
      </c>
    </row>
    <row r="18" spans="1:16" x14ac:dyDescent="0.25">
      <c r="A18" s="2" t="str">
        <f>Assumptions!A44</f>
        <v>Utilities 5</v>
      </c>
      <c r="B18" s="5">
        <f>+SUMIFS(Assumptions!$B$40:$B$66,Assumptions!$A$40:$A$66,$A18)</f>
        <v>0</v>
      </c>
      <c r="C18" s="5">
        <f>+SUMIFS(Assumptions!$B$40:$B$66,Assumptions!$A$40:$A$66,$A18)</f>
        <v>0</v>
      </c>
      <c r="D18" s="5">
        <f>+SUMIFS(Assumptions!$B$40:$B$66,Assumptions!$A$40:$A$66,$A18)</f>
        <v>0</v>
      </c>
      <c r="E18" s="5">
        <f>+SUMIFS(Assumptions!$B$40:$B$66,Assumptions!$A$40:$A$66,$A18)</f>
        <v>0</v>
      </c>
      <c r="F18" s="5">
        <f>+SUMIFS(Assumptions!$B$40:$B$66,Assumptions!$A$40:$A$66,$A18)</f>
        <v>0</v>
      </c>
      <c r="G18" s="5">
        <f>+SUMIFS(Assumptions!$B$40:$B$66,Assumptions!$A$40:$A$66,$A18)</f>
        <v>0</v>
      </c>
      <c r="H18" s="5">
        <f>+SUMIFS(Assumptions!$B$40:$B$66,Assumptions!$A$40:$A$66,$A18)</f>
        <v>0</v>
      </c>
      <c r="I18" s="5">
        <f>+SUMIFS(Assumptions!$B$40:$B$66,Assumptions!$A$40:$A$66,$A18)</f>
        <v>0</v>
      </c>
      <c r="J18" s="5">
        <f>+SUMIFS(Assumptions!$B$40:$B$66,Assumptions!$A$40:$A$66,$A18)</f>
        <v>0</v>
      </c>
      <c r="K18" s="5">
        <f>+SUMIFS(Assumptions!$B$40:$B$66,Assumptions!$A$40:$A$66,$A18)</f>
        <v>0</v>
      </c>
      <c r="L18" s="5">
        <f>+SUMIFS(Assumptions!$B$40:$B$66,Assumptions!$A$40:$A$66,$A18)</f>
        <v>0</v>
      </c>
      <c r="M18" s="5">
        <f>+SUMIFS(Assumptions!$B$40:$B$66,Assumptions!$A$40:$A$66,$A18)</f>
        <v>0</v>
      </c>
      <c r="N18" s="5">
        <f t="shared" si="1"/>
        <v>0</v>
      </c>
      <c r="O18" s="5">
        <f>((Assumptions!B44*(1+Assumptions!C44))+(Assumptions!B51*(1+Assumptions!C51))+(Assumptions!B58*(1+Assumptions!C58))+(Assumptions!B65*(1+Assumptions!C65)))*12</f>
        <v>0</v>
      </c>
      <c r="P18" s="5">
        <f>((Assumptions!B44*(1+Assumptions!C44)*(1+Assumptions!D44))+(Assumptions!B51*(1+Assumptions!C51)*(1+Assumptions!D51))+(Assumptions!B58*(1+Assumptions!C58)*(1+Assumptions!D58))+(Assumptions!B65*(1+Assumptions!C65)*(1+Assumptions!D65)))*12</f>
        <v>0</v>
      </c>
    </row>
    <row r="19" spans="1:16" x14ac:dyDescent="0.25">
      <c r="A19" s="2" t="str">
        <f>Assumptions!A45</f>
        <v>Utilities 6</v>
      </c>
      <c r="B19" s="5">
        <f>+SUMIFS(Assumptions!$B$40:$B$66,Assumptions!$A$40:$A$66,$A19)</f>
        <v>0</v>
      </c>
      <c r="C19" s="5">
        <f>+SUMIFS(Assumptions!$B$40:$B$66,Assumptions!$A$40:$A$66,$A19)</f>
        <v>0</v>
      </c>
      <c r="D19" s="5">
        <f>+SUMIFS(Assumptions!$B$40:$B$66,Assumptions!$A$40:$A$66,$A19)</f>
        <v>0</v>
      </c>
      <c r="E19" s="5">
        <f>+SUMIFS(Assumptions!$B$40:$B$66,Assumptions!$A$40:$A$66,$A19)</f>
        <v>0</v>
      </c>
      <c r="F19" s="5">
        <f>+SUMIFS(Assumptions!$B$40:$B$66,Assumptions!$A$40:$A$66,$A19)</f>
        <v>0</v>
      </c>
      <c r="G19" s="5">
        <f>+SUMIFS(Assumptions!$B$40:$B$66,Assumptions!$A$40:$A$66,$A19)</f>
        <v>0</v>
      </c>
      <c r="H19" s="5">
        <f>+SUMIFS(Assumptions!$B$40:$B$66,Assumptions!$A$40:$A$66,$A19)</f>
        <v>0</v>
      </c>
      <c r="I19" s="5">
        <f>+SUMIFS(Assumptions!$B$40:$B$66,Assumptions!$A$40:$A$66,$A19)</f>
        <v>0</v>
      </c>
      <c r="J19" s="5">
        <f>+SUMIFS(Assumptions!$B$40:$B$66,Assumptions!$A$40:$A$66,$A19)</f>
        <v>0</v>
      </c>
      <c r="K19" s="5">
        <f>+SUMIFS(Assumptions!$B$40:$B$66,Assumptions!$A$40:$A$66,$A19)</f>
        <v>0</v>
      </c>
      <c r="L19" s="5">
        <f>+SUMIFS(Assumptions!$B$40:$B$66,Assumptions!$A$40:$A$66,$A19)</f>
        <v>0</v>
      </c>
      <c r="M19" s="5">
        <f>+SUMIFS(Assumptions!$B$40:$B$66,Assumptions!$A$40:$A$66,$A19)</f>
        <v>0</v>
      </c>
      <c r="N19" s="5">
        <f t="shared" si="1"/>
        <v>0</v>
      </c>
      <c r="O19" s="5">
        <f>((Assumptions!B45*(1+Assumptions!C45))+(Assumptions!B52*(1+Assumptions!C52))+(Assumptions!B59*(1+Assumptions!C59))+(Assumptions!B66*(1+Assumptions!C66)))*12</f>
        <v>0</v>
      </c>
      <c r="P19" s="5">
        <f>((Assumptions!B45*(1+Assumptions!C45)*(1+Assumptions!D45))+(Assumptions!B52*(1+Assumptions!C52)*(1+Assumptions!D52))+(Assumptions!B59*(1+Assumptions!C59)*(1+Assumptions!D59))+(Assumptions!B66*(1+Assumptions!C66)*(1+Assumptions!D66)))*12</f>
        <v>0</v>
      </c>
    </row>
    <row r="20" spans="1:16" x14ac:dyDescent="0.25">
      <c r="A20" s="3" t="s">
        <v>70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6" t="s">
        <v>71</v>
      </c>
      <c r="B21" s="5">
        <f>+Assumptions!$B70</f>
        <v>0</v>
      </c>
      <c r="C21" s="5">
        <f>+Assumptions!$B70</f>
        <v>0</v>
      </c>
      <c r="D21" s="5">
        <f>+Assumptions!$B70</f>
        <v>0</v>
      </c>
      <c r="E21" s="5">
        <f>+Assumptions!$B70</f>
        <v>0</v>
      </c>
      <c r="F21" s="5">
        <f>+Assumptions!$B70</f>
        <v>0</v>
      </c>
      <c r="G21" s="5">
        <f>+Assumptions!$B70</f>
        <v>0</v>
      </c>
      <c r="H21" s="5">
        <f>+Assumptions!$B70</f>
        <v>0</v>
      </c>
      <c r="I21" s="5">
        <f>+Assumptions!$B70</f>
        <v>0</v>
      </c>
      <c r="J21" s="5">
        <f>+Assumptions!$B70</f>
        <v>0</v>
      </c>
      <c r="K21" s="5">
        <f>+Assumptions!$B70</f>
        <v>0</v>
      </c>
      <c r="L21" s="5">
        <f>+Assumptions!$B70</f>
        <v>0</v>
      </c>
      <c r="M21" s="5">
        <f>+Assumptions!$B70</f>
        <v>0</v>
      </c>
      <c r="N21" s="5">
        <f t="shared" si="1"/>
        <v>0</v>
      </c>
      <c r="O21" s="5">
        <f>+(Assumptions!B70*(1+Assumptions!C70)*12)</f>
        <v>0</v>
      </c>
      <c r="P21" s="5">
        <f>+Assumptions!B70*(1+Assumptions!C70)*(1+Assumptions!D70)*12</f>
        <v>0</v>
      </c>
    </row>
    <row r="22" spans="1:16" x14ac:dyDescent="0.25">
      <c r="A22" s="6" t="s">
        <v>72</v>
      </c>
      <c r="B22" s="5">
        <f>+Assumptions!$B71</f>
        <v>0</v>
      </c>
      <c r="C22" s="5">
        <f>+Assumptions!$B71</f>
        <v>0</v>
      </c>
      <c r="D22" s="5">
        <f>+Assumptions!$B71</f>
        <v>0</v>
      </c>
      <c r="E22" s="5">
        <f>+Assumptions!$B71</f>
        <v>0</v>
      </c>
      <c r="F22" s="5">
        <f>+Assumptions!$B71</f>
        <v>0</v>
      </c>
      <c r="G22" s="5">
        <f>+Assumptions!$B71</f>
        <v>0</v>
      </c>
      <c r="H22" s="5">
        <f>+Assumptions!$B71</f>
        <v>0</v>
      </c>
      <c r="I22" s="5">
        <f>+Assumptions!$B71</f>
        <v>0</v>
      </c>
      <c r="J22" s="5">
        <f>+Assumptions!$B71</f>
        <v>0</v>
      </c>
      <c r="K22" s="5">
        <f>+Assumptions!$B71</f>
        <v>0</v>
      </c>
      <c r="L22" s="5">
        <f>+Assumptions!$B71</f>
        <v>0</v>
      </c>
      <c r="M22" s="5">
        <f>+Assumptions!$B71</f>
        <v>0</v>
      </c>
      <c r="N22" s="5">
        <f t="shared" si="1"/>
        <v>0</v>
      </c>
      <c r="O22" s="5">
        <f>+(Assumptions!B71*(1+Assumptions!C71)*12)</f>
        <v>0</v>
      </c>
      <c r="P22" s="5">
        <f>+Assumptions!B71*(1+Assumptions!C71)*(1+Assumptions!D71)*12</f>
        <v>0</v>
      </c>
    </row>
    <row r="23" spans="1:16" x14ac:dyDescent="0.25">
      <c r="A23" s="6" t="s">
        <v>73</v>
      </c>
      <c r="B23" s="5">
        <f>+Assumptions!$B72</f>
        <v>0</v>
      </c>
      <c r="C23" s="5">
        <f>+Assumptions!$B72</f>
        <v>0</v>
      </c>
      <c r="D23" s="5">
        <f>+Assumptions!$B72</f>
        <v>0</v>
      </c>
      <c r="E23" s="5">
        <f>+Assumptions!$B72</f>
        <v>0</v>
      </c>
      <c r="F23" s="5">
        <f>+Assumptions!$B72</f>
        <v>0</v>
      </c>
      <c r="G23" s="5">
        <f>+Assumptions!$B72</f>
        <v>0</v>
      </c>
      <c r="H23" s="5">
        <f>+Assumptions!$B72</f>
        <v>0</v>
      </c>
      <c r="I23" s="5">
        <f>+Assumptions!$B72</f>
        <v>0</v>
      </c>
      <c r="J23" s="5">
        <f>+Assumptions!$B72</f>
        <v>0</v>
      </c>
      <c r="K23" s="5">
        <f>+Assumptions!$B72</f>
        <v>0</v>
      </c>
      <c r="L23" s="5">
        <f>+Assumptions!$B72</f>
        <v>0</v>
      </c>
      <c r="M23" s="5">
        <f>+Assumptions!$B72</f>
        <v>0</v>
      </c>
      <c r="N23" s="5">
        <f t="shared" si="1"/>
        <v>0</v>
      </c>
      <c r="O23" s="5">
        <f>+(Assumptions!B72*(1+Assumptions!C72)*12)</f>
        <v>0</v>
      </c>
      <c r="P23" s="5">
        <f>+Assumptions!B72*(1+Assumptions!C72)*(1+Assumptions!D72)*12</f>
        <v>0</v>
      </c>
    </row>
    <row r="24" spans="1:16" x14ac:dyDescent="0.25">
      <c r="A24" s="6" t="s">
        <v>74</v>
      </c>
      <c r="B24" s="5">
        <f>+Assumptions!$B73</f>
        <v>0</v>
      </c>
      <c r="C24" s="5">
        <f>+Assumptions!$B73</f>
        <v>0</v>
      </c>
      <c r="D24" s="5">
        <f>+Assumptions!$B73</f>
        <v>0</v>
      </c>
      <c r="E24" s="5">
        <f>+Assumptions!$B73</f>
        <v>0</v>
      </c>
      <c r="F24" s="5">
        <f>+Assumptions!$B73</f>
        <v>0</v>
      </c>
      <c r="G24" s="5">
        <f>+Assumptions!$B73</f>
        <v>0</v>
      </c>
      <c r="H24" s="5">
        <f>+Assumptions!$B73</f>
        <v>0</v>
      </c>
      <c r="I24" s="5">
        <f>+Assumptions!$B73</f>
        <v>0</v>
      </c>
      <c r="J24" s="5">
        <f>+Assumptions!$B73</f>
        <v>0</v>
      </c>
      <c r="K24" s="5">
        <f>+Assumptions!$B73</f>
        <v>0</v>
      </c>
      <c r="L24" s="5">
        <f>+Assumptions!$B73</f>
        <v>0</v>
      </c>
      <c r="M24" s="5">
        <f>+Assumptions!$B73</f>
        <v>0</v>
      </c>
      <c r="N24" s="5">
        <f t="shared" si="1"/>
        <v>0</v>
      </c>
      <c r="O24" s="5">
        <f>+(Assumptions!B73*(1+Assumptions!C73)*12)</f>
        <v>0</v>
      </c>
      <c r="P24" s="5">
        <f>+Assumptions!B73*(1+Assumptions!C73)*(1+Assumptions!D73)*12</f>
        <v>0</v>
      </c>
    </row>
    <row r="25" spans="1:16" x14ac:dyDescent="0.25">
      <c r="A25" s="6" t="s">
        <v>75</v>
      </c>
      <c r="B25" s="5">
        <f>+Assumptions!$B74</f>
        <v>0</v>
      </c>
      <c r="C25" s="5">
        <f>+Assumptions!$B74</f>
        <v>0</v>
      </c>
      <c r="D25" s="5">
        <f>+Assumptions!$B74</f>
        <v>0</v>
      </c>
      <c r="E25" s="5">
        <f>+Assumptions!$B74</f>
        <v>0</v>
      </c>
      <c r="F25" s="5">
        <f>+Assumptions!$B74</f>
        <v>0</v>
      </c>
      <c r="G25" s="5">
        <f>+Assumptions!$B74</f>
        <v>0</v>
      </c>
      <c r="H25" s="5">
        <f>+Assumptions!$B74</f>
        <v>0</v>
      </c>
      <c r="I25" s="5">
        <f>+Assumptions!$B74</f>
        <v>0</v>
      </c>
      <c r="J25" s="5">
        <f>+Assumptions!$B74</f>
        <v>0</v>
      </c>
      <c r="K25" s="5">
        <f>+Assumptions!$B74</f>
        <v>0</v>
      </c>
      <c r="L25" s="5">
        <f>+Assumptions!$B74</f>
        <v>0</v>
      </c>
      <c r="M25" s="5">
        <f>+Assumptions!$B74</f>
        <v>0</v>
      </c>
      <c r="N25" s="5">
        <f t="shared" si="1"/>
        <v>0</v>
      </c>
      <c r="O25" s="5">
        <f>+(Assumptions!B74*(1+Assumptions!C74)*12)</f>
        <v>0</v>
      </c>
      <c r="P25" s="5">
        <f>+Assumptions!B74*(1+Assumptions!C74)*(1+Assumptions!D74)*12</f>
        <v>0</v>
      </c>
    </row>
    <row r="26" spans="1:16" ht="18.75" thickBot="1" x14ac:dyDescent="0.3">
      <c r="A26" s="20" t="s">
        <v>94</v>
      </c>
      <c r="B26" s="21">
        <f>+SUM(B14:B19,B21:B25)</f>
        <v>0</v>
      </c>
      <c r="C26" s="21">
        <f t="shared" ref="C26:M26" si="12">+SUM(C14:C19,C21:C25)</f>
        <v>0</v>
      </c>
      <c r="D26" s="21">
        <f t="shared" si="12"/>
        <v>0</v>
      </c>
      <c r="E26" s="21">
        <f t="shared" si="12"/>
        <v>0</v>
      </c>
      <c r="F26" s="21">
        <f t="shared" si="12"/>
        <v>0</v>
      </c>
      <c r="G26" s="21">
        <f t="shared" si="12"/>
        <v>0</v>
      </c>
      <c r="H26" s="21">
        <f t="shared" si="12"/>
        <v>0</v>
      </c>
      <c r="I26" s="21">
        <f t="shared" si="12"/>
        <v>0</v>
      </c>
      <c r="J26" s="21">
        <f t="shared" si="12"/>
        <v>0</v>
      </c>
      <c r="K26" s="21">
        <f t="shared" si="12"/>
        <v>0</v>
      </c>
      <c r="L26" s="21">
        <f t="shared" si="12"/>
        <v>0</v>
      </c>
      <c r="M26" s="21">
        <f t="shared" si="12"/>
        <v>0</v>
      </c>
      <c r="N26" s="21">
        <f t="shared" si="1"/>
        <v>0</v>
      </c>
      <c r="O26" s="21">
        <f t="shared" ref="O26:P26" si="13">+SUM(O14:O19,O21:O25)</f>
        <v>0</v>
      </c>
      <c r="P26" s="21">
        <f t="shared" si="13"/>
        <v>0</v>
      </c>
    </row>
    <row r="27" spans="1:16" x14ac:dyDescent="0.25">
      <c r="A27" s="2" t="s">
        <v>9</v>
      </c>
      <c r="B27" s="5">
        <f>+B12-B26</f>
        <v>0</v>
      </c>
      <c r="C27" s="5">
        <f t="shared" ref="C27:M27" si="14">+C12-C26</f>
        <v>0</v>
      </c>
      <c r="D27" s="5">
        <f t="shared" si="14"/>
        <v>0</v>
      </c>
      <c r="E27" s="5">
        <f t="shared" si="14"/>
        <v>0</v>
      </c>
      <c r="F27" s="5">
        <f t="shared" si="14"/>
        <v>0</v>
      </c>
      <c r="G27" s="5">
        <f t="shared" si="14"/>
        <v>0</v>
      </c>
      <c r="H27" s="5">
        <f t="shared" si="14"/>
        <v>0</v>
      </c>
      <c r="I27" s="5">
        <f t="shared" si="14"/>
        <v>0</v>
      </c>
      <c r="J27" s="5">
        <f t="shared" si="14"/>
        <v>0</v>
      </c>
      <c r="K27" s="5">
        <f t="shared" si="14"/>
        <v>0</v>
      </c>
      <c r="L27" s="5">
        <f t="shared" si="14"/>
        <v>0</v>
      </c>
      <c r="M27" s="5">
        <f t="shared" si="14"/>
        <v>0</v>
      </c>
      <c r="N27" s="5">
        <f t="shared" si="1"/>
        <v>0</v>
      </c>
      <c r="O27" s="5">
        <f t="shared" ref="O27:P27" si="15">+O12-O26</f>
        <v>0</v>
      </c>
      <c r="P27" s="5">
        <f t="shared" si="15"/>
        <v>0</v>
      </c>
    </row>
    <row r="28" spans="1:16" x14ac:dyDescent="0.25">
      <c r="A28" s="2" t="s">
        <v>86</v>
      </c>
      <c r="B28" s="5">
        <f>+INDEX(Depreciation!$E$25:$G$25,1,MATCH(YEAR(B1),Depreciation!$E$3:$G$3,0))/12</f>
        <v>0</v>
      </c>
      <c r="C28" s="5">
        <f>+INDEX(Depreciation!$E$25:$G$25,1,MATCH(YEAR(C1),Depreciation!$E$3:$G$3,0))/12</f>
        <v>0</v>
      </c>
      <c r="D28" s="5">
        <f>+INDEX(Depreciation!$E$25:$G$25,1,MATCH(YEAR(D1),Depreciation!$E$3:$G$3,0))/12</f>
        <v>0</v>
      </c>
      <c r="E28" s="5">
        <f>+INDEX(Depreciation!$E$25:$G$25,1,MATCH(YEAR(E1),Depreciation!$E$3:$G$3,0))/12</f>
        <v>0</v>
      </c>
      <c r="F28" s="5">
        <f>+INDEX(Depreciation!$E$25:$G$25,1,MATCH(YEAR(F1),Depreciation!$E$3:$G$3,0))/12</f>
        <v>0</v>
      </c>
      <c r="G28" s="5">
        <f>+INDEX(Depreciation!$E$25:$G$25,1,MATCH(YEAR(G1),Depreciation!$E$3:$G$3,0))/12</f>
        <v>0</v>
      </c>
      <c r="H28" s="5">
        <f>+INDEX(Depreciation!$E$25:$G$25,1,MATCH(YEAR(H1),Depreciation!$E$3:$G$3,0))/12</f>
        <v>0</v>
      </c>
      <c r="I28" s="5">
        <f>+INDEX(Depreciation!$E$25:$G$25,1,MATCH(YEAR(I1),Depreciation!$E$3:$G$3,0))/12</f>
        <v>0</v>
      </c>
      <c r="J28" s="5">
        <f>+INDEX(Depreciation!$E$25:$G$25,1,MATCH(YEAR(J1),Depreciation!$E$3:$G$3,0))/12</f>
        <v>0</v>
      </c>
      <c r="K28" s="5">
        <f>+INDEX(Depreciation!$E$25:$G$25,1,MATCH(YEAR(K1),Depreciation!$E$3:$G$3,0))/12</f>
        <v>0</v>
      </c>
      <c r="L28" s="5">
        <f>+INDEX(Depreciation!$E$25:$G$25,1,MATCH(YEAR(L1),Depreciation!$E$3:$G$3,0))/12</f>
        <v>0</v>
      </c>
      <c r="M28" s="5">
        <f>+INDEX(Depreciation!$E$25:$G$25,1,MATCH(YEAR(M1),Depreciation!$E$3:$G$3,0))/12</f>
        <v>0</v>
      </c>
      <c r="N28" s="5">
        <f t="shared" si="1"/>
        <v>0</v>
      </c>
      <c r="O28" s="5">
        <f>+INDEX(Depreciation!$E$25:$G$25,1,MATCH(O1,Depreciation!$E$3:$G$3,0))</f>
        <v>0</v>
      </c>
      <c r="P28" s="5">
        <f>+INDEX(Depreciation!$E$25:$G$25,1,MATCH(P1,Depreciation!$E$3:$G$3,0))</f>
        <v>0</v>
      </c>
    </row>
    <row r="29" spans="1:16" ht="18.75" thickBot="1" x14ac:dyDescent="0.3">
      <c r="A29" s="20" t="s">
        <v>91</v>
      </c>
      <c r="B29" s="21">
        <f>+B27-B28</f>
        <v>0</v>
      </c>
      <c r="C29" s="21">
        <f t="shared" ref="C29:M29" si="16">+C27-C28</f>
        <v>0</v>
      </c>
      <c r="D29" s="21">
        <f t="shared" si="16"/>
        <v>0</v>
      </c>
      <c r="E29" s="21">
        <f t="shared" si="16"/>
        <v>0</v>
      </c>
      <c r="F29" s="21">
        <f t="shared" si="16"/>
        <v>0</v>
      </c>
      <c r="G29" s="21">
        <f t="shared" si="16"/>
        <v>0</v>
      </c>
      <c r="H29" s="21">
        <f t="shared" si="16"/>
        <v>0</v>
      </c>
      <c r="I29" s="21">
        <f t="shared" si="16"/>
        <v>0</v>
      </c>
      <c r="J29" s="21">
        <f t="shared" si="16"/>
        <v>0</v>
      </c>
      <c r="K29" s="21">
        <f t="shared" si="16"/>
        <v>0</v>
      </c>
      <c r="L29" s="21">
        <f t="shared" si="16"/>
        <v>0</v>
      </c>
      <c r="M29" s="21">
        <f t="shared" si="16"/>
        <v>0</v>
      </c>
      <c r="N29" s="21">
        <f t="shared" si="1"/>
        <v>0</v>
      </c>
      <c r="O29" s="21">
        <f t="shared" ref="O29:P29" si="17">+O27-O28</f>
        <v>0</v>
      </c>
      <c r="P29" s="21">
        <f t="shared" si="17"/>
        <v>0</v>
      </c>
    </row>
    <row r="30" spans="1:16" x14ac:dyDescent="0.25">
      <c r="A30" s="2" t="s">
        <v>10</v>
      </c>
      <c r="B30" s="5">
        <f t="shared" ref="B30:P30" si="18">IF(B29&gt;0,B29*Taxes,0)</f>
        <v>0</v>
      </c>
      <c r="C30" s="5">
        <f t="shared" si="18"/>
        <v>0</v>
      </c>
      <c r="D30" s="5">
        <f t="shared" si="18"/>
        <v>0</v>
      </c>
      <c r="E30" s="5">
        <f t="shared" si="18"/>
        <v>0</v>
      </c>
      <c r="F30" s="5">
        <f t="shared" si="18"/>
        <v>0</v>
      </c>
      <c r="G30" s="5">
        <f t="shared" si="18"/>
        <v>0</v>
      </c>
      <c r="H30" s="5">
        <f t="shared" si="18"/>
        <v>0</v>
      </c>
      <c r="I30" s="5">
        <f t="shared" si="18"/>
        <v>0</v>
      </c>
      <c r="J30" s="5">
        <f t="shared" si="18"/>
        <v>0</v>
      </c>
      <c r="K30" s="5">
        <f t="shared" si="18"/>
        <v>0</v>
      </c>
      <c r="L30" s="5">
        <f t="shared" si="18"/>
        <v>0</v>
      </c>
      <c r="M30" s="5">
        <f t="shared" si="18"/>
        <v>0</v>
      </c>
      <c r="N30" s="5">
        <f t="shared" si="1"/>
        <v>0</v>
      </c>
      <c r="O30" s="5">
        <f t="shared" si="18"/>
        <v>0</v>
      </c>
      <c r="P30" s="5">
        <f t="shared" si="18"/>
        <v>0</v>
      </c>
    </row>
    <row r="31" spans="1:16" ht="18.75" thickBot="1" x14ac:dyDescent="0.3">
      <c r="A31" s="20" t="s">
        <v>11</v>
      </c>
      <c r="B31" s="21">
        <f>+B29-B30</f>
        <v>0</v>
      </c>
      <c r="C31" s="21">
        <f t="shared" ref="C31:M31" si="19">+C29-C30</f>
        <v>0</v>
      </c>
      <c r="D31" s="21">
        <f t="shared" si="19"/>
        <v>0</v>
      </c>
      <c r="E31" s="21">
        <f t="shared" si="19"/>
        <v>0</v>
      </c>
      <c r="F31" s="21">
        <f t="shared" si="19"/>
        <v>0</v>
      </c>
      <c r="G31" s="21">
        <f t="shared" si="19"/>
        <v>0</v>
      </c>
      <c r="H31" s="21">
        <f t="shared" si="19"/>
        <v>0</v>
      </c>
      <c r="I31" s="21">
        <f t="shared" si="19"/>
        <v>0</v>
      </c>
      <c r="J31" s="21">
        <f t="shared" si="19"/>
        <v>0</v>
      </c>
      <c r="K31" s="21">
        <f t="shared" si="19"/>
        <v>0</v>
      </c>
      <c r="L31" s="21">
        <f t="shared" si="19"/>
        <v>0</v>
      </c>
      <c r="M31" s="21">
        <f t="shared" si="19"/>
        <v>0</v>
      </c>
      <c r="N31" s="21">
        <f t="shared" si="1"/>
        <v>0</v>
      </c>
      <c r="O31" s="21">
        <f t="shared" ref="O31:P31" si="20">+O29-O30</f>
        <v>0</v>
      </c>
      <c r="P31" s="21">
        <f t="shared" si="20"/>
        <v>0</v>
      </c>
    </row>
    <row r="34" spans="2:7" x14ac:dyDescent="0.25">
      <c r="B34" s="23"/>
      <c r="C34" s="23"/>
      <c r="D34" s="23"/>
      <c r="E34" s="23"/>
      <c r="G34" s="23"/>
    </row>
  </sheetData>
  <pageMargins left="0.7" right="0.7" top="0.75" bottom="0.75" header="0.3" footer="0.3"/>
  <pageSetup orientation="portrait" r:id="rId1"/>
  <ignoredErrors>
    <ignoredError sqref="B30:M30 N7 N8:N11 N12:N19 N21:N2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AA00-310F-4E3B-B90F-2AE889714324}">
  <dimension ref="A1:G26"/>
  <sheetViews>
    <sheetView showGridLines="0" tabSelected="1" topLeftCell="A3" workbookViewId="0"/>
  </sheetViews>
  <sheetFormatPr baseColWidth="10" defaultRowHeight="15" x14ac:dyDescent="0.25"/>
  <cols>
    <col min="1" max="7" width="20.7109375" customWidth="1"/>
  </cols>
  <sheetData>
    <row r="1" spans="1:7" ht="18.75" thickBot="1" x14ac:dyDescent="0.3">
      <c r="A1" s="35" t="s">
        <v>80</v>
      </c>
      <c r="B1" s="28"/>
      <c r="C1" s="28"/>
      <c r="D1" s="28"/>
      <c r="E1" s="28"/>
      <c r="F1" s="28"/>
      <c r="G1" s="28"/>
    </row>
    <row r="2" spans="1:7" ht="16.5" thickTop="1" x14ac:dyDescent="0.25">
      <c r="B2" s="29"/>
      <c r="D2" s="30"/>
      <c r="E2" s="31"/>
      <c r="F2" s="31"/>
      <c r="G2" s="31"/>
    </row>
    <row r="3" spans="1:7" ht="18" x14ac:dyDescent="0.25">
      <c r="A3" s="39" t="s">
        <v>81</v>
      </c>
      <c r="B3" s="40" t="s">
        <v>82</v>
      </c>
      <c r="C3" s="40" t="s">
        <v>83</v>
      </c>
      <c r="D3" s="40" t="s">
        <v>84</v>
      </c>
      <c r="E3" s="32">
        <f>+Assumptions!B23</f>
        <v>2024</v>
      </c>
      <c r="F3" s="32">
        <f>+Assumptions!D23</f>
        <v>2025</v>
      </c>
      <c r="G3" s="32">
        <f>+Assumptions!F23</f>
        <v>2026</v>
      </c>
    </row>
    <row r="4" spans="1:7" x14ac:dyDescent="0.25">
      <c r="A4" s="36" t="str">
        <f t="array" ref="A4:A25">+IF("Yes"='Furniture Investment'!$B$2:$B$23,'Furniture Investment'!$A$2:$A$21,"")</f>
        <v/>
      </c>
      <c r="B4" s="17"/>
      <c r="C4" s="38">
        <f t="shared" ref="C4:C23" si="0">IFERROR(D4/B4,0)</f>
        <v>0</v>
      </c>
      <c r="D4" s="19">
        <f>SUMIF('Furniture Investment'!$A$2:$A$21,Depreciation!$A4,'Furniture Investment'!$D$2:$D$21)+SUMIF('Furniture Investment'!$A$2:$A$21,Depreciation!$A4,'Furniture Investment'!$E$2:$E$21)+SUMIF('Furniture Investment'!$A$2:$A$21,Depreciation!$A4,'Furniture Investment'!$F$2:$F$21)+SUMIF('Furniture Investment'!$A$2:$A$21,Depreciation!$A4,'Furniture Investment'!$G$2:$G$21)</f>
        <v>0</v>
      </c>
      <c r="E4" s="38">
        <f>IF(D4-$C4&lt;0,0,$D4-C4)</f>
        <v>0</v>
      </c>
      <c r="F4" s="38">
        <f t="shared" ref="F4:G4" si="1">IF(E4-$C$4&lt;0,0,E4-$C$4)</f>
        <v>0</v>
      </c>
      <c r="G4" s="38">
        <f t="shared" si="1"/>
        <v>0</v>
      </c>
    </row>
    <row r="5" spans="1:7" x14ac:dyDescent="0.25">
      <c r="A5" s="36" t="str">
        <v/>
      </c>
      <c r="B5" s="17"/>
      <c r="C5" s="38">
        <f t="shared" si="0"/>
        <v>0</v>
      </c>
      <c r="D5" s="19">
        <f>SUMIF('Furniture Investment'!$A$2:$A$21,Depreciation!$A5,'Furniture Investment'!$D$2:$D$21)+SUMIF('Furniture Investment'!$A$2:$A$21,Depreciation!$A5,'Furniture Investment'!$E$2:$E$21)+SUMIF('Furniture Investment'!$A$2:$A$21,Depreciation!$A5,'Furniture Investment'!$F$2:$F$21)+SUMIF('Furniture Investment'!$A$2:$A$21,Depreciation!$A5,'Furniture Investment'!$G$2:$G$21)</f>
        <v>0</v>
      </c>
      <c r="E5" s="38">
        <f>IF(D5-$C5&lt;0,0,$D5-$C5)</f>
        <v>0</v>
      </c>
      <c r="F5" s="38">
        <f>IF(E5-$C5&lt;0,0,$E5-$C5)</f>
        <v>0</v>
      </c>
      <c r="G5" s="38">
        <f>IF(F5-$C5&lt;0,0,$F5-$C5)</f>
        <v>0</v>
      </c>
    </row>
    <row r="6" spans="1:7" x14ac:dyDescent="0.25">
      <c r="A6" s="36" t="str">
        <v/>
      </c>
      <c r="B6" s="17"/>
      <c r="C6" s="38">
        <f t="shared" si="0"/>
        <v>0</v>
      </c>
      <c r="D6" s="19">
        <f>SUMIF('Furniture Investment'!$A$2:$A$21,Depreciation!$A6,'Furniture Investment'!$D$2:$D$21)+SUMIF('Furniture Investment'!$A$2:$A$21,Depreciation!$A6,'Furniture Investment'!$E$2:$E$21)+SUMIF('Furniture Investment'!$A$2:$A$21,Depreciation!$A6,'Furniture Investment'!$F$2:$F$21)+SUMIF('Furniture Investment'!$A$2:$A$21,Depreciation!$A6,'Furniture Investment'!$G$2:$G$21)</f>
        <v>0</v>
      </c>
      <c r="E6" s="38">
        <f t="shared" ref="E6:E23" si="2">IF(D6-$C6&lt;0,0,$D6-$C6)</f>
        <v>0</v>
      </c>
      <c r="F6" s="38">
        <f t="shared" ref="F6:F23" si="3">IF(E6-$C6&lt;0,0,$E6-$C6)</f>
        <v>0</v>
      </c>
      <c r="G6" s="38">
        <f t="shared" ref="G6:G23" si="4">IF(F6-$C6&lt;0,0,$F6-$C6)</f>
        <v>0</v>
      </c>
    </row>
    <row r="7" spans="1:7" x14ac:dyDescent="0.25">
      <c r="A7" s="36" t="str">
        <v/>
      </c>
      <c r="B7" s="17"/>
      <c r="C7" s="38">
        <f t="shared" si="0"/>
        <v>0</v>
      </c>
      <c r="D7" s="19">
        <f>SUMIF('Furniture Investment'!$A$2:$A$21,Depreciation!$A7,'Furniture Investment'!$D$2:$D$21)+SUMIF('Furniture Investment'!$A$2:$A$21,Depreciation!$A7,'Furniture Investment'!$E$2:$E$21)+SUMIF('Furniture Investment'!$A$2:$A$21,Depreciation!$A7,'Furniture Investment'!$F$2:$F$21)+SUMIF('Furniture Investment'!$A$2:$A$21,Depreciation!$A7,'Furniture Investment'!$G$2:$G$21)</f>
        <v>0</v>
      </c>
      <c r="E7" s="38">
        <f t="shared" si="2"/>
        <v>0</v>
      </c>
      <c r="F7" s="38">
        <f t="shared" si="3"/>
        <v>0</v>
      </c>
      <c r="G7" s="38">
        <f t="shared" si="4"/>
        <v>0</v>
      </c>
    </row>
    <row r="8" spans="1:7" x14ac:dyDescent="0.25">
      <c r="A8" s="36" t="str">
        <v/>
      </c>
      <c r="B8" s="17"/>
      <c r="C8" s="38">
        <f t="shared" si="0"/>
        <v>0</v>
      </c>
      <c r="D8" s="19">
        <f>SUMIF('Furniture Investment'!$A$2:$A$21,Depreciation!$A8,'Furniture Investment'!$D$2:$D$21)+SUMIF('Furniture Investment'!$A$2:$A$21,Depreciation!$A8,'Furniture Investment'!$E$2:$E$21)+SUMIF('Furniture Investment'!$A$2:$A$21,Depreciation!$A8,'Furniture Investment'!$F$2:$F$21)+SUMIF('Furniture Investment'!$A$2:$A$21,Depreciation!$A8,'Furniture Investment'!$G$2:$G$21)</f>
        <v>0</v>
      </c>
      <c r="E8" s="38">
        <f t="shared" si="2"/>
        <v>0</v>
      </c>
      <c r="F8" s="38">
        <f t="shared" si="3"/>
        <v>0</v>
      </c>
      <c r="G8" s="38">
        <f t="shared" si="4"/>
        <v>0</v>
      </c>
    </row>
    <row r="9" spans="1:7" x14ac:dyDescent="0.25">
      <c r="A9" s="36" t="str">
        <v/>
      </c>
      <c r="B9" s="17"/>
      <c r="C9" s="38">
        <f t="shared" si="0"/>
        <v>0</v>
      </c>
      <c r="D9" s="19">
        <f>SUMIF('Furniture Investment'!$A$2:$A$21,Depreciation!$A9,'Furniture Investment'!$D$2:$D$21)+SUMIF('Furniture Investment'!$A$2:$A$21,Depreciation!$A9,'Furniture Investment'!$E$2:$E$21)+SUMIF('Furniture Investment'!$A$2:$A$21,Depreciation!$A9,'Furniture Investment'!$F$2:$F$21)+SUMIF('Furniture Investment'!$A$2:$A$21,Depreciation!$A9,'Furniture Investment'!$G$2:$G$21)</f>
        <v>0</v>
      </c>
      <c r="E9" s="38">
        <f t="shared" si="2"/>
        <v>0</v>
      </c>
      <c r="F9" s="38">
        <f t="shared" si="3"/>
        <v>0</v>
      </c>
      <c r="G9" s="38">
        <f t="shared" si="4"/>
        <v>0</v>
      </c>
    </row>
    <row r="10" spans="1:7" x14ac:dyDescent="0.25">
      <c r="A10" s="36" t="str">
        <v/>
      </c>
      <c r="B10" s="17"/>
      <c r="C10" s="38">
        <f t="shared" si="0"/>
        <v>0</v>
      </c>
      <c r="D10" s="19">
        <f>SUMIF('Furniture Investment'!$A$2:$A$21,Depreciation!$A10,'Furniture Investment'!$D$2:$D$21)+SUMIF('Furniture Investment'!$A$2:$A$21,Depreciation!$A10,'Furniture Investment'!$E$2:$E$21)+SUMIF('Furniture Investment'!$A$2:$A$21,Depreciation!$A10,'Furniture Investment'!$F$2:$F$21)+SUMIF('Furniture Investment'!$A$2:$A$21,Depreciation!$A10,'Furniture Investment'!$G$2:$G$21)</f>
        <v>0</v>
      </c>
      <c r="E10" s="38">
        <f t="shared" si="2"/>
        <v>0</v>
      </c>
      <c r="F10" s="38">
        <f t="shared" si="3"/>
        <v>0</v>
      </c>
      <c r="G10" s="38">
        <f t="shared" si="4"/>
        <v>0</v>
      </c>
    </row>
    <row r="11" spans="1:7" x14ac:dyDescent="0.25">
      <c r="A11" s="36" t="str">
        <v/>
      </c>
      <c r="B11" s="17"/>
      <c r="C11" s="38">
        <f t="shared" si="0"/>
        <v>0</v>
      </c>
      <c r="D11" s="19">
        <f>SUMIF('Furniture Investment'!$A$2:$A$21,Depreciation!$A11,'Furniture Investment'!$D$2:$D$21)+SUMIF('Furniture Investment'!$A$2:$A$21,Depreciation!$A11,'Furniture Investment'!$E$2:$E$21)+SUMIF('Furniture Investment'!$A$2:$A$21,Depreciation!$A11,'Furniture Investment'!$F$2:$F$21)+SUMIF('Furniture Investment'!$A$2:$A$21,Depreciation!$A11,'Furniture Investment'!$G$2:$G$21)</f>
        <v>0</v>
      </c>
      <c r="E11" s="38">
        <f t="shared" si="2"/>
        <v>0</v>
      </c>
      <c r="F11" s="38">
        <f t="shared" si="3"/>
        <v>0</v>
      </c>
      <c r="G11" s="38">
        <f t="shared" si="4"/>
        <v>0</v>
      </c>
    </row>
    <row r="12" spans="1:7" x14ac:dyDescent="0.25">
      <c r="A12" s="36" t="str">
        <v/>
      </c>
      <c r="B12" s="17"/>
      <c r="C12" s="38">
        <f t="shared" si="0"/>
        <v>0</v>
      </c>
      <c r="D12" s="19">
        <f>SUMIF('Furniture Investment'!$A$2:$A$21,Depreciation!$A12,'Furniture Investment'!$D$2:$D$21)+SUMIF('Furniture Investment'!$A$2:$A$21,Depreciation!$A12,'Furniture Investment'!$E$2:$E$21)+SUMIF('Furniture Investment'!$A$2:$A$21,Depreciation!$A12,'Furniture Investment'!$F$2:$F$21)+SUMIF('Furniture Investment'!$A$2:$A$21,Depreciation!$A12,'Furniture Investment'!$G$2:$G$21)</f>
        <v>0</v>
      </c>
      <c r="E12" s="38">
        <f t="shared" si="2"/>
        <v>0</v>
      </c>
      <c r="F12" s="38">
        <f t="shared" si="3"/>
        <v>0</v>
      </c>
      <c r="G12" s="38">
        <f t="shared" si="4"/>
        <v>0</v>
      </c>
    </row>
    <row r="13" spans="1:7" x14ac:dyDescent="0.25">
      <c r="A13" s="36" t="str">
        <v/>
      </c>
      <c r="B13" s="17"/>
      <c r="C13" s="38">
        <f t="shared" si="0"/>
        <v>0</v>
      </c>
      <c r="D13" s="19">
        <f>SUMIF('Furniture Investment'!$A$2:$A$21,Depreciation!$A13,'Furniture Investment'!$D$2:$D$21)+SUMIF('Furniture Investment'!$A$2:$A$21,Depreciation!$A13,'Furniture Investment'!$E$2:$E$21)+SUMIF('Furniture Investment'!$A$2:$A$21,Depreciation!$A13,'Furniture Investment'!$F$2:$F$21)+SUMIF('Furniture Investment'!$A$2:$A$21,Depreciation!$A13,'Furniture Investment'!$G$2:$G$21)</f>
        <v>0</v>
      </c>
      <c r="E13" s="38">
        <f t="shared" si="2"/>
        <v>0</v>
      </c>
      <c r="F13" s="38">
        <f t="shared" si="3"/>
        <v>0</v>
      </c>
      <c r="G13" s="38">
        <f t="shared" si="4"/>
        <v>0</v>
      </c>
    </row>
    <row r="14" spans="1:7" x14ac:dyDescent="0.25">
      <c r="A14" s="37" t="str">
        <v/>
      </c>
      <c r="B14" s="17"/>
      <c r="C14" s="38">
        <f t="shared" si="0"/>
        <v>0</v>
      </c>
      <c r="D14" s="19">
        <f>SUMIF('Furniture Investment'!$A$2:$A$21,Depreciation!$A14,'Furniture Investment'!$D$2:$D$21)+SUMIF('Furniture Investment'!$A$2:$A$21,Depreciation!$A14,'Furniture Investment'!$E$2:$E$21)+SUMIF('Furniture Investment'!$A$2:$A$21,Depreciation!$A14,'Furniture Investment'!$F$2:$F$21)+SUMIF('Furniture Investment'!$A$2:$A$21,Depreciation!$A14,'Furniture Investment'!$G$2:$G$21)</f>
        <v>0</v>
      </c>
      <c r="E14" s="38">
        <f t="shared" si="2"/>
        <v>0</v>
      </c>
      <c r="F14" s="38">
        <f t="shared" si="3"/>
        <v>0</v>
      </c>
      <c r="G14" s="38">
        <f t="shared" si="4"/>
        <v>0</v>
      </c>
    </row>
    <row r="15" spans="1:7" x14ac:dyDescent="0.25">
      <c r="A15" s="37" t="str">
        <v/>
      </c>
      <c r="B15" s="17"/>
      <c r="C15" s="38">
        <f t="shared" si="0"/>
        <v>0</v>
      </c>
      <c r="D15" s="19">
        <f>SUMIF('Furniture Investment'!$A$2:$A$21,Depreciation!$A15,'Furniture Investment'!$D$2:$D$21)+SUMIF('Furniture Investment'!$A$2:$A$21,Depreciation!$A15,'Furniture Investment'!$E$2:$E$21)+SUMIF('Furniture Investment'!$A$2:$A$21,Depreciation!$A15,'Furniture Investment'!$F$2:$F$21)+SUMIF('Furniture Investment'!$A$2:$A$21,Depreciation!$A15,'Furniture Investment'!$G$2:$G$21)</f>
        <v>0</v>
      </c>
      <c r="E15" s="38">
        <f t="shared" si="2"/>
        <v>0</v>
      </c>
      <c r="F15" s="38">
        <f t="shared" si="3"/>
        <v>0</v>
      </c>
      <c r="G15" s="38">
        <f t="shared" si="4"/>
        <v>0</v>
      </c>
    </row>
    <row r="16" spans="1:7" x14ac:dyDescent="0.25">
      <c r="A16" s="37" t="str">
        <v/>
      </c>
      <c r="B16" s="17"/>
      <c r="C16" s="38">
        <f t="shared" si="0"/>
        <v>0</v>
      </c>
      <c r="D16" s="19">
        <f>SUMIF('Furniture Investment'!$A$2:$A$21,Depreciation!$A16,'Furniture Investment'!$D$2:$D$21)+SUMIF('Furniture Investment'!$A$2:$A$21,Depreciation!$A16,'Furniture Investment'!$E$2:$E$21)+SUMIF('Furniture Investment'!$A$2:$A$21,Depreciation!$A16,'Furniture Investment'!$F$2:$F$21)+SUMIF('Furniture Investment'!$A$2:$A$21,Depreciation!$A16,'Furniture Investment'!$G$2:$G$21)</f>
        <v>0</v>
      </c>
      <c r="E16" s="38">
        <f t="shared" si="2"/>
        <v>0</v>
      </c>
      <c r="F16" s="38">
        <f t="shared" si="3"/>
        <v>0</v>
      </c>
      <c r="G16" s="38">
        <f t="shared" si="4"/>
        <v>0</v>
      </c>
    </row>
    <row r="17" spans="1:7" x14ac:dyDescent="0.25">
      <c r="A17" s="37" t="str">
        <v/>
      </c>
      <c r="B17" s="17"/>
      <c r="C17" s="38">
        <f t="shared" si="0"/>
        <v>0</v>
      </c>
      <c r="D17" s="19">
        <f>SUMIF('Furniture Investment'!$A$2:$A$21,Depreciation!$A17,'Furniture Investment'!$D$2:$D$21)+SUMIF('Furniture Investment'!$A$2:$A$21,Depreciation!$A17,'Furniture Investment'!$E$2:$E$21)+SUMIF('Furniture Investment'!$A$2:$A$21,Depreciation!$A17,'Furniture Investment'!$F$2:$F$21)+SUMIF('Furniture Investment'!$A$2:$A$21,Depreciation!$A17,'Furniture Investment'!$G$2:$G$21)</f>
        <v>0</v>
      </c>
      <c r="E17" s="38">
        <f t="shared" si="2"/>
        <v>0</v>
      </c>
      <c r="F17" s="38">
        <f t="shared" si="3"/>
        <v>0</v>
      </c>
      <c r="G17" s="38">
        <f t="shared" si="4"/>
        <v>0</v>
      </c>
    </row>
    <row r="18" spans="1:7" x14ac:dyDescent="0.25">
      <c r="A18" s="37" t="str">
        <v/>
      </c>
      <c r="B18" s="17"/>
      <c r="C18" s="38">
        <f t="shared" si="0"/>
        <v>0</v>
      </c>
      <c r="D18" s="19">
        <f>SUMIF('Furniture Investment'!$A$2:$A$21,Depreciation!$A18,'Furniture Investment'!$D$2:$D$21)+SUMIF('Furniture Investment'!$A$2:$A$21,Depreciation!$A18,'Furniture Investment'!$E$2:$E$21)+SUMIF('Furniture Investment'!$A$2:$A$21,Depreciation!$A18,'Furniture Investment'!$F$2:$F$21)+SUMIF('Furniture Investment'!$A$2:$A$21,Depreciation!$A18,'Furniture Investment'!$G$2:$G$21)</f>
        <v>0</v>
      </c>
      <c r="E18" s="38">
        <f t="shared" si="2"/>
        <v>0</v>
      </c>
      <c r="F18" s="38">
        <f t="shared" si="3"/>
        <v>0</v>
      </c>
      <c r="G18" s="38">
        <f t="shared" si="4"/>
        <v>0</v>
      </c>
    </row>
    <row r="19" spans="1:7" x14ac:dyDescent="0.25">
      <c r="A19" s="37" t="str">
        <v/>
      </c>
      <c r="B19" s="17"/>
      <c r="C19" s="38">
        <f t="shared" si="0"/>
        <v>0</v>
      </c>
      <c r="D19" s="19">
        <f>SUMIF('Furniture Investment'!$A$2:$A$21,Depreciation!$A19,'Furniture Investment'!$D$2:$D$21)+SUMIF('Furniture Investment'!$A$2:$A$21,Depreciation!$A19,'Furniture Investment'!$E$2:$E$21)+SUMIF('Furniture Investment'!$A$2:$A$21,Depreciation!$A19,'Furniture Investment'!$F$2:$F$21)+SUMIF('Furniture Investment'!$A$2:$A$21,Depreciation!$A19,'Furniture Investment'!$G$2:$G$21)</f>
        <v>0</v>
      </c>
      <c r="E19" s="38">
        <f t="shared" si="2"/>
        <v>0</v>
      </c>
      <c r="F19" s="38">
        <f t="shared" si="3"/>
        <v>0</v>
      </c>
      <c r="G19" s="38">
        <f t="shared" si="4"/>
        <v>0</v>
      </c>
    </row>
    <row r="20" spans="1:7" x14ac:dyDescent="0.25">
      <c r="A20" s="37" t="str">
        <v/>
      </c>
      <c r="B20" s="17"/>
      <c r="C20" s="38">
        <f t="shared" si="0"/>
        <v>0</v>
      </c>
      <c r="D20" s="19">
        <f>SUMIF('Furniture Investment'!$A$2:$A$21,Depreciation!$A20,'Furniture Investment'!$D$2:$D$21)+SUMIF('Furniture Investment'!$A$2:$A$21,Depreciation!$A20,'Furniture Investment'!$E$2:$E$21)+SUMIF('Furniture Investment'!$A$2:$A$21,Depreciation!$A20,'Furniture Investment'!$F$2:$F$21)+SUMIF('Furniture Investment'!$A$2:$A$21,Depreciation!$A20,'Furniture Investment'!$G$2:$G$21)</f>
        <v>0</v>
      </c>
      <c r="E20" s="38">
        <f t="shared" si="2"/>
        <v>0</v>
      </c>
      <c r="F20" s="38">
        <f t="shared" si="3"/>
        <v>0</v>
      </c>
      <c r="G20" s="38">
        <f t="shared" si="4"/>
        <v>0</v>
      </c>
    </row>
    <row r="21" spans="1:7" x14ac:dyDescent="0.25">
      <c r="A21" s="37" t="str">
        <v/>
      </c>
      <c r="B21" s="17"/>
      <c r="C21" s="38">
        <f t="shared" si="0"/>
        <v>0</v>
      </c>
      <c r="D21" s="19">
        <f>SUMIF('Furniture Investment'!$A$2:$A$21,Depreciation!$A21,'Furniture Investment'!$D$2:$D$21)+SUMIF('Furniture Investment'!$A$2:$A$21,Depreciation!$A21,'Furniture Investment'!$E$2:$E$21)+SUMIF('Furniture Investment'!$A$2:$A$21,Depreciation!$A21,'Furniture Investment'!$F$2:$F$21)+SUMIF('Furniture Investment'!$A$2:$A$21,Depreciation!$A21,'Furniture Investment'!$G$2:$G$21)</f>
        <v>0</v>
      </c>
      <c r="E21" s="38">
        <f t="shared" si="2"/>
        <v>0</v>
      </c>
      <c r="F21" s="38">
        <f t="shared" si="3"/>
        <v>0</v>
      </c>
      <c r="G21" s="38">
        <f t="shared" si="4"/>
        <v>0</v>
      </c>
    </row>
    <row r="22" spans="1:7" x14ac:dyDescent="0.25">
      <c r="A22" s="37" t="str">
        <v/>
      </c>
      <c r="B22" s="17"/>
      <c r="C22" s="38">
        <f t="shared" si="0"/>
        <v>0</v>
      </c>
      <c r="D22" s="19">
        <f>SUMIF('Furniture Investment'!$A$2:$A$21,Depreciation!$A22,'Furniture Investment'!$D$2:$D$21)+SUMIF('Furniture Investment'!$A$2:$A$21,Depreciation!$A22,'Furniture Investment'!$E$2:$E$21)+SUMIF('Furniture Investment'!$A$2:$A$21,Depreciation!$A22,'Furniture Investment'!$F$2:$F$21)+SUMIF('Furniture Investment'!$A$2:$A$21,Depreciation!$A22,'Furniture Investment'!$G$2:$G$21)</f>
        <v>0</v>
      </c>
      <c r="E22" s="38">
        <f t="shared" si="2"/>
        <v>0</v>
      </c>
      <c r="F22" s="38">
        <f t="shared" si="3"/>
        <v>0</v>
      </c>
      <c r="G22" s="38">
        <f t="shared" si="4"/>
        <v>0</v>
      </c>
    </row>
    <row r="23" spans="1:7" x14ac:dyDescent="0.25">
      <c r="A23" s="37" t="str">
        <v/>
      </c>
      <c r="B23" s="17"/>
      <c r="C23" s="38">
        <f t="shared" si="0"/>
        <v>0</v>
      </c>
      <c r="D23" s="19">
        <f>SUMIF('Furniture Investment'!$A$2:$A$21,Depreciation!$A23,'Furniture Investment'!$D$2:$D$21)+SUMIF('Furniture Investment'!$A$2:$A$21,Depreciation!$A23,'Furniture Investment'!$E$2:$E$21)+SUMIF('Furniture Investment'!$A$2:$A$21,Depreciation!$A23,'Furniture Investment'!$F$2:$F$21)+SUMIF('Furniture Investment'!$A$2:$A$21,Depreciation!$A23,'Furniture Investment'!$G$2:$G$21)</f>
        <v>0</v>
      </c>
      <c r="E23" s="38">
        <f t="shared" si="2"/>
        <v>0</v>
      </c>
      <c r="F23" s="38">
        <f t="shared" si="3"/>
        <v>0</v>
      </c>
      <c r="G23" s="38">
        <f t="shared" si="4"/>
        <v>0</v>
      </c>
    </row>
    <row r="24" spans="1:7" x14ac:dyDescent="0.25">
      <c r="A24" t="str">
        <v/>
      </c>
      <c r="B24" s="3" t="s">
        <v>85</v>
      </c>
      <c r="C24" s="33"/>
      <c r="D24" s="19">
        <f>+SUM(D4:D23)</f>
        <v>0</v>
      </c>
      <c r="E24" s="19">
        <f>+SUM(D4:D23)</f>
        <v>0</v>
      </c>
      <c r="F24" s="19">
        <f t="shared" ref="F24:G24" si="5">+SUM(E4:E23)</f>
        <v>0</v>
      </c>
      <c r="G24" s="19">
        <f t="shared" si="5"/>
        <v>0</v>
      </c>
    </row>
    <row r="25" spans="1:7" x14ac:dyDescent="0.25">
      <c r="A25" t="str">
        <v/>
      </c>
      <c r="B25" s="3" t="s">
        <v>86</v>
      </c>
      <c r="C25" s="34"/>
      <c r="D25" s="34"/>
      <c r="E25" s="19">
        <f t="shared" ref="E25:G25" si="6">E24-E26</f>
        <v>0</v>
      </c>
      <c r="F25" s="19">
        <f t="shared" si="6"/>
        <v>0</v>
      </c>
      <c r="G25" s="19">
        <f t="shared" si="6"/>
        <v>0</v>
      </c>
    </row>
    <row r="26" spans="1:7" x14ac:dyDescent="0.25">
      <c r="B26" s="3" t="s">
        <v>87</v>
      </c>
      <c r="C26" s="34"/>
      <c r="D26" s="34"/>
      <c r="E26" s="19">
        <f>SUM(E4:E23)</f>
        <v>0</v>
      </c>
      <c r="F26" s="19">
        <f t="shared" ref="F26:G26" si="7">SUM(F4:F23)</f>
        <v>0</v>
      </c>
      <c r="G26" s="19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Investment</vt:lpstr>
      <vt:lpstr>Furniture Investment</vt:lpstr>
      <vt:lpstr>Assumptions</vt:lpstr>
      <vt:lpstr>IS</vt:lpstr>
      <vt:lpstr>Depreciation</vt:lpstr>
      <vt:lpstr>Cleaning</vt:lpstr>
      <vt:lpstr>Dates</vt:lpstr>
      <vt:lpstr>fee</vt:lpstr>
      <vt:lpstr>Maintenance</vt:lpstr>
      <vt:lpstr>Ocupation</vt:lpstr>
      <vt:lpstr>Other</vt:lpstr>
      <vt:lpstr>Price</vt:lpstr>
      <vt:lpstr>Taxes</vt:lpstr>
      <vt:lpstr>Ut_Op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Martinez</dc:creator>
  <cp:lastModifiedBy>Cristian Ferney  Martinez Lopez</cp:lastModifiedBy>
  <dcterms:created xsi:type="dcterms:W3CDTF">2023-06-08T08:19:56Z</dcterms:created>
  <dcterms:modified xsi:type="dcterms:W3CDTF">2023-11-28T17:27:34Z</dcterms:modified>
</cp:coreProperties>
</file>