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heic" ContentType="image/heic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ittrichova\OneDrive - R-built s.r.o\Plocha\Karolína\DESKOVÁNÍ NA SÚ\Příprava na ČEZ\Paul Peter Fischer\H -TEEC\Příprava na ČEZ\"/>
    </mc:Choice>
  </mc:AlternateContent>
  <xr:revisionPtr revIDLastSave="0" documentId="13_ncr:1_{DCB630B8-2CA9-4EF6-B9C4-E329A41766F5}" xr6:coauthVersionLast="47" xr6:coauthVersionMax="47" xr10:uidLastSave="{00000000-0000-0000-0000-000000000000}"/>
  <bookViews>
    <workbookView xWindow="-28920" yWindow="-30" windowWidth="29040" windowHeight="15720" tabRatio="994" xr2:uid="{9B3BB66C-1C65-440B-8A35-0FEC1225EBA3}"/>
  </bookViews>
  <sheets>
    <sheet name="ZAD" sheetId="8" r:id="rId1"/>
    <sheet name="ŠTÍTKY" sheetId="35" r:id="rId2"/>
    <sheet name="E - Org. výst." sheetId="9" r:id="rId3"/>
    <sheet name="E " sheetId="17" r:id="rId4"/>
    <sheet name="POV" sheetId="20" r:id="rId5"/>
    <sheet name="HV1" sheetId="21" r:id="rId6"/>
    <sheet name="HV2" sheetId="31" r:id="rId7"/>
    <sheet name="HV3" sheetId="32" r:id="rId8"/>
    <sheet name="HV4" sheetId="33" r:id="rId9"/>
    <sheet name="odpady" sheetId="22" r:id="rId10"/>
    <sheet name="vlivy" sheetId="23" r:id="rId11"/>
    <sheet name="G - Rozp. část" sheetId="11" r:id="rId12"/>
    <sheet name="G" sheetId="18" r:id="rId13"/>
    <sheet name="1" sheetId="24" r:id="rId14"/>
    <sheet name="2" sheetId="25" r:id="rId15"/>
    <sheet name="3" sheetId="26" r:id="rId16"/>
    <sheet name="4" sheetId="27" r:id="rId17"/>
    <sheet name="5" sheetId="28" r:id="rId18"/>
    <sheet name="6" sheetId="29" r:id="rId19"/>
    <sheet name="7" sheetId="30" r:id="rId20"/>
    <sheet name="H - Dokl 1" sheetId="12" r:id="rId21"/>
    <sheet name="H1" sheetId="15" r:id="rId22"/>
    <sheet name="H - Dokl 2" sheetId="13" r:id="rId23"/>
    <sheet name="H2" sheetId="16" r:id="rId24"/>
    <sheet name="I - SoBSVB" sheetId="14" r:id="rId25"/>
    <sheet name="I" sheetId="19" r:id="rId26"/>
    <sheet name="SoBS tabulka" sheetId="34" r:id="rId27"/>
  </sheets>
  <externalReferences>
    <externalReference r:id="rId2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5" l="1"/>
  <c r="E16" i="35" s="1"/>
  <c r="E5" i="35"/>
  <c r="E15" i="35" s="1"/>
  <c r="D8" i="35"/>
  <c r="D38" i="35" s="1"/>
  <c r="A6" i="35"/>
  <c r="A26" i="35" s="1"/>
  <c r="B2" i="35"/>
  <c r="A2" i="35"/>
  <c r="A22" i="35" s="1"/>
  <c r="A12" i="35"/>
  <c r="C48" i="14"/>
  <c r="C47" i="14"/>
  <c r="C48" i="13"/>
  <c r="C47" i="13"/>
  <c r="C48" i="12"/>
  <c r="C47" i="12"/>
  <c r="H22" i="22"/>
  <c r="I22" i="22" s="1"/>
  <c r="H21" i="22"/>
  <c r="I21" i="22" s="1"/>
  <c r="H20" i="22"/>
  <c r="I20" i="22" s="1"/>
  <c r="H19" i="22"/>
  <c r="I19" i="22" s="1"/>
  <c r="H18" i="22"/>
  <c r="I18" i="22" s="1"/>
  <c r="H17" i="22"/>
  <c r="I17" i="22" s="1"/>
  <c r="I16" i="22"/>
  <c r="I15" i="22"/>
  <c r="I14" i="22"/>
  <c r="I13" i="22"/>
  <c r="I12" i="22"/>
  <c r="I11" i="22"/>
  <c r="I10" i="22"/>
  <c r="I9" i="22"/>
  <c r="I8" i="22"/>
  <c r="E26" i="35" l="1"/>
  <c r="E36" i="35"/>
  <c r="E35" i="35"/>
  <c r="E25" i="35"/>
  <c r="D28" i="35"/>
  <c r="D18" i="35"/>
  <c r="A36" i="35"/>
  <c r="A16" i="35"/>
  <c r="A32" i="35"/>
  <c r="I24" i="22"/>
  <c r="I23" i="22"/>
  <c r="E15" i="34" l="1"/>
  <c r="B2" i="34"/>
  <c r="B1" i="34"/>
  <c r="K11" i="34"/>
  <c r="B11" i="34"/>
  <c r="B9" i="25"/>
  <c r="F68" i="26"/>
  <c r="F67" i="26"/>
  <c r="F66" i="26"/>
  <c r="F65" i="26"/>
  <c r="F64" i="26"/>
  <c r="F63" i="26"/>
  <c r="F62" i="26"/>
  <c r="F61" i="26"/>
  <c r="F60" i="26"/>
  <c r="F59" i="26" s="1"/>
  <c r="F58" i="26"/>
  <c r="F57" i="26"/>
  <c r="F56" i="26"/>
  <c r="G55" i="26"/>
  <c r="F55" i="26"/>
  <c r="F50" i="26"/>
  <c r="F49" i="26"/>
  <c r="G48" i="26"/>
  <c r="F48" i="26"/>
  <c r="G47" i="26"/>
  <c r="F47" i="26" s="1"/>
  <c r="F45" i="26"/>
  <c r="F44" i="26"/>
  <c r="F43" i="26"/>
  <c r="F40" i="26"/>
  <c r="F53" i="26"/>
  <c r="G7" i="26"/>
  <c r="G11" i="26" s="1"/>
  <c r="G33" i="26" s="1"/>
  <c r="H50" i="27"/>
  <c r="M44" i="28"/>
  <c r="K44" i="28"/>
  <c r="I44" i="28"/>
  <c r="M21" i="29"/>
  <c r="K21" i="29"/>
  <c r="I21" i="29"/>
  <c r="G52" i="24"/>
  <c r="F69" i="26"/>
  <c r="E2" i="31"/>
  <c r="E1" i="31"/>
  <c r="A25" i="21"/>
  <c r="A23" i="21"/>
  <c r="C47" i="21"/>
  <c r="C46" i="21"/>
  <c r="C45" i="21"/>
  <c r="H8" i="23"/>
  <c r="H7" i="23"/>
  <c r="D5" i="22"/>
  <c r="B4" i="22"/>
  <c r="B3" i="22"/>
  <c r="G5" i="22"/>
  <c r="K2" i="20"/>
  <c r="D1" i="20"/>
  <c r="A1" i="20"/>
  <c r="E2" i="19"/>
  <c r="E1" i="19"/>
  <c r="E2" i="18"/>
  <c r="E1" i="18"/>
  <c r="E2" i="17"/>
  <c r="E1" i="17"/>
  <c r="C1" i="16"/>
  <c r="C1" i="15"/>
  <c r="G42" i="24" l="1"/>
  <c r="G23" i="24"/>
  <c r="G44" i="24" s="1"/>
  <c r="G51" i="24" s="1"/>
  <c r="G8" i="26"/>
  <c r="F41" i="26"/>
  <c r="F46" i="26"/>
  <c r="F42" i="26"/>
  <c r="C49" i="14"/>
  <c r="A36" i="14"/>
  <c r="A31" i="14"/>
  <c r="C49" i="13"/>
  <c r="A36" i="13"/>
  <c r="A31" i="13"/>
  <c r="C49" i="12"/>
  <c r="A36" i="12"/>
  <c r="A31" i="12"/>
  <c r="C49" i="11"/>
  <c r="C48" i="11"/>
  <c r="C47" i="11"/>
  <c r="A36" i="11"/>
  <c r="A31" i="11"/>
  <c r="C49" i="9"/>
  <c r="C48" i="9"/>
  <c r="C47" i="9"/>
  <c r="A36" i="9"/>
  <c r="A31" i="9"/>
  <c r="G50" i="24" l="1"/>
  <c r="G10" i="26"/>
  <c r="G9" i="26"/>
  <c r="G54" i="26" s="1"/>
  <c r="F54" i="26" s="1"/>
  <c r="C72" i="26" s="1"/>
  <c r="C71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Rašner Václav</author>
  </authors>
  <commentList>
    <comment ref="A1" authorId="0" shapeId="0" xr:uid="{A11FDFB4-57CD-4490-9C27-ECED5EC8C699}">
      <text>
        <r>
          <rPr>
            <sz val="8"/>
            <color indexed="81"/>
            <rFont val="Tahoma"/>
            <family val="2"/>
            <charset val="238"/>
          </rPr>
          <t xml:space="preserve">č.projectu/stavby ze SAP_PS
</t>
        </r>
      </text>
    </comment>
    <comment ref="K1" authorId="0" shapeId="0" xr:uid="{B97FA668-7929-45CA-AF5A-11D3AE8E6DE7}">
      <text>
        <r>
          <rPr>
            <sz val="8"/>
            <color indexed="81"/>
            <rFont val="Tahoma"/>
            <family val="2"/>
            <charset val="238"/>
          </rPr>
          <t>vypln Zhotovitele stavby</t>
        </r>
      </text>
    </comment>
    <comment ref="K2" authorId="0" shapeId="0" xr:uid="{98AFC74B-24B8-4D7C-9DFF-9BB96AD1D8E9}">
      <text>
        <r>
          <rPr>
            <sz val="8"/>
            <color indexed="81"/>
            <rFont val="Tahoma"/>
            <family val="2"/>
            <charset val="238"/>
          </rPr>
          <t>vypln Zhotovitele stavby</t>
        </r>
      </text>
    </comment>
    <comment ref="M2" authorId="0" shapeId="0" xr:uid="{3586B3AC-6378-4910-9367-83D9D17D6BDD}">
      <text>
        <r>
          <rPr>
            <sz val="8"/>
            <color indexed="81"/>
            <rFont val="Tahoma"/>
            <family val="2"/>
            <charset val="238"/>
          </rPr>
          <t xml:space="preserve">od sloupce M napravo vytvoření síťového diagramu doby trvání stavby s upřesněním rozsahu kalendářních dnů pro příslušné detaily řádků SO/PS vyplnění polí (doporučeno barevně- upřesnit do legendy) </t>
        </r>
        <r>
          <rPr>
            <i/>
            <sz val="8"/>
            <color indexed="81"/>
            <rFont val="Tahoma"/>
            <family val="2"/>
            <charset val="238"/>
          </rPr>
          <t>možno doplnit podrobnějšími popisy</t>
        </r>
        <r>
          <rPr>
            <sz val="8"/>
            <color indexed="81"/>
            <rFont val="Tahoma"/>
            <family val="2"/>
            <charset val="238"/>
          </rPr>
          <t xml:space="preserve">
Pozn: slepý kalendář aktualizovat o konkrétní týdny-vyznačit rovněž mimopracovní dny</t>
        </r>
      </text>
    </comment>
    <comment ref="H3" authorId="0" shapeId="0" xr:uid="{09ED778D-2D7D-40B4-8FC6-A5E0C46D9871}">
      <text>
        <r>
          <rPr>
            <b/>
            <sz val="8"/>
            <color indexed="81"/>
            <rFont val="Tahoma"/>
            <family val="2"/>
            <charset val="238"/>
          </rPr>
          <t xml:space="preserve">číslo hlášení D7
</t>
        </r>
        <r>
          <rPr>
            <sz val="8"/>
            <color indexed="81"/>
            <rFont val="Tahoma"/>
            <family val="2"/>
            <charset val="238"/>
          </rPr>
          <t xml:space="preserve">vypln č.hlášení (zakládá T_Inženýrinku)
- běžná stavba až ve statusu PRRE (autom.D7RE)
- stavba zařazená do RPV, ve statusu TVPD/PDHO (D7RO)
</t>
        </r>
      </text>
    </comment>
    <comment ref="J3" authorId="0" shapeId="0" xr:uid="{3A7BB011-0E3D-4C8D-B537-0F1CF747FCBE}">
      <text>
        <r>
          <rPr>
            <b/>
            <sz val="8"/>
            <color indexed="81"/>
            <rFont val="Tahoma"/>
            <family val="2"/>
            <charset val="238"/>
          </rPr>
          <t>Požadavek na vyplnění sloupců OMEZENI   BEZ_OMEZENI   PPN/MZS/NPT takto</t>
        </r>
        <r>
          <rPr>
            <sz val="8"/>
            <color indexed="81"/>
            <rFont val="Tahoma"/>
            <family val="2"/>
            <charset val="238"/>
          </rPr>
          <t xml:space="preserve"> :
pokud v pravé datumové části sítového diagramu (naplánovaný harmonogram)  je pořadavek na způsob zajištění v termínu od-do  
- vypln pro daný řádek hodnotu ve sloupci OMEZENI či BEZ_OMEZENI </t>
        </r>
        <r>
          <rPr>
            <u/>
            <sz val="8"/>
            <color indexed="81"/>
            <rFont val="Tahoma"/>
            <family val="2"/>
            <charset val="238"/>
          </rPr>
          <t xml:space="preserve">hodnotou </t>
        </r>
        <r>
          <rPr>
            <b/>
            <u/>
            <sz val="8"/>
            <color indexed="81"/>
            <rFont val="Tahoma"/>
            <family val="2"/>
            <charset val="238"/>
          </rPr>
          <t>X</t>
        </r>
        <r>
          <rPr>
            <sz val="8"/>
            <color indexed="81"/>
            <rFont val="Tahoma"/>
            <family val="2"/>
            <charset val="238"/>
          </rPr>
          <t xml:space="preserve"> pro potřebu filtrování přehledů počtu manipulací či vypínání
- pokud bude použitý alternativně jiný způsob bez omezení vypln pro daný řádek hodnotu ve sloupci PPN/MZS/NPT </t>
        </r>
        <r>
          <rPr>
            <u/>
            <sz val="8"/>
            <color indexed="81"/>
            <rFont val="Tahoma"/>
            <family val="2"/>
            <charset val="238"/>
          </rPr>
          <t>předdefinovanou číselníkovou hodnotou</t>
        </r>
        <r>
          <rPr>
            <sz val="8"/>
            <color indexed="81"/>
            <rFont val="Tahoma"/>
            <family val="2"/>
            <charset val="238"/>
          </rPr>
          <t xml:space="preserve"> pro potřebu filtrování</t>
        </r>
      </text>
    </comment>
    <comment ref="M3" authorId="0" shapeId="0" xr:uid="{DD088246-94AE-4BC1-9323-BB9EB226442D}">
      <text>
        <r>
          <rPr>
            <sz val="8"/>
            <color indexed="81"/>
            <rFont val="Tahoma"/>
            <family val="2"/>
            <charset val="238"/>
          </rPr>
          <t xml:space="preserve">Pro verifikaci POV vyznač a očísluj týdny pro </t>
        </r>
        <r>
          <rPr>
            <u/>
            <sz val="8"/>
            <color indexed="81"/>
            <rFont val="Tahoma"/>
            <family val="2"/>
            <charset val="238"/>
          </rPr>
          <t>aktuální rok (období stavby)</t>
        </r>
        <r>
          <rPr>
            <sz val="8"/>
            <color indexed="81"/>
            <rFont val="Tahoma"/>
            <family val="2"/>
            <charset val="238"/>
          </rPr>
          <t xml:space="preserve">, </t>
        </r>
        <r>
          <rPr>
            <i/>
            <sz val="8"/>
            <color indexed="81"/>
            <rFont val="Tahoma"/>
            <family val="2"/>
            <charset val="238"/>
          </rPr>
          <t>ve dnech vyznač nepracovní dny so-ne/svátky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B4" authorId="0" shapeId="0" xr:uid="{F0E1AA6A-8E6D-4704-8D19-98165A6ADAC0}">
      <text>
        <r>
          <rPr>
            <sz val="8"/>
            <color indexed="81"/>
            <rFont val="Tahoma"/>
            <family val="2"/>
            <charset val="238"/>
          </rPr>
          <t xml:space="preserve">odkaz na schéma/plány
- jednopolové schéma
- geoschéma
- výkresová dokumentace
pokud bude docházet k </t>
        </r>
        <r>
          <rPr>
            <b/>
            <sz val="8"/>
            <color indexed="81"/>
            <rFont val="Tahoma"/>
            <family val="2"/>
            <charset val="238"/>
          </rPr>
          <t>proměnnému stavu zapojení</t>
        </r>
        <r>
          <rPr>
            <sz val="8"/>
            <color indexed="81"/>
            <rFont val="Tahoma"/>
            <family val="2"/>
            <charset val="238"/>
          </rPr>
          <t xml:space="preserve"> sítě tak rovněž </t>
        </r>
        <r>
          <rPr>
            <b/>
            <sz val="8"/>
            <color indexed="81"/>
            <rFont val="Tahoma"/>
            <family val="2"/>
            <charset val="238"/>
          </rPr>
          <t>POSTUPOVA SCHÉMATA</t>
        </r>
      </text>
    </comment>
    <comment ref="C4" authorId="0" shapeId="0" xr:uid="{1CA659C4-7BB5-43A9-99DE-6D03D2C181EE}">
      <text>
        <r>
          <rPr>
            <sz val="8"/>
            <color indexed="81"/>
            <rFont val="Tahoma"/>
            <family val="2"/>
            <charset val="238"/>
          </rPr>
          <t xml:space="preserve">Provozní soubor(PS)/stavební objekt(SO) v příslušném číslování dle detailu
</t>
        </r>
      </text>
    </comment>
    <comment ref="E4" authorId="0" shapeId="0" xr:uid="{9F6C3E3C-F914-4196-8A7F-EC96D5DCF7E2}">
      <text>
        <r>
          <rPr>
            <sz val="8"/>
            <color indexed="81"/>
            <rFont val="Tahoma"/>
            <family val="2"/>
            <charset val="238"/>
          </rPr>
          <t xml:space="preserve">případné upřesnění/doplnění
možno rovněž v pravé části síťového diagramu detailizovat
</t>
        </r>
      </text>
    </comment>
    <comment ref="F4" authorId="0" shapeId="0" xr:uid="{CCE0BE65-5FFF-4D60-9679-37B16489914C}">
      <text>
        <r>
          <rPr>
            <b/>
            <sz val="8"/>
            <color indexed="81"/>
            <rFont val="Tahoma"/>
            <family val="2"/>
            <charset val="238"/>
          </rPr>
          <t xml:space="preserve">Doba trvání 
</t>
        </r>
        <r>
          <rPr>
            <sz val="8"/>
            <color indexed="81"/>
            <rFont val="Tahoma"/>
            <family val="2"/>
            <charset val="238"/>
          </rPr>
          <t xml:space="preserve">Dopň dobu trvání události
- rozdíl datumu Ukončení-Zahájení (dny)
- nezbytnou dobu odstávky (hod) zařízení
</t>
        </r>
      </text>
    </comment>
    <comment ref="I4" authorId="0" shapeId="0" xr:uid="{62BF16F0-EFB1-4226-A3DE-CB2C75439F91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  <comment ref="J4" authorId="0" shapeId="0" xr:uid="{AC872714-2A4C-4043-A868-C0E006448178}">
      <text>
        <r>
          <rPr>
            <sz val="8"/>
            <color indexed="81"/>
            <rFont val="Tahoma"/>
            <family val="2"/>
            <charset val="238"/>
          </rPr>
          <t>požadavek na odstávku části distr.sítě při níž</t>
        </r>
        <r>
          <rPr>
            <b/>
            <sz val="8"/>
            <color indexed="81"/>
            <rFont val="Tahoma"/>
            <family val="2"/>
            <charset val="238"/>
          </rPr>
          <t xml:space="preserve"> bude docházet k omezení dodávky </t>
        </r>
        <r>
          <rPr>
            <sz val="8"/>
            <color indexed="81"/>
            <rFont val="Tahoma"/>
            <family val="2"/>
            <charset val="238"/>
          </rPr>
          <t xml:space="preserve">odběratelům
</t>
        </r>
      </text>
    </comment>
    <comment ref="K4" authorId="0" shapeId="0" xr:uid="{6C899AF7-C648-4DBF-88BE-0878922134C1}">
      <text>
        <r>
          <rPr>
            <sz val="8"/>
            <color indexed="81"/>
            <rFont val="Tahoma"/>
            <family val="2"/>
            <charset val="238"/>
          </rPr>
          <t xml:space="preserve">požadavek na odstávku části distr.sítě při které </t>
        </r>
        <r>
          <rPr>
            <u/>
            <sz val="8"/>
            <color indexed="81"/>
            <rFont val="Tahoma"/>
            <family val="2"/>
            <charset val="238"/>
          </rPr>
          <t>NEBUDE docházet k omezení odběratelů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L4" authorId="0" shapeId="0" xr:uid="{621B5D5B-076A-43C3-B8B8-A01938715520}">
      <text>
        <r>
          <rPr>
            <sz val="8"/>
            <color indexed="81"/>
            <rFont val="Tahoma"/>
            <family val="2"/>
            <charset val="238"/>
          </rPr>
          <t xml:space="preserve">požadavek napoužití prvků (pro příslušnou části distr.sítě) pro </t>
        </r>
        <r>
          <rPr>
            <u/>
            <sz val="8"/>
            <color indexed="81"/>
            <rFont val="Tahoma"/>
            <family val="2"/>
            <charset val="238"/>
          </rPr>
          <t xml:space="preserve">zajištění </t>
        </r>
        <r>
          <rPr>
            <b/>
            <u/>
            <sz val="8"/>
            <color indexed="81"/>
            <rFont val="Tahoma"/>
            <family val="2"/>
            <charset val="238"/>
          </rPr>
          <t>náhradního napájení</t>
        </r>
        <r>
          <rPr>
            <sz val="8"/>
            <color indexed="81"/>
            <rFont val="Tahoma"/>
            <family val="2"/>
            <charset val="238"/>
          </rPr>
          <t xml:space="preserve"> aby nedocházelo  k omezení odběratelů
</t>
        </r>
      </text>
    </comment>
    <comment ref="M4" authorId="0" shapeId="0" xr:uid="{66A40895-3C3C-4D3B-BB4B-F0295C14BCA8}">
      <text>
        <r>
          <rPr>
            <sz val="8"/>
            <color indexed="81"/>
            <rFont val="Tahoma"/>
            <family val="2"/>
            <charset val="238"/>
          </rPr>
          <t xml:space="preserve">ve sloupci je možno zadat již naplánované č.odstávek=HlášeníH1
</t>
        </r>
      </text>
    </comment>
    <comment ref="I7" authorId="0" shapeId="0" xr:uid="{C3B94046-E051-4369-9650-3F7F34C4138C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  <comment ref="I9" authorId="0" shapeId="0" xr:uid="{4D416A6D-EAB3-44B7-9D51-3EEC7361DE5C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  <comment ref="I10" authorId="0" shapeId="0" xr:uid="{D0C998F6-9EA1-4698-9CEE-06AF49337305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  <comment ref="I18" authorId="0" shapeId="0" xr:uid="{70719456-F50D-4C62-8F3F-B0614D52EC0E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  <comment ref="I19" authorId="0" shapeId="0" xr:uid="{9E63CD64-A86A-4B24-858C-34371023EF6A}">
      <text>
        <r>
          <rPr>
            <sz val="8"/>
            <color indexed="81"/>
            <rFont val="Tahoma"/>
            <family val="2"/>
            <charset val="238"/>
          </rPr>
          <t xml:space="preserve">upřesnění místa vypnutí
- požadavek na odstávku dispečerského úseku mezi spínacími body
- příp.místo práce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ROUCEK</author>
    <author>Dominik Valach</author>
    <author>Lazarčuk Jiří</author>
  </authors>
  <commentList>
    <comment ref="B7" authorId="0" shapeId="0" xr:uid="{30164FA1-6B43-4382-B945-23A3B5C0BCBB}">
      <text>
        <r>
          <rPr>
            <b/>
            <sz val="8"/>
            <color indexed="81"/>
            <rFont val="Tahoma"/>
            <family val="2"/>
            <charset val="238"/>
          </rPr>
          <t>ROUCEK:</t>
        </r>
        <r>
          <rPr>
            <sz val="8"/>
            <color indexed="81"/>
            <rFont val="Tahoma"/>
            <family val="2"/>
            <charset val="238"/>
          </rPr>
          <t xml:space="preserve">
O … ostatní odpad 
N … nebezpečný odpad</t>
        </r>
      </text>
    </comment>
    <comment ref="H7" authorId="1" shapeId="0" xr:uid="{39CFAA5A-ACC5-451D-8827-667B8A576D53}">
      <text>
        <r>
          <rPr>
            <b/>
            <sz val="8"/>
            <color indexed="81"/>
            <rFont val="Tahoma"/>
            <family val="2"/>
            <charset val="238"/>
          </rPr>
          <t>Cena se skládá:
1) poplatek za uskladnění odpadu
2) poplatek obci
3) poplatek životnímu prostředí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H8" authorId="2" shapeId="0" xr:uid="{34FAA15E-2044-4E74-9114-E2C81A1F3720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viz poznámka</t>
        </r>
      </text>
    </comment>
    <comment ref="M8" authorId="2" shapeId="0" xr:uid="{B6582703-B9F5-42B8-9C3F-70EF62A9CE9C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10"/>
            <rFont val="Tahoma"/>
            <family val="2"/>
            <charset val="238"/>
          </rPr>
          <t>- izolátor 22 kV - 10,5 kg
- izolátor 35 kV - 17,5 kg
implicitně nastaveno  10,5 kg</t>
        </r>
      </text>
    </comment>
    <comment ref="A9" authorId="2" shapeId="0" xr:uid="{5614064A-6229-4C69-88A8-767675C8776B}">
      <text>
        <r>
          <rPr>
            <b/>
            <sz val="9"/>
            <color indexed="81"/>
            <rFont val="Tahoma"/>
            <family val="2"/>
            <charset val="238"/>
          </rPr>
          <t xml:space="preserve">Lazarčuk Jiří:
</t>
        </r>
        <r>
          <rPr>
            <sz val="9"/>
            <color indexed="81"/>
            <rFont val="Tahoma"/>
            <family val="2"/>
            <charset val="238"/>
          </rPr>
          <t xml:space="preserve">ropnými produkty, oleji, PCB nebo jinými nebezpečnými látkami 
u venkovního vedení vn by se běžně neměl vyskytovat a pokud ano, tak pouze v takové intenzitě, která nebrání recyklaci, tudíž není třeba uplatňovat poplatky za uskladnění nebezpečného odpadu ani rizikový příplatek
</t>
        </r>
      </text>
    </comment>
    <comment ref="M9" authorId="2" shapeId="0" xr:uid="{5B5C58D5-D137-4221-BB58-00F944BC467D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10"/>
            <rFont val="Tahoma"/>
            <family val="2"/>
            <charset val="238"/>
          </rPr>
          <t>- izolátor 22 kV    -   9,5 kg
- izolátor 35 kV    -  15,0 kg
- izolátor spirelec -   25,0 kg
implicitně nastaveno  9,5 kg</t>
        </r>
      </text>
    </comment>
    <comment ref="A12" authorId="2" shapeId="0" xr:uid="{618EF613-F337-466E-B7D8-1BBBCF14F432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u venkovního vedení vn by se neměl vyskytovat</t>
        </r>
      </text>
    </comment>
    <comment ref="A13" authorId="2" shapeId="0" xr:uid="{E6E919DA-A0B8-4E4D-B694-C69EB52E52AD}">
      <text>
        <r>
          <rPr>
            <b/>
            <sz val="9"/>
            <color indexed="81"/>
            <rFont val="Tahoma"/>
            <family val="2"/>
            <charset val="238"/>
          </rPr>
          <t xml:space="preserve">Lazarčuk Jiří:
</t>
        </r>
        <r>
          <rPr>
            <sz val="9"/>
            <color indexed="81"/>
            <rFont val="Tahoma"/>
            <family val="2"/>
            <charset val="238"/>
          </rPr>
          <t>ropnými produkty, oleji, PCB nebo jinými nebezpečnými látkami</t>
        </r>
        <r>
          <rPr>
            <b/>
            <sz val="9"/>
            <color indexed="81"/>
            <rFont val="Tahoma"/>
            <family val="2"/>
            <charset val="238"/>
          </rPr>
          <t xml:space="preserve"> </t>
        </r>
        <r>
          <rPr>
            <sz val="9"/>
            <color indexed="81"/>
            <rFont val="Tahoma"/>
            <family val="2"/>
            <charset val="238"/>
          </rPr>
          <t xml:space="preserve">
u venkovního vedení vn by se neměl vyskytovat</t>
        </r>
      </text>
    </comment>
    <comment ref="A15" authorId="2" shapeId="0" xr:uid="{1AC2C4A4-5686-454C-83A6-B46E69CB8F8F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u venkovního vedení vn by se neměl vyskytovat</t>
        </r>
      </text>
    </comment>
    <comment ref="A17" authorId="2" shapeId="0" xr:uid="{3847C402-8C07-4F91-8125-0A8F78F83BF5}">
      <text>
        <r>
          <rPr>
            <b/>
            <sz val="9"/>
            <color indexed="81"/>
            <rFont val="Tahoma"/>
            <family val="2"/>
            <charset val="238"/>
          </rPr>
          <t>Lazarčuk Jiří:</t>
        </r>
        <r>
          <rPr>
            <sz val="9"/>
            <color indexed="81"/>
            <rFont val="Tahoma"/>
            <family val="2"/>
            <charset val="238"/>
          </rPr>
          <t xml:space="preserve">
pro venkovní vedení vn pak úsekové odpínače, omezovače apod.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tucekjos</author>
  </authors>
  <commentList>
    <comment ref="L5" authorId="0" shapeId="0" xr:uid="{0F74818A-8F93-49B0-8DCB-8F2A9F9300A8}">
      <text>
        <r>
          <rPr>
            <sz val="8"/>
            <color indexed="81"/>
            <rFont val="Tahoma"/>
            <family val="2"/>
            <charset val="238"/>
          </rPr>
          <t>info k uzavření SoVB, proplacené zálohy, zvláštní podmínka v SoBS, termín uzavření SoVB apod.
Tel.kontakt.</t>
        </r>
      </text>
    </comment>
    <comment ref="B11" authorId="0" shapeId="0" xr:uid="{B612A259-8DC4-40D3-B9E6-7AE50EFD0B63}">
      <text>
        <r>
          <rPr>
            <b/>
            <sz val="8"/>
            <color indexed="81"/>
            <rFont val="Tahoma"/>
            <family val="2"/>
            <charset val="238"/>
          </rPr>
          <t>Info pro Inženýrink:
položka č.5 na záložce Projekt/Ceny</t>
        </r>
        <r>
          <rPr>
            <sz val="8"/>
            <color indexed="81"/>
            <rFont val="Tahoma"/>
            <family val="2"/>
            <charset val="238"/>
          </rPr>
          <t xml:space="preserve">
</t>
        </r>
      </text>
    </comment>
    <comment ref="K11" authorId="0" shapeId="0" xr:uid="{CEDE1DEE-F9C9-4676-8E25-0D61CEE52ACF}">
      <text>
        <r>
          <rPr>
            <b/>
            <sz val="8"/>
            <color indexed="81"/>
            <rFont val="Tahoma"/>
            <family val="2"/>
            <charset val="238"/>
          </rPr>
          <t>Info pro Inženýrink:
položka č.7 na záložce Projekt/Ceny</t>
        </r>
      </text>
    </comment>
  </commentList>
</comments>
</file>

<file path=xl/sharedStrings.xml><?xml version="1.0" encoding="utf-8"?>
<sst xmlns="http://schemas.openxmlformats.org/spreadsheetml/2006/main" count="1062" uniqueCount="520">
  <si>
    <t>Telefon</t>
  </si>
  <si>
    <t xml:space="preserve">Vypracoval </t>
  </si>
  <si>
    <t xml:space="preserve">Datum vydání    </t>
  </si>
  <si>
    <t>:</t>
  </si>
  <si>
    <t>Dokument</t>
  </si>
  <si>
    <t>Název stavby</t>
  </si>
  <si>
    <t>Číslo stavby</t>
  </si>
  <si>
    <t>DC-Jílové,ppč. 3669, přípojka NN</t>
  </si>
  <si>
    <t>IP-12-4009400</t>
  </si>
  <si>
    <t>Projektant</t>
  </si>
  <si>
    <t>Tel. číslo</t>
  </si>
  <si>
    <t>Datum</t>
  </si>
  <si>
    <t>05/2022</t>
  </si>
  <si>
    <t>Název akce</t>
  </si>
  <si>
    <t>Seznam dotčených subjektů</t>
  </si>
  <si>
    <t>Platnost</t>
  </si>
  <si>
    <t>č.j./zn.</t>
  </si>
  <si>
    <t>Tabulka SoBS</t>
  </si>
  <si>
    <t>SoBS o zřízení věcného břemene a dohodu o umístění stavby</t>
  </si>
  <si>
    <t>Souhlas vlastníka dotčených parcel</t>
  </si>
  <si>
    <t>Informace o dotčených parcel</t>
  </si>
  <si>
    <t xml:space="preserve">Snímek pozemkových parcel </t>
  </si>
  <si>
    <t>Plná moc k zastupování – ČEZ distribuce a.s.</t>
  </si>
  <si>
    <t>Plná moc k zastupování ČEZ Di – R-built s.r.o.</t>
  </si>
  <si>
    <t>ČEZ souhlasné stanovisko</t>
  </si>
  <si>
    <t>Stanovisko</t>
  </si>
  <si>
    <t>souhlasí</t>
  </si>
  <si>
    <t>neuvedeno</t>
  </si>
  <si>
    <t xml:space="preserve"> IČO: 25430645 ,DIČ: CZ25430645</t>
  </si>
  <si>
    <r>
      <rPr>
        <b/>
        <i/>
        <sz val="12"/>
        <color theme="1"/>
        <rFont val="Calibri"/>
        <family val="2"/>
        <charset val="238"/>
        <scheme val="minor"/>
      </rPr>
      <t xml:space="preserve">   </t>
    </r>
    <r>
      <rPr>
        <b/>
        <i/>
        <u/>
        <sz val="12"/>
        <color theme="1"/>
        <rFont val="Calibri"/>
        <family val="2"/>
        <charset val="238"/>
        <scheme val="minor"/>
      </rPr>
      <t>Obsah:</t>
    </r>
  </si>
  <si>
    <t>1. POV</t>
  </si>
  <si>
    <t>2. Harmonogram výstavby</t>
  </si>
  <si>
    <t>1. Seznam smluv</t>
  </si>
  <si>
    <t>2. Smlouvy SoBSVB</t>
  </si>
  <si>
    <t xml:space="preserve">Zhotovitel </t>
  </si>
  <si>
    <t>Plán organizace výstavby</t>
  </si>
  <si>
    <r>
      <t>Projektant</t>
    </r>
    <r>
      <rPr>
        <b/>
        <sz val="10"/>
        <rFont val="Arial CE"/>
        <charset val="238"/>
      </rPr>
      <t xml:space="preserve"> </t>
    </r>
  </si>
  <si>
    <t>měsíce</t>
  </si>
  <si>
    <t xml:space="preserve">Hlášení D7/H1-RPV </t>
  </si>
  <si>
    <t>Požadavek na el.vypnutí-manipulaci</t>
  </si>
  <si>
    <t>týdny</t>
  </si>
  <si>
    <t>ID</t>
  </si>
  <si>
    <t>Schema</t>
  </si>
  <si>
    <t>SO/PS</t>
  </si>
  <si>
    <t>Název /činnost (místo práce)</t>
  </si>
  <si>
    <t>pozn</t>
  </si>
  <si>
    <t>Doba trvání h(dny)</t>
  </si>
  <si>
    <t>Zahájení</t>
  </si>
  <si>
    <t>Ukončení</t>
  </si>
  <si>
    <t xml:space="preserve">Vypnutý úsek sítě/zařízení místo </t>
  </si>
  <si>
    <t>omezení</t>
  </si>
  <si>
    <t>bez omezení</t>
  </si>
  <si>
    <t>PPN
MZS
NPT</t>
  </si>
  <si>
    <t>dny
/H1</t>
  </si>
  <si>
    <t>SO 01</t>
  </si>
  <si>
    <t>Vytyčení podzemních sítí</t>
  </si>
  <si>
    <t xml:space="preserve">Geodetické vytyčení trasy nových kabelů NN, skříní </t>
  </si>
  <si>
    <t>Výstavba skříně SS100</t>
  </si>
  <si>
    <t>Pokládka kabelu NN</t>
  </si>
  <si>
    <t>Spojování kabelu NN</t>
  </si>
  <si>
    <t>x</t>
  </si>
  <si>
    <t>Zkouška nového  vedení NN</t>
  </si>
  <si>
    <t>Úprava povrchů po výkopových pracích</t>
  </si>
  <si>
    <t>Seznam předpokládaného vzniku odpadů</t>
  </si>
  <si>
    <t xml:space="preserve">Název zakázky:  </t>
  </si>
  <si>
    <t xml:space="preserve">Číslo zakázky:  </t>
  </si>
  <si>
    <t>Vypracoval:</t>
  </si>
  <si>
    <t>Datum:</t>
  </si>
  <si>
    <t xml:space="preserve">Odpad                    </t>
  </si>
  <si>
    <t xml:space="preserve">Kód odpadu </t>
  </si>
  <si>
    <t>Převod</t>
  </si>
  <si>
    <t>Zneškodňovatel</t>
  </si>
  <si>
    <t xml:space="preserve"> Předpoklád. množství</t>
  </si>
  <si>
    <t>MJ</t>
  </si>
  <si>
    <t>keramické
izolátory</t>
  </si>
  <si>
    <t>hmotnost
(kg)</t>
  </si>
  <si>
    <t>Zemina (neznečištěná)</t>
  </si>
  <si>
    <t>17 05 04</t>
  </si>
  <si>
    <t xml:space="preserve">O </t>
  </si>
  <si>
    <r>
      <t>1m</t>
    </r>
    <r>
      <rPr>
        <vertAlign val="superscript"/>
        <sz val="11"/>
        <color indexed="8"/>
        <rFont val="Calibri"/>
        <family val="2"/>
        <charset val="238"/>
        <scheme val="minor"/>
      </rPr>
      <t>3</t>
    </r>
    <r>
      <rPr>
        <sz val="11"/>
        <color indexed="8"/>
        <rFont val="Calibri"/>
        <family val="2"/>
        <charset val="238"/>
        <scheme val="minor"/>
      </rPr>
      <t>=1,7t</t>
    </r>
  </si>
  <si>
    <t>povolená skládka</t>
  </si>
  <si>
    <t>t</t>
  </si>
  <si>
    <t>izolátory VPA</t>
  </si>
  <si>
    <t>Zemina (znečištěná)</t>
  </si>
  <si>
    <t>17 05 03</t>
  </si>
  <si>
    <t>O/N</t>
  </si>
  <si>
    <t>závěsné izolátory</t>
  </si>
  <si>
    <t>Beton</t>
  </si>
  <si>
    <t>17 01 01</t>
  </si>
  <si>
    <t>O</t>
  </si>
  <si>
    <r>
      <t>1m</t>
    </r>
    <r>
      <rPr>
        <vertAlign val="superscript"/>
        <sz val="11"/>
        <color indexed="8"/>
        <rFont val="Calibri"/>
        <family val="2"/>
        <charset val="238"/>
        <scheme val="minor"/>
      </rPr>
      <t>3</t>
    </r>
    <r>
      <rPr>
        <sz val="11"/>
        <color indexed="8"/>
        <rFont val="Calibri"/>
        <family val="2"/>
        <charset val="238"/>
        <scheme val="minor"/>
      </rPr>
      <t>=2,20t</t>
    </r>
  </si>
  <si>
    <r>
      <t xml:space="preserve">Betonový sloup </t>
    </r>
    <r>
      <rPr>
        <sz val="11"/>
        <color theme="2" tint="-0.499984740745262"/>
        <rFont val="Calibri"/>
        <family val="2"/>
        <charset val="238"/>
        <scheme val="minor"/>
      </rPr>
      <t>(+ betonové patky)</t>
    </r>
  </si>
  <si>
    <t>9m=1t</t>
  </si>
  <si>
    <t>Směsný stavební odpad</t>
  </si>
  <si>
    <t>17 09 04</t>
  </si>
  <si>
    <r>
      <t>1m</t>
    </r>
    <r>
      <rPr>
        <vertAlign val="superscript"/>
        <sz val="11"/>
        <color indexed="8"/>
        <rFont val="Calibri"/>
        <family val="2"/>
        <charset val="238"/>
        <scheme val="minor"/>
      </rPr>
      <t>3</t>
    </r>
    <r>
      <rPr>
        <sz val="11"/>
        <color indexed="8"/>
        <rFont val="Calibri"/>
        <family val="2"/>
        <charset val="238"/>
        <scheme val="minor"/>
      </rPr>
      <t>=1,4t</t>
    </r>
  </si>
  <si>
    <t>Směsný stavební odpad (znečištěný)</t>
  </si>
  <si>
    <t>17 09 03</t>
  </si>
  <si>
    <t>Keramika čistá (izolátory VN)</t>
  </si>
  <si>
    <t>17 01 03</t>
  </si>
  <si>
    <t>Asfalt bez dehtu</t>
  </si>
  <si>
    <t>17 03 02</t>
  </si>
  <si>
    <r>
      <t>1m</t>
    </r>
    <r>
      <rPr>
        <vertAlign val="superscript"/>
        <sz val="11"/>
        <color indexed="8"/>
        <rFont val="Calibri"/>
        <family val="2"/>
        <charset val="238"/>
        <scheme val="minor"/>
      </rPr>
      <t>3</t>
    </r>
    <r>
      <rPr>
        <sz val="11"/>
        <color indexed="8"/>
        <rFont val="Calibri"/>
        <family val="2"/>
        <charset val="238"/>
        <scheme val="minor"/>
      </rPr>
      <t>=2,7t</t>
    </r>
  </si>
  <si>
    <t>recyklační středisko</t>
  </si>
  <si>
    <t>Dřevěný sloup</t>
  </si>
  <si>
    <t>není odpad</t>
  </si>
  <si>
    <t>1ks = 8m</t>
  </si>
  <si>
    <t>prodej jako materiál dodavateli práce</t>
  </si>
  <si>
    <t>bm</t>
  </si>
  <si>
    <t>Eltech.zařízení (rozvaděče, jističe, apod.)</t>
  </si>
  <si>
    <t>k recyklaci, zbytek na povolenou skládku</t>
  </si>
  <si>
    <t>Železo a ocel</t>
  </si>
  <si>
    <t>17 04 05</t>
  </si>
  <si>
    <t>k recyklaci</t>
  </si>
  <si>
    <t>Hliník</t>
  </si>
  <si>
    <t>17 04 02</t>
  </si>
  <si>
    <t>Vodiče Cu</t>
  </si>
  <si>
    <t>17 04 01</t>
  </si>
  <si>
    <t>Vodiče AlFe</t>
  </si>
  <si>
    <t>17 04 07</t>
  </si>
  <si>
    <t>Kabely Al</t>
  </si>
  <si>
    <t xml:space="preserve">17 04 11 </t>
  </si>
  <si>
    <t>R - built s.r.o. Radovesice 169</t>
  </si>
  <si>
    <t xml:space="preserve">zapsaná v obchodním rejstříku Krajského soudu v Ústí n.L.  oddíl C, vložka 18003,  </t>
  </si>
  <si>
    <t>ZÁKLADNÍ CHARAKTERISTIKY VNĚJŠÍCH VLIVŮ dle PNE 33 0000 - 2</t>
  </si>
  <si>
    <t>Název stavby:</t>
  </si>
  <si>
    <t>Číslo stavby:</t>
  </si>
  <si>
    <t>PROSTORY VENKOVNÍ A POD PŘÍSTŘEŠKEM</t>
  </si>
  <si>
    <t xml:space="preserve">Použitá dokumentace                                             ČSN 332000-5-51, ČSN EN 60721-2-1/2, ČSN EN 50341-1 a PNE 33 0000-2                                </t>
  </si>
  <si>
    <t>Standartní vnější vlivy</t>
  </si>
  <si>
    <t>Variabilní vnější vlivy</t>
  </si>
  <si>
    <t>Prostor</t>
  </si>
  <si>
    <t>Určující vlivy AA, AB, AD, AE, AF, AK, AL a BA pro stupně krytí odvozeny dle ČSN 33 2000-5-51</t>
  </si>
  <si>
    <t>Typ prostoru</t>
  </si>
  <si>
    <t>Odchylka od stand. Vlivu</t>
  </si>
  <si>
    <t>AE</t>
  </si>
  <si>
    <t>AF</t>
  </si>
  <si>
    <t>AG</t>
  </si>
  <si>
    <t>AH</t>
  </si>
  <si>
    <t>AK</t>
  </si>
  <si>
    <t>AL</t>
  </si>
  <si>
    <t>AM</t>
  </si>
  <si>
    <t>AQ</t>
  </si>
  <si>
    <t>AS</t>
  </si>
  <si>
    <t>AT</t>
  </si>
  <si>
    <t>AU</t>
  </si>
  <si>
    <t>dle ČSN 33 2000-4-41 a PNE 33 0000-1</t>
  </si>
  <si>
    <t>Kabelové vedení v zemi</t>
  </si>
  <si>
    <t>VI</t>
  </si>
  <si>
    <t>nebezpečný</t>
  </si>
  <si>
    <t>IP 44</t>
  </si>
  <si>
    <t xml:space="preserve">Kabelové vedení - skříně </t>
  </si>
  <si>
    <t>V</t>
  </si>
  <si>
    <t>REKAPITULACE NÁKLADŮ stavby v tisících Kč</t>
  </si>
  <si>
    <t>verze 41.00</t>
  </si>
  <si>
    <t>Poznámka</t>
  </si>
  <si>
    <t>Označení (název) stavby dle zadávacího návrhu</t>
  </si>
  <si>
    <t>Číslo definice projektu dle zadávacího návrhu</t>
  </si>
  <si>
    <t>Verze NZ, Datum:</t>
  </si>
  <si>
    <t>00208</t>
  </si>
  <si>
    <t>30.04.2022</t>
  </si>
  <si>
    <t>Okres:</t>
  </si>
  <si>
    <t>Počet SOBS VB majitelé / spolumajitelé</t>
  </si>
  <si>
    <t>Počet dohod o omezení v užívání</t>
  </si>
  <si>
    <t>Počet LV v ks</t>
  </si>
  <si>
    <t>I. Projektové a průzkumné práce</t>
  </si>
  <si>
    <t>Cena PD</t>
  </si>
  <si>
    <t>Administrace SOBS VB a dohod o omezení</t>
  </si>
  <si>
    <t>Geodetické práce při zpracování PD</t>
  </si>
  <si>
    <t>Správní poplatky včetně ostatních nákladů</t>
  </si>
  <si>
    <t>Zajištění  BOZP v rámci PD</t>
  </si>
  <si>
    <t>Geologický průzkum</t>
  </si>
  <si>
    <t>Zhotovení PDS do 100m sítí</t>
  </si>
  <si>
    <t>II.+III. Provozní soubory a stavební objekty</t>
  </si>
  <si>
    <t>Investiční dodávky (SaZ + trafa)</t>
  </si>
  <si>
    <t>Materiály dodávané DSO (mimo SaZ a traf)</t>
  </si>
  <si>
    <t>Materiály dodávané zhotovitelem</t>
  </si>
  <si>
    <t>Práce</t>
  </si>
  <si>
    <t>Materiály rozpočtované mimo KROS (viz. rek.obj.)</t>
  </si>
  <si>
    <t>Práce rozpočtované mimo KROS (viz. rek.obj.)</t>
  </si>
  <si>
    <t>VII. Ostatní náklady</t>
  </si>
  <si>
    <t>Vytýčení podzemních zařízení</t>
  </si>
  <si>
    <t>A</t>
  </si>
  <si>
    <t>Doprava výkonového materiálu,odvoz zeminy</t>
  </si>
  <si>
    <t>Revize</t>
  </si>
  <si>
    <t>Zábory</t>
  </si>
  <si>
    <t>Skládkovné</t>
  </si>
  <si>
    <t>Ekonomické újmy na plodinách</t>
  </si>
  <si>
    <t>Koordinační činnost zhotovitele</t>
  </si>
  <si>
    <t>Archeologický dohled</t>
  </si>
  <si>
    <t>Dopravní značení</t>
  </si>
  <si>
    <t>Hutnící zkoušky</t>
  </si>
  <si>
    <t>Další náklady zhotovitele (viz.rekapitulace objektů)</t>
  </si>
  <si>
    <t>IX. Jiné investice</t>
  </si>
  <si>
    <t>Inženýrink DSO</t>
  </si>
  <si>
    <t>Manipulace,vypínání,diagnostika a činnost ČDS  (s použitím metody PPN nebo bez)</t>
  </si>
  <si>
    <t>N</t>
  </si>
  <si>
    <t>Koordinátor BOZP</t>
  </si>
  <si>
    <t>Pronájem záložních zdrojů a mobilních TS</t>
  </si>
  <si>
    <t>Jednorázové náhr. za omezení užívání</t>
  </si>
  <si>
    <t>Geometrické plány pro dohody o omezení</t>
  </si>
  <si>
    <t>Věcná břemena celkem</t>
  </si>
  <si>
    <t>Věcná břemena vklady</t>
  </si>
  <si>
    <t>Věcná břemena náhrady</t>
  </si>
  <si>
    <t>Geometrické plány pro VB</t>
  </si>
  <si>
    <t>Geodetické vytýčení před. zaháj. stavby</t>
  </si>
  <si>
    <t>Geodetické zaměření skutečného stavu</t>
  </si>
  <si>
    <t>Zajištění kupní smlouvy pozemku TR vč. zápisu do KN</t>
  </si>
  <si>
    <t>Geometrické plány pro účel odkupu pozemku</t>
  </si>
  <si>
    <t>Kupní cena pozemku</t>
  </si>
  <si>
    <t>Další náklady DSO (viz.rekapitulace objektů)</t>
  </si>
  <si>
    <t>Dokumentace skutečného provedeni stavby (DSPS)</t>
  </si>
  <si>
    <t>Stavebně montážní činnost</t>
  </si>
  <si>
    <t>Celkové náklady stavby</t>
  </si>
  <si>
    <t>BODOVÝ ROZPIS</t>
  </si>
  <si>
    <t>Definice SAP:</t>
  </si>
  <si>
    <t>Verze NZ:</t>
  </si>
  <si>
    <t>Oblast:</t>
  </si>
  <si>
    <t>Hl. projektant:</t>
  </si>
  <si>
    <t>qtfischepau</t>
  </si>
  <si>
    <t>Oblast ocenění:</t>
  </si>
  <si>
    <t>Projekt. firma:</t>
  </si>
  <si>
    <t>R-built s.r.o.</t>
  </si>
  <si>
    <t>Kód</t>
  </si>
  <si>
    <t>Typ práce/ materiálu</t>
  </si>
  <si>
    <t>Cena jednotková</t>
  </si>
  <si>
    <t>Montážní položky mimo platné ZMP / SMP – HZS</t>
  </si>
  <si>
    <t>Verze NZ ČEZ:</t>
  </si>
  <si>
    <t>Kód položky</t>
  </si>
  <si>
    <t>Typ práce</t>
  </si>
  <si>
    <t>OCENĚNÉ PRÁCE</t>
  </si>
  <si>
    <t>Kód práce</t>
  </si>
  <si>
    <t>DODÁVKY ZHOTOVITELE</t>
  </si>
  <si>
    <t>Kód materiálu</t>
  </si>
  <si>
    <t>Typ materiálu</t>
  </si>
  <si>
    <t>REKAPITULACE NÁKLADŮ objektu v tisících Kč</t>
  </si>
  <si>
    <t>verze 42.00</t>
  </si>
  <si>
    <t>Sloupec F skrýt</t>
  </si>
  <si>
    <t>Kód a název objektu</t>
  </si>
  <si>
    <t>SPP</t>
  </si>
  <si>
    <t>Délka trasy vedení dle PD v "km"</t>
  </si>
  <si>
    <t>Délka výkopu kabelových rýh dle PD v km</t>
  </si>
  <si>
    <t>Počet jam pro beton.základy venkovního vedení v ks</t>
  </si>
  <si>
    <t>Počet dní záboru</t>
  </si>
  <si>
    <t>Plocha záboru v m2</t>
  </si>
  <si>
    <t>Sazba pro zábor dle vyhlášek měst v Kč/m2/den</t>
  </si>
  <si>
    <t>Počet HDV</t>
  </si>
  <si>
    <t>Počet hodin elektromont. prací / Hodinová sazba</t>
  </si>
  <si>
    <t>Počet hodin stavebních (zemních) prací / Hodinová sazba</t>
  </si>
  <si>
    <t>Zábory veřejného prostranství, pronájmy ploch</t>
  </si>
  <si>
    <t>Manipulace,vypínání,diagnostika a činnost ČDS</t>
  </si>
  <si>
    <t>Celkové náklady objektu</t>
  </si>
  <si>
    <t>ZÁLOŽKY V SAPu</t>
  </si>
  <si>
    <t>Označení (název) stavby dle zadávacícho návrhu</t>
  </si>
  <si>
    <t>Realizační cena dle PD (včetně VB)</t>
  </si>
  <si>
    <t>z toho</t>
  </si>
  <si>
    <t>Cena hlavního materiálu (bez výkonového mater.)</t>
  </si>
  <si>
    <t>Staveb. montážní činnost (včetně vedl. výkon. mat.)</t>
  </si>
  <si>
    <t>Cena za VB (z SOBS)</t>
  </si>
  <si>
    <t xml:space="preserve">   z toho</t>
  </si>
  <si>
    <t>Administrace SOBS a Smluv v rámci PD</t>
  </si>
  <si>
    <t>Administrace SoVB a Smluv - předpoklad</t>
  </si>
  <si>
    <t>Souhrn náhrad dle SoBS a smluv</t>
  </si>
  <si>
    <t>Cena za PD</t>
  </si>
  <si>
    <t>Náklady inženýrinku spojené s realizací akce</t>
  </si>
  <si>
    <t>Počet uzavřených SoBS</t>
  </si>
  <si>
    <t>Náhrady dle SoBS</t>
  </si>
  <si>
    <t>Počet LV</t>
  </si>
  <si>
    <t>Náhrady ze smluv/dohod o omezení</t>
  </si>
  <si>
    <t>Počet smluv/dohod o omezení v obvyklém užívání</t>
  </si>
  <si>
    <t>Sloupec G skrýt</t>
  </si>
  <si>
    <t>X</t>
  </si>
  <si>
    <t>Cena celková</t>
  </si>
  <si>
    <t>Elektromontážní a zemní práce</t>
  </si>
  <si>
    <t>Mechanizace</t>
  </si>
  <si>
    <t>Definitivní zádlažby</t>
  </si>
  <si>
    <t>M/P</t>
  </si>
  <si>
    <t>Upozornění</t>
  </si>
  <si>
    <t>NH celk.</t>
  </si>
  <si>
    <t>Sazba</t>
  </si>
  <si>
    <t>Cena celk.</t>
  </si>
  <si>
    <t>Cena jedn.</t>
  </si>
  <si>
    <t>Elektromontážní a Stavební (zemní) práce</t>
  </si>
  <si>
    <t>Harmonogram výstavby</t>
  </si>
  <si>
    <t>E.1 Zásady organizace výstavby</t>
  </si>
  <si>
    <t>E.2  Podmínky realizace prací, budou-li prováděny v ochranných nebo bezpečnostních pásem jiných staveb</t>
  </si>
  <si>
    <t>E.3 Úpravy z hlediska zabezpečení staveniště z hlediska bezpečnosti a ochrany zdraví třetích osob, včetně nutných úprav pro osoby s omezenou schopností pohybu a orientace</t>
  </si>
  <si>
    <t>E.4 Plán kontrolních prohlídek</t>
  </si>
  <si>
    <t>E.5 Plán vypínaní</t>
  </si>
  <si>
    <t>E.6 POV – plán organizace výstavby</t>
  </si>
  <si>
    <t>E.7 Harmonogram stavebních prací</t>
  </si>
  <si>
    <t xml:space="preserve">   Obsah:</t>
  </si>
  <si>
    <r>
      <rPr>
        <b/>
        <sz val="12"/>
        <color theme="1"/>
        <rFont val="Calibri"/>
        <family val="2"/>
        <charset val="238"/>
        <scheme val="minor"/>
      </rPr>
      <t>Napojení staveniště na stávající dopravní a technickou infrastrukturu</t>
    </r>
    <r>
      <rPr>
        <sz val="11"/>
        <color theme="1"/>
        <rFont val="Calibri"/>
        <family val="2"/>
        <charset val="238"/>
        <scheme val="minor"/>
      </rPr>
      <t xml:space="preserve">
Pro realizaci stavby není nutné budování příjezdových cest, pro přepravu mechanismů a materiálů bude použito místních zpevněných i nezpevněných komunikací, a souvratí polních pozemků.
Jiné napojení na technickou infrastrukturu nebude.</t>
    </r>
  </si>
  <si>
    <r>
      <rPr>
        <b/>
        <sz val="12"/>
        <color theme="1"/>
        <rFont val="Calibri"/>
        <family val="2"/>
        <charset val="238"/>
        <scheme val="minor"/>
      </rPr>
      <t>Ochrana okolí staveniště a požadavky na související asanace, demolice, kácení dřevin</t>
    </r>
    <r>
      <rPr>
        <sz val="11"/>
        <color theme="1"/>
        <rFont val="Calibri"/>
        <family val="2"/>
        <charset val="238"/>
        <scheme val="minor"/>
      </rPr>
      <t xml:space="preserve">
Rozsah staveniště je patrný z přiložených situačních výkresů. Narušené povrchy budou po výstavbě uvedeny do původního stavu.</t>
    </r>
  </si>
  <si>
    <r>
      <rPr>
        <b/>
        <sz val="12"/>
        <color theme="1"/>
        <rFont val="Calibri"/>
        <family val="2"/>
        <charset val="238"/>
        <scheme val="minor"/>
      </rPr>
      <t>Maximální zábory pro staveniště (dočasné/trvalé)</t>
    </r>
    <r>
      <rPr>
        <sz val="11"/>
        <color theme="1"/>
        <rFont val="Calibri"/>
        <family val="2"/>
        <charset val="238"/>
        <scheme val="minor"/>
      </rPr>
      <t xml:space="preserve"> Jen dočasné.</t>
    </r>
  </si>
  <si>
    <r>
      <rPr>
        <b/>
        <sz val="12"/>
        <color theme="1"/>
        <rFont val="Calibri"/>
        <family val="2"/>
        <charset val="238"/>
        <scheme val="minor"/>
      </rPr>
      <t>Bilance zemních prací, požadavky na přísun nebo deponie zemin</t>
    </r>
    <r>
      <rPr>
        <sz val="11"/>
        <color theme="1"/>
        <rFont val="Calibri"/>
        <family val="2"/>
        <charset val="238"/>
        <scheme val="minor"/>
      </rPr>
      <t xml:space="preserve">
Veškeré odpady vzniklé v souvislosti se stavební činností budou zneškodněny na oficiálních skládkách.</t>
    </r>
  </si>
  <si>
    <t>E.2 Podmínky realizace prací, budou-li prováděny v ochranných nebo bezpečnostních pásem jiných staveb</t>
  </si>
  <si>
    <r>
      <t xml:space="preserve">V rámci stavby </t>
    </r>
    <r>
      <rPr>
        <b/>
        <sz val="11"/>
        <color rgb="FFFF0000"/>
        <rFont val="Calibri"/>
        <family val="2"/>
        <charset val="238"/>
        <scheme val="minor"/>
      </rPr>
      <t>DOJDE/NEDOJDE</t>
    </r>
    <r>
      <rPr>
        <sz val="11"/>
        <color theme="1"/>
        <rFont val="Calibri"/>
        <family val="2"/>
        <charset val="238"/>
        <scheme val="minor"/>
      </rPr>
      <t xml:space="preserve"> ke křížení nebo souběhu se stávajícími inženýrskými sítěmi. Stanovené podmínky jednotlivých správců inženýrských sítí jsou uvedeny v dokladové části.</t>
    </r>
  </si>
  <si>
    <t>Během výkopových prací budou výkopy řádně označeny pevnou zábranou, které zajistí zhotovitel stavby. Veškeré práce budou prováděny v co nejkratším čase.</t>
  </si>
  <si>
    <t>1. Přejímka staveniště</t>
  </si>
  <si>
    <t>Investor provede předání staveniště vybrané dodavatelské organizaci. Předání bude protokolárně zachyceno.</t>
  </si>
  <si>
    <t>2.  Vytýčení podzemních sítí</t>
  </si>
  <si>
    <t>Investor, resp. dodavatelská nebo jiná pověřená organizace zajistí vytýčení veškerých stávajících podzemních sítí na staveništi. O provedení bude proveden záznam do stavebního deníku.</t>
  </si>
  <si>
    <t>3.  Vytýčení umístění stavby</t>
  </si>
  <si>
    <t>Investor, resp. dodavatelská nebo jiná pověřená organizace/Geodezie/zajistí prostorové a polohopisné vytyčení stavby dle výkresové dokumentace stavby.</t>
  </si>
  <si>
    <t>4.  Zajištění staveniště</t>
  </si>
  <si>
    <t>Investor, resp. dodavatelská nebo jiná pověřená organizace zabezpečí staveniště dle příslušných norem ČSN, PNE a vyhlášek.</t>
  </si>
  <si>
    <t>5.  Zemní a demoliční práce</t>
  </si>
  <si>
    <t>Po provedení zemních prací /HTÚ/ na úroveň základové spáry bude provedeno kontrolní převzetí této spáry investorem a bude proveden zápis do stavebního deníku.</t>
  </si>
  <si>
    <t>6.  Zásypy</t>
  </si>
  <si>
    <t>Kontrola přesnosti a kvality provedení zásypů včetně hutnění. V případě, kdy zához nebude možné provést pomocí zásypového materiálu zbaveného cizích ostrých předmětů a větších kamenů, které by mohly způsobit mechanické poškození chráničky při následném hutnění, bude zásyp proveden pískem.   Ocenění   těchto   vícenákladů   spojených   s dodatečným   pískováním   bude   podléhat standardnímu procesu dodatků v ČEZd.</t>
  </si>
  <si>
    <t>7.  Venkovní úpravy</t>
  </si>
  <si>
    <t>Po ukončení výstavby bude vše uvedeno do původního stavu včetně plné obnovy všech druhů povrchů.</t>
  </si>
  <si>
    <t>8.  Propojení na stávající systém rozvodů</t>
  </si>
  <si>
    <t>Budou provedeny závěrečné kontrolní prohlídky celé stavby. Dále bude ověřen soulad stavby s projektovou dokumentací.
Po celou dobu výstavby bude řádně vedena veškerá předepsaná evidence stavby/stavební deník/, kde bude každá kontrolní činnost zaznamenávána.
Termíny jednotlivých kontrol budou prováděny v přímé návaznosti na aktuální potřebu a časový harmonogram stavby.</t>
  </si>
  <si>
    <r>
      <rPr>
        <sz val="12"/>
        <color theme="1"/>
        <rFont val="Calibri"/>
        <family val="2"/>
        <charset val="238"/>
        <scheme val="minor"/>
      </rPr>
      <t xml:space="preserve">Beznapěťový stav zažádá zhotovitel cca 45 dní před zahájením prací u příslušného zaměstnance ČEZ Distribuce, a.s. – oddělení Koordinace prací VVN, VN, NN
DSO stanovuje následující pravidla za účelem zvyšování kvality služeb odběratelům. Tato pravidla jsou závazná i pro ostatní subjekty podílející se na procesu plánování a realizace plánovaných odstávek, zejména ČEZ Distribuce, a.s.
Vypnutí zákazníka bylo max. 20 hod v průběhu 7 kalendářních dní.
Max. délka vypnutí byla 12 hod (v období duben–říjen), 8 hod (v období listopad–březen)
Odstávky, vyjma naléhavých případů neprovádět v době od 15.12. do 1.1. U omezení odběratelů musí být dodržena </t>
    </r>
    <r>
      <rPr>
        <u/>
        <sz val="12"/>
        <color rgb="FFC00000"/>
        <rFont val="Calibri"/>
        <family val="2"/>
        <charset val="238"/>
        <scheme val="minor"/>
      </rPr>
      <t>CEZd_ME_0040</t>
    </r>
    <r>
      <rPr>
        <sz val="12"/>
        <color theme="1"/>
        <rFont val="Calibri"/>
        <family val="2"/>
        <charset val="238"/>
        <scheme val="minor"/>
      </rPr>
      <t xml:space="preserve"> čl. 4.5 a 4.6.</t>
    </r>
    <r>
      <rPr>
        <sz val="11"/>
        <color theme="1"/>
        <rFont val="Calibri"/>
        <family val="2"/>
        <charset val="238"/>
        <scheme val="minor"/>
      </rPr>
      <t>Jiné napojení na technickou infrastrukturu nebude.</t>
    </r>
  </si>
  <si>
    <r>
      <t xml:space="preserve">Příloha </t>
    </r>
    <r>
      <rPr>
        <u/>
        <sz val="11"/>
        <color rgb="FFC00000"/>
        <rFont val="Calibri"/>
        <family val="2"/>
        <charset val="238"/>
        <scheme val="minor"/>
      </rPr>
      <t>VP_D_CEZd_ME_0216_POV</t>
    </r>
    <r>
      <rPr>
        <sz val="11"/>
        <color theme="1"/>
        <rFont val="Calibri"/>
        <family val="2"/>
        <charset val="238"/>
        <scheme val="minor"/>
      </rPr>
      <t xml:space="preserve"> metodiky </t>
    </r>
    <r>
      <rPr>
        <u/>
        <sz val="11"/>
        <color rgb="FFC00000"/>
        <rFont val="Calibri"/>
        <family val="2"/>
        <charset val="238"/>
        <scheme val="minor"/>
      </rPr>
      <t>CEZd_ME_0216</t>
    </r>
    <r>
      <rPr>
        <sz val="11"/>
        <color theme="1"/>
        <rFont val="Calibri"/>
        <family val="2"/>
        <charset val="238"/>
        <scheme val="minor"/>
      </rPr>
      <t xml:space="preserve"> v platném změní je součástí projektové dokumentace a dále v elektronické podobě umístěna na přiloženém CD.</t>
    </r>
  </si>
  <si>
    <r>
      <t xml:space="preserve">Předpokládaný termín zahájení: </t>
    </r>
    <r>
      <rPr>
        <b/>
        <sz val="11"/>
        <color theme="1"/>
        <rFont val="Calibri"/>
        <family val="2"/>
        <charset val="238"/>
        <scheme val="minor"/>
      </rPr>
      <t>dle termínovníku investora stavby</t>
    </r>
    <r>
      <rPr>
        <sz val="11"/>
        <color theme="1"/>
        <rFont val="Calibri"/>
        <family val="2"/>
        <charset val="238"/>
        <scheme val="minor"/>
      </rPr>
      <t xml:space="preserve">. Předpokládaný termín dokončení: </t>
    </r>
    <r>
      <rPr>
        <b/>
        <sz val="11"/>
        <color theme="1"/>
        <rFont val="Calibri"/>
        <family val="2"/>
        <charset val="238"/>
        <scheme val="minor"/>
      </rPr>
      <t>4 měsíce od podpisu smlouvy o dílo</t>
    </r>
    <r>
      <rPr>
        <sz val="11"/>
        <color theme="1"/>
        <rFont val="Calibri"/>
        <family val="2"/>
        <charset val="238"/>
        <scheme val="minor"/>
      </rPr>
      <t>.</t>
    </r>
  </si>
  <si>
    <t>320</t>
  </si>
  <si>
    <t>POB0002</t>
  </si>
  <si>
    <t>FRB15</t>
  </si>
  <si>
    <t>M</t>
  </si>
  <si>
    <t>KS</t>
  </si>
  <si>
    <t>RGB07</t>
  </si>
  <si>
    <t>M3</t>
  </si>
  <si>
    <t>RDB90</t>
  </si>
  <si>
    <t>M2</t>
  </si>
  <si>
    <t>RDB91</t>
  </si>
  <si>
    <t>CIB52</t>
  </si>
  <si>
    <t>CHB31</t>
  </si>
  <si>
    <t>CHB29</t>
  </si>
  <si>
    <t>FLB64</t>
  </si>
  <si>
    <t>FLB62</t>
  </si>
  <si>
    <t>DQB10</t>
  </si>
  <si>
    <t>DQB18</t>
  </si>
  <si>
    <t>LZB01</t>
  </si>
  <si>
    <t>LZB09</t>
  </si>
  <si>
    <t>LZB21</t>
  </si>
  <si>
    <t>LZB11</t>
  </si>
  <si>
    <t>LZB16</t>
  </si>
  <si>
    <t>LZB18</t>
  </si>
  <si>
    <t>RGB02</t>
  </si>
  <si>
    <t>VYKOP ZAKLADU PB,PILIR ZASTAV.UZEMI TR.3</t>
  </si>
  <si>
    <t>EQB16</t>
  </si>
  <si>
    <t>PODKLADOVA VRSTVA ZE STERKOPISKU FR.0-22</t>
  </si>
  <si>
    <t>POB0004</t>
  </si>
  <si>
    <t>ÚSEK</t>
  </si>
  <si>
    <t>SMB15</t>
  </si>
  <si>
    <t>SMB06</t>
  </si>
  <si>
    <t>POB0005</t>
  </si>
  <si>
    <t>RDB50</t>
  </si>
  <si>
    <t>RAB07</t>
  </si>
  <si>
    <t>POB0009</t>
  </si>
  <si>
    <t>DQB13</t>
  </si>
  <si>
    <t>DQB53</t>
  </si>
  <si>
    <t>DQB64</t>
  </si>
  <si>
    <t>RDB01</t>
  </si>
  <si>
    <t>POB0011</t>
  </si>
  <si>
    <t>SADA</t>
  </si>
  <si>
    <t>REB02</t>
  </si>
  <si>
    <t>ELB17</t>
  </si>
  <si>
    <t>CLB80</t>
  </si>
  <si>
    <t>CHB34</t>
  </si>
  <si>
    <t>POB0006</t>
  </si>
  <si>
    <t>OPB30</t>
  </si>
  <si>
    <t>FLB08</t>
  </si>
  <si>
    <t>LZB13</t>
  </si>
  <si>
    <t>LZB10</t>
  </si>
  <si>
    <t>FQB81</t>
  </si>
  <si>
    <t>POB0010</t>
  </si>
  <si>
    <t>Výkopové práce - ostatní</t>
  </si>
  <si>
    <t>EMB24</t>
  </si>
  <si>
    <t>PENA MONTAZNI 750ML</t>
  </si>
  <si>
    <t>RDB87</t>
  </si>
  <si>
    <t>KRYTI KABELU VYSTRAZNOU FOLII SIRKY 33CM</t>
  </si>
  <si>
    <t>PFRB15A</t>
  </si>
  <si>
    <t>PFLB64A</t>
  </si>
  <si>
    <t>PFLB62A</t>
  </si>
  <si>
    <t>PSMB15A</t>
  </si>
  <si>
    <t>PSMB06A</t>
  </si>
  <si>
    <t>PRDB50A</t>
  </si>
  <si>
    <t>PRAB07A</t>
  </si>
  <si>
    <t>PDQB13A</t>
  </si>
  <si>
    <t>PDQB10A</t>
  </si>
  <si>
    <t>PDQB53A</t>
  </si>
  <si>
    <t>PDQB64A</t>
  </si>
  <si>
    <t>PDQB18A</t>
  </si>
  <si>
    <t>PRDB01A</t>
  </si>
  <si>
    <t>PREB02A</t>
  </si>
  <si>
    <t>PELB17A</t>
  </si>
  <si>
    <t>PCLB80A</t>
  </si>
  <si>
    <t>PCHB34A</t>
  </si>
  <si>
    <t>PRGB07A</t>
  </si>
  <si>
    <t>PRDB90A</t>
  </si>
  <si>
    <t>PRDB91A</t>
  </si>
  <si>
    <t>PCHB31A</t>
  </si>
  <si>
    <t>PCHB29A</t>
  </si>
  <si>
    <t>PCIB52A</t>
  </si>
  <si>
    <t>POPB30A</t>
  </si>
  <si>
    <t>PFLB08A</t>
  </si>
  <si>
    <t>PLZB01A</t>
  </si>
  <si>
    <t>PFQB81A</t>
  </si>
  <si>
    <t>PRGB02A</t>
  </si>
  <si>
    <t>PEQB16A</t>
  </si>
  <si>
    <t>PRDB87A</t>
  </si>
  <si>
    <t>1000249040</t>
  </si>
  <si>
    <t>vedl.</t>
  </si>
  <si>
    <t>1003559310</t>
  </si>
  <si>
    <t>BAL</t>
  </si>
  <si>
    <t>1003477120</t>
  </si>
  <si>
    <t>1003655260</t>
  </si>
  <si>
    <t>1002967950</t>
  </si>
  <si>
    <t>1002967910</t>
  </si>
  <si>
    <t>1002967930</t>
  </si>
  <si>
    <t>1000015590</t>
  </si>
  <si>
    <t>9870039000</t>
  </si>
  <si>
    <t>výk.</t>
  </si>
  <si>
    <t>9870039100</t>
  </si>
  <si>
    <t>9880006600</t>
  </si>
  <si>
    <t>KG</t>
  </si>
  <si>
    <t>1003301650</t>
  </si>
  <si>
    <t>1000040380</t>
  </si>
  <si>
    <t>1000039080</t>
  </si>
  <si>
    <t>9870011380</t>
  </si>
  <si>
    <t>1000084890</t>
  </si>
  <si>
    <t>1000085270</t>
  </si>
  <si>
    <t>1000085290</t>
  </si>
  <si>
    <t>1000055870</t>
  </si>
  <si>
    <t>1000291130</t>
  </si>
  <si>
    <t>9870011700</t>
  </si>
  <si>
    <t>1000291460</t>
  </si>
  <si>
    <t>1003682360</t>
  </si>
  <si>
    <t>1000037230</t>
  </si>
  <si>
    <t>1000036790</t>
  </si>
  <si>
    <t>1000084350</t>
  </si>
  <si>
    <t>9870037600</t>
  </si>
  <si>
    <t>1003354190</t>
  </si>
  <si>
    <t>1002966740</t>
  </si>
  <si>
    <t>1002966760</t>
  </si>
  <si>
    <t>1002966780</t>
  </si>
  <si>
    <t>1002966750</t>
  </si>
  <si>
    <t>1003069380</t>
  </si>
  <si>
    <t>1003559270</t>
  </si>
  <si>
    <t>9870020290</t>
  </si>
  <si>
    <t>9870020110</t>
  </si>
  <si>
    <t>9870011390</t>
  </si>
  <si>
    <t>1000327780</t>
  </si>
  <si>
    <t>M+P</t>
  </si>
  <si>
    <t>U</t>
  </si>
  <si>
    <r>
      <rPr>
        <b/>
        <sz val="18"/>
        <color rgb="FFC00000"/>
        <rFont val="Arial Rounded MT Bold"/>
        <family val="2"/>
      </rPr>
      <t xml:space="preserve">HTEEC </t>
    </r>
    <r>
      <rPr>
        <b/>
        <sz val="18"/>
        <color theme="1"/>
        <rFont val="Arial Rounded MT Bold"/>
        <family val="2"/>
      </rPr>
      <t>Service</t>
    </r>
    <r>
      <rPr>
        <b/>
        <sz val="18"/>
        <color rgb="FFC00000"/>
        <rFont val="Arial Rounded MT Bold"/>
        <family val="2"/>
      </rPr>
      <t xml:space="preserve"> s.r.o.</t>
    </r>
  </si>
  <si>
    <t>Holečkova 789/49</t>
  </si>
  <si>
    <t>150 00 Praha 5 - Smíchov</t>
  </si>
  <si>
    <t xml:space="preserve">IČO: 29139619 </t>
  </si>
  <si>
    <t>DIČ: CZ29139619</t>
  </si>
  <si>
    <t>HTEEC Service s.r.o.</t>
  </si>
  <si>
    <t>Paul Peter Fischer</t>
  </si>
  <si>
    <t>730 874 209</t>
  </si>
  <si>
    <t>Katastrální území:</t>
  </si>
  <si>
    <t>číslo smlouvy o smlouvě budoucí</t>
  </si>
  <si>
    <t xml:space="preserve">Ceníková položka dle platných VOP PD </t>
  </si>
  <si>
    <t>Vlastník</t>
  </si>
  <si>
    <t>Adresa</t>
  </si>
  <si>
    <t xml:space="preserve"> Parcelní číslo</t>
  </si>
  <si>
    <t>podíl</t>
  </si>
  <si>
    <t>LV</t>
  </si>
  <si>
    <r>
      <t>rozsah věcného břemene  (m</t>
    </r>
    <r>
      <rPr>
        <b/>
        <sz val="10"/>
        <rFont val="Arial"/>
        <family val="2"/>
        <charset val="238"/>
      </rPr>
      <t>²</t>
    </r>
    <r>
      <rPr>
        <b/>
        <sz val="10"/>
        <rFont val="Arial CE"/>
        <family val="2"/>
        <charset val="238"/>
      </rPr>
      <t>)</t>
    </r>
  </si>
  <si>
    <t xml:space="preserve">typ zařízení DS umístěné na nemovitosti </t>
  </si>
  <si>
    <t>Stav SoBS</t>
  </si>
  <si>
    <t>výpočet dle sazebníku</t>
  </si>
  <si>
    <t>Celkem</t>
  </si>
  <si>
    <t>Dodavatel PD</t>
  </si>
  <si>
    <t>R - built s.r.o.</t>
  </si>
  <si>
    <t>předal dne:</t>
  </si>
  <si>
    <t>podpis:</t>
  </si>
  <si>
    <t xml:space="preserve">odbor Inženýrink </t>
  </si>
  <si>
    <t>převzal dne:</t>
  </si>
  <si>
    <t>jméno:</t>
  </si>
  <si>
    <t>Karolína Dittrichová</t>
  </si>
  <si>
    <t>Příprava</t>
  </si>
  <si>
    <t>uzavřená</t>
  </si>
  <si>
    <t xml:space="preserve"> m² bm</t>
  </si>
  <si>
    <t>Jednot. cena</t>
  </si>
  <si>
    <t>Cena</t>
  </si>
  <si>
    <t>Výnosy z prodeje šrotu</t>
  </si>
  <si>
    <t>výpočet dle eBremena.cz</t>
  </si>
  <si>
    <t>Plná moc k zastupování – Karolína Dittrichová, R-built s.r.o.</t>
  </si>
  <si>
    <t>730 874 211</t>
  </si>
  <si>
    <t>Plná moc k zastupování – Paul Peter Fischer, R-built s.r.o.</t>
  </si>
  <si>
    <t>3. Seznam předpokládaného vzniku odpadů</t>
  </si>
  <si>
    <t>4. Zákadní charakteristika vnějších vlivů</t>
  </si>
  <si>
    <t>Rozpočet stavby</t>
  </si>
  <si>
    <t>1. REKAPITULACE NÁKLADŮ stavby v tisících Kč</t>
  </si>
  <si>
    <t>2. ZÁLOŽKY V SAPu</t>
  </si>
  <si>
    <t>3. REKAPITULACE NÁKLADŮ objektu v tisících Kč</t>
  </si>
  <si>
    <t>4. DODÁVKY ZHOTOVITELE</t>
  </si>
  <si>
    <t>5. OCENĚNÉ PRÁCE</t>
  </si>
  <si>
    <t>6. Montážní položky mimo platné ZMP / SMP – HZS</t>
  </si>
  <si>
    <t>7. BODOVÝ ROZPIS</t>
  </si>
  <si>
    <t>Předpokládaná výše náhrady bez DPH v Kč</t>
  </si>
  <si>
    <t>skříň SS100 / kabelové vedení NN</t>
  </si>
  <si>
    <t>střet</t>
  </si>
  <si>
    <t>nejsou dotčeni</t>
  </si>
  <si>
    <t>dotčeni</t>
  </si>
  <si>
    <t>E. Organizace výstavby</t>
  </si>
  <si>
    <t>G. Rozpočtová část</t>
  </si>
  <si>
    <t>H. Dokladová část 1</t>
  </si>
  <si>
    <t>H. Dokladová část 2</t>
  </si>
  <si>
    <t>I. SoBSVB</t>
  </si>
  <si>
    <t>Interní číslo</t>
  </si>
  <si>
    <t>2021/34</t>
  </si>
  <si>
    <t>Vypracoval</t>
  </si>
  <si>
    <t>Schválil</t>
  </si>
  <si>
    <t>Fischer Paul Peter</t>
  </si>
  <si>
    <t>Jiří Procházka</t>
  </si>
  <si>
    <t>Investor:</t>
  </si>
  <si>
    <t>ČEZ Distribuce, a.s.</t>
  </si>
  <si>
    <t>Stavba:</t>
  </si>
  <si>
    <t>Zakázka číslo:</t>
  </si>
  <si>
    <t>Stupeň PD:</t>
  </si>
  <si>
    <t>ÚS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</si>
</sst>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"/>
    <numFmt numFmtId="165" formatCode="#,##0\ &quot;Kč&quot;"/>
    <numFmt numFmtId="166" formatCode="0.0"/>
    <numFmt numFmtId="167" formatCode="###0.0;\-###0.0"/>
    <numFmt numFmtId="168" formatCode="####;\-####"/>
    <numFmt numFmtId="169" formatCode="#,##0.0;\-#,##0.0"/>
    <numFmt numFmtId="170" formatCode="#,##0.000;\-#,##0.000"/>
    <numFmt numFmtId="171" formatCode="###0.00000;\-###0.00000"/>
    <numFmt numFmtId="172" formatCode="mm\/dd\/yyyy"/>
    <numFmt numFmtId="173" formatCode="######/######"/>
    <numFmt numFmtId="174" formatCode="000\ 00"/>
  </numFmts>
  <fonts count="95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  <font>
      <b/>
      <sz val="9"/>
      <color theme="1"/>
      <name val="Arial Narrow"/>
      <family val="2"/>
      <charset val="238"/>
    </font>
    <font>
      <i/>
      <sz val="12"/>
      <color theme="1"/>
      <name val="Calibri"/>
      <family val="2"/>
      <charset val="238"/>
      <scheme val="minor"/>
    </font>
    <font>
      <b/>
      <sz val="36"/>
      <color theme="1"/>
      <name val="Times New Roman"/>
      <family val="1"/>
      <charset val="238"/>
    </font>
    <font>
      <sz val="20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Arial CE"/>
      <charset val="238"/>
    </font>
    <font>
      <b/>
      <sz val="12"/>
      <color theme="1"/>
      <name val="Arial CE"/>
      <charset val="238"/>
    </font>
    <font>
      <b/>
      <sz val="10"/>
      <name val="Arial CE"/>
      <charset val="238"/>
    </font>
    <font>
      <i/>
      <sz val="10"/>
      <color indexed="23"/>
      <name val="Arial CE"/>
      <charset val="238"/>
    </font>
    <font>
      <i/>
      <sz val="9"/>
      <color indexed="23"/>
      <name val="Arial CE"/>
      <charset val="238"/>
    </font>
    <font>
      <sz val="9"/>
      <name val="Arial CE"/>
      <charset val="238"/>
    </font>
    <font>
      <sz val="8"/>
      <name val="Arial Narrow"/>
      <family val="2"/>
      <charset val="238"/>
    </font>
    <font>
      <sz val="10"/>
      <color indexed="23"/>
      <name val="Arial CE"/>
      <charset val="238"/>
    </font>
    <font>
      <sz val="10"/>
      <color indexed="10"/>
      <name val="Arial CE"/>
      <charset val="238"/>
    </font>
    <font>
      <sz val="8"/>
      <name val="Arial CE"/>
      <charset val="238"/>
    </font>
    <font>
      <sz val="10"/>
      <color indexed="17"/>
      <name val="Arial CE"/>
      <charset val="238"/>
    </font>
    <font>
      <sz val="8"/>
      <color indexed="81"/>
      <name val="Tahoma"/>
      <family val="2"/>
      <charset val="238"/>
    </font>
    <font>
      <i/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u/>
      <sz val="8"/>
      <color indexed="81"/>
      <name val="Tahoma"/>
      <family val="2"/>
      <charset val="238"/>
    </font>
    <font>
      <b/>
      <u/>
      <sz val="8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16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Arial CE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indexed="20"/>
      <name val="Calibri"/>
      <family val="2"/>
      <charset val="238"/>
    </font>
    <font>
      <b/>
      <sz val="11"/>
      <color indexed="8"/>
      <name val="Calibri"/>
      <family val="2"/>
      <charset val="238"/>
      <scheme val="minor"/>
    </font>
    <font>
      <sz val="11"/>
      <name val="Arial CE"/>
      <family val="2"/>
      <charset val="238"/>
    </font>
    <font>
      <sz val="11"/>
      <color indexed="8"/>
      <name val="Calibri"/>
      <family val="2"/>
      <charset val="238"/>
      <scheme val="minor"/>
    </font>
    <font>
      <vertAlign val="superscript"/>
      <sz val="11"/>
      <color indexed="8"/>
      <name val="Calibri"/>
      <family val="2"/>
      <charset val="238"/>
      <scheme val="minor"/>
    </font>
    <font>
      <sz val="10"/>
      <color indexed="8"/>
      <name val="Arial CE"/>
      <family val="2"/>
      <charset val="238"/>
    </font>
    <font>
      <sz val="11"/>
      <color theme="2" tint="-0.499984740745262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rgb="FFFF0000"/>
      <name val="Arial CE"/>
      <family val="2"/>
      <charset val="238"/>
    </font>
    <font>
      <sz val="12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b/>
      <sz val="9"/>
      <color indexed="10"/>
      <name val="Tahoma"/>
      <family val="2"/>
      <charset val="238"/>
    </font>
    <font>
      <b/>
      <sz val="13"/>
      <name val="Arial Black"/>
      <family val="2"/>
      <charset val="238"/>
    </font>
    <font>
      <b/>
      <sz val="9"/>
      <name val="Arial"/>
      <family val="2"/>
      <charset val="238"/>
    </font>
    <font>
      <sz val="12"/>
      <name val="Times New Roman"/>
      <family val="1"/>
      <charset val="238"/>
    </font>
    <font>
      <b/>
      <u/>
      <sz val="14"/>
      <name val="Times New Roman"/>
      <family val="1"/>
      <charset val="238"/>
    </font>
    <font>
      <b/>
      <sz val="12"/>
      <name val="Times New Roman"/>
      <family val="1"/>
      <charset val="238"/>
    </font>
    <font>
      <b/>
      <u/>
      <sz val="12"/>
      <name val="Times New Roman"/>
      <family val="1"/>
      <charset val="238"/>
    </font>
    <font>
      <sz val="10"/>
      <name val="Times New Roman"/>
      <family val="1"/>
      <charset val="238"/>
    </font>
    <font>
      <sz val="10"/>
      <name val="Arial"/>
      <family val="2"/>
      <charset val="238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color theme="1"/>
      <name val="Calibri Light"/>
      <family val="2"/>
      <charset val="238"/>
      <scheme val="major"/>
    </font>
    <font>
      <sz val="28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2"/>
      <color rgb="FFC00000"/>
      <name val="Calibri"/>
      <family val="2"/>
      <charset val="238"/>
      <scheme val="minor"/>
    </font>
    <font>
      <u/>
      <sz val="11"/>
      <color rgb="FFC00000"/>
      <name val="Calibri"/>
      <family val="2"/>
      <charset val="238"/>
      <scheme val="minor"/>
    </font>
    <font>
      <sz val="11"/>
      <name val="Cambria"/>
      <family val="1"/>
      <charset val="238"/>
    </font>
    <font>
      <b/>
      <sz val="11"/>
      <name val="Cambria"/>
      <family val="1"/>
      <charset val="238"/>
    </font>
    <font>
      <sz val="10"/>
      <name val="Cambria"/>
      <family val="1"/>
      <charset val="238"/>
    </font>
    <font>
      <b/>
      <sz val="16"/>
      <color indexed="10"/>
      <name val="Arial"/>
      <family val="2"/>
      <charset val="238"/>
    </font>
    <font>
      <sz val="10"/>
      <name val="Arial"/>
      <family val="2"/>
      <charset val="238"/>
    </font>
    <font>
      <sz val="10"/>
      <color indexed="10"/>
      <name val="Arial"/>
      <family val="2"/>
      <charset val="238"/>
    </font>
    <font>
      <b/>
      <sz val="10"/>
      <name val="Arial"/>
      <family val="2"/>
      <charset val="238"/>
    </font>
    <font>
      <i/>
      <sz val="10"/>
      <color indexed="23"/>
      <name val="Arial"/>
      <family val="2"/>
      <charset val="238"/>
    </font>
    <font>
      <b/>
      <sz val="10"/>
      <color indexed="10"/>
      <name val="Arial"/>
      <family val="2"/>
      <charset val="238"/>
    </font>
    <font>
      <b/>
      <sz val="10"/>
      <color indexed="12"/>
      <name val="Arial"/>
      <family val="2"/>
      <charset val="238"/>
    </font>
    <font>
      <i/>
      <sz val="10"/>
      <name val="Arial"/>
      <family val="2"/>
      <charset val="238"/>
    </font>
    <font>
      <sz val="11"/>
      <color indexed="57"/>
      <name val="Calibri"/>
      <family val="2"/>
      <charset val="238"/>
    </font>
    <font>
      <b/>
      <sz val="18"/>
      <color theme="1"/>
      <name val="Arial Rounded MT Bold"/>
      <family val="2"/>
    </font>
    <font>
      <b/>
      <sz val="18"/>
      <color rgb="FFC00000"/>
      <name val="Arial Rounded MT Bold"/>
      <family val="2"/>
    </font>
    <font>
      <sz val="10"/>
      <name val="Arial CE"/>
    </font>
    <font>
      <b/>
      <sz val="10"/>
      <name val="Arial CE"/>
      <family val="2"/>
      <charset val="238"/>
    </font>
    <font>
      <sz val="10"/>
      <name val="Arial CE"/>
      <charset val="238"/>
    </font>
    <font>
      <b/>
      <i/>
      <sz val="11"/>
      <name val="Arial CE"/>
      <family val="2"/>
      <charset val="238"/>
    </font>
    <font>
      <b/>
      <sz val="11"/>
      <name val="Arial CE"/>
      <charset val="238"/>
    </font>
    <font>
      <b/>
      <sz val="10"/>
      <color rgb="FFFF0000"/>
      <name val="Arial CE"/>
      <charset val="238"/>
    </font>
    <font>
      <sz val="13"/>
      <color theme="1"/>
      <name val="Calibri"/>
      <family val="2"/>
      <charset val="238"/>
      <scheme val="minor"/>
    </font>
    <font>
      <sz val="13"/>
      <name val="Arial CE"/>
    </font>
    <font>
      <sz val="13"/>
      <name val="Arial CE"/>
      <charset val="238"/>
    </font>
    <font>
      <i/>
      <u/>
      <sz val="11"/>
      <color theme="1"/>
      <name val="Calibri"/>
      <family val="2"/>
      <charset val="238"/>
      <scheme val="minor"/>
    </font>
    <font>
      <sz val="12"/>
      <color rgb="FF92D05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1"/>
      <color theme="1"/>
      <name val="Calibri Light"/>
      <family val="2"/>
      <charset val="238"/>
    </font>
    <font>
      <sz val="12"/>
      <color theme="1"/>
      <name val="Calibri Light"/>
      <family val="2"/>
      <charset val="238"/>
    </font>
    <font>
      <sz val="17"/>
      <color theme="1"/>
      <name val="Calibri Light"/>
      <family val="2"/>
      <charset val="238"/>
    </font>
    <font>
      <sz val="55"/>
      <color rgb="FFFF0000"/>
      <name val="Arial"/>
      <family val="2"/>
      <charset val="238"/>
    </font>
  </fonts>
  <fills count="2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0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9"/>
      </patternFill>
    </fill>
  </fills>
  <borders count="1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6" fillId="0" borderId="0"/>
    <xf numFmtId="0" fontId="79" fillId="0" borderId="0"/>
  </cellStyleXfs>
  <cellXfs count="59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49" fontId="1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0" xfId="0" applyBorder="1" applyAlignment="1"/>
    <xf numFmtId="0" fontId="1" fillId="0" borderId="6" xfId="0" applyFont="1" applyBorder="1"/>
    <xf numFmtId="0" fontId="1" fillId="0" borderId="7" xfId="0" applyFont="1" applyBorder="1"/>
    <xf numFmtId="0" fontId="4" fillId="0" borderId="4" xfId="0" applyFont="1" applyBorder="1"/>
    <xf numFmtId="0" fontId="4" fillId="0" borderId="0" xfId="0" applyFont="1" applyBorder="1"/>
    <xf numFmtId="0" fontId="5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0" fillId="2" borderId="9" xfId="0" applyFill="1" applyBorder="1"/>
    <xf numFmtId="0" fontId="0" fillId="2" borderId="9" xfId="0" applyNumberFormat="1" applyFill="1" applyBorder="1"/>
    <xf numFmtId="0" fontId="7" fillId="0" borderId="10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19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1" fillId="0" borderId="8" xfId="0" applyFont="1" applyBorder="1"/>
    <xf numFmtId="0" fontId="12" fillId="0" borderId="1" xfId="0" applyFont="1" applyBorder="1" applyAlignment="1">
      <alignment horizontal="left" indent="2"/>
    </xf>
    <xf numFmtId="0" fontId="1" fillId="0" borderId="2" xfId="0" applyFont="1" applyBorder="1"/>
    <xf numFmtId="0" fontId="1" fillId="0" borderId="3" xfId="0" applyFont="1" applyBorder="1"/>
    <xf numFmtId="0" fontId="4" fillId="0" borderId="0" xfId="0" applyFont="1" applyBorder="1" applyAlignment="1">
      <alignment horizontal="left"/>
    </xf>
    <xf numFmtId="0" fontId="0" fillId="8" borderId="23" xfId="0" applyFill="1" applyBorder="1"/>
    <xf numFmtId="0" fontId="17" fillId="9" borderId="28" xfId="0" applyFont="1" applyFill="1" applyBorder="1" applyProtection="1">
      <protection locked="0"/>
    </xf>
    <xf numFmtId="0" fontId="17" fillId="0" borderId="29" xfId="0" applyFont="1" applyBorder="1" applyProtection="1">
      <protection locked="0"/>
    </xf>
    <xf numFmtId="0" fontId="0" fillId="10" borderId="0" xfId="0" applyFill="1" applyProtection="1">
      <protection locked="0"/>
    </xf>
    <xf numFmtId="0" fontId="0" fillId="0" borderId="0" xfId="0" applyProtection="1">
      <protection locked="0"/>
    </xf>
    <xf numFmtId="0" fontId="0" fillId="8" borderId="20" xfId="0" applyFill="1" applyBorder="1"/>
    <xf numFmtId="0" fontId="0" fillId="11" borderId="30" xfId="0" applyFill="1" applyBorder="1"/>
    <xf numFmtId="0" fontId="0" fillId="11" borderId="9" xfId="0" applyFill="1" applyBorder="1" applyAlignment="1">
      <alignment vertical="center"/>
    </xf>
    <xf numFmtId="0" fontId="0" fillId="11" borderId="9" xfId="0" applyFill="1" applyBorder="1" applyAlignment="1">
      <alignment vertical="center" wrapText="1"/>
    </xf>
    <xf numFmtId="0" fontId="0" fillId="14" borderId="9" xfId="0" applyFill="1" applyBorder="1" applyAlignment="1">
      <alignment vertical="center" wrapText="1"/>
    </xf>
    <xf numFmtId="0" fontId="0" fillId="15" borderId="9" xfId="0" applyFill="1" applyBorder="1" applyAlignment="1">
      <alignment vertical="center" wrapText="1"/>
    </xf>
    <xf numFmtId="0" fontId="0" fillId="16" borderId="9" xfId="0" applyFill="1" applyBorder="1" applyAlignment="1">
      <alignment vertical="center" wrapText="1"/>
    </xf>
    <xf numFmtId="0" fontId="0" fillId="12" borderId="9" xfId="0" applyFill="1" applyBorder="1" applyAlignment="1">
      <alignment horizontal="left" vertical="center" wrapText="1"/>
    </xf>
    <xf numFmtId="0" fontId="17" fillId="0" borderId="0" xfId="0" applyFont="1" applyProtection="1">
      <protection locked="0"/>
    </xf>
    <xf numFmtId="0" fontId="18" fillId="0" borderId="0" xfId="0" applyFont="1" applyProtection="1">
      <protection locked="0"/>
    </xf>
    <xf numFmtId="14" fontId="19" fillId="0" borderId="0" xfId="0" applyNumberFormat="1" applyFont="1" applyProtection="1">
      <protection locked="0"/>
    </xf>
    <xf numFmtId="0" fontId="0" fillId="0" borderId="0" xfId="0" applyAlignment="1" applyProtection="1">
      <alignment horizontal="left" indent="1"/>
      <protection locked="0"/>
    </xf>
    <xf numFmtId="14" fontId="20" fillId="0" borderId="0" xfId="0" applyNumberFormat="1" applyFont="1" applyAlignment="1" applyProtection="1">
      <alignment horizontal="center"/>
      <protection locked="0"/>
    </xf>
    <xf numFmtId="0" fontId="21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14" fontId="20" fillId="0" borderId="0" xfId="0" applyNumberFormat="1" applyFont="1" applyProtection="1">
      <protection locked="0"/>
    </xf>
    <xf numFmtId="0" fontId="22" fillId="0" borderId="0" xfId="0" applyFont="1" applyProtection="1">
      <protection locked="0"/>
    </xf>
    <xf numFmtId="0" fontId="0" fillId="14" borderId="0" xfId="0" applyFill="1" applyAlignment="1" applyProtection="1">
      <alignment horizontal="center" vertical="center" wrapText="1"/>
      <protection locked="0"/>
    </xf>
    <xf numFmtId="0" fontId="0" fillId="15" borderId="0" xfId="0" applyFill="1" applyAlignment="1" applyProtection="1">
      <alignment horizontal="center"/>
      <protection locked="0"/>
    </xf>
    <xf numFmtId="0" fontId="23" fillId="0" borderId="0" xfId="0" applyFont="1" applyProtection="1">
      <protection locked="0"/>
    </xf>
    <xf numFmtId="0" fontId="24" fillId="0" borderId="0" xfId="0" applyFont="1" applyProtection="1">
      <protection locked="0"/>
    </xf>
    <xf numFmtId="0" fontId="21" fillId="0" borderId="0" xfId="0" applyFont="1" applyAlignment="1" applyProtection="1">
      <alignment wrapText="1"/>
      <protection locked="0"/>
    </xf>
    <xf numFmtId="16" fontId="0" fillId="0" borderId="0" xfId="0" applyNumberFormat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left" indent="1"/>
      <protection locked="0"/>
    </xf>
    <xf numFmtId="0" fontId="25" fillId="0" borderId="0" xfId="0" applyFont="1" applyAlignment="1" applyProtection="1">
      <alignment horizontal="left" indent="1"/>
      <protection locked="0"/>
    </xf>
    <xf numFmtId="0" fontId="33" fillId="0" borderId="0" xfId="0" applyFont="1" applyAlignment="1">
      <alignment horizontal="center"/>
    </xf>
    <xf numFmtId="14" fontId="33" fillId="0" borderId="0" xfId="0" applyNumberFormat="1" applyFont="1" applyAlignment="1">
      <alignment horizontal="center"/>
    </xf>
    <xf numFmtId="0" fontId="34" fillId="0" borderId="0" xfId="0" applyFont="1"/>
    <xf numFmtId="0" fontId="35" fillId="0" borderId="0" xfId="0" applyFont="1" applyAlignment="1">
      <alignment horizontal="right" wrapText="1"/>
    </xf>
    <xf numFmtId="0" fontId="35" fillId="0" borderId="0" xfId="0" applyFont="1" applyAlignment="1">
      <alignment wrapText="1"/>
    </xf>
    <xf numFmtId="0" fontId="36" fillId="0" borderId="0" xfId="0" applyFont="1"/>
    <xf numFmtId="0" fontId="35" fillId="0" borderId="0" xfId="0" applyFont="1" applyAlignment="1">
      <alignment horizontal="right"/>
    </xf>
    <xf numFmtId="0" fontId="38" fillId="0" borderId="28" xfId="0" applyFont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40" fillId="0" borderId="10" xfId="0" applyFont="1" applyBorder="1" applyAlignment="1">
      <alignment horizontal="left"/>
    </xf>
    <xf numFmtId="0" fontId="40" fillId="0" borderId="11" xfId="0" applyFont="1" applyBorder="1" applyAlignment="1">
      <alignment horizontal="left"/>
    </xf>
    <xf numFmtId="0" fontId="40" fillId="0" borderId="11" xfId="0" applyFont="1" applyBorder="1" applyAlignment="1">
      <alignment horizontal="center"/>
    </xf>
    <xf numFmtId="0" fontId="36" fillId="0" borderId="11" xfId="0" applyFont="1" applyBorder="1" applyAlignment="1">
      <alignment horizontal="left" wrapText="1"/>
    </xf>
    <xf numFmtId="0" fontId="36" fillId="0" borderId="11" xfId="0" applyFont="1" applyBorder="1" applyAlignment="1">
      <alignment horizontal="center"/>
    </xf>
    <xf numFmtId="3" fontId="36" fillId="0" borderId="11" xfId="0" applyNumberFormat="1" applyFont="1" applyBorder="1" applyAlignment="1">
      <alignment horizontal="right" indent="1"/>
    </xf>
    <xf numFmtId="165" fontId="36" fillId="0" borderId="12" xfId="0" applyNumberFormat="1" applyFont="1" applyBorder="1"/>
    <xf numFmtId="0" fontId="42" fillId="0" borderId="0" xfId="0" applyFont="1" applyAlignment="1">
      <alignment horizontal="left"/>
    </xf>
    <xf numFmtId="164" fontId="37" fillId="17" borderId="33" xfId="0" applyNumberFormat="1" applyFont="1" applyFill="1" applyBorder="1" applyAlignment="1" applyProtection="1">
      <alignment horizontal="center" vertical="center"/>
      <protection locked="0"/>
    </xf>
    <xf numFmtId="166" fontId="37" fillId="17" borderId="35" xfId="0" applyNumberFormat="1" applyFont="1" applyFill="1" applyBorder="1" applyAlignment="1" applyProtection="1">
      <alignment horizontal="right" vertical="center" indent="1"/>
      <protection locked="0"/>
    </xf>
    <xf numFmtId="0" fontId="45" fillId="0" borderId="0" xfId="0" applyFont="1" applyAlignment="1">
      <alignment horizontal="left"/>
    </xf>
    <xf numFmtId="165" fontId="42" fillId="0" borderId="0" xfId="0" applyNumberFormat="1" applyFont="1" applyAlignment="1">
      <alignment horizontal="right" indent="1"/>
    </xf>
    <xf numFmtId="0" fontId="40" fillId="0" borderId="36" xfId="0" applyFont="1" applyBorder="1" applyAlignment="1">
      <alignment horizontal="left"/>
    </xf>
    <xf numFmtId="0" fontId="40" fillId="0" borderId="37" xfId="0" applyFont="1" applyBorder="1" applyAlignment="1">
      <alignment horizontal="left"/>
    </xf>
    <xf numFmtId="0" fontId="40" fillId="0" borderId="37" xfId="0" applyFont="1" applyBorder="1" applyAlignment="1">
      <alignment horizontal="center"/>
    </xf>
    <xf numFmtId="0" fontId="36" fillId="0" borderId="37" xfId="0" applyFont="1" applyBorder="1" applyAlignment="1">
      <alignment horizontal="left"/>
    </xf>
    <xf numFmtId="0" fontId="36" fillId="0" borderId="37" xfId="0" applyFont="1" applyBorder="1" applyAlignment="1">
      <alignment horizontal="center"/>
    </xf>
    <xf numFmtId="165" fontId="44" fillId="0" borderId="38" xfId="0" applyNumberFormat="1" applyFont="1" applyBorder="1"/>
    <xf numFmtId="0" fontId="40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0" fontId="36" fillId="0" borderId="39" xfId="0" applyFont="1" applyBorder="1" applyAlignment="1">
      <alignment horizontal="center"/>
    </xf>
    <xf numFmtId="0" fontId="36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165" fontId="35" fillId="0" borderId="40" xfId="0" applyNumberFormat="1" applyFont="1" applyBorder="1"/>
    <xf numFmtId="0" fontId="39" fillId="0" borderId="0" xfId="0" applyFont="1"/>
    <xf numFmtId="0" fontId="40" fillId="0" borderId="41" xfId="0" applyFont="1" applyBorder="1" applyAlignment="1">
      <alignment horizontal="left"/>
    </xf>
    <xf numFmtId="0" fontId="40" fillId="0" borderId="42" xfId="0" applyFont="1" applyBorder="1" applyAlignment="1">
      <alignment horizontal="left"/>
    </xf>
    <xf numFmtId="0" fontId="38" fillId="0" borderId="42" xfId="0" applyFont="1" applyBorder="1" applyAlignment="1">
      <alignment horizontal="right"/>
    </xf>
    <xf numFmtId="165" fontId="35" fillId="0" borderId="43" xfId="0" applyNumberFormat="1" applyFont="1" applyBorder="1"/>
    <xf numFmtId="0" fontId="46" fillId="0" borderId="0" xfId="0" applyFont="1" applyAlignment="1">
      <alignment wrapText="1"/>
    </xf>
    <xf numFmtId="0" fontId="46" fillId="0" borderId="0" xfId="0" applyFont="1"/>
    <xf numFmtId="0" fontId="0" fillId="0" borderId="0" xfId="0" applyAlignment="1">
      <alignment wrapText="1"/>
    </xf>
    <xf numFmtId="0" fontId="42" fillId="0" borderId="0" xfId="0" applyFont="1" applyAlignment="1">
      <alignment horizontal="right"/>
    </xf>
    <xf numFmtId="0" fontId="40" fillId="0" borderId="34" xfId="0" applyFont="1" applyBorder="1" applyAlignment="1">
      <alignment horizontal="left"/>
    </xf>
    <xf numFmtId="0" fontId="40" fillId="0" borderId="34" xfId="0" applyFont="1" applyBorder="1" applyAlignment="1">
      <alignment horizontal="center"/>
    </xf>
    <xf numFmtId="0" fontId="51" fillId="18" borderId="0" xfId="0" applyFont="1" applyFill="1"/>
    <xf numFmtId="0" fontId="52" fillId="18" borderId="0" xfId="0" applyFont="1" applyFill="1" applyAlignment="1">
      <alignment horizontal="center"/>
    </xf>
    <xf numFmtId="0" fontId="53" fillId="18" borderId="0" xfId="0" applyFont="1" applyFill="1" applyAlignment="1">
      <alignment horizontal="center"/>
    </xf>
    <xf numFmtId="0" fontId="51" fillId="18" borderId="4" xfId="0" applyFont="1" applyFill="1" applyBorder="1"/>
    <xf numFmtId="0" fontId="55" fillId="18" borderId="55" xfId="0" applyFont="1" applyFill="1" applyBorder="1" applyAlignment="1">
      <alignment horizontal="center" vertical="center"/>
    </xf>
    <xf numFmtId="0" fontId="55" fillId="18" borderId="59" xfId="0" applyFont="1" applyFill="1" applyBorder="1" applyAlignment="1">
      <alignment horizontal="center" vertical="center" wrapText="1"/>
    </xf>
    <xf numFmtId="0" fontId="51" fillId="18" borderId="59" xfId="0" applyFont="1" applyFill="1" applyBorder="1" applyAlignment="1">
      <alignment horizontal="center" vertical="center"/>
    </xf>
    <xf numFmtId="0" fontId="51" fillId="18" borderId="60" xfId="0" applyFont="1" applyFill="1" applyBorder="1" applyAlignment="1">
      <alignment horizontal="center" vertical="center"/>
    </xf>
    <xf numFmtId="0" fontId="51" fillId="18" borderId="63" xfId="0" applyFont="1" applyFill="1" applyBorder="1" applyAlignment="1">
      <alignment horizontal="center"/>
    </xf>
    <xf numFmtId="0" fontId="51" fillId="18" borderId="49" xfId="0" applyFont="1" applyFill="1" applyBorder="1" applyAlignment="1">
      <alignment horizontal="center"/>
    </xf>
    <xf numFmtId="0" fontId="51" fillId="18" borderId="51" xfId="0" applyFont="1" applyFill="1" applyBorder="1" applyAlignment="1">
      <alignment horizontal="center"/>
    </xf>
    <xf numFmtId="0" fontId="51" fillId="18" borderId="64" xfId="0" applyFont="1" applyFill="1" applyBorder="1" applyAlignment="1">
      <alignment horizontal="center"/>
    </xf>
    <xf numFmtId="0" fontId="51" fillId="18" borderId="67" xfId="0" applyFont="1" applyFill="1" applyBorder="1" applyAlignment="1">
      <alignment horizontal="center"/>
    </xf>
    <xf numFmtId="0" fontId="51" fillId="18" borderId="68" xfId="0" applyFont="1" applyFill="1" applyBorder="1" applyAlignment="1">
      <alignment horizontal="center"/>
    </xf>
    <xf numFmtId="0" fontId="51" fillId="18" borderId="66" xfId="0" applyFont="1" applyFill="1" applyBorder="1" applyAlignment="1">
      <alignment horizontal="center"/>
    </xf>
    <xf numFmtId="0" fontId="51" fillId="18" borderId="69" xfId="0" applyFont="1" applyFill="1" applyBorder="1" applyAlignment="1">
      <alignment horizontal="center"/>
    </xf>
    <xf numFmtId="0" fontId="55" fillId="18" borderId="67" xfId="0" applyFont="1" applyFill="1" applyBorder="1" applyAlignment="1">
      <alignment horizontal="center"/>
    </xf>
    <xf numFmtId="0" fontId="55" fillId="18" borderId="67" xfId="0" applyFont="1" applyFill="1" applyBorder="1" applyAlignment="1">
      <alignment horizontal="left"/>
    </xf>
    <xf numFmtId="0" fontId="55" fillId="18" borderId="68" xfId="0" applyFont="1" applyFill="1" applyBorder="1" applyAlignment="1">
      <alignment horizontal="left"/>
    </xf>
    <xf numFmtId="0" fontId="55" fillId="18" borderId="66" xfId="0" applyFont="1" applyFill="1" applyBorder="1" applyAlignment="1">
      <alignment horizontal="left"/>
    </xf>
    <xf numFmtId="0" fontId="55" fillId="18" borderId="69" xfId="0" applyFont="1" applyFill="1" applyBorder="1" applyAlignment="1">
      <alignment horizontal="center"/>
    </xf>
    <xf numFmtId="0" fontId="55" fillId="18" borderId="59" xfId="0" applyFont="1" applyFill="1" applyBorder="1" applyAlignment="1">
      <alignment horizontal="center"/>
    </xf>
    <xf numFmtId="0" fontId="55" fillId="18" borderId="59" xfId="0" applyFont="1" applyFill="1" applyBorder="1" applyAlignment="1">
      <alignment horizontal="left"/>
    </xf>
    <xf numFmtId="0" fontId="55" fillId="18" borderId="60" xfId="0" applyFont="1" applyFill="1" applyBorder="1" applyAlignment="1">
      <alignment horizontal="left"/>
    </xf>
    <xf numFmtId="0" fontId="55" fillId="18" borderId="71" xfId="0" applyFont="1" applyFill="1" applyBorder="1" applyAlignment="1">
      <alignment horizontal="left"/>
    </xf>
    <xf numFmtId="0" fontId="55" fillId="18" borderId="72" xfId="0" applyFont="1" applyFill="1" applyBorder="1" applyAlignment="1">
      <alignment horizontal="center"/>
    </xf>
    <xf numFmtId="0" fontId="5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>
      <alignment horizontal="center" vertical="top" wrapText="1"/>
    </xf>
    <xf numFmtId="0" fontId="0" fillId="26" borderId="0" xfId="0" applyFill="1" applyAlignment="1">
      <alignment horizontal="left" vertical="top"/>
    </xf>
    <xf numFmtId="0" fontId="59" fillId="0" borderId="0" xfId="0" applyFont="1" applyBorder="1"/>
    <xf numFmtId="0" fontId="61" fillId="0" borderId="0" xfId="0" applyFont="1" applyBorder="1" applyAlignment="1">
      <alignment horizontal="left" indent="2"/>
    </xf>
    <xf numFmtId="0" fontId="0" fillId="0" borderId="0" xfId="0" applyAlignment="1">
      <alignment horizontal="left"/>
    </xf>
    <xf numFmtId="37" fontId="65" fillId="0" borderId="0" xfId="0" applyNumberFormat="1" applyFont="1" applyAlignment="1">
      <alignment horizontal="right"/>
    </xf>
    <xf numFmtId="167" fontId="65" fillId="0" borderId="0" xfId="0" applyNumberFormat="1" applyFont="1" applyAlignment="1">
      <alignment horizontal="right"/>
    </xf>
    <xf numFmtId="0" fontId="65" fillId="0" borderId="0" xfId="0" applyFont="1" applyAlignment="1">
      <alignment horizontal="left"/>
    </xf>
    <xf numFmtId="0" fontId="66" fillId="0" borderId="73" xfId="0" applyFont="1" applyBorder="1" applyAlignment="1">
      <alignment horizontal="left" wrapText="1"/>
    </xf>
    <xf numFmtId="0" fontId="65" fillId="0" borderId="74" xfId="0" applyFont="1" applyBorder="1" applyAlignment="1">
      <alignment horizontal="left"/>
    </xf>
    <xf numFmtId="167" fontId="65" fillId="0" borderId="74" xfId="0" applyNumberFormat="1" applyFont="1" applyBorder="1" applyAlignment="1">
      <alignment horizontal="right"/>
    </xf>
    <xf numFmtId="0" fontId="66" fillId="0" borderId="75" xfId="0" applyFont="1" applyBorder="1" applyAlignment="1">
      <alignment horizontal="left" wrapText="1"/>
    </xf>
    <xf numFmtId="0" fontId="65" fillId="0" borderId="76" xfId="0" applyFont="1" applyBorder="1" applyAlignment="1">
      <alignment horizontal="left" wrapText="1"/>
    </xf>
    <xf numFmtId="37" fontId="65" fillId="0" borderId="77" xfId="0" applyNumberFormat="1" applyFont="1" applyBorder="1" applyAlignment="1">
      <alignment horizontal="right"/>
    </xf>
    <xf numFmtId="167" fontId="65" fillId="0" borderId="77" xfId="0" applyNumberFormat="1" applyFont="1" applyBorder="1" applyAlignment="1">
      <alignment horizontal="right"/>
    </xf>
    <xf numFmtId="0" fontId="65" fillId="0" borderId="33" xfId="0" applyFont="1" applyBorder="1" applyAlignment="1">
      <alignment horizontal="left" wrapText="1"/>
    </xf>
    <xf numFmtId="0" fontId="65" fillId="0" borderId="78" xfId="0" applyFont="1" applyBorder="1" applyAlignment="1">
      <alignment horizontal="left" vertical="center" wrapText="1"/>
    </xf>
    <xf numFmtId="0" fontId="65" fillId="0" borderId="78" xfId="0" applyFont="1" applyBorder="1" applyAlignment="1">
      <alignment horizontal="left" wrapText="1"/>
    </xf>
    <xf numFmtId="0" fontId="65" fillId="0" borderId="73" xfId="0" applyFont="1" applyBorder="1" applyAlignment="1">
      <alignment horizontal="right" wrapText="1"/>
    </xf>
    <xf numFmtId="0" fontId="65" fillId="19" borderId="78" xfId="0" applyFont="1" applyFill="1" applyBorder="1" applyAlignment="1">
      <alignment horizontal="center"/>
    </xf>
    <xf numFmtId="0" fontId="65" fillId="19" borderId="79" xfId="0" applyFont="1" applyFill="1" applyBorder="1" applyAlignment="1">
      <alignment horizontal="center"/>
    </xf>
    <xf numFmtId="0" fontId="65" fillId="0" borderId="75" xfId="0" applyFont="1" applyBorder="1" applyAlignment="1">
      <alignment horizontal="right" wrapText="1"/>
    </xf>
    <xf numFmtId="37" fontId="65" fillId="20" borderId="78" xfId="0" applyNumberFormat="1" applyFont="1" applyFill="1" applyBorder="1" applyAlignment="1">
      <alignment horizontal="right"/>
    </xf>
    <xf numFmtId="168" fontId="65" fillId="20" borderId="78" xfId="0" applyNumberFormat="1" applyFont="1" applyFill="1" applyBorder="1" applyAlignment="1">
      <alignment horizontal="right"/>
    </xf>
    <xf numFmtId="0" fontId="65" fillId="21" borderId="78" xfId="0" applyFont="1" applyFill="1" applyBorder="1" applyAlignment="1">
      <alignment horizontal="left" wrapText="1"/>
    </xf>
    <xf numFmtId="167" fontId="65" fillId="0" borderId="79" xfId="0" applyNumberFormat="1" applyFont="1" applyBorder="1" applyAlignment="1">
      <alignment horizontal="right"/>
    </xf>
    <xf numFmtId="0" fontId="65" fillId="0" borderId="75" xfId="0" applyFont="1" applyBorder="1" applyAlignment="1">
      <alignment horizontal="left" wrapText="1"/>
    </xf>
    <xf numFmtId="37" fontId="65" fillId="20" borderId="75" xfId="0" applyNumberFormat="1" applyFont="1" applyFill="1" applyBorder="1" applyAlignment="1">
      <alignment horizontal="right"/>
    </xf>
    <xf numFmtId="167" fontId="65" fillId="0" borderId="73" xfId="0" applyNumberFormat="1" applyFont="1" applyBorder="1" applyAlignment="1">
      <alignment horizontal="right"/>
    </xf>
    <xf numFmtId="0" fontId="65" fillId="21" borderId="75" xfId="0" applyFont="1" applyFill="1" applyBorder="1" applyAlignment="1">
      <alignment horizontal="left" wrapText="1"/>
    </xf>
    <xf numFmtId="0" fontId="65" fillId="0" borderId="80" xfId="0" applyFont="1" applyBorder="1" applyAlignment="1">
      <alignment horizontal="left" wrapText="1"/>
    </xf>
    <xf numFmtId="37" fontId="65" fillId="0" borderId="74" xfId="0" applyNumberFormat="1" applyFont="1" applyBorder="1" applyAlignment="1">
      <alignment horizontal="right"/>
    </xf>
    <xf numFmtId="167" fontId="65" fillId="0" borderId="80" xfId="0" applyNumberFormat="1" applyFont="1" applyBorder="1" applyAlignment="1">
      <alignment horizontal="right"/>
    </xf>
    <xf numFmtId="0" fontId="65" fillId="22" borderId="76" xfId="0" applyFont="1" applyFill="1" applyBorder="1" applyAlignment="1">
      <alignment horizontal="left" wrapText="1"/>
    </xf>
    <xf numFmtId="169" fontId="65" fillId="22" borderId="81" xfId="0" applyNumberFormat="1" applyFont="1" applyFill="1" applyBorder="1" applyAlignment="1">
      <alignment horizontal="right"/>
    </xf>
    <xf numFmtId="0" fontId="65" fillId="21" borderId="33" xfId="0" applyFont="1" applyFill="1" applyBorder="1" applyAlignment="1">
      <alignment horizontal="left" wrapText="1"/>
    </xf>
    <xf numFmtId="169" fontId="65" fillId="21" borderId="33" xfId="0" applyNumberFormat="1" applyFont="1" applyFill="1" applyBorder="1" applyAlignment="1">
      <alignment horizontal="right"/>
    </xf>
    <xf numFmtId="169" fontId="65" fillId="0" borderId="78" xfId="0" applyNumberFormat="1" applyFont="1" applyBorder="1" applyAlignment="1">
      <alignment horizontal="right"/>
    </xf>
    <xf numFmtId="169" fontId="65" fillId="21" borderId="79" xfId="0" applyNumberFormat="1" applyFont="1" applyFill="1" applyBorder="1" applyAlignment="1">
      <alignment horizontal="right"/>
    </xf>
    <xf numFmtId="169" fontId="65" fillId="21" borderId="78" xfId="0" applyNumberFormat="1" applyFont="1" applyFill="1" applyBorder="1" applyAlignment="1">
      <alignment horizontal="right"/>
    </xf>
    <xf numFmtId="169" fontId="65" fillId="21" borderId="75" xfId="0" applyNumberFormat="1" applyFont="1" applyFill="1" applyBorder="1" applyAlignment="1">
      <alignment horizontal="right"/>
    </xf>
    <xf numFmtId="169" fontId="65" fillId="0" borderId="80" xfId="0" applyNumberFormat="1" applyFont="1" applyBorder="1" applyAlignment="1">
      <alignment horizontal="right"/>
    </xf>
    <xf numFmtId="0" fontId="67" fillId="0" borderId="82" xfId="0" applyFont="1" applyBorder="1" applyAlignment="1">
      <alignment horizontal="center"/>
    </xf>
    <xf numFmtId="0" fontId="67" fillId="0" borderId="83" xfId="0" applyFont="1" applyBorder="1" applyAlignment="1">
      <alignment horizontal="center"/>
    </xf>
    <xf numFmtId="0" fontId="65" fillId="21" borderId="84" xfId="0" applyFont="1" applyFill="1" applyBorder="1" applyAlignment="1">
      <alignment horizontal="left" wrapText="1"/>
    </xf>
    <xf numFmtId="169" fontId="65" fillId="20" borderId="33" xfId="0" applyNumberFormat="1" applyFont="1" applyFill="1" applyBorder="1" applyAlignment="1">
      <alignment horizontal="right"/>
    </xf>
    <xf numFmtId="169" fontId="65" fillId="0" borderId="76" xfId="0" applyNumberFormat="1" applyFont="1" applyBorder="1" applyAlignment="1">
      <alignment horizontal="right"/>
    </xf>
    <xf numFmtId="169" fontId="65" fillId="20" borderId="78" xfId="0" applyNumberFormat="1" applyFont="1" applyFill="1" applyBorder="1" applyAlignment="1">
      <alignment horizontal="right"/>
    </xf>
    <xf numFmtId="169" fontId="65" fillId="0" borderId="79" xfId="0" applyNumberFormat="1" applyFont="1" applyBorder="1" applyAlignment="1">
      <alignment horizontal="right"/>
    </xf>
    <xf numFmtId="37" fontId="65" fillId="0" borderId="75" xfId="0" applyNumberFormat="1" applyFont="1" applyBorder="1" applyAlignment="1">
      <alignment horizontal="right"/>
    </xf>
    <xf numFmtId="37" fontId="65" fillId="0" borderId="74" xfId="0" applyNumberFormat="1" applyFont="1" applyBorder="1" applyAlignment="1">
      <alignment horizontal="center"/>
    </xf>
    <xf numFmtId="167" fontId="65" fillId="0" borderId="74" xfId="0" applyNumberFormat="1" applyFont="1" applyBorder="1" applyAlignment="1">
      <alignment horizontal="center"/>
    </xf>
    <xf numFmtId="169" fontId="65" fillId="0" borderId="33" xfId="0" applyNumberFormat="1" applyFont="1" applyBorder="1" applyAlignment="1">
      <alignment horizontal="right"/>
    </xf>
    <xf numFmtId="169" fontId="65" fillId="0" borderId="75" xfId="0" applyNumberFormat="1" applyFont="1" applyBorder="1" applyAlignment="1">
      <alignment horizontal="right"/>
    </xf>
    <xf numFmtId="169" fontId="65" fillId="0" borderId="73" xfId="0" applyNumberFormat="1" applyFont="1" applyBorder="1" applyAlignment="1">
      <alignment horizontal="right"/>
    </xf>
    <xf numFmtId="0" fontId="65" fillId="21" borderId="85" xfId="0" applyFont="1" applyFill="1" applyBorder="1" applyAlignment="1">
      <alignment horizontal="left"/>
    </xf>
    <xf numFmtId="0" fontId="65" fillId="22" borderId="83" xfId="0" applyFont="1" applyFill="1" applyBorder="1" applyAlignment="1">
      <alignment horizontal="left" wrapText="1"/>
    </xf>
    <xf numFmtId="0" fontId="65" fillId="21" borderId="86" xfId="0" applyFont="1" applyFill="1" applyBorder="1" applyAlignment="1">
      <alignment horizontal="left" wrapText="1"/>
    </xf>
    <xf numFmtId="169" fontId="65" fillId="20" borderId="78" xfId="0" applyNumberFormat="1" applyFont="1" applyFill="1" applyBorder="1" applyAlignment="1">
      <alignment horizontal="right" vertical="top"/>
    </xf>
    <xf numFmtId="169" fontId="65" fillId="0" borderId="78" xfId="0" applyNumberFormat="1" applyFont="1" applyBorder="1" applyAlignment="1">
      <alignment horizontal="right" vertical="top"/>
    </xf>
    <xf numFmtId="169" fontId="65" fillId="20" borderId="75" xfId="0" applyNumberFormat="1" applyFont="1" applyFill="1" applyBorder="1" applyAlignment="1">
      <alignment horizontal="right"/>
    </xf>
    <xf numFmtId="0" fontId="65" fillId="23" borderId="87" xfId="0" applyFont="1" applyFill="1" applyBorder="1" applyAlignment="1">
      <alignment horizontal="left" wrapText="1"/>
    </xf>
    <xf numFmtId="169" fontId="65" fillId="23" borderId="88" xfId="0" applyNumberFormat="1" applyFont="1" applyFill="1" applyBorder="1" applyAlignment="1">
      <alignment horizontal="right"/>
    </xf>
    <xf numFmtId="0" fontId="65" fillId="21" borderId="87" xfId="0" applyFont="1" applyFill="1" applyBorder="1" applyAlignment="1">
      <alignment horizontal="left" wrapText="1"/>
    </xf>
    <xf numFmtId="0" fontId="65" fillId="23" borderId="79" xfId="0" applyFont="1" applyFill="1" applyBorder="1" applyAlignment="1">
      <alignment horizontal="left" wrapText="1"/>
    </xf>
    <xf numFmtId="169" fontId="65" fillId="23" borderId="79" xfId="0" applyNumberFormat="1" applyFont="1" applyFill="1" applyBorder="1" applyAlignment="1">
      <alignment horizontal="right"/>
    </xf>
    <xf numFmtId="169" fontId="65" fillId="23" borderId="81" xfId="0" applyNumberFormat="1" applyFont="1" applyFill="1" applyBorder="1" applyAlignment="1">
      <alignment horizontal="right"/>
    </xf>
    <xf numFmtId="0" fontId="65" fillId="21" borderId="89" xfId="0" applyFont="1" applyFill="1" applyBorder="1" applyAlignment="1">
      <alignment horizontal="left" wrapText="1"/>
    </xf>
    <xf numFmtId="0" fontId="68" fillId="24" borderId="73" xfId="0" applyFont="1" applyFill="1" applyBorder="1" applyAlignment="1">
      <alignment horizontal="left" vertical="center"/>
    </xf>
    <xf numFmtId="0" fontId="69" fillId="24" borderId="74" xfId="0" applyFont="1" applyFill="1" applyBorder="1" applyAlignment="1">
      <alignment horizontal="left" vertical="center"/>
    </xf>
    <xf numFmtId="0" fontId="70" fillId="24" borderId="74" xfId="0" applyFont="1" applyFill="1" applyBorder="1" applyAlignment="1">
      <alignment horizontal="right"/>
    </xf>
    <xf numFmtId="0" fontId="71" fillId="24" borderId="83" xfId="0" applyFont="1" applyFill="1" applyBorder="1" applyAlignment="1">
      <alignment horizontal="left" vertical="center"/>
    </xf>
    <xf numFmtId="0" fontId="71" fillId="24" borderId="0" xfId="0" applyFont="1" applyFill="1" applyAlignment="1">
      <alignment horizontal="left" vertical="center"/>
    </xf>
    <xf numFmtId="0" fontId="69" fillId="24" borderId="0" xfId="0" applyFont="1" applyFill="1" applyAlignment="1">
      <alignment horizontal="left" vertical="center" wrapText="1"/>
    </xf>
    <xf numFmtId="0" fontId="71" fillId="24" borderId="0" xfId="0" applyFont="1" applyFill="1" applyAlignment="1">
      <alignment horizontal="right" vertical="center"/>
    </xf>
    <xf numFmtId="0" fontId="69" fillId="24" borderId="0" xfId="0" applyFont="1" applyFill="1" applyAlignment="1">
      <alignment horizontal="left" vertical="center"/>
    </xf>
    <xf numFmtId="0" fontId="71" fillId="23" borderId="78" xfId="0" applyFont="1" applyFill="1" applyBorder="1" applyAlignment="1">
      <alignment horizontal="center" vertical="center" wrapText="1"/>
    </xf>
    <xf numFmtId="0" fontId="71" fillId="25" borderId="76" xfId="0" applyFont="1" applyFill="1" applyBorder="1" applyAlignment="1">
      <alignment horizontal="left" vertical="center"/>
    </xf>
    <xf numFmtId="0" fontId="69" fillId="25" borderId="76" xfId="0" applyFont="1" applyFill="1" applyBorder="1" applyAlignment="1">
      <alignment horizontal="left" vertical="center"/>
    </xf>
    <xf numFmtId="0" fontId="71" fillId="25" borderId="76" xfId="0" applyFont="1" applyFill="1" applyBorder="1" applyAlignment="1">
      <alignment horizontal="left" vertical="center" wrapText="1"/>
    </xf>
    <xf numFmtId="0" fontId="71" fillId="0" borderId="76" xfId="0" applyFont="1" applyBorder="1" applyAlignment="1">
      <alignment horizontal="left" vertical="center" wrapText="1"/>
    </xf>
    <xf numFmtId="0" fontId="69" fillId="0" borderId="76" xfId="0" applyFont="1" applyBorder="1" applyAlignment="1">
      <alignment horizontal="left" vertical="center"/>
    </xf>
    <xf numFmtId="0" fontId="71" fillId="0" borderId="76" xfId="0" applyFont="1" applyBorder="1" applyAlignment="1">
      <alignment horizontal="left" vertical="center"/>
    </xf>
    <xf numFmtId="0" fontId="72" fillId="0" borderId="76" xfId="0" applyFont="1" applyBorder="1" applyAlignment="1">
      <alignment horizontal="left" vertical="center" wrapText="1"/>
    </xf>
    <xf numFmtId="170" fontId="72" fillId="0" borderId="76" xfId="0" applyNumberFormat="1" applyFont="1" applyBorder="1" applyAlignment="1">
      <alignment horizontal="right" vertical="center"/>
    </xf>
    <xf numFmtId="39" fontId="72" fillId="0" borderId="76" xfId="0" applyNumberFormat="1" applyFont="1" applyBorder="1" applyAlignment="1">
      <alignment horizontal="right" vertical="center"/>
    </xf>
    <xf numFmtId="0" fontId="73" fillId="24" borderId="74" xfId="0" applyFont="1" applyFill="1" applyBorder="1" applyAlignment="1">
      <alignment horizontal="left" vertical="center"/>
    </xf>
    <xf numFmtId="0" fontId="69" fillId="24" borderId="83" xfId="0" applyFont="1" applyFill="1" applyBorder="1" applyAlignment="1">
      <alignment horizontal="left" vertical="center"/>
    </xf>
    <xf numFmtId="0" fontId="69" fillId="0" borderId="79" xfId="0" applyFont="1" applyBorder="1" applyAlignment="1">
      <alignment horizontal="right" vertical="center"/>
    </xf>
    <xf numFmtId="0" fontId="69" fillId="0" borderId="76" xfId="0" applyFont="1" applyBorder="1" applyAlignment="1">
      <alignment horizontal="right" vertical="center"/>
    </xf>
    <xf numFmtId="170" fontId="69" fillId="0" borderId="76" xfId="0" applyNumberFormat="1" applyFont="1" applyBorder="1" applyAlignment="1">
      <alignment horizontal="right" vertical="center"/>
    </xf>
    <xf numFmtId="0" fontId="69" fillId="26" borderId="76" xfId="0" applyFont="1" applyFill="1" applyBorder="1" applyAlignment="1">
      <alignment horizontal="left" vertical="center" wrapText="1"/>
    </xf>
    <xf numFmtId="0" fontId="69" fillId="26" borderId="76" xfId="0" applyFont="1" applyFill="1" applyBorder="1" applyAlignment="1">
      <alignment horizontal="center" vertical="center" wrapText="1"/>
    </xf>
    <xf numFmtId="170" fontId="69" fillId="26" borderId="76" xfId="0" applyNumberFormat="1" applyFont="1" applyFill="1" applyBorder="1" applyAlignment="1">
      <alignment horizontal="right" vertical="center"/>
    </xf>
    <xf numFmtId="0" fontId="74" fillId="0" borderId="76" xfId="0" applyFont="1" applyBorder="1" applyAlignment="1">
      <alignment horizontal="left" vertical="center" wrapText="1"/>
    </xf>
    <xf numFmtId="0" fontId="69" fillId="0" borderId="76" xfId="0" applyFont="1" applyBorder="1" applyAlignment="1">
      <alignment horizontal="left" vertical="center" wrapText="1"/>
    </xf>
    <xf numFmtId="0" fontId="69" fillId="0" borderId="76" xfId="0" applyFont="1" applyBorder="1" applyAlignment="1">
      <alignment horizontal="center" vertical="center" wrapText="1"/>
    </xf>
    <xf numFmtId="0" fontId="65" fillId="0" borderId="0" xfId="0" applyFont="1" applyAlignment="1">
      <alignment horizontal="right"/>
    </xf>
    <xf numFmtId="0" fontId="65" fillId="0" borderId="73" xfId="0" applyFont="1" applyBorder="1" applyAlignment="1">
      <alignment horizontal="left" vertical="center" wrapText="1"/>
    </xf>
    <xf numFmtId="0" fontId="65" fillId="0" borderId="73" xfId="0" applyFont="1" applyBorder="1" applyAlignment="1">
      <alignment horizontal="left" wrapText="1"/>
    </xf>
    <xf numFmtId="0" fontId="65" fillId="19" borderId="75" xfId="0" applyFont="1" applyFill="1" applyBorder="1" applyAlignment="1">
      <alignment horizontal="center"/>
    </xf>
    <xf numFmtId="0" fontId="65" fillId="19" borderId="73" xfId="0" applyFont="1" applyFill="1" applyBorder="1" applyAlignment="1">
      <alignment horizontal="center"/>
    </xf>
    <xf numFmtId="39" fontId="65" fillId="21" borderId="78" xfId="0" applyNumberFormat="1" applyFont="1" applyFill="1" applyBorder="1" applyAlignment="1">
      <alignment horizontal="right"/>
    </xf>
    <xf numFmtId="37" fontId="65" fillId="0" borderId="79" xfId="0" applyNumberFormat="1" applyFont="1" applyBorder="1" applyAlignment="1">
      <alignment horizontal="right"/>
    </xf>
    <xf numFmtId="37" fontId="65" fillId="21" borderId="78" xfId="0" applyNumberFormat="1" applyFont="1" applyFill="1" applyBorder="1" applyAlignment="1">
      <alignment horizontal="right"/>
    </xf>
    <xf numFmtId="37" fontId="65" fillId="21" borderId="79" xfId="0" applyNumberFormat="1" applyFont="1" applyFill="1" applyBorder="1" applyAlignment="1">
      <alignment horizontal="right"/>
    </xf>
    <xf numFmtId="37" fontId="65" fillId="21" borderId="75" xfId="0" applyNumberFormat="1" applyFont="1" applyFill="1" applyBorder="1" applyAlignment="1">
      <alignment horizontal="right"/>
    </xf>
    <xf numFmtId="37" fontId="65" fillId="0" borderId="73" xfId="0" applyNumberFormat="1" applyFont="1" applyBorder="1" applyAlignment="1">
      <alignment horizontal="right"/>
    </xf>
    <xf numFmtId="39" fontId="65" fillId="21" borderId="75" xfId="0" applyNumberFormat="1" applyFont="1" applyFill="1" applyBorder="1" applyAlignment="1">
      <alignment horizontal="right"/>
    </xf>
    <xf numFmtId="37" fontId="65" fillId="0" borderId="80" xfId="0" applyNumberFormat="1" applyFont="1" applyBorder="1" applyAlignment="1">
      <alignment horizontal="right"/>
    </xf>
    <xf numFmtId="169" fontId="65" fillId="19" borderId="33" xfId="0" applyNumberFormat="1" applyFont="1" applyFill="1" applyBorder="1" applyAlignment="1">
      <alignment horizontal="right" vertical="center"/>
    </xf>
    <xf numFmtId="169" fontId="65" fillId="19" borderId="78" xfId="0" applyNumberFormat="1" applyFont="1" applyFill="1" applyBorder="1" applyAlignment="1">
      <alignment horizontal="right" vertical="center"/>
    </xf>
    <xf numFmtId="170" fontId="65" fillId="19" borderId="78" xfId="0" applyNumberFormat="1" applyFont="1" applyFill="1" applyBorder="1" applyAlignment="1">
      <alignment horizontal="right" vertical="center"/>
    </xf>
    <xf numFmtId="39" fontId="65" fillId="19" borderId="79" xfId="0" applyNumberFormat="1" applyFont="1" applyFill="1" applyBorder="1" applyAlignment="1">
      <alignment horizontal="right" vertical="center"/>
    </xf>
    <xf numFmtId="0" fontId="65" fillId="21" borderId="79" xfId="0" applyFont="1" applyFill="1" applyBorder="1" applyAlignment="1">
      <alignment horizontal="left"/>
    </xf>
    <xf numFmtId="0" fontId="65" fillId="0" borderId="74" xfId="0" applyFont="1" applyBorder="1" applyAlignment="1">
      <alignment horizontal="left" wrapText="1"/>
    </xf>
    <xf numFmtId="0" fontId="65" fillId="0" borderId="79" xfId="0" applyFont="1" applyBorder="1" applyAlignment="1">
      <alignment horizontal="left" wrapText="1"/>
    </xf>
    <xf numFmtId="0" fontId="65" fillId="0" borderId="75" xfId="0" applyFont="1" applyBorder="1" applyAlignment="1">
      <alignment horizontal="center"/>
    </xf>
    <xf numFmtId="0" fontId="65" fillId="0" borderId="80" xfId="0" applyFont="1" applyBorder="1" applyAlignment="1">
      <alignment horizontal="center"/>
    </xf>
    <xf numFmtId="0" fontId="67" fillId="0" borderId="78" xfId="0" applyFont="1" applyBorder="1" applyAlignment="1">
      <alignment horizontal="left" wrapText="1"/>
    </xf>
    <xf numFmtId="37" fontId="67" fillId="0" borderId="0" xfId="0" applyNumberFormat="1" applyFont="1" applyAlignment="1">
      <alignment horizontal="right"/>
    </xf>
    <xf numFmtId="39" fontId="67" fillId="0" borderId="0" xfId="0" applyNumberFormat="1" applyFont="1" applyAlignment="1">
      <alignment horizontal="right"/>
    </xf>
    <xf numFmtId="37" fontId="65" fillId="0" borderId="78" xfId="0" applyNumberFormat="1" applyFont="1" applyBorder="1" applyAlignment="1">
      <alignment horizontal="right"/>
    </xf>
    <xf numFmtId="169" fontId="65" fillId="0" borderId="81" xfId="0" applyNumberFormat="1" applyFont="1" applyBorder="1" applyAlignment="1">
      <alignment horizontal="right"/>
    </xf>
    <xf numFmtId="169" fontId="65" fillId="0" borderId="82" xfId="0" applyNumberFormat="1" applyFont="1" applyBorder="1" applyAlignment="1">
      <alignment horizontal="right"/>
    </xf>
    <xf numFmtId="169" fontId="65" fillId="21" borderId="82" xfId="0" applyNumberFormat="1" applyFont="1" applyFill="1" applyBorder="1" applyAlignment="1">
      <alignment horizontal="right"/>
    </xf>
    <xf numFmtId="0" fontId="67" fillId="0" borderId="80" xfId="0" applyFont="1" applyBorder="1" applyAlignment="1">
      <alignment horizontal="left" wrapText="1"/>
    </xf>
    <xf numFmtId="37" fontId="65" fillId="0" borderId="76" xfId="0" applyNumberFormat="1" applyFont="1" applyBorder="1" applyAlignment="1">
      <alignment horizontal="right"/>
    </xf>
    <xf numFmtId="0" fontId="71" fillId="24" borderId="73" xfId="0" applyFont="1" applyFill="1" applyBorder="1" applyAlignment="1">
      <alignment horizontal="left" vertical="center"/>
    </xf>
    <xf numFmtId="0" fontId="70" fillId="24" borderId="92" xfId="0" applyFont="1" applyFill="1" applyBorder="1" applyAlignment="1">
      <alignment horizontal="right"/>
    </xf>
    <xf numFmtId="0" fontId="71" fillId="24" borderId="82" xfId="0" applyFont="1" applyFill="1" applyBorder="1" applyAlignment="1">
      <alignment horizontal="left" vertical="center"/>
    </xf>
    <xf numFmtId="0" fontId="71" fillId="0" borderId="79" xfId="0" applyFont="1" applyBorder="1" applyAlignment="1">
      <alignment horizontal="left" vertical="center"/>
    </xf>
    <xf numFmtId="169" fontId="73" fillId="0" borderId="93" xfId="0" applyNumberFormat="1" applyFont="1" applyBorder="1" applyAlignment="1">
      <alignment horizontal="right" vertical="center"/>
    </xf>
    <xf numFmtId="168" fontId="71" fillId="0" borderId="78" xfId="0" applyNumberFormat="1" applyFont="1" applyBorder="1" applyAlignment="1">
      <alignment horizontal="right" vertical="center"/>
    </xf>
    <xf numFmtId="0" fontId="69" fillId="0" borderId="79" xfId="0" applyFont="1" applyBorder="1" applyAlignment="1">
      <alignment horizontal="left" vertical="center"/>
    </xf>
    <xf numFmtId="168" fontId="73" fillId="0" borderId="93" xfId="0" applyNumberFormat="1" applyFont="1" applyBorder="1" applyAlignment="1">
      <alignment horizontal="center" vertical="center"/>
    </xf>
    <xf numFmtId="168" fontId="69" fillId="0" borderId="78" xfId="0" applyNumberFormat="1" applyFont="1" applyBorder="1" applyAlignment="1">
      <alignment horizontal="right" vertical="center"/>
    </xf>
    <xf numFmtId="0" fontId="69" fillId="0" borderId="79" xfId="0" applyFont="1" applyBorder="1" applyAlignment="1">
      <alignment horizontal="left"/>
    </xf>
    <xf numFmtId="37" fontId="73" fillId="0" borderId="93" xfId="0" applyNumberFormat="1" applyFont="1" applyBorder="1" applyAlignment="1">
      <alignment horizontal="center"/>
    </xf>
    <xf numFmtId="37" fontId="69" fillId="0" borderId="78" xfId="0" applyNumberFormat="1" applyFont="1" applyBorder="1" applyAlignment="1">
      <alignment horizontal="right"/>
    </xf>
    <xf numFmtId="0" fontId="69" fillId="0" borderId="78" xfId="0" applyFont="1" applyBorder="1" applyAlignment="1">
      <alignment horizontal="left" vertical="center"/>
    </xf>
    <xf numFmtId="169" fontId="65" fillId="0" borderId="0" xfId="0" applyNumberFormat="1" applyFont="1" applyAlignment="1">
      <alignment horizontal="right"/>
    </xf>
    <xf numFmtId="2" fontId="65" fillId="0" borderId="0" xfId="0" applyNumberFormat="1" applyFont="1" applyAlignment="1">
      <alignment horizontal="right"/>
    </xf>
    <xf numFmtId="171" fontId="65" fillId="0" borderId="0" xfId="0" applyNumberFormat="1" applyFont="1" applyAlignment="1">
      <alignment horizontal="right"/>
    </xf>
    <xf numFmtId="0" fontId="69" fillId="24" borderId="92" xfId="0" applyFont="1" applyFill="1" applyBorder="1" applyAlignment="1">
      <alignment horizontal="left" vertical="center"/>
    </xf>
    <xf numFmtId="0" fontId="69" fillId="24" borderId="86" xfId="0" applyFont="1" applyFill="1" applyBorder="1" applyAlignment="1">
      <alignment horizontal="right" vertical="center"/>
    </xf>
    <xf numFmtId="172" fontId="69" fillId="24" borderId="86" xfId="0" applyNumberFormat="1" applyFont="1" applyFill="1" applyBorder="1" applyAlignment="1">
      <alignment horizontal="left" vertical="center"/>
    </xf>
    <xf numFmtId="0" fontId="69" fillId="24" borderId="86" xfId="0" applyFont="1" applyFill="1" applyBorder="1" applyAlignment="1">
      <alignment horizontal="left" vertical="center"/>
    </xf>
    <xf numFmtId="0" fontId="69" fillId="25" borderId="33" xfId="0" applyFont="1" applyFill="1" applyBorder="1" applyAlignment="1">
      <alignment horizontal="left" vertical="center"/>
    </xf>
    <xf numFmtId="0" fontId="69" fillId="0" borderId="0" xfId="0" applyFont="1" applyAlignment="1">
      <alignment horizontal="left" vertical="center"/>
    </xf>
    <xf numFmtId="0" fontId="69" fillId="0" borderId="33" xfId="0" applyFont="1" applyBorder="1" applyAlignment="1">
      <alignment horizontal="left" vertical="center"/>
    </xf>
    <xf numFmtId="0" fontId="71" fillId="0" borderId="33" xfId="0" applyFont="1" applyBorder="1" applyAlignment="1">
      <alignment horizontal="left" vertical="center"/>
    </xf>
    <xf numFmtId="0" fontId="71" fillId="0" borderId="0" xfId="0" applyFont="1" applyAlignment="1">
      <alignment horizontal="left" vertical="center"/>
    </xf>
    <xf numFmtId="39" fontId="72" fillId="0" borderId="33" xfId="0" applyNumberFormat="1" applyFont="1" applyBorder="1" applyAlignment="1">
      <alignment horizontal="right" vertical="center"/>
    </xf>
    <xf numFmtId="0" fontId="75" fillId="0" borderId="0" xfId="0" applyFont="1" applyAlignment="1">
      <alignment horizontal="left" vertical="center"/>
    </xf>
    <xf numFmtId="0" fontId="69" fillId="24" borderId="0" xfId="0" applyFont="1" applyFill="1" applyAlignment="1">
      <alignment horizontal="right" vertical="center"/>
    </xf>
    <xf numFmtId="172" fontId="69" fillId="24" borderId="0" xfId="0" applyNumberFormat="1" applyFont="1" applyFill="1" applyAlignment="1">
      <alignment horizontal="left" vertical="center"/>
    </xf>
    <xf numFmtId="0" fontId="69" fillId="24" borderId="84" xfId="0" applyFont="1" applyFill="1" applyBorder="1" applyAlignment="1">
      <alignment horizontal="left" vertical="center"/>
    </xf>
    <xf numFmtId="39" fontId="69" fillId="0" borderId="76" xfId="0" applyNumberFormat="1" applyFont="1" applyBorder="1" applyAlignment="1">
      <alignment horizontal="right" vertical="center"/>
    </xf>
    <xf numFmtId="39" fontId="69" fillId="0" borderId="33" xfId="0" applyNumberFormat="1" applyFont="1" applyBorder="1" applyAlignment="1">
      <alignment horizontal="center" vertical="center"/>
    </xf>
    <xf numFmtId="0" fontId="69" fillId="26" borderId="76" xfId="0" applyFont="1" applyFill="1" applyBorder="1" applyAlignment="1">
      <alignment horizontal="left" vertical="center"/>
    </xf>
    <xf numFmtId="39" fontId="69" fillId="26" borderId="76" xfId="0" applyNumberFormat="1" applyFont="1" applyFill="1" applyBorder="1" applyAlignment="1">
      <alignment horizontal="right" vertical="center"/>
    </xf>
    <xf numFmtId="0" fontId="69" fillId="26" borderId="33" xfId="0" applyFont="1" applyFill="1" applyBorder="1" applyAlignment="1">
      <alignment horizontal="center" vertical="center" wrapText="1"/>
    </xf>
    <xf numFmtId="39" fontId="74" fillId="0" borderId="76" xfId="0" applyNumberFormat="1" applyFont="1" applyBorder="1" applyAlignment="1">
      <alignment horizontal="right" vertical="center"/>
    </xf>
    <xf numFmtId="39" fontId="74" fillId="0" borderId="33" xfId="0" applyNumberFormat="1" applyFont="1" applyBorder="1" applyAlignment="1">
      <alignment horizontal="right" vertical="center"/>
    </xf>
    <xf numFmtId="0" fontId="73" fillId="24" borderId="0" xfId="0" applyFont="1" applyFill="1" applyAlignment="1">
      <alignment horizontal="right" vertical="center"/>
    </xf>
    <xf numFmtId="39" fontId="69" fillId="0" borderId="33" xfId="0" applyNumberFormat="1" applyFont="1" applyBorder="1" applyAlignment="1">
      <alignment horizontal="right" vertical="center"/>
    </xf>
    <xf numFmtId="0" fontId="76" fillId="0" borderId="0" xfId="0" applyFont="1" applyAlignment="1">
      <alignment horizontal="right"/>
    </xf>
    <xf numFmtId="171" fontId="76" fillId="0" borderId="0" xfId="0" applyNumberFormat="1" applyFont="1" applyAlignment="1">
      <alignment horizontal="right"/>
    </xf>
    <xf numFmtId="169" fontId="66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80" fillId="0" borderId="0" xfId="2" applyFont="1" applyAlignment="1">
      <alignment horizontal="left"/>
    </xf>
    <xf numFmtId="173" fontId="0" fillId="0" borderId="0" xfId="0" applyNumberFormat="1" applyAlignment="1">
      <alignment horizontal="center"/>
    </xf>
    <xf numFmtId="0" fontId="80" fillId="0" borderId="0" xfId="2" applyFont="1"/>
    <xf numFmtId="0" fontId="79" fillId="0" borderId="34" xfId="2" applyBorder="1"/>
    <xf numFmtId="0" fontId="79" fillId="0" borderId="98" xfId="2" applyBorder="1"/>
    <xf numFmtId="0" fontId="79" fillId="0" borderId="34" xfId="2" applyBorder="1" applyAlignment="1">
      <alignment wrapText="1"/>
    </xf>
    <xf numFmtId="0" fontId="0" fillId="0" borderId="34" xfId="2" applyFont="1" applyBorder="1" applyAlignment="1">
      <alignment horizontal="left" wrapText="1"/>
    </xf>
    <xf numFmtId="173" fontId="0" fillId="0" borderId="34" xfId="2" applyNumberFormat="1" applyFont="1" applyBorder="1" applyAlignment="1">
      <alignment horizontal="center" wrapText="1"/>
    </xf>
    <xf numFmtId="0" fontId="0" fillId="0" borderId="98" xfId="0" applyBorder="1"/>
    <xf numFmtId="0" fontId="79" fillId="0" borderId="0" xfId="2"/>
    <xf numFmtId="0" fontId="71" fillId="0" borderId="97" xfId="2" applyFont="1" applyBorder="1" applyAlignment="1">
      <alignment horizontal="center" wrapText="1"/>
    </xf>
    <xf numFmtId="0" fontId="81" fillId="0" borderId="0" xfId="2" applyFont="1" applyAlignment="1">
      <alignment horizontal="left"/>
    </xf>
    <xf numFmtId="173" fontId="81" fillId="0" borderId="0" xfId="2" applyNumberFormat="1" applyFont="1" applyAlignment="1">
      <alignment horizontal="center"/>
    </xf>
    <xf numFmtId="173" fontId="79" fillId="0" borderId="0" xfId="2" applyNumberFormat="1" applyAlignment="1">
      <alignment horizontal="center"/>
    </xf>
    <xf numFmtId="0" fontId="56" fillId="0" borderId="0" xfId="2" applyFont="1" applyAlignment="1">
      <alignment horizontal="center"/>
    </xf>
    <xf numFmtId="0" fontId="82" fillId="0" borderId="0" xfId="2" applyFont="1"/>
    <xf numFmtId="0" fontId="0" fillId="0" borderId="0" xfId="2" applyFont="1" applyAlignment="1">
      <alignment horizontal="left"/>
    </xf>
    <xf numFmtId="173" fontId="80" fillId="0" borderId="0" xfId="2" applyNumberFormat="1" applyFont="1" applyAlignment="1">
      <alignment horizontal="center"/>
    </xf>
    <xf numFmtId="0" fontId="83" fillId="0" borderId="0" xfId="2" applyFont="1"/>
    <xf numFmtId="0" fontId="84" fillId="0" borderId="0" xfId="0" applyFont="1"/>
    <xf numFmtId="0" fontId="0" fillId="0" borderId="0" xfId="0"/>
    <xf numFmtId="0" fontId="38" fillId="0" borderId="32" xfId="0" applyFont="1" applyBorder="1" applyAlignment="1">
      <alignment horizontal="center" vertical="center" wrapText="1"/>
    </xf>
    <xf numFmtId="0" fontId="0" fillId="0" borderId="0" xfId="0"/>
    <xf numFmtId="49" fontId="0" fillId="2" borderId="9" xfId="0" applyNumberFormat="1" applyFill="1" applyBorder="1"/>
    <xf numFmtId="0" fontId="35" fillId="0" borderId="99" xfId="0" applyFont="1" applyBorder="1" applyAlignment="1">
      <alignment horizontal="left" wrapText="1"/>
    </xf>
    <xf numFmtId="0" fontId="36" fillId="0" borderId="98" xfId="0" applyFont="1" applyBorder="1" applyAlignment="1">
      <alignment horizontal="left" wrapText="1"/>
    </xf>
    <xf numFmtId="166" fontId="37" fillId="17" borderId="100" xfId="0" applyNumberFormat="1" applyFont="1" applyFill="1" applyBorder="1" applyAlignment="1" applyProtection="1">
      <alignment horizontal="right" vertical="center" indent="1"/>
      <protection locked="0"/>
    </xf>
    <xf numFmtId="0" fontId="40" fillId="0" borderId="16" xfId="0" applyFont="1" applyBorder="1" applyAlignment="1">
      <alignment horizontal="left"/>
    </xf>
    <xf numFmtId="164" fontId="37" fillId="17" borderId="101" xfId="0" applyNumberFormat="1" applyFont="1" applyFill="1" applyBorder="1" applyAlignment="1" applyProtection="1">
      <alignment horizontal="center" vertical="center"/>
      <protection locked="0"/>
    </xf>
    <xf numFmtId="0" fontId="36" fillId="0" borderId="102" xfId="0" applyFont="1" applyBorder="1" applyAlignment="1">
      <alignment horizontal="center"/>
    </xf>
    <xf numFmtId="3" fontId="36" fillId="0" borderId="102" xfId="0" applyNumberFormat="1" applyFont="1" applyBorder="1" applyAlignment="1">
      <alignment horizontal="right" indent="1"/>
    </xf>
    <xf numFmtId="165" fontId="36" fillId="0" borderId="103" xfId="0" applyNumberFormat="1" applyFont="1" applyBorder="1"/>
    <xf numFmtId="0" fontId="35" fillId="0" borderId="104" xfId="0" applyFont="1" applyBorder="1" applyAlignment="1">
      <alignment horizontal="left" wrapText="1"/>
    </xf>
    <xf numFmtId="0" fontId="36" fillId="0" borderId="105" xfId="0" applyFont="1" applyBorder="1" applyAlignment="1">
      <alignment horizontal="left" wrapText="1"/>
    </xf>
    <xf numFmtId="0" fontId="40" fillId="0" borderId="99" xfId="0" applyFont="1" applyBorder="1" applyAlignment="1">
      <alignment horizontal="left"/>
    </xf>
    <xf numFmtId="0" fontId="40" fillId="0" borderId="98" xfId="0" applyFont="1" applyBorder="1" applyAlignment="1">
      <alignment horizontal="left"/>
    </xf>
    <xf numFmtId="0" fontId="40" fillId="0" borderId="98" xfId="0" applyFont="1" applyBorder="1" applyAlignment="1">
      <alignment horizontal="center"/>
    </xf>
    <xf numFmtId="3" fontId="36" fillId="0" borderId="98" xfId="0" applyNumberFormat="1" applyFont="1" applyBorder="1" applyAlignment="1">
      <alignment horizontal="right" indent="1"/>
    </xf>
    <xf numFmtId="165" fontId="36" fillId="0" borderId="106" xfId="0" applyNumberFormat="1" applyFont="1" applyBorder="1"/>
    <xf numFmtId="0" fontId="36" fillId="0" borderId="98" xfId="0" applyFont="1" applyBorder="1" applyAlignment="1">
      <alignment horizontal="left"/>
    </xf>
    <xf numFmtId="3" fontId="44" fillId="0" borderId="98" xfId="0" applyNumberFormat="1" applyFont="1" applyBorder="1" applyAlignment="1">
      <alignment horizontal="right" indent="1"/>
    </xf>
    <xf numFmtId="165" fontId="44" fillId="0" borderId="106" xfId="0" applyNumberFormat="1" applyFont="1" applyBorder="1"/>
    <xf numFmtId="3" fontId="44" fillId="0" borderId="105" xfId="0" applyNumberFormat="1" applyFont="1" applyBorder="1" applyAlignment="1">
      <alignment horizontal="right" indent="1"/>
    </xf>
    <xf numFmtId="0" fontId="7" fillId="0" borderId="109" xfId="0" applyFont="1" applyBorder="1" applyAlignment="1">
      <alignment horizontal="center"/>
    </xf>
    <xf numFmtId="0" fontId="8" fillId="4" borderId="110" xfId="0" applyFont="1" applyFill="1" applyBorder="1" applyAlignment="1">
      <alignment horizontal="center" vertical="center"/>
    </xf>
    <xf numFmtId="0" fontId="7" fillId="0" borderId="104" xfId="0" applyFont="1" applyBorder="1" applyAlignment="1">
      <alignment horizontal="center"/>
    </xf>
    <xf numFmtId="0" fontId="8" fillId="5" borderId="105" xfId="0" applyFont="1" applyFill="1" applyBorder="1" applyAlignment="1">
      <alignment horizontal="center" vertical="center"/>
    </xf>
    <xf numFmtId="0" fontId="9" fillId="0" borderId="105" xfId="0" applyFont="1" applyBorder="1" applyAlignment="1">
      <alignment horizontal="center" vertical="center"/>
    </xf>
    <xf numFmtId="0" fontId="9" fillId="0" borderId="112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86" fillId="0" borderId="34" xfId="2" applyFont="1" applyBorder="1" applyAlignment="1">
      <alignment horizontal="left"/>
    </xf>
    <xf numFmtId="0" fontId="86" fillId="0" borderId="34" xfId="2" applyFont="1" applyBorder="1" applyAlignment="1">
      <alignment horizontal="center" vertical="center" wrapText="1"/>
    </xf>
    <xf numFmtId="0" fontId="85" fillId="0" borderId="34" xfId="2" applyFont="1" applyBorder="1" applyAlignment="1">
      <alignment horizontal="center" vertical="center" wrapText="1"/>
    </xf>
    <xf numFmtId="173" fontId="87" fillId="0" borderId="34" xfId="2" applyNumberFormat="1" applyFont="1" applyBorder="1" applyAlignment="1">
      <alignment horizontal="center" vertical="center" wrapText="1"/>
    </xf>
    <xf numFmtId="0" fontId="85" fillId="0" borderId="98" xfId="0" applyFont="1" applyBorder="1" applyAlignment="1">
      <alignment horizontal="center" vertical="center" wrapText="1"/>
    </xf>
    <xf numFmtId="0" fontId="86" fillId="0" borderId="98" xfId="2" applyFont="1" applyBorder="1" applyAlignment="1">
      <alignment horizontal="center" vertical="center" wrapText="1"/>
    </xf>
    <xf numFmtId="173" fontId="85" fillId="0" borderId="34" xfId="2" applyNumberFormat="1" applyFont="1" applyBorder="1" applyAlignment="1">
      <alignment horizontal="center" vertical="center" wrapText="1"/>
    </xf>
    <xf numFmtId="0" fontId="87" fillId="0" borderId="34" xfId="2" applyFont="1" applyBorder="1" applyAlignment="1">
      <alignment horizontal="center" vertical="center" wrapText="1"/>
    </xf>
    <xf numFmtId="173" fontId="80" fillId="0" borderId="97" xfId="2" applyNumberFormat="1" applyFont="1" applyBorder="1" applyAlignment="1">
      <alignment horizontal="center" vertical="center" wrapText="1"/>
    </xf>
    <xf numFmtId="174" fontId="80" fillId="0" borderId="97" xfId="2" applyNumberFormat="1" applyFont="1" applyBorder="1" applyAlignment="1">
      <alignment horizontal="center" vertical="center" wrapText="1"/>
    </xf>
    <xf numFmtId="0" fontId="80" fillId="0" borderId="97" xfId="2" applyFont="1" applyBorder="1" applyAlignment="1">
      <alignment horizontal="center" vertical="center" wrapText="1"/>
    </xf>
    <xf numFmtId="0" fontId="4" fillId="0" borderId="0" xfId="0" applyFont="1" applyBorder="1" applyAlignment="1"/>
    <xf numFmtId="0" fontId="0" fillId="0" borderId="0" xfId="0"/>
    <xf numFmtId="0" fontId="7" fillId="0" borderId="16" xfId="0" applyFont="1" applyBorder="1" applyAlignment="1">
      <alignment horizontal="center" vertical="center"/>
    </xf>
    <xf numFmtId="0" fontId="7" fillId="0" borderId="9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0" fillId="0" borderId="0" xfId="0"/>
    <xf numFmtId="0" fontId="0" fillId="0" borderId="0" xfId="0" applyAlignment="1">
      <alignment vertical="center"/>
    </xf>
    <xf numFmtId="0" fontId="7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49" fontId="7" fillId="0" borderId="19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0" fontId="12" fillId="0" borderId="94" xfId="0" applyFont="1" applyBorder="1" applyAlignment="1">
      <alignment horizontal="left" indent="2"/>
    </xf>
    <xf numFmtId="0" fontId="1" fillId="0" borderId="95" xfId="0" applyFont="1" applyBorder="1"/>
    <xf numFmtId="0" fontId="1" fillId="0" borderId="96" xfId="0" applyFont="1" applyBorder="1"/>
    <xf numFmtId="0" fontId="1" fillId="0" borderId="57" xfId="0" applyFont="1" applyBorder="1"/>
    <xf numFmtId="0" fontId="89" fillId="0" borderId="17" xfId="0" applyFont="1" applyBorder="1" applyAlignment="1">
      <alignment horizontal="center" vertical="center"/>
    </xf>
    <xf numFmtId="0" fontId="90" fillId="0" borderId="17" xfId="0" applyFont="1" applyBorder="1" applyAlignment="1">
      <alignment horizontal="center" vertical="center"/>
    </xf>
    <xf numFmtId="0" fontId="0" fillId="0" borderId="0" xfId="0"/>
    <xf numFmtId="0" fontId="91" fillId="0" borderId="109" xfId="0" applyFont="1" applyBorder="1" applyAlignment="1">
      <alignment horizontal="center" vertical="center"/>
    </xf>
    <xf numFmtId="0" fontId="91" fillId="0" borderId="110" xfId="0" applyFont="1" applyBorder="1" applyAlignment="1">
      <alignment horizontal="center" vertical="center"/>
    </xf>
    <xf numFmtId="0" fontId="91" fillId="0" borderId="113" xfId="0" applyFont="1" applyBorder="1" applyAlignment="1">
      <alignment horizontal="center" vertical="center"/>
    </xf>
    <xf numFmtId="0" fontId="91" fillId="0" borderId="116" xfId="0" applyFont="1" applyBorder="1" applyAlignment="1">
      <alignment horizontal="center" vertical="center"/>
    </xf>
    <xf numFmtId="0" fontId="91" fillId="0" borderId="98" xfId="0" applyFont="1" applyBorder="1" applyAlignment="1">
      <alignment horizontal="center" vertical="center"/>
    </xf>
    <xf numFmtId="0" fontId="91" fillId="0" borderId="94" xfId="0" applyFont="1" applyBorder="1" applyAlignment="1">
      <alignment horizontal="center" vertical="center"/>
    </xf>
    <xf numFmtId="0" fontId="91" fillId="0" borderId="116" xfId="0" applyFont="1" applyBorder="1"/>
    <xf numFmtId="0" fontId="91" fillId="0" borderId="39" xfId="0" applyFont="1" applyBorder="1"/>
    <xf numFmtId="0" fontId="91" fillId="0" borderId="95" xfId="0" applyFont="1" applyBorder="1"/>
    <xf numFmtId="0" fontId="91" fillId="0" borderId="96" xfId="0" applyFont="1" applyBorder="1"/>
    <xf numFmtId="0" fontId="91" fillId="0" borderId="8" xfId="0" applyFont="1" applyBorder="1"/>
    <xf numFmtId="0" fontId="91" fillId="0" borderId="103" xfId="0" applyFont="1" applyBorder="1" applyAlignment="1">
      <alignment horizontal="center" vertical="center"/>
    </xf>
    <xf numFmtId="0" fontId="91" fillId="0" borderId="108" xfId="0" applyFont="1" applyBorder="1"/>
    <xf numFmtId="0" fontId="91" fillId="0" borderId="106" xfId="0" applyFont="1" applyBorder="1" applyAlignment="1">
      <alignment horizontal="center" vertical="center"/>
    </xf>
    <xf numFmtId="49" fontId="91" fillId="0" borderId="106" xfId="0" applyNumberFormat="1" applyFont="1" applyBorder="1" applyAlignment="1">
      <alignment horizontal="center" vertical="center"/>
    </xf>
    <xf numFmtId="0" fontId="94" fillId="0" borderId="41" xfId="0" applyFont="1" applyBorder="1" applyAlignment="1">
      <alignment horizontal="right" vertical="center"/>
    </xf>
    <xf numFmtId="0" fontId="94" fillId="0" borderId="42" xfId="0" applyFont="1" applyBorder="1" applyAlignment="1">
      <alignment horizontal="right" vertical="center"/>
    </xf>
    <xf numFmtId="0" fontId="94" fillId="0" borderId="119" xfId="0" applyFont="1" applyBorder="1" applyAlignment="1">
      <alignment horizontal="right" vertical="center"/>
    </xf>
    <xf numFmtId="0" fontId="94" fillId="0" borderId="120" xfId="0" applyFont="1" applyBorder="1" applyAlignment="1">
      <alignment horizontal="right" vertical="center"/>
    </xf>
    <xf numFmtId="0" fontId="91" fillId="0" borderId="114" xfId="0" applyFont="1" applyBorder="1" applyAlignment="1">
      <alignment horizontal="center"/>
    </xf>
    <xf numFmtId="0" fontId="91" fillId="0" borderId="115" xfId="0" applyFont="1" applyBorder="1" applyAlignment="1">
      <alignment horizontal="center"/>
    </xf>
    <xf numFmtId="0" fontId="91" fillId="0" borderId="4" xfId="0" applyFont="1" applyBorder="1" applyAlignment="1">
      <alignment horizontal="center"/>
    </xf>
    <xf numFmtId="0" fontId="91" fillId="0" borderId="117" xfId="0" applyFont="1" applyBorder="1" applyAlignment="1">
      <alignment horizontal="center"/>
    </xf>
    <xf numFmtId="0" fontId="92" fillId="0" borderId="95" xfId="0" applyFont="1" applyBorder="1" applyAlignment="1">
      <alignment horizontal="left" vertical="center"/>
    </xf>
    <xf numFmtId="0" fontId="92" fillId="0" borderId="0" xfId="0" applyFont="1" applyAlignment="1">
      <alignment horizontal="left" vertical="center"/>
    </xf>
    <xf numFmtId="0" fontId="91" fillId="0" borderId="57" xfId="0" applyFont="1" applyBorder="1" applyAlignment="1">
      <alignment horizontal="center"/>
    </xf>
    <xf numFmtId="0" fontId="91" fillId="0" borderId="31" xfId="0" applyFont="1" applyBorder="1" applyAlignment="1">
      <alignment horizontal="center"/>
    </xf>
    <xf numFmtId="0" fontId="93" fillId="0" borderId="39" xfId="0" applyFont="1" applyBorder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3" fillId="0" borderId="5" xfId="0" applyFont="1" applyBorder="1" applyAlignment="1">
      <alignment horizontal="center" vertical="center"/>
    </xf>
    <xf numFmtId="0" fontId="93" fillId="0" borderId="118" xfId="0" applyFont="1" applyBorder="1" applyAlignment="1">
      <alignment horizontal="center" vertical="center"/>
    </xf>
    <xf numFmtId="0" fontId="93" fillId="0" borderId="7" xfId="0" applyFont="1" applyBorder="1" applyAlignment="1">
      <alignment horizontal="center" vertical="center"/>
    </xf>
    <xf numFmtId="0" fontId="93" fillId="0" borderId="8" xfId="0" applyFont="1" applyBorder="1" applyAlignment="1">
      <alignment horizontal="center" vertical="center"/>
    </xf>
    <xf numFmtId="0" fontId="93" fillId="0" borderId="108" xfId="0" applyFont="1" applyBorder="1" applyAlignment="1">
      <alignment horizontal="center" vertical="center"/>
    </xf>
    <xf numFmtId="0" fontId="93" fillId="0" borderId="10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77" fillId="0" borderId="94" xfId="0" applyFont="1" applyBorder="1" applyAlignment="1">
      <alignment horizontal="center" vertical="center"/>
    </xf>
    <xf numFmtId="0" fontId="77" fillId="0" borderId="95" xfId="0" applyFont="1" applyBorder="1" applyAlignment="1">
      <alignment horizontal="center" vertical="center"/>
    </xf>
    <xf numFmtId="0" fontId="77" fillId="0" borderId="4" xfId="0" applyFont="1" applyBorder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7" fillId="0" borderId="57" xfId="0" applyFont="1" applyBorder="1" applyAlignment="1">
      <alignment horizontal="center" vertical="center"/>
    </xf>
    <xf numFmtId="0" fontId="77" fillId="0" borderId="7" xfId="0" applyFont="1" applyBorder="1" applyAlignment="1">
      <alignment horizontal="center" vertical="center"/>
    </xf>
    <xf numFmtId="0" fontId="53" fillId="0" borderId="94" xfId="0" applyFont="1" applyBorder="1" applyAlignment="1">
      <alignment horizontal="center"/>
    </xf>
    <xf numFmtId="0" fontId="53" fillId="0" borderId="95" xfId="0" applyFont="1" applyBorder="1" applyAlignment="1">
      <alignment horizontal="center"/>
    </xf>
    <xf numFmtId="0" fontId="53" fillId="0" borderId="96" xfId="0" applyFont="1" applyBorder="1" applyAlignment="1">
      <alignment horizontal="center"/>
    </xf>
    <xf numFmtId="0" fontId="53" fillId="0" borderId="4" xfId="0" applyFont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7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8" fillId="0" borderId="4" xfId="0" applyFont="1" applyBorder="1" applyAlignment="1">
      <alignment horizontal="center" vertical="top"/>
    </xf>
    <xf numFmtId="0" fontId="58" fillId="0" borderId="0" xfId="0" applyFont="1" applyBorder="1" applyAlignment="1">
      <alignment horizontal="center" vertical="top"/>
    </xf>
    <xf numFmtId="0" fontId="58" fillId="0" borderId="5" xfId="0" applyFont="1" applyBorder="1" applyAlignment="1">
      <alignment horizontal="center" vertical="top"/>
    </xf>
    <xf numFmtId="0" fontId="14" fillId="0" borderId="4" xfId="0" applyFont="1" applyBorder="1" applyAlignment="1">
      <alignment horizontal="center" wrapText="1"/>
    </xf>
    <xf numFmtId="0" fontId="14" fillId="0" borderId="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indent="6"/>
    </xf>
    <xf numFmtId="0" fontId="1" fillId="0" borderId="0" xfId="0" applyFont="1" applyAlignment="1">
      <alignment horizontal="left" indent="6"/>
    </xf>
    <xf numFmtId="0" fontId="1" fillId="0" borderId="5" xfId="0" applyFont="1" applyBorder="1" applyAlignment="1">
      <alignment horizontal="left" indent="6"/>
    </xf>
    <xf numFmtId="0" fontId="0" fillId="0" borderId="7" xfId="0" applyBorder="1" applyAlignment="1">
      <alignment horizontal="center"/>
    </xf>
    <xf numFmtId="0" fontId="13" fillId="0" borderId="0" xfId="0" applyFont="1" applyAlignment="1">
      <alignment horizontal="right"/>
    </xf>
    <xf numFmtId="0" fontId="13" fillId="0" borderId="7" xfId="0" applyFont="1" applyBorder="1" applyAlignment="1">
      <alignment horizontal="right" vertical="top"/>
    </xf>
    <xf numFmtId="0" fontId="15" fillId="6" borderId="25" xfId="0" applyFont="1" applyFill="1" applyBorder="1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0" fontId="16" fillId="7" borderId="25" xfId="0" applyFont="1" applyFill="1" applyBorder="1" applyAlignment="1">
      <alignment horizontal="left"/>
    </xf>
    <xf numFmtId="0" fontId="16" fillId="7" borderId="26" xfId="0" applyFont="1" applyFill="1" applyBorder="1" applyAlignment="1">
      <alignment horizontal="left"/>
    </xf>
    <xf numFmtId="0" fontId="16" fillId="7" borderId="27" xfId="0" applyFont="1" applyFill="1" applyBorder="1" applyAlignment="1">
      <alignment horizontal="left"/>
    </xf>
    <xf numFmtId="0" fontId="0" fillId="12" borderId="9" xfId="0" applyFill="1" applyBorder="1"/>
    <xf numFmtId="0" fontId="0" fillId="0" borderId="9" xfId="0" applyBorder="1"/>
    <xf numFmtId="0" fontId="17" fillId="12" borderId="9" xfId="0" applyFont="1" applyFill="1" applyBorder="1" applyProtection="1">
      <protection locked="0"/>
    </xf>
    <xf numFmtId="0" fontId="17" fillId="0" borderId="9" xfId="0" applyFont="1" applyBorder="1" applyProtection="1">
      <protection locked="0"/>
    </xf>
    <xf numFmtId="0" fontId="0" fillId="13" borderId="7" xfId="0" applyFill="1" applyBorder="1"/>
    <xf numFmtId="0" fontId="0" fillId="13" borderId="31" xfId="0" applyFill="1" applyBorder="1"/>
    <xf numFmtId="0" fontId="60" fillId="0" borderId="4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0" fillId="0" borderId="5" xfId="0" applyFont="1" applyBorder="1" applyAlignment="1">
      <alignment horizontal="center" vertical="center"/>
    </xf>
    <xf numFmtId="0" fontId="57" fillId="0" borderId="4" xfId="0" applyFont="1" applyBorder="1" applyAlignment="1">
      <alignment horizontal="center"/>
    </xf>
    <xf numFmtId="0" fontId="57" fillId="0" borderId="0" xfId="0" applyFont="1" applyBorder="1" applyAlignment="1">
      <alignment horizontal="center"/>
    </xf>
    <xf numFmtId="0" fontId="57" fillId="0" borderId="5" xfId="0" applyFont="1" applyBorder="1" applyAlignment="1">
      <alignment horizontal="center"/>
    </xf>
    <xf numFmtId="0" fontId="57" fillId="0" borderId="4" xfId="0" applyFont="1" applyBorder="1" applyAlignment="1">
      <alignment horizontal="center" vertical="top" wrapText="1"/>
    </xf>
    <xf numFmtId="0" fontId="57" fillId="0" borderId="0" xfId="0" applyFont="1" applyBorder="1" applyAlignment="1">
      <alignment horizontal="center" vertical="top"/>
    </xf>
    <xf numFmtId="0" fontId="57" fillId="0" borderId="5" xfId="0" applyFont="1" applyBorder="1" applyAlignment="1">
      <alignment horizontal="center" vertical="top"/>
    </xf>
    <xf numFmtId="0" fontId="57" fillId="0" borderId="4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13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left" vertical="center" indent="5"/>
    </xf>
    <xf numFmtId="0" fontId="1" fillId="0" borderId="0" xfId="0" applyFont="1" applyBorder="1" applyAlignment="1">
      <alignment horizontal="left" vertical="center" wrapText="1" indent="5"/>
    </xf>
    <xf numFmtId="0" fontId="0" fillId="0" borderId="0" xfId="0" applyAlignment="1">
      <alignment horizontal="left" wrapText="1" indent="1"/>
    </xf>
    <xf numFmtId="0" fontId="8" fillId="0" borderId="0" xfId="0" applyFont="1" applyAlignment="1">
      <alignment horizontal="left" indent="1"/>
    </xf>
    <xf numFmtId="0" fontId="6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61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36" fillId="0" borderId="0" xfId="0" applyFont="1" applyAlignment="1">
      <alignment horizontal="center" wrapText="1"/>
    </xf>
    <xf numFmtId="0" fontId="38" fillId="0" borderId="32" xfId="0" applyFont="1" applyBorder="1" applyAlignment="1">
      <alignment horizontal="center" vertical="center" wrapText="1"/>
    </xf>
    <xf numFmtId="0" fontId="40" fillId="0" borderId="107" xfId="0" applyFont="1" applyBorder="1" applyAlignment="1">
      <alignment horizontal="center"/>
    </xf>
    <xf numFmtId="0" fontId="40" fillId="0" borderId="108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5" fillId="0" borderId="0" xfId="0" applyFont="1" applyAlignment="1">
      <alignment horizontal="left" wrapText="1"/>
    </xf>
    <xf numFmtId="0" fontId="36" fillId="0" borderId="0" xfId="0" applyFont="1" applyAlignment="1">
      <alignment horizontal="left" wrapText="1"/>
    </xf>
    <xf numFmtId="14" fontId="37" fillId="17" borderId="0" xfId="0" applyNumberFormat="1" applyFont="1" applyFill="1" applyAlignment="1" applyProtection="1">
      <alignment horizontal="center" vertical="center"/>
      <protection locked="0"/>
    </xf>
    <xf numFmtId="49" fontId="51" fillId="18" borderId="62" xfId="0" applyNumberFormat="1" applyFont="1" applyFill="1" applyBorder="1" applyAlignment="1">
      <alignment horizontal="left"/>
    </xf>
    <xf numFmtId="0" fontId="56" fillId="0" borderId="51" xfId="0" applyFont="1" applyBorder="1" applyAlignment="1">
      <alignment horizontal="left"/>
    </xf>
    <xf numFmtId="49" fontId="51" fillId="18" borderId="65" xfId="0" applyNumberFormat="1" applyFont="1" applyFill="1" applyBorder="1" applyAlignment="1">
      <alignment horizontal="left"/>
    </xf>
    <xf numFmtId="0" fontId="56" fillId="0" borderId="66" xfId="0" applyFont="1" applyBorder="1" applyAlignment="1">
      <alignment horizontal="left"/>
    </xf>
    <xf numFmtId="49" fontId="51" fillId="18" borderId="65" xfId="0" applyNumberFormat="1" applyFont="1" applyFill="1" applyBorder="1" applyAlignment="1">
      <alignment horizontal="center"/>
    </xf>
    <xf numFmtId="0" fontId="56" fillId="0" borderId="66" xfId="0" applyFont="1" applyBorder="1" applyAlignment="1">
      <alignment horizontal="center"/>
    </xf>
    <xf numFmtId="49" fontId="53" fillId="18" borderId="70" xfId="0" applyNumberFormat="1" applyFont="1" applyFill="1" applyBorder="1" applyAlignment="1">
      <alignment horizontal="center"/>
    </xf>
    <xf numFmtId="0" fontId="0" fillId="0" borderId="71" xfId="0" applyBorder="1" applyAlignment="1">
      <alignment horizontal="center"/>
    </xf>
    <xf numFmtId="0" fontId="53" fillId="18" borderId="0" xfId="0" applyFont="1" applyFill="1" applyAlignment="1">
      <alignment horizontal="right"/>
    </xf>
    <xf numFmtId="0" fontId="53" fillId="18" borderId="0" xfId="0" applyFont="1" applyFill="1" applyAlignment="1">
      <alignment horizontal="left"/>
    </xf>
    <xf numFmtId="0" fontId="54" fillId="18" borderId="0" xfId="0" applyFont="1" applyFill="1" applyAlignment="1">
      <alignment horizontal="center"/>
    </xf>
    <xf numFmtId="0" fontId="55" fillId="18" borderId="1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55" fillId="18" borderId="53" xfId="0" applyFont="1" applyFill="1" applyBorder="1" applyAlignment="1">
      <alignment horizontal="center" vertical="center"/>
    </xf>
    <xf numFmtId="0" fontId="55" fillId="18" borderId="54" xfId="0" applyFont="1" applyFill="1" applyBorder="1" applyAlignment="1">
      <alignment horizontal="center" vertical="center"/>
    </xf>
    <xf numFmtId="0" fontId="55" fillId="18" borderId="52" xfId="0" applyFont="1" applyFill="1" applyBorder="1" applyAlignment="1">
      <alignment horizontal="center" vertical="center"/>
    </xf>
    <xf numFmtId="0" fontId="55" fillId="3" borderId="56" xfId="1" applyFont="1" applyFill="1" applyBorder="1" applyAlignment="1">
      <alignment horizontal="center" vertical="center" wrapText="1"/>
    </xf>
    <xf numFmtId="0" fontId="56" fillId="0" borderId="61" xfId="1" applyBorder="1" applyAlignment="1">
      <alignment horizontal="center" vertical="center" wrapText="1"/>
    </xf>
    <xf numFmtId="0" fontId="49" fillId="18" borderId="44" xfId="0" applyFont="1" applyFill="1" applyBorder="1" applyAlignment="1">
      <alignment horizontal="center"/>
    </xf>
    <xf numFmtId="0" fontId="0" fillId="0" borderId="45" xfId="0" applyBorder="1"/>
    <xf numFmtId="0" fontId="0" fillId="0" borderId="46" xfId="0" applyBorder="1"/>
    <xf numFmtId="0" fontId="50" fillId="18" borderId="47" xfId="0" applyFont="1" applyFill="1" applyBorder="1" applyAlignment="1">
      <alignment horizontal="center"/>
    </xf>
    <xf numFmtId="0" fontId="0" fillId="0" borderId="0" xfId="0"/>
    <xf numFmtId="0" fontId="0" fillId="0" borderId="48" xfId="0" applyBorder="1"/>
    <xf numFmtId="0" fontId="50" fillId="18" borderId="49" xfId="0" applyFont="1" applyFill="1" applyBorder="1" applyAlignment="1">
      <alignment horizontal="center"/>
    </xf>
    <xf numFmtId="0" fontId="0" fillId="0" borderId="50" xfId="0" applyBorder="1"/>
    <xf numFmtId="0" fontId="0" fillId="0" borderId="51" xfId="0" applyBorder="1"/>
    <xf numFmtId="0" fontId="52" fillId="18" borderId="0" xfId="0" applyFont="1" applyFill="1" applyAlignment="1">
      <alignment horizontal="center"/>
    </xf>
    <xf numFmtId="0" fontId="88" fillId="0" borderId="4" xfId="0" applyFont="1" applyBorder="1" applyAlignment="1">
      <alignment horizontal="left" indent="6"/>
    </xf>
    <xf numFmtId="0" fontId="88" fillId="0" borderId="0" xfId="0" applyFont="1" applyAlignment="1">
      <alignment horizontal="left" indent="6"/>
    </xf>
    <xf numFmtId="0" fontId="88" fillId="0" borderId="5" xfId="0" applyFont="1" applyBorder="1" applyAlignment="1">
      <alignment horizontal="left" indent="6"/>
    </xf>
    <xf numFmtId="0" fontId="65" fillId="19" borderId="79" xfId="0" applyFont="1" applyFill="1" applyBorder="1" applyAlignment="1">
      <alignment horizontal="left" vertical="center" wrapText="1"/>
    </xf>
    <xf numFmtId="0" fontId="65" fillId="19" borderId="80" xfId="0" applyFont="1" applyFill="1" applyBorder="1" applyAlignment="1">
      <alignment horizontal="left" vertical="center" wrapText="1"/>
    </xf>
    <xf numFmtId="0" fontId="65" fillId="19" borderId="79" xfId="0" applyFont="1" applyFill="1" applyBorder="1" applyAlignment="1">
      <alignment horizontal="left" vertical="center"/>
    </xf>
    <xf numFmtId="0" fontId="65" fillId="19" borderId="80" xfId="0" applyFont="1" applyFill="1" applyBorder="1" applyAlignment="1">
      <alignment horizontal="left" vertical="center"/>
    </xf>
    <xf numFmtId="0" fontId="65" fillId="19" borderId="73" xfId="0" applyFont="1" applyFill="1" applyBorder="1" applyAlignment="1">
      <alignment horizontal="center"/>
    </xf>
    <xf numFmtId="0" fontId="65" fillId="19" borderId="74" xfId="0" applyFont="1" applyFill="1" applyBorder="1" applyAlignment="1">
      <alignment horizontal="center"/>
    </xf>
    <xf numFmtId="0" fontId="71" fillId="24" borderId="0" xfId="0" applyFont="1" applyFill="1" applyAlignment="1">
      <alignment horizontal="left" vertical="center" wrapText="1"/>
    </xf>
    <xf numFmtId="0" fontId="69" fillId="24" borderId="86" xfId="0" applyFont="1" applyFill="1" applyBorder="1" applyAlignment="1">
      <alignment horizontal="left" vertical="center" wrapText="1"/>
    </xf>
    <xf numFmtId="0" fontId="71" fillId="24" borderId="76" xfId="0" applyFont="1" applyFill="1" applyBorder="1" applyAlignment="1">
      <alignment horizontal="left" vertical="center" wrapText="1"/>
    </xf>
    <xf numFmtId="0" fontId="69" fillId="24" borderId="84" xfId="0" applyFont="1" applyFill="1" applyBorder="1" applyAlignment="1">
      <alignment horizontal="left" vertical="center" wrapText="1"/>
    </xf>
    <xf numFmtId="0" fontId="69" fillId="0" borderId="79" xfId="0" applyFont="1" applyBorder="1" applyAlignment="1">
      <alignment horizontal="center" vertical="center"/>
    </xf>
    <xf numFmtId="0" fontId="69" fillId="0" borderId="80" xfId="0" applyFont="1" applyBorder="1" applyAlignment="1">
      <alignment horizontal="center" vertical="center"/>
    </xf>
    <xf numFmtId="0" fontId="69" fillId="0" borderId="89" xfId="0" applyFont="1" applyBorder="1" applyAlignment="1">
      <alignment horizontal="center" vertical="center"/>
    </xf>
    <xf numFmtId="0" fontId="71" fillId="24" borderId="0" xfId="0" applyFont="1" applyFill="1" applyAlignment="1">
      <alignment horizontal="left" vertical="center"/>
    </xf>
    <xf numFmtId="0" fontId="69" fillId="24" borderId="0" xfId="0" applyFont="1" applyFill="1" applyAlignment="1">
      <alignment horizontal="left" vertical="center"/>
    </xf>
    <xf numFmtId="0" fontId="71" fillId="23" borderId="90" xfId="0" applyFont="1" applyFill="1" applyBorder="1" applyAlignment="1">
      <alignment horizontal="center" vertical="center" wrapText="1"/>
    </xf>
    <xf numFmtId="0" fontId="71" fillId="23" borderId="91" xfId="0" applyFont="1" applyFill="1" applyBorder="1" applyAlignment="1">
      <alignment horizontal="center" vertical="center" wrapText="1"/>
    </xf>
    <xf numFmtId="0" fontId="71" fillId="23" borderId="79" xfId="0" applyFont="1" applyFill="1" applyBorder="1" applyAlignment="1">
      <alignment horizontal="center" vertical="center" wrapText="1"/>
    </xf>
    <xf numFmtId="0" fontId="71" fillId="23" borderId="75" xfId="0" applyFont="1" applyFill="1" applyBorder="1" applyAlignment="1">
      <alignment horizontal="center" vertical="center" wrapText="1"/>
    </xf>
    <xf numFmtId="0" fontId="71" fillId="23" borderId="78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107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8" fillId="3" borderId="110" xfId="0" applyFont="1" applyFill="1" applyBorder="1" applyAlignment="1">
      <alignment horizontal="center" vertical="center" wrapText="1"/>
    </xf>
    <xf numFmtId="0" fontId="8" fillId="3" borderId="111" xfId="0" applyFont="1" applyFill="1" applyBorder="1" applyAlignment="1">
      <alignment horizontal="center" vertical="center" wrapText="1"/>
    </xf>
    <xf numFmtId="0" fontId="7" fillId="0" borderId="102" xfId="0" applyFont="1" applyBorder="1" applyAlignment="1">
      <alignment horizontal="left" vertical="center"/>
    </xf>
    <xf numFmtId="0" fontId="7" fillId="0" borderId="103" xfId="0" applyFont="1" applyBorder="1" applyAlignment="1">
      <alignment horizontal="left" vertical="center"/>
    </xf>
    <xf numFmtId="0" fontId="7" fillId="0" borderId="98" xfId="0" applyFont="1" applyBorder="1" applyAlignment="1">
      <alignment horizontal="left" vertical="center"/>
    </xf>
    <xf numFmtId="0" fontId="7" fillId="0" borderId="106" xfId="0" applyFont="1" applyBorder="1" applyAlignment="1">
      <alignment horizontal="left" vertical="center"/>
    </xf>
    <xf numFmtId="0" fontId="1" fillId="0" borderId="0" xfId="0" applyFont="1" applyBorder="1" applyAlignment="1">
      <alignment horizontal="left" indent="6"/>
    </xf>
  </cellXfs>
  <cellStyles count="3">
    <cellStyle name="Normální" xfId="0" builtinId="0"/>
    <cellStyle name="Normální 3" xfId="1" xr:uid="{9DA4A44C-EF8A-4B24-B88D-50FC0AC8EDA0}"/>
    <cellStyle name="normální_List1" xfId="2" xr:uid="{A7EE0DC5-F369-4800-AE23-D85B383D2F4F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heic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1</xdr:row>
      <xdr:rowOff>200025</xdr:rowOff>
    </xdr:from>
    <xdr:to>
      <xdr:col>4</xdr:col>
      <xdr:colOff>1049475</xdr:colOff>
      <xdr:row>3</xdr:row>
      <xdr:rowOff>161925</xdr:rowOff>
    </xdr:to>
    <xdr:pic>
      <xdr:nvPicPr>
        <xdr:cNvPr id="11" name="Obrázek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6066"/>
        <a:stretch/>
      </xdr:blipFill>
      <xdr:spPr>
        <a:xfrm>
          <a:off x="4495800" y="447675"/>
          <a:ext cx="2059125" cy="419100"/>
        </a:xfrm>
        <a:prstGeom prst="rect">
          <a:avLst/>
        </a:prstGeom>
      </xdr:spPr>
    </xdr:pic>
    <xdr:clientData/>
  </xdr:twoCellAnchor>
  <xdr:oneCellAnchor>
    <xdr:from>
      <xdr:col>3</xdr:col>
      <xdr:colOff>152400</xdr:colOff>
      <xdr:row>10</xdr:row>
      <xdr:rowOff>114300</xdr:rowOff>
    </xdr:from>
    <xdr:ext cx="2047875" cy="206875"/>
    <xdr:pic>
      <xdr:nvPicPr>
        <xdr:cNvPr id="12" name="Obrázek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5800" y="2781300"/>
          <a:ext cx="2047875" cy="206875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11</xdr:row>
      <xdr:rowOff>171450</xdr:rowOff>
    </xdr:from>
    <xdr:ext cx="2049600" cy="371475"/>
    <xdr:pic>
      <xdr:nvPicPr>
        <xdr:cNvPr id="13" name="Obrázek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6066"/>
        <a:stretch/>
      </xdr:blipFill>
      <xdr:spPr>
        <a:xfrm>
          <a:off x="4391025" y="3086100"/>
          <a:ext cx="2049600" cy="371475"/>
        </a:xfrm>
        <a:prstGeom prst="rect">
          <a:avLst/>
        </a:prstGeom>
      </xdr:spPr>
    </xdr:pic>
    <xdr:clientData/>
  </xdr:oneCellAnchor>
  <xdr:oneCellAnchor>
    <xdr:from>
      <xdr:col>3</xdr:col>
      <xdr:colOff>85725</xdr:colOff>
      <xdr:row>20</xdr:row>
      <xdr:rowOff>171451</xdr:rowOff>
    </xdr:from>
    <xdr:ext cx="2047875" cy="216399"/>
    <xdr:pic>
      <xdr:nvPicPr>
        <xdr:cNvPr id="14" name="Obrázek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5505451"/>
          <a:ext cx="2047875" cy="216399"/>
        </a:xfrm>
        <a:prstGeom prst="rect">
          <a:avLst/>
        </a:prstGeom>
      </xdr:spPr>
    </xdr:pic>
    <xdr:clientData/>
  </xdr:oneCellAnchor>
  <xdr:oneCellAnchor>
    <xdr:from>
      <xdr:col>3</xdr:col>
      <xdr:colOff>38100</xdr:colOff>
      <xdr:row>21</xdr:row>
      <xdr:rowOff>219075</xdr:rowOff>
    </xdr:from>
    <xdr:ext cx="2049600" cy="371475"/>
    <xdr:pic>
      <xdr:nvPicPr>
        <xdr:cNvPr id="15" name="Obrázek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6066"/>
        <a:stretch/>
      </xdr:blipFill>
      <xdr:spPr>
        <a:xfrm>
          <a:off x="4381500" y="5800725"/>
          <a:ext cx="2049600" cy="371475"/>
        </a:xfrm>
        <a:prstGeom prst="rect">
          <a:avLst/>
        </a:prstGeom>
      </xdr:spPr>
    </xdr:pic>
    <xdr:clientData/>
  </xdr:oneCellAnchor>
  <xdr:oneCellAnchor>
    <xdr:from>
      <xdr:col>3</xdr:col>
      <xdr:colOff>66675</xdr:colOff>
      <xdr:row>30</xdr:row>
      <xdr:rowOff>171451</xdr:rowOff>
    </xdr:from>
    <xdr:ext cx="2047875" cy="216399"/>
    <xdr:pic>
      <xdr:nvPicPr>
        <xdr:cNvPr id="16" name="Obrázek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5" y="8172451"/>
          <a:ext cx="2047875" cy="216399"/>
        </a:xfrm>
        <a:prstGeom prst="rect">
          <a:avLst/>
        </a:prstGeom>
      </xdr:spPr>
    </xdr:pic>
    <xdr:clientData/>
  </xdr:oneCellAnchor>
  <xdr:oneCellAnchor>
    <xdr:from>
      <xdr:col>3</xdr:col>
      <xdr:colOff>47625</xdr:colOff>
      <xdr:row>31</xdr:row>
      <xdr:rowOff>190500</xdr:rowOff>
    </xdr:from>
    <xdr:ext cx="2049600" cy="371475"/>
    <xdr:pic>
      <xdr:nvPicPr>
        <xdr:cNvPr id="17" name="Obrázek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6066"/>
        <a:stretch/>
      </xdr:blipFill>
      <xdr:spPr>
        <a:xfrm>
          <a:off x="4391025" y="8439150"/>
          <a:ext cx="2049600" cy="371475"/>
        </a:xfrm>
        <a:prstGeom prst="rect">
          <a:avLst/>
        </a:prstGeom>
      </xdr:spPr>
    </xdr:pic>
    <xdr:clientData/>
  </xdr:oneCellAnchor>
  <xdr:oneCellAnchor>
    <xdr:from>
      <xdr:col>3</xdr:col>
      <xdr:colOff>133350</xdr:colOff>
      <xdr:row>0</xdr:row>
      <xdr:rowOff>161925</xdr:rowOff>
    </xdr:from>
    <xdr:ext cx="2047875" cy="206875"/>
    <xdr:pic>
      <xdr:nvPicPr>
        <xdr:cNvPr id="18" name="Obrázek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0" y="161925"/>
          <a:ext cx="2047875" cy="2068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24</xdr:row>
      <xdr:rowOff>66675</xdr:rowOff>
    </xdr:from>
    <xdr:to>
      <xdr:col>9</xdr:col>
      <xdr:colOff>9525</xdr:colOff>
      <xdr:row>35</xdr:row>
      <xdr:rowOff>152400</xdr:rowOff>
    </xdr:to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>
          <a:spLocks noChangeArrowheads="1"/>
        </xdr:cNvSpPr>
      </xdr:nvSpPr>
      <xdr:spPr bwMode="auto">
        <a:xfrm>
          <a:off x="66675" y="5553075"/>
          <a:ext cx="9277350" cy="2286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Vysvětlivky k cenám: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Poplatek za uskladnění odpadu je u skládek uveden vždy včetně podílu zákoných poplatků 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(z těch se uplatňuje poměrná část, která je ovlivněna jak délkou skladování tak i  recyklovatelností  /nebo opětovným použitím/ skládkovaných materiálů.</a:t>
          </a: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Zákonné poplatky: Příjem obce (O - 500 Kč/t, N - 1700 Kč/t), </a:t>
          </a:r>
          <a:r>
            <a:rPr lang="cs-CZ" sz="1000">
              <a:effectLst/>
              <a:latin typeface="+mn-lt"/>
              <a:ea typeface="+mn-ea"/>
              <a:cs typeface="+mn-cs"/>
            </a:rPr>
            <a:t>pozor, je vztažen na časové období jednoho kalendářního roku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, rovněž rizikový poplatek - poplatek do Státního fondu životního prostředí (N - 4500 Kč/t), je vztažen </a:t>
          </a:r>
          <a:r>
            <a:rPr lang="cs-CZ" sz="1000">
              <a:effectLst/>
              <a:latin typeface="+mn-lt"/>
              <a:ea typeface="+mn-ea"/>
              <a:cs typeface="+mn-cs"/>
            </a:rPr>
            <a:t>na časové období jednoho kalendářního roku </a:t>
          </a:r>
          <a:r>
            <a:rPr lang="cs-CZ" sz="1000" b="0" i="0" baseline="0">
              <a:effectLst/>
              <a:latin typeface="+mn-lt"/>
              <a:ea typeface="+mn-ea"/>
              <a:cs typeface="+mn-cs"/>
            </a:rPr>
            <a:t>- viz vyhláška 185/2001!</a:t>
          </a:r>
          <a:endParaRPr lang="cs-CZ">
            <a:effectLst/>
          </a:endParaRPr>
        </a:p>
        <a:p>
          <a:pPr algn="l" rtl="0">
            <a:defRPr sz="1000"/>
          </a:pP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Poznámky: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Odpad 17 05 04 - zemina neznečištěná bude přednostně použita pro terénní úpravy po předchozí domluvě s příslušným obecním či městským úřadem - v tomto případě je úplně osvobozená od zákonných poplatků. Pokud jsou součástí stavby transformátory určené k demontáži, budou tyto ihned po demontáži předány majiteli a odvezeny k dalšímu nakládání a nebudou skladovány na místě stavby</a:t>
          </a: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.</a:t>
          </a:r>
        </a:p>
        <a:p>
          <a:pPr algn="l" rtl="0">
            <a:defRPr sz="1000"/>
          </a:pPr>
          <a:endParaRPr lang="cs-CZ" sz="8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Referenční ceny za lividaci odpadů  (nebo za šrot) jsou uvedeny ve sloupci Jednot. cena a odvíjí se od cen uvedených v cenové soustavě  ÚRS používaných v rámci celé ČR (od </a:t>
          </a:r>
          <a:r>
            <a:rPr lang="cs-CZ" sz="1000" b="1" i="0" baseline="0">
              <a:effectLst/>
              <a:latin typeface="+mn-lt"/>
              <a:ea typeface="+mn-ea"/>
              <a:cs typeface="+mn-cs"/>
            </a:rPr>
            <a:t>aktualizovaných c</a:t>
          </a: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en firmy Kovošrot Group CZ a.s. ) Do cen skládkování  jsou promítnuty i všechny zákonné poplatky.</a:t>
          </a:r>
        </a:p>
      </xdr:txBody>
    </xdr:sp>
    <xdr:clientData/>
  </xdr:twoCellAnchor>
  <xdr:twoCellAnchor>
    <xdr:from>
      <xdr:col>0</xdr:col>
      <xdr:colOff>66675</xdr:colOff>
      <xdr:row>24</xdr:row>
      <xdr:rowOff>66675</xdr:rowOff>
    </xdr:from>
    <xdr:to>
      <xdr:col>9</xdr:col>
      <xdr:colOff>9525</xdr:colOff>
      <xdr:row>35</xdr:row>
      <xdr:rowOff>152400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>
          <a:spLocks noChangeArrowheads="1"/>
        </xdr:cNvSpPr>
      </xdr:nvSpPr>
      <xdr:spPr bwMode="auto">
        <a:xfrm>
          <a:off x="66675" y="5553075"/>
          <a:ext cx="9277350" cy="2286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Vysvětlivky k cenám: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Poplatek za uskladnění odpadu je u skládek uveden vždy včetně podílu zákoných poplatků 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(z těch se uplatňuje poměrná část, která je ovlivněna jak délkou skladování tak i  recyklovatelností  /nebo opětovným použitím/ skládkovaných materiálů.</a:t>
          </a: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Zákonné poplatky: Příjem obce (O - 500 Kč/t, N - 1700 Kč/t), </a:t>
          </a:r>
          <a:r>
            <a:rPr lang="cs-CZ" sz="1000">
              <a:effectLst/>
              <a:latin typeface="+mn-lt"/>
              <a:ea typeface="+mn-ea"/>
              <a:cs typeface="+mn-cs"/>
            </a:rPr>
            <a:t>pozor, je vztažen na časové období jednoho kalendářního roku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, rovněž rizikový poplatek - poplatek do Státního fondu životního prostředí (N - 4500 Kč/t), je vztažen </a:t>
          </a:r>
          <a:r>
            <a:rPr lang="cs-CZ" sz="1000">
              <a:effectLst/>
              <a:latin typeface="+mn-lt"/>
              <a:ea typeface="+mn-ea"/>
              <a:cs typeface="+mn-cs"/>
            </a:rPr>
            <a:t>na časové období jednoho kalendářního roku </a:t>
          </a:r>
          <a:r>
            <a:rPr lang="cs-CZ" sz="1000" b="0" i="0" baseline="0">
              <a:effectLst/>
              <a:latin typeface="+mn-lt"/>
              <a:ea typeface="+mn-ea"/>
              <a:cs typeface="+mn-cs"/>
            </a:rPr>
            <a:t>- viz vyhláška 185/2001!</a:t>
          </a:r>
          <a:endParaRPr lang="cs-CZ">
            <a:effectLst/>
          </a:endParaRPr>
        </a:p>
        <a:p>
          <a:pPr algn="l" rtl="0">
            <a:defRPr sz="1000"/>
          </a:pP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Poznámky: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Odpad 17 05 04 - zemina neznečištěná bude přednostně použita pro terénní úpravy po předchozí domluvě s příslušným obecním či městským úřadem - v tomto případě je úplně osvobozená od zákonných poplatků. Pokud jsou součástí stavby transformátory určené k demontáži, budou tyto ihned po demontáži předány majiteli a odvezeny k dalšímu nakládání a nebudou skladovány na místě stavby</a:t>
          </a: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.</a:t>
          </a:r>
        </a:p>
        <a:p>
          <a:pPr algn="l" rtl="0">
            <a:defRPr sz="1000"/>
          </a:pPr>
          <a:endParaRPr lang="cs-CZ" sz="8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Referenční ceny za lividaci odpadů  (nebo za šrot) jsou uvedeny ve sloupci Jednot. cena a odvíjí se od cen uvedených v cenové soustavě  ÚRS používaných v rámci celé ČR (od </a:t>
          </a:r>
          <a:r>
            <a:rPr lang="cs-CZ" sz="1000" b="1" i="0" baseline="0">
              <a:effectLst/>
              <a:latin typeface="+mn-lt"/>
              <a:ea typeface="+mn-ea"/>
              <a:cs typeface="+mn-cs"/>
            </a:rPr>
            <a:t>aktualizovaných c</a:t>
          </a: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en firmy Kovošrot Group CZ a.s. ) Do cen skládkování  jsou promítnuty i všechny zákonné poplatky.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180975</xdr:colOff>
          <xdr:row>2</xdr:row>
          <xdr:rowOff>9525</xdr:rowOff>
        </xdr:from>
        <xdr:to>
          <xdr:col>0</xdr:col>
          <xdr:colOff>847725</xdr:colOff>
          <xdr:row>5</xdr:row>
          <xdr:rowOff>95250</xdr:rowOff>
        </xdr:to>
        <xdr:sp macro="" textlink="">
          <xdr:nvSpPr>
            <xdr:cNvPr id="16396" name="Object 3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9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66675</xdr:colOff>
      <xdr:row>24</xdr:row>
      <xdr:rowOff>66675</xdr:rowOff>
    </xdr:from>
    <xdr:to>
      <xdr:col>9</xdr:col>
      <xdr:colOff>9525</xdr:colOff>
      <xdr:row>35</xdr:row>
      <xdr:rowOff>152400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>
          <a:spLocks noChangeArrowheads="1"/>
        </xdr:cNvSpPr>
      </xdr:nvSpPr>
      <xdr:spPr bwMode="auto">
        <a:xfrm>
          <a:off x="64770" y="5084445"/>
          <a:ext cx="9033510" cy="22879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Vysvětlivky k cenám: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Poplatek za uskladnění odpadu je u skládek uveden vždy včetně podílu zákoných poplatků 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(z těch se uplatňuje poměrná část, která je ovlivněna jak délkou skladování tak i  recyklovatelností  /nebo opětovným použitím/ skládkovaných materiálů.</a:t>
          </a: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Zákonné poplatky: Příjem obce (O - 500 Kč/t, N - 1700 Kč/t), </a:t>
          </a:r>
          <a:r>
            <a:rPr lang="cs-CZ" sz="1000">
              <a:effectLst/>
              <a:latin typeface="+mn-lt"/>
              <a:ea typeface="+mn-ea"/>
              <a:cs typeface="+mn-cs"/>
            </a:rPr>
            <a:t>pozor, je vztažen na časové období jednoho kalendářního roku</a:t>
          </a: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, rovněž rizikový poplatek - poplatek do Státního fondu životního prostředí (N - 4500 Kč/t), je vztažen </a:t>
          </a:r>
          <a:r>
            <a:rPr lang="cs-CZ" sz="1000">
              <a:effectLst/>
              <a:latin typeface="+mn-lt"/>
              <a:ea typeface="+mn-ea"/>
              <a:cs typeface="+mn-cs"/>
            </a:rPr>
            <a:t>na časové období jednoho kalendářního roku </a:t>
          </a:r>
          <a:r>
            <a:rPr lang="cs-CZ" sz="1000" b="0" i="0" baseline="0">
              <a:effectLst/>
              <a:latin typeface="+mn-lt"/>
              <a:ea typeface="+mn-ea"/>
              <a:cs typeface="+mn-cs"/>
            </a:rPr>
            <a:t>- viz vyhláška 185/2001!</a:t>
          </a:r>
          <a:endParaRPr lang="cs-CZ">
            <a:effectLst/>
          </a:endParaRPr>
        </a:p>
        <a:p>
          <a:pPr algn="l" rtl="0">
            <a:defRPr sz="1000"/>
          </a:pP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00"/>
              </a:solidFill>
              <a:latin typeface="+mn-lt"/>
              <a:cs typeface="Arial CE"/>
            </a:rPr>
            <a:t>Poznámky:</a:t>
          </a:r>
          <a:endParaRPr lang="cs-CZ" sz="1000" b="0" i="0" u="none" strike="noStrike" baseline="0">
            <a:solidFill>
              <a:srgbClr val="000000"/>
            </a:solidFill>
            <a:latin typeface="+mn-lt"/>
            <a:cs typeface="Arial CE"/>
          </a:endParaRPr>
        </a:p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+mn-lt"/>
              <a:cs typeface="Arial CE"/>
            </a:rPr>
            <a:t>Odpad 17 05 04 - zemina neznečištěná bude přednostně použita pro terénní úpravy po předchozí domluvě s příslušným obecním či městským úřadem - v tomto případě je úplně osvobozená od zákonných poplatků. Pokud jsou součástí stavby transformátory určené k demontáži, budou tyto ihned po demontáži předány majiteli a odvezeny k dalšímu nakládání a nebudou skladovány na místě stavby</a:t>
          </a: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.</a:t>
          </a:r>
        </a:p>
        <a:p>
          <a:pPr algn="l" rtl="0">
            <a:defRPr sz="1000"/>
          </a:pPr>
          <a:endParaRPr lang="cs-CZ" sz="8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Referenční ceny za lividaci odpadů  (nebo za šrot) jsou uvedeny ve sloupci Jednot. cena a odvíjí se od cen uvedených v cenové soustavě  ÚRS používaných v rámci celé ČR (od </a:t>
          </a:r>
          <a:r>
            <a:rPr lang="cs-CZ" sz="1000" b="1" i="0" baseline="0">
              <a:effectLst/>
              <a:latin typeface="+mn-lt"/>
              <a:ea typeface="+mn-ea"/>
              <a:cs typeface="+mn-cs"/>
            </a:rPr>
            <a:t>aktualizovaných c</a:t>
          </a:r>
          <a:r>
            <a:rPr lang="cs-CZ" sz="8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en firmy Kovošrot Group CZ a.s. ) Do cen skládkování  jsou promítnuty i všechny zákonné poplatky.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lektroradovesice-my.sharepoint.com/personal/karolina_dittrichova_erado_cz/Documents/Plocha/IP-12-4012146_Ch&#345;ibsk&#225;_soupis_odpad&#36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znam_odpadů_ekolog"/>
      <sheetName val="cenik_šrotu"/>
    </sheetNames>
    <sheetDataSet>
      <sheetData sheetId="0"/>
      <sheetData sheetId="1">
        <row r="4">
          <cell r="E4">
            <v>3000</v>
          </cell>
        </row>
        <row r="8">
          <cell r="E8">
            <v>15000</v>
          </cell>
        </row>
        <row r="14">
          <cell r="E14">
            <v>101000</v>
          </cell>
        </row>
        <row r="19">
          <cell r="E19">
            <v>26000</v>
          </cell>
        </row>
        <row r="25">
          <cell r="E25">
            <v>2950</v>
          </cell>
        </row>
      </sheetData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6" Type="http://schemas.openxmlformats.org/officeDocument/2006/relationships/comments" Target="../comments2.xml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8E9C-D9C0-4439-8250-244AD6319E73}">
  <sheetPr>
    <tabColor rgb="FFFF0000"/>
    <pageSetUpPr fitToPage="1"/>
  </sheetPr>
  <dimension ref="B4:C11"/>
  <sheetViews>
    <sheetView tabSelected="1" workbookViewId="0">
      <selection activeCell="I25" sqref="I25"/>
    </sheetView>
  </sheetViews>
  <sheetFormatPr defaultRowHeight="15" x14ac:dyDescent="0.25"/>
  <cols>
    <col min="1" max="1" width="5.140625" customWidth="1"/>
    <col min="2" max="2" width="12.85546875" customWidth="1"/>
    <col min="3" max="3" width="44.28515625" customWidth="1"/>
  </cols>
  <sheetData>
    <row r="4" spans="2:3" x14ac:dyDescent="0.25">
      <c r="B4" s="23" t="s">
        <v>5</v>
      </c>
      <c r="C4" s="23" t="s">
        <v>7</v>
      </c>
    </row>
    <row r="5" spans="2:3" x14ac:dyDescent="0.25">
      <c r="B5" s="23" t="s">
        <v>6</v>
      </c>
      <c r="C5" s="23" t="s">
        <v>8</v>
      </c>
    </row>
    <row r="6" spans="2:3" x14ac:dyDescent="0.25">
      <c r="B6" s="23" t="s">
        <v>9</v>
      </c>
      <c r="C6" s="23" t="s">
        <v>455</v>
      </c>
    </row>
    <row r="7" spans="2:3" x14ac:dyDescent="0.25">
      <c r="B7" s="23" t="s">
        <v>10</v>
      </c>
      <c r="C7" s="23" t="s">
        <v>456</v>
      </c>
    </row>
    <row r="8" spans="2:3" x14ac:dyDescent="0.25">
      <c r="B8" s="23" t="s">
        <v>11</v>
      </c>
      <c r="C8" s="341" t="s">
        <v>12</v>
      </c>
    </row>
    <row r="9" spans="2:3" x14ac:dyDescent="0.25">
      <c r="B9" s="23" t="s">
        <v>478</v>
      </c>
      <c r="C9" s="24" t="s">
        <v>477</v>
      </c>
    </row>
    <row r="10" spans="2:3" x14ac:dyDescent="0.25">
      <c r="B10" s="23" t="s">
        <v>10</v>
      </c>
      <c r="C10" s="24" t="s">
        <v>486</v>
      </c>
    </row>
    <row r="11" spans="2:3" x14ac:dyDescent="0.25">
      <c r="B11" s="23" t="s">
        <v>508</v>
      </c>
      <c r="C11" s="24" t="s">
        <v>509</v>
      </c>
    </row>
  </sheetData>
  <pageMargins left="0.9055118110236221" right="0.51181102362204722" top="0.78740157480314965" bottom="0.78740157480314965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FD1F-EE6A-4E6C-A64F-1619C46DAA0C}">
  <sheetPr>
    <tabColor theme="7"/>
    <pageSetUpPr fitToPage="1"/>
  </sheetPr>
  <dimension ref="A1:W36"/>
  <sheetViews>
    <sheetView zoomScale="70" zoomScaleNormal="70" workbookViewId="0">
      <selection activeCell="T30" sqref="T30"/>
    </sheetView>
  </sheetViews>
  <sheetFormatPr defaultRowHeight="15" x14ac:dyDescent="0.25"/>
  <cols>
    <col min="1" max="1" width="38.140625" style="112" customWidth="1"/>
    <col min="2" max="2" width="8.42578125" style="112" customWidth="1"/>
    <col min="3" max="3" width="5" customWidth="1"/>
    <col min="4" max="4" width="10.28515625" customWidth="1"/>
    <col min="5" max="5" width="36.42578125" customWidth="1"/>
    <col min="6" max="9" width="10.42578125" customWidth="1"/>
    <col min="10" max="11" width="7.7109375" customWidth="1"/>
    <col min="12" max="12" width="3.28515625" customWidth="1"/>
    <col min="13" max="13" width="18.42578125" customWidth="1"/>
    <col min="14" max="14" width="3.28515625" bestFit="1" customWidth="1"/>
  </cols>
  <sheetData>
    <row r="1" spans="1:17" s="71" customFormat="1" ht="21" x14ac:dyDescent="0.35">
      <c r="A1" s="520" t="s">
        <v>63</v>
      </c>
      <c r="B1" s="520"/>
      <c r="C1" s="520"/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0"/>
      <c r="O1" s="520"/>
    </row>
    <row r="2" spans="1:17" s="71" customFormat="1" ht="18.75" x14ac:dyDescent="0.3">
      <c r="A2" s="69"/>
      <c r="B2" s="69"/>
      <c r="C2" s="69"/>
      <c r="D2" s="69"/>
      <c r="E2" s="69"/>
      <c r="F2" s="69"/>
      <c r="G2" s="69"/>
      <c r="H2" s="69"/>
      <c r="I2" s="70"/>
    </row>
    <row r="3" spans="1:17" s="71" customFormat="1" ht="15" customHeight="1" x14ac:dyDescent="0.25">
      <c r="A3" s="72" t="s">
        <v>64</v>
      </c>
      <c r="B3" s="521" t="str">
        <f>ZAD!C4</f>
        <v>DC-Jílové,ppč. 3669, přípojka NN</v>
      </c>
      <c r="C3" s="521"/>
      <c r="D3" s="521"/>
      <c r="E3" s="521"/>
      <c r="F3" s="73"/>
      <c r="G3" s="73"/>
      <c r="H3" s="73"/>
      <c r="I3" s="73"/>
      <c r="J3" s="73"/>
      <c r="K3" s="73"/>
    </row>
    <row r="4" spans="1:17" s="71" customFormat="1" ht="15" customHeight="1" x14ac:dyDescent="0.25">
      <c r="A4" s="72" t="s">
        <v>65</v>
      </c>
      <c r="B4" s="521" t="str">
        <f>ZAD!C5</f>
        <v>IP-12-4009400</v>
      </c>
      <c r="C4" s="521"/>
      <c r="D4" s="521"/>
      <c r="E4" s="521"/>
      <c r="F4" s="74"/>
      <c r="G4" s="74"/>
      <c r="H4" s="74"/>
      <c r="I4" s="74"/>
    </row>
    <row r="5" spans="1:17" s="71" customFormat="1" ht="15" customHeight="1" x14ac:dyDescent="0.25">
      <c r="A5" s="72" t="s">
        <v>66</v>
      </c>
      <c r="B5" s="522" t="s">
        <v>454</v>
      </c>
      <c r="C5" s="522"/>
      <c r="D5" s="522" t="str">
        <f>ZAD!C6</f>
        <v>Paul Peter Fischer</v>
      </c>
      <c r="E5" s="522"/>
      <c r="F5" s="75" t="s">
        <v>67</v>
      </c>
      <c r="G5" s="523">
        <f ca="1">TODAY()</f>
        <v>44753</v>
      </c>
      <c r="H5" s="523"/>
      <c r="I5" s="74"/>
    </row>
    <row r="6" spans="1:17" s="71" customFormat="1" ht="15.75" thickBot="1" x14ac:dyDescent="0.3">
      <c r="A6" s="516"/>
      <c r="B6" s="516"/>
      <c r="C6" s="516"/>
      <c r="D6" s="516"/>
      <c r="E6" s="516"/>
      <c r="F6" s="516"/>
      <c r="G6" s="516"/>
      <c r="H6" s="516"/>
      <c r="I6" s="516"/>
    </row>
    <row r="7" spans="1:17" s="79" customFormat="1" ht="60.75" thickBot="1" x14ac:dyDescent="0.25">
      <c r="A7" s="76" t="s">
        <v>68</v>
      </c>
      <c r="B7" s="517" t="s">
        <v>69</v>
      </c>
      <c r="C7" s="517"/>
      <c r="D7" s="77" t="s">
        <v>70</v>
      </c>
      <c r="E7" s="339" t="s">
        <v>71</v>
      </c>
      <c r="F7" s="339" t="s">
        <v>72</v>
      </c>
      <c r="G7" s="339" t="s">
        <v>73</v>
      </c>
      <c r="H7" s="339" t="s">
        <v>481</v>
      </c>
      <c r="I7" s="78" t="s">
        <v>482</v>
      </c>
      <c r="M7" s="76" t="s">
        <v>74</v>
      </c>
      <c r="N7" s="339"/>
      <c r="O7" s="78" t="s">
        <v>75</v>
      </c>
    </row>
    <row r="8" spans="1:17" s="71" customFormat="1" ht="17.25" x14ac:dyDescent="0.25">
      <c r="A8" s="80" t="s">
        <v>76</v>
      </c>
      <c r="B8" s="81" t="s">
        <v>77</v>
      </c>
      <c r="C8" s="82" t="s">
        <v>78</v>
      </c>
      <c r="D8" s="82" t="s">
        <v>79</v>
      </c>
      <c r="E8" s="83" t="s">
        <v>80</v>
      </c>
      <c r="F8" s="88">
        <v>6.3</v>
      </c>
      <c r="G8" s="84" t="s">
        <v>81</v>
      </c>
      <c r="H8" s="85">
        <v>130</v>
      </c>
      <c r="I8" s="86">
        <f t="shared" ref="I8:I22" si="0">F8*H8</f>
        <v>819</v>
      </c>
      <c r="K8" s="87"/>
      <c r="L8" s="87"/>
      <c r="M8" s="342" t="s">
        <v>82</v>
      </c>
      <c r="N8" s="343"/>
      <c r="O8" s="344">
        <v>10.5</v>
      </c>
      <c r="P8" s="113"/>
      <c r="Q8" s="87"/>
    </row>
    <row r="9" spans="1:17" s="71" customFormat="1" ht="18" thickBot="1" x14ac:dyDescent="0.3">
      <c r="A9" s="345" t="s">
        <v>83</v>
      </c>
      <c r="B9" s="114" t="s">
        <v>84</v>
      </c>
      <c r="C9" s="115" t="s">
        <v>85</v>
      </c>
      <c r="D9" s="115" t="s">
        <v>79</v>
      </c>
      <c r="E9" s="343" t="s">
        <v>80</v>
      </c>
      <c r="F9" s="346">
        <v>0</v>
      </c>
      <c r="G9" s="347" t="s">
        <v>81</v>
      </c>
      <c r="H9" s="348">
        <v>2260</v>
      </c>
      <c r="I9" s="349">
        <f>F9*H9</f>
        <v>0</v>
      </c>
      <c r="K9" s="87"/>
      <c r="L9" s="87"/>
      <c r="M9" s="350" t="s">
        <v>86</v>
      </c>
      <c r="N9" s="351"/>
      <c r="O9" s="89">
        <v>9.5</v>
      </c>
      <c r="P9" s="113"/>
      <c r="Q9" s="87"/>
    </row>
    <row r="10" spans="1:17" s="71" customFormat="1" ht="17.25" x14ac:dyDescent="0.25">
      <c r="A10" s="352" t="s">
        <v>87</v>
      </c>
      <c r="B10" s="353" t="s">
        <v>88</v>
      </c>
      <c r="C10" s="354" t="s">
        <v>89</v>
      </c>
      <c r="D10" s="354" t="s">
        <v>90</v>
      </c>
      <c r="E10" s="343" t="s">
        <v>80</v>
      </c>
      <c r="F10" s="346">
        <v>0.1</v>
      </c>
      <c r="G10" s="347" t="s">
        <v>81</v>
      </c>
      <c r="H10" s="355">
        <v>180</v>
      </c>
      <c r="I10" s="356">
        <f>F10*H10</f>
        <v>18</v>
      </c>
      <c r="K10" s="87"/>
      <c r="L10" s="87"/>
      <c r="M10" s="87"/>
      <c r="O10" s="87"/>
      <c r="P10" s="87"/>
      <c r="Q10" s="87"/>
    </row>
    <row r="11" spans="1:17" s="71" customFormat="1" x14ac:dyDescent="0.25">
      <c r="A11" s="352" t="s">
        <v>91</v>
      </c>
      <c r="B11" s="353" t="s">
        <v>88</v>
      </c>
      <c r="C11" s="354" t="s">
        <v>78</v>
      </c>
      <c r="D11" s="354" t="s">
        <v>92</v>
      </c>
      <c r="E11" s="343" t="s">
        <v>80</v>
      </c>
      <c r="F11" s="346">
        <v>0</v>
      </c>
      <c r="G11" s="347" t="s">
        <v>81</v>
      </c>
      <c r="H11" s="355">
        <v>940</v>
      </c>
      <c r="I11" s="356">
        <f>F11*H11</f>
        <v>0</v>
      </c>
      <c r="K11" s="87"/>
      <c r="L11" s="87"/>
      <c r="M11" s="87"/>
      <c r="O11" s="87"/>
      <c r="P11" s="87"/>
      <c r="Q11" s="87"/>
    </row>
    <row r="12" spans="1:17" s="71" customFormat="1" ht="17.25" x14ac:dyDescent="0.25">
      <c r="A12" s="352" t="s">
        <v>93</v>
      </c>
      <c r="B12" s="353" t="s">
        <v>94</v>
      </c>
      <c r="C12" s="354" t="s">
        <v>89</v>
      </c>
      <c r="D12" s="354" t="s">
        <v>95</v>
      </c>
      <c r="E12" s="343" t="s">
        <v>80</v>
      </c>
      <c r="F12" s="346">
        <v>0</v>
      </c>
      <c r="G12" s="347" t="s">
        <v>81</v>
      </c>
      <c r="H12" s="355">
        <v>1140</v>
      </c>
      <c r="I12" s="356">
        <f t="shared" si="0"/>
        <v>0</v>
      </c>
      <c r="K12" s="87"/>
      <c r="L12" s="87"/>
      <c r="M12" s="87"/>
      <c r="O12" s="87"/>
      <c r="P12" s="87"/>
      <c r="Q12" s="87"/>
    </row>
    <row r="13" spans="1:17" s="71" customFormat="1" ht="17.25" x14ac:dyDescent="0.25">
      <c r="A13" s="352" t="s">
        <v>96</v>
      </c>
      <c r="B13" s="353" t="s">
        <v>97</v>
      </c>
      <c r="C13" s="354" t="s">
        <v>85</v>
      </c>
      <c r="D13" s="354" t="s">
        <v>95</v>
      </c>
      <c r="E13" s="343" t="s">
        <v>80</v>
      </c>
      <c r="F13" s="346">
        <v>0.1</v>
      </c>
      <c r="G13" s="347" t="s">
        <v>81</v>
      </c>
      <c r="H13" s="355">
        <v>2260</v>
      </c>
      <c r="I13" s="356">
        <f>F13*H13</f>
        <v>226</v>
      </c>
      <c r="K13" s="87"/>
      <c r="L13" s="87"/>
      <c r="M13" s="87"/>
      <c r="O13" s="87"/>
      <c r="P13" s="87"/>
      <c r="Q13" s="87"/>
    </row>
    <row r="14" spans="1:17" s="71" customFormat="1" x14ac:dyDescent="0.25">
      <c r="A14" s="352" t="s">
        <v>98</v>
      </c>
      <c r="B14" s="353" t="s">
        <v>99</v>
      </c>
      <c r="C14" s="354" t="s">
        <v>89</v>
      </c>
      <c r="D14" s="354"/>
      <c r="E14" s="343" t="s">
        <v>80</v>
      </c>
      <c r="F14" s="346">
        <v>0</v>
      </c>
      <c r="G14" s="347" t="s">
        <v>81</v>
      </c>
      <c r="H14" s="355">
        <v>1140</v>
      </c>
      <c r="I14" s="356">
        <f t="shared" si="0"/>
        <v>0</v>
      </c>
      <c r="K14" s="87"/>
      <c r="L14" s="87"/>
      <c r="M14" s="87"/>
      <c r="O14" s="87"/>
      <c r="P14" s="87"/>
      <c r="Q14" s="87"/>
    </row>
    <row r="15" spans="1:17" s="71" customFormat="1" ht="17.25" x14ac:dyDescent="0.25">
      <c r="A15" s="352" t="s">
        <v>100</v>
      </c>
      <c r="B15" s="353" t="s">
        <v>101</v>
      </c>
      <c r="C15" s="354" t="s">
        <v>89</v>
      </c>
      <c r="D15" s="354" t="s">
        <v>102</v>
      </c>
      <c r="E15" s="343" t="s">
        <v>103</v>
      </c>
      <c r="F15" s="346">
        <v>0</v>
      </c>
      <c r="G15" s="347" t="s">
        <v>81</v>
      </c>
      <c r="H15" s="355">
        <v>80</v>
      </c>
      <c r="I15" s="356">
        <f t="shared" si="0"/>
        <v>0</v>
      </c>
      <c r="K15" s="87"/>
      <c r="L15" s="87"/>
      <c r="M15" s="87"/>
      <c r="O15" s="87"/>
      <c r="P15" s="87"/>
      <c r="Q15" s="87"/>
    </row>
    <row r="16" spans="1:17" s="71" customFormat="1" x14ac:dyDescent="0.25">
      <c r="A16" s="352" t="s">
        <v>104</v>
      </c>
      <c r="B16" s="518" t="s">
        <v>105</v>
      </c>
      <c r="C16" s="519"/>
      <c r="D16" s="354" t="s">
        <v>106</v>
      </c>
      <c r="E16" s="357" t="s">
        <v>107</v>
      </c>
      <c r="F16" s="346">
        <v>0</v>
      </c>
      <c r="G16" s="347" t="s">
        <v>108</v>
      </c>
      <c r="H16" s="355">
        <v>-2</v>
      </c>
      <c r="I16" s="356">
        <f t="shared" si="0"/>
        <v>0</v>
      </c>
      <c r="K16" s="87"/>
      <c r="L16" s="87"/>
      <c r="M16" s="87"/>
      <c r="O16" s="87"/>
      <c r="P16" s="87"/>
      <c r="Q16" s="87"/>
    </row>
    <row r="17" spans="1:23" s="71" customFormat="1" x14ac:dyDescent="0.25">
      <c r="A17" s="352" t="s">
        <v>109</v>
      </c>
      <c r="B17" s="353"/>
      <c r="C17" s="353"/>
      <c r="D17" s="354"/>
      <c r="E17" s="357" t="s">
        <v>110</v>
      </c>
      <c r="F17" s="346">
        <v>0</v>
      </c>
      <c r="G17" s="347" t="s">
        <v>81</v>
      </c>
      <c r="H17" s="355">
        <f>(1200+500)</f>
        <v>1700</v>
      </c>
      <c r="I17" s="356">
        <f t="shared" si="0"/>
        <v>0</v>
      </c>
      <c r="K17" s="87"/>
      <c r="L17" s="87"/>
      <c r="M17" s="87"/>
      <c r="O17" s="87"/>
      <c r="P17" s="87"/>
      <c r="Q17" s="87"/>
    </row>
    <row r="18" spans="1:23" s="71" customFormat="1" x14ac:dyDescent="0.25">
      <c r="A18" s="352" t="s">
        <v>111</v>
      </c>
      <c r="B18" s="353" t="s">
        <v>112</v>
      </c>
      <c r="C18" s="354" t="s">
        <v>89</v>
      </c>
      <c r="D18" s="354"/>
      <c r="E18" s="357" t="s">
        <v>113</v>
      </c>
      <c r="F18" s="346">
        <v>0</v>
      </c>
      <c r="G18" s="347" t="s">
        <v>81</v>
      </c>
      <c r="H18" s="358">
        <f>[1]cenik_šrotu!E25*-1</f>
        <v>-2950</v>
      </c>
      <c r="I18" s="359">
        <f t="shared" si="0"/>
        <v>0</v>
      </c>
      <c r="K18" s="87"/>
      <c r="L18" s="87"/>
      <c r="M18" s="87"/>
      <c r="O18" s="87"/>
      <c r="P18" s="87"/>
      <c r="Q18" s="87"/>
    </row>
    <row r="19" spans="1:23" s="71" customFormat="1" x14ac:dyDescent="0.25">
      <c r="A19" s="352" t="s">
        <v>114</v>
      </c>
      <c r="B19" s="353" t="s">
        <v>115</v>
      </c>
      <c r="C19" s="354" t="s">
        <v>89</v>
      </c>
      <c r="D19" s="354"/>
      <c r="E19" s="357" t="s">
        <v>113</v>
      </c>
      <c r="F19" s="346">
        <v>0</v>
      </c>
      <c r="G19" s="347" t="s">
        <v>81</v>
      </c>
      <c r="H19" s="358">
        <f>[1]cenik_šrotu!E19*-1</f>
        <v>-26000</v>
      </c>
      <c r="I19" s="359">
        <f t="shared" si="0"/>
        <v>0</v>
      </c>
      <c r="K19" s="87"/>
      <c r="L19" s="87"/>
      <c r="M19" s="87"/>
      <c r="O19" s="87"/>
      <c r="P19" s="87"/>
      <c r="Q19" s="87"/>
    </row>
    <row r="20" spans="1:23" s="71" customFormat="1" x14ac:dyDescent="0.25">
      <c r="A20" s="352" t="s">
        <v>116</v>
      </c>
      <c r="B20" s="353" t="s">
        <v>117</v>
      </c>
      <c r="C20" s="354" t="s">
        <v>89</v>
      </c>
      <c r="D20" s="354"/>
      <c r="E20" s="357" t="s">
        <v>113</v>
      </c>
      <c r="F20" s="346">
        <v>0</v>
      </c>
      <c r="G20" s="347" t="s">
        <v>81</v>
      </c>
      <c r="H20" s="358">
        <f>[1]cenik_šrotu!E14*-1</f>
        <v>-101000</v>
      </c>
      <c r="I20" s="359">
        <f t="shared" si="0"/>
        <v>0</v>
      </c>
      <c r="K20" s="87"/>
      <c r="L20" s="87"/>
      <c r="M20" s="87"/>
      <c r="O20" s="87"/>
      <c r="P20" s="87"/>
      <c r="Q20" s="87"/>
    </row>
    <row r="21" spans="1:23" s="71" customFormat="1" x14ac:dyDescent="0.25">
      <c r="A21" s="352" t="s">
        <v>118</v>
      </c>
      <c r="B21" s="353" t="s">
        <v>119</v>
      </c>
      <c r="C21" s="354" t="s">
        <v>89</v>
      </c>
      <c r="D21" s="354"/>
      <c r="E21" s="357" t="s">
        <v>113</v>
      </c>
      <c r="F21" s="346">
        <v>0</v>
      </c>
      <c r="G21" s="347" t="s">
        <v>81</v>
      </c>
      <c r="H21" s="358">
        <f>[1]cenik_šrotu!E8*-1</f>
        <v>-15000</v>
      </c>
      <c r="I21" s="359">
        <f>F21*H21</f>
        <v>0</v>
      </c>
      <c r="K21" s="90"/>
      <c r="L21" s="90"/>
      <c r="M21" s="91"/>
      <c r="N21" s="87"/>
      <c r="O21" s="87"/>
      <c r="Q21" s="87"/>
      <c r="R21" s="87"/>
      <c r="S21" s="87"/>
      <c r="U21" s="87"/>
      <c r="V21" s="87"/>
      <c r="W21" s="87"/>
    </row>
    <row r="22" spans="1:23" s="71" customFormat="1" ht="15.75" thickBot="1" x14ac:dyDescent="0.3">
      <c r="A22" s="92" t="s">
        <v>120</v>
      </c>
      <c r="B22" s="93" t="s">
        <v>121</v>
      </c>
      <c r="C22" s="94" t="s">
        <v>89</v>
      </c>
      <c r="D22" s="94"/>
      <c r="E22" s="95" t="s">
        <v>113</v>
      </c>
      <c r="F22" s="346">
        <v>0</v>
      </c>
      <c r="G22" s="96" t="s">
        <v>81</v>
      </c>
      <c r="H22" s="360">
        <f>[1]cenik_šrotu!E4*-1</f>
        <v>-3000</v>
      </c>
      <c r="I22" s="97">
        <f t="shared" si="0"/>
        <v>0</v>
      </c>
      <c r="K22" s="90"/>
      <c r="L22" s="90"/>
      <c r="M22" s="91"/>
      <c r="N22" s="87"/>
      <c r="O22" s="87"/>
      <c r="Q22" s="87"/>
      <c r="R22" s="87"/>
      <c r="S22" s="87"/>
      <c r="U22" s="87"/>
      <c r="V22" s="87"/>
      <c r="W22" s="87"/>
    </row>
    <row r="23" spans="1:23" s="71" customFormat="1" x14ac:dyDescent="0.25">
      <c r="A23" s="98"/>
      <c r="B23" s="98"/>
      <c r="C23" s="98"/>
      <c r="D23" s="99"/>
      <c r="E23" s="100"/>
      <c r="F23" s="101"/>
      <c r="G23" s="102"/>
      <c r="H23" s="103" t="s">
        <v>186</v>
      </c>
      <c r="I23" s="104">
        <f>SUMIF(I8:I22,"&gt;0")</f>
        <v>1063</v>
      </c>
      <c r="K23" s="105"/>
      <c r="L23" s="105"/>
    </row>
    <row r="24" spans="1:23" s="71" customFormat="1" ht="15.75" thickBot="1" x14ac:dyDescent="0.3">
      <c r="A24" s="98"/>
      <c r="B24" s="98"/>
      <c r="C24" s="98"/>
      <c r="D24" s="98"/>
      <c r="E24" s="98"/>
      <c r="F24" s="106"/>
      <c r="G24" s="107"/>
      <c r="H24" s="108" t="s">
        <v>483</v>
      </c>
      <c r="I24" s="109">
        <f>SUMIF(I8:I22,"&lt;0")</f>
        <v>0</v>
      </c>
    </row>
    <row r="25" spans="1:23" s="340" customFormat="1" ht="15.75" x14ac:dyDescent="0.25">
      <c r="A25" s="110"/>
      <c r="B25" s="110"/>
      <c r="C25" s="111"/>
      <c r="D25" s="111"/>
      <c r="E25" s="111"/>
      <c r="F25" s="111"/>
      <c r="G25" s="111"/>
      <c r="H25" s="111"/>
      <c r="I25" s="111"/>
    </row>
    <row r="26" spans="1:23" s="340" customFormat="1" ht="15.75" x14ac:dyDescent="0.25">
      <c r="A26" s="110"/>
      <c r="B26" s="110"/>
      <c r="C26" s="111"/>
      <c r="D26" s="111"/>
      <c r="E26" s="111"/>
      <c r="F26" s="111"/>
      <c r="G26" s="111"/>
      <c r="H26" s="111"/>
      <c r="I26" s="111"/>
    </row>
    <row r="27" spans="1:23" s="340" customFormat="1" ht="15.75" x14ac:dyDescent="0.25">
      <c r="A27" s="110"/>
      <c r="B27" s="110"/>
      <c r="C27" s="111"/>
      <c r="D27" s="111"/>
      <c r="E27" s="111"/>
      <c r="F27" s="111"/>
      <c r="G27" s="111"/>
      <c r="H27" s="111"/>
      <c r="I27" s="111"/>
    </row>
    <row r="28" spans="1:23" s="340" customFormat="1" ht="15.75" x14ac:dyDescent="0.25">
      <c r="A28" s="110"/>
      <c r="B28" s="110"/>
      <c r="C28" s="111"/>
      <c r="D28" s="111"/>
      <c r="E28" s="111"/>
      <c r="F28" s="111"/>
      <c r="G28" s="111"/>
      <c r="H28" s="111"/>
      <c r="I28" s="111"/>
    </row>
    <row r="29" spans="1:23" s="340" customFormat="1" ht="15.75" x14ac:dyDescent="0.25">
      <c r="A29" s="110"/>
      <c r="B29" s="110"/>
      <c r="C29" s="111"/>
      <c r="D29" s="111"/>
      <c r="E29" s="111"/>
      <c r="F29" s="111"/>
      <c r="G29" s="111"/>
      <c r="H29" s="111"/>
      <c r="I29" s="111"/>
    </row>
    <row r="30" spans="1:23" s="340" customFormat="1" ht="15.75" x14ac:dyDescent="0.25">
      <c r="A30" s="110"/>
      <c r="B30" s="110"/>
      <c r="C30" s="111"/>
      <c r="D30" s="111"/>
      <c r="E30" s="111"/>
      <c r="F30" s="111"/>
      <c r="G30" s="111"/>
      <c r="H30" s="111"/>
      <c r="I30" s="111"/>
    </row>
    <row r="31" spans="1:23" s="340" customFormat="1" ht="15.75" x14ac:dyDescent="0.25">
      <c r="A31" s="110"/>
      <c r="B31" s="110"/>
      <c r="C31" s="111"/>
      <c r="D31" s="111"/>
      <c r="E31" s="111"/>
      <c r="F31" s="111"/>
      <c r="G31" s="111"/>
      <c r="H31" s="111"/>
      <c r="I31" s="111"/>
    </row>
    <row r="32" spans="1:23" s="340" customFormat="1" ht="15.75" x14ac:dyDescent="0.25">
      <c r="A32" s="110"/>
      <c r="B32" s="110"/>
      <c r="C32" s="111"/>
      <c r="D32" s="111"/>
      <c r="E32" s="111"/>
      <c r="F32" s="111"/>
      <c r="G32" s="111"/>
      <c r="H32" s="111"/>
      <c r="I32" s="111"/>
    </row>
    <row r="33" spans="1:9" s="340" customFormat="1" ht="15.75" x14ac:dyDescent="0.25">
      <c r="A33" s="110"/>
      <c r="B33" s="110"/>
      <c r="C33" s="111"/>
      <c r="D33" s="111"/>
      <c r="E33" s="111"/>
      <c r="F33" s="111"/>
      <c r="G33" s="111"/>
      <c r="H33" s="111"/>
      <c r="I33" s="111"/>
    </row>
    <row r="34" spans="1:9" s="340" customFormat="1" ht="15.75" x14ac:dyDescent="0.25">
      <c r="A34" s="110"/>
      <c r="B34" s="110"/>
      <c r="C34" s="111"/>
      <c r="D34" s="111"/>
      <c r="E34" s="111"/>
      <c r="F34" s="111"/>
      <c r="G34" s="111"/>
      <c r="H34" s="111"/>
      <c r="I34" s="111"/>
    </row>
    <row r="35" spans="1:9" s="340" customFormat="1" ht="15.75" x14ac:dyDescent="0.25">
      <c r="A35" s="110"/>
      <c r="B35" s="110"/>
      <c r="C35" s="111"/>
      <c r="D35" s="111"/>
      <c r="E35" s="111"/>
      <c r="F35" s="111"/>
      <c r="G35" s="111"/>
      <c r="H35" s="111"/>
      <c r="I35" s="111"/>
    </row>
    <row r="36" spans="1:9" s="340" customFormat="1" ht="15.75" x14ac:dyDescent="0.25">
      <c r="A36" s="110"/>
      <c r="B36" s="110"/>
      <c r="C36" s="111"/>
      <c r="D36" s="111"/>
      <c r="E36" s="111"/>
      <c r="F36" s="111"/>
      <c r="G36" s="111"/>
      <c r="H36" s="111"/>
      <c r="I36" s="111"/>
    </row>
  </sheetData>
  <mergeCells count="9">
    <mergeCell ref="A6:I6"/>
    <mergeCell ref="B7:C7"/>
    <mergeCell ref="B16:C16"/>
    <mergeCell ref="A1:O1"/>
    <mergeCell ref="B3:E3"/>
    <mergeCell ref="B4:E4"/>
    <mergeCell ref="B5:C5"/>
    <mergeCell ref="D5:E5"/>
    <mergeCell ref="G5:H5"/>
  </mergeCells>
  <pageMargins left="0.7" right="0.7" top="0.78740157499999996" bottom="0.78740157499999996" header="0.3" footer="0.3"/>
  <pageSetup paperSize="9" scale="69" orientation="landscape" r:id="rId1"/>
  <drawing r:id="rId2"/>
  <legacyDrawing r:id="rId3"/>
  <oleObjects>
    <mc:AlternateContent xmlns:mc="http://schemas.openxmlformats.org/markup-compatibility/2006">
      <mc:Choice Requires="x14">
        <oleObject progId="AcroExch.Document.7" shapeId="16396" r:id="rId4">
          <objectPr defaultSize="0" r:id="rId5">
            <anchor moveWithCells="1" sizeWithCells="1">
              <from>
                <xdr:col>0</xdr:col>
                <xdr:colOff>180975</xdr:colOff>
                <xdr:row>2</xdr:row>
                <xdr:rowOff>9525</xdr:rowOff>
              </from>
              <to>
                <xdr:col>0</xdr:col>
                <xdr:colOff>847725</xdr:colOff>
                <xdr:row>5</xdr:row>
                <xdr:rowOff>95250</xdr:rowOff>
              </to>
            </anchor>
          </objectPr>
        </oleObject>
      </mc:Choice>
      <mc:Fallback>
        <oleObject progId="AcroExch.Document.7" shapeId="16396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0778-5EC3-4E8B-A333-60D8B95512E5}">
  <sheetPr>
    <tabColor theme="9"/>
    <pageSetUpPr fitToPage="1"/>
  </sheetPr>
  <dimension ref="A1:Q55"/>
  <sheetViews>
    <sheetView zoomScale="90" zoomScaleNormal="90" workbookViewId="0">
      <selection activeCell="N25" sqref="N25"/>
    </sheetView>
  </sheetViews>
  <sheetFormatPr defaultRowHeight="15.75" x14ac:dyDescent="0.25"/>
  <cols>
    <col min="1" max="1" width="5.140625" style="142" customWidth="1"/>
    <col min="2" max="2" width="27.85546875" style="142" customWidth="1"/>
    <col min="3" max="3" width="7.28515625" style="142" customWidth="1"/>
    <col min="4" max="4" width="11.5703125" style="142" customWidth="1"/>
    <col min="5" max="5" width="4.5703125" style="142" customWidth="1"/>
    <col min="6" max="10" width="10.42578125" style="142" customWidth="1"/>
    <col min="11" max="15" width="4.5703125" style="142" customWidth="1"/>
    <col min="16" max="16" width="17.42578125" style="142" customWidth="1"/>
    <col min="17" max="17" width="15.5703125" style="142" customWidth="1"/>
  </cols>
  <sheetData>
    <row r="1" spans="1:17" s="142" customFormat="1" ht="18.75" customHeight="1" x14ac:dyDescent="0.4">
      <c r="A1" s="544" t="s">
        <v>122</v>
      </c>
      <c r="B1" s="545"/>
      <c r="C1" s="545"/>
      <c r="D1" s="545"/>
      <c r="E1" s="545"/>
      <c r="F1" s="545"/>
      <c r="G1" s="545"/>
      <c r="H1" s="545"/>
      <c r="I1" s="545"/>
      <c r="J1" s="545"/>
      <c r="K1" s="545"/>
      <c r="L1" s="545"/>
      <c r="M1" s="545"/>
      <c r="N1" s="545"/>
      <c r="O1" s="545"/>
      <c r="P1" s="545"/>
      <c r="Q1" s="546"/>
    </row>
    <row r="2" spans="1:17" s="142" customFormat="1" ht="18.75" customHeight="1" x14ac:dyDescent="0.25">
      <c r="A2" s="547" t="s">
        <v>123</v>
      </c>
      <c r="B2" s="548"/>
      <c r="C2" s="548"/>
      <c r="D2" s="548"/>
      <c r="E2" s="548"/>
      <c r="F2" s="548"/>
      <c r="G2" s="548"/>
      <c r="H2" s="548"/>
      <c r="I2" s="548"/>
      <c r="J2" s="548"/>
      <c r="K2" s="548"/>
      <c r="L2" s="548"/>
      <c r="M2" s="548"/>
      <c r="N2" s="548"/>
      <c r="O2" s="548"/>
      <c r="P2" s="548"/>
      <c r="Q2" s="549"/>
    </row>
    <row r="3" spans="1:17" s="142" customFormat="1" ht="18.75" customHeight="1" x14ac:dyDescent="0.25">
      <c r="A3" s="550" t="s">
        <v>28</v>
      </c>
      <c r="B3" s="551"/>
      <c r="C3" s="551"/>
      <c r="D3" s="551"/>
      <c r="E3" s="551"/>
      <c r="F3" s="551"/>
      <c r="G3" s="551"/>
      <c r="H3" s="551"/>
      <c r="I3" s="551"/>
      <c r="J3" s="551"/>
      <c r="K3" s="551"/>
      <c r="L3" s="551"/>
      <c r="M3" s="551"/>
      <c r="N3" s="551"/>
      <c r="O3" s="551"/>
      <c r="P3" s="551"/>
      <c r="Q3" s="552"/>
    </row>
    <row r="4" spans="1:17" s="142" customFormat="1" ht="20.25" customHeight="1" x14ac:dyDescent="0.25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</row>
    <row r="5" spans="1:17" s="142" customFormat="1" ht="21" customHeight="1" x14ac:dyDescent="0.3">
      <c r="A5" s="553" t="s">
        <v>124</v>
      </c>
      <c r="B5" s="553"/>
      <c r="C5" s="553"/>
      <c r="D5" s="553"/>
      <c r="E5" s="553"/>
      <c r="F5" s="553"/>
      <c r="G5" s="553"/>
      <c r="H5" s="553"/>
      <c r="I5" s="553"/>
      <c r="J5" s="553"/>
      <c r="K5" s="553"/>
      <c r="L5" s="553"/>
      <c r="M5" s="553"/>
      <c r="N5" s="553"/>
      <c r="O5" s="553"/>
      <c r="P5" s="553"/>
      <c r="Q5" s="553"/>
    </row>
    <row r="6" spans="1:17" s="142" customFormat="1" ht="15.75" customHeight="1" x14ac:dyDescent="0.3">
      <c r="A6" s="117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</row>
    <row r="7" spans="1:17" s="142" customFormat="1" x14ac:dyDescent="0.25">
      <c r="A7" s="532" t="s">
        <v>125</v>
      </c>
      <c r="B7" s="532"/>
      <c r="C7" s="532"/>
      <c r="D7" s="532"/>
      <c r="E7" s="532"/>
      <c r="F7" s="532"/>
      <c r="G7" s="532"/>
      <c r="H7" s="533" t="str">
        <f>ZAD!C4</f>
        <v>DC-Jílové,ppč. 3669, přípojka NN</v>
      </c>
      <c r="I7" s="533"/>
      <c r="J7" s="533"/>
      <c r="K7" s="533"/>
      <c r="L7" s="533"/>
      <c r="M7" s="533"/>
      <c r="N7" s="533"/>
      <c r="O7" s="533"/>
      <c r="P7" s="533"/>
      <c r="Q7" s="533"/>
    </row>
    <row r="8" spans="1:17" s="142" customFormat="1" ht="18.75" customHeight="1" x14ac:dyDescent="0.25">
      <c r="A8" s="532" t="s">
        <v>126</v>
      </c>
      <c r="B8" s="532"/>
      <c r="C8" s="532"/>
      <c r="D8" s="532"/>
      <c r="E8" s="532"/>
      <c r="F8" s="532"/>
      <c r="G8" s="532"/>
      <c r="H8" s="533" t="str">
        <f>ZAD!C5</f>
        <v>IP-12-4009400</v>
      </c>
      <c r="I8" s="533"/>
      <c r="J8" s="533"/>
      <c r="K8" s="533"/>
      <c r="L8" s="533"/>
      <c r="M8" s="533"/>
      <c r="N8" s="533"/>
      <c r="O8" s="533"/>
      <c r="P8" s="533"/>
      <c r="Q8" s="533"/>
    </row>
    <row r="9" spans="1:17" s="142" customFormat="1" ht="18.75" customHeight="1" x14ac:dyDescent="0.25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</row>
    <row r="10" spans="1:17" s="142" customFormat="1" ht="18.75" customHeight="1" x14ac:dyDescent="0.25">
      <c r="A10" s="534" t="s">
        <v>127</v>
      </c>
      <c r="B10" s="534"/>
      <c r="C10" s="534"/>
      <c r="D10" s="534"/>
      <c r="E10" s="534"/>
      <c r="F10" s="534"/>
      <c r="G10" s="534"/>
      <c r="H10" s="534"/>
      <c r="I10" s="534"/>
      <c r="J10" s="534"/>
      <c r="K10" s="534"/>
      <c r="L10" s="534"/>
      <c r="M10" s="534"/>
      <c r="N10" s="534"/>
      <c r="O10" s="534"/>
      <c r="P10" s="534"/>
      <c r="Q10" s="534"/>
    </row>
    <row r="11" spans="1:17" s="142" customFormat="1" ht="5.25" customHeight="1" x14ac:dyDescent="0.25">
      <c r="A11" s="119"/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</row>
    <row r="12" spans="1:17" s="142" customFormat="1" ht="41.25" customHeight="1" x14ac:dyDescent="0.25">
      <c r="A12" s="535" t="s">
        <v>128</v>
      </c>
      <c r="B12" s="536"/>
      <c r="C12" s="539" t="s">
        <v>129</v>
      </c>
      <c r="D12" s="539"/>
      <c r="E12" s="539" t="s">
        <v>130</v>
      </c>
      <c r="F12" s="539"/>
      <c r="G12" s="539"/>
      <c r="H12" s="539"/>
      <c r="I12" s="539"/>
      <c r="J12" s="540"/>
      <c r="K12" s="541"/>
      <c r="L12" s="539"/>
      <c r="M12" s="539"/>
      <c r="N12" s="539"/>
      <c r="O12" s="539"/>
      <c r="P12" s="120" t="s">
        <v>131</v>
      </c>
      <c r="Q12" s="542" t="s">
        <v>132</v>
      </c>
    </row>
    <row r="13" spans="1:17" s="142" customFormat="1" ht="42" customHeight="1" x14ac:dyDescent="0.25">
      <c r="A13" s="537"/>
      <c r="B13" s="538"/>
      <c r="C13" s="121" t="s">
        <v>133</v>
      </c>
      <c r="D13" s="121" t="s">
        <v>134</v>
      </c>
      <c r="E13" s="122" t="s">
        <v>135</v>
      </c>
      <c r="F13" s="122" t="s">
        <v>136</v>
      </c>
      <c r="G13" s="122" t="s">
        <v>137</v>
      </c>
      <c r="H13" s="122" t="s">
        <v>138</v>
      </c>
      <c r="I13" s="122" t="s">
        <v>139</v>
      </c>
      <c r="J13" s="123" t="s">
        <v>140</v>
      </c>
      <c r="K13" s="122" t="s">
        <v>141</v>
      </c>
      <c r="L13" s="122" t="s">
        <v>142</v>
      </c>
      <c r="M13" s="122" t="s">
        <v>143</v>
      </c>
      <c r="N13" s="122" t="s">
        <v>144</v>
      </c>
      <c r="O13" s="122" t="s">
        <v>145</v>
      </c>
      <c r="P13" s="121" t="s">
        <v>146</v>
      </c>
      <c r="Q13" s="543"/>
    </row>
    <row r="14" spans="1:17" s="142" customFormat="1" ht="18.75" customHeight="1" x14ac:dyDescent="0.25">
      <c r="A14" s="524" t="s">
        <v>147</v>
      </c>
      <c r="B14" s="525"/>
      <c r="C14" s="124" t="s">
        <v>148</v>
      </c>
      <c r="D14" s="124" t="s">
        <v>60</v>
      </c>
      <c r="E14" s="124">
        <v>3</v>
      </c>
      <c r="F14" s="124">
        <v>2</v>
      </c>
      <c r="G14" s="124">
        <v>1</v>
      </c>
      <c r="H14" s="124">
        <v>1</v>
      </c>
      <c r="I14" s="124">
        <v>1</v>
      </c>
      <c r="J14" s="125">
        <v>1</v>
      </c>
      <c r="K14" s="124">
        <v>2</v>
      </c>
      <c r="L14" s="126">
        <v>3</v>
      </c>
      <c r="M14" s="124">
        <v>2</v>
      </c>
      <c r="N14" s="124">
        <v>2</v>
      </c>
      <c r="O14" s="124">
        <v>1</v>
      </c>
      <c r="P14" s="124" t="s">
        <v>149</v>
      </c>
      <c r="Q14" s="127" t="s">
        <v>150</v>
      </c>
    </row>
    <row r="15" spans="1:17" s="142" customFormat="1" ht="18.75" customHeight="1" x14ac:dyDescent="0.25">
      <c r="A15" s="526" t="s">
        <v>151</v>
      </c>
      <c r="B15" s="527"/>
      <c r="C15" s="128" t="s">
        <v>152</v>
      </c>
      <c r="D15" s="128" t="s">
        <v>60</v>
      </c>
      <c r="E15" s="128">
        <v>3</v>
      </c>
      <c r="F15" s="128">
        <v>2</v>
      </c>
      <c r="G15" s="128">
        <v>1</v>
      </c>
      <c r="H15" s="128">
        <v>1</v>
      </c>
      <c r="I15" s="128">
        <v>1</v>
      </c>
      <c r="J15" s="129">
        <v>1</v>
      </c>
      <c r="K15" s="128">
        <v>2</v>
      </c>
      <c r="L15" s="130">
        <v>3</v>
      </c>
      <c r="M15" s="128" t="s">
        <v>60</v>
      </c>
      <c r="N15" s="128">
        <v>2</v>
      </c>
      <c r="O15" s="128">
        <v>1</v>
      </c>
      <c r="P15" s="128" t="s">
        <v>149</v>
      </c>
      <c r="Q15" s="131" t="s">
        <v>150</v>
      </c>
    </row>
    <row r="16" spans="1:17" s="142" customFormat="1" ht="18.75" customHeight="1" x14ac:dyDescent="0.25">
      <c r="A16" s="528"/>
      <c r="B16" s="529"/>
      <c r="C16" s="132"/>
      <c r="D16" s="132"/>
      <c r="E16" s="133"/>
      <c r="F16" s="133"/>
      <c r="G16" s="133"/>
      <c r="H16" s="133"/>
      <c r="I16" s="133"/>
      <c r="J16" s="134"/>
      <c r="K16" s="133"/>
      <c r="L16" s="135"/>
      <c r="M16" s="133"/>
      <c r="N16" s="133"/>
      <c r="O16" s="133"/>
      <c r="P16" s="133"/>
      <c r="Q16" s="136"/>
    </row>
    <row r="17" spans="1:17" s="142" customFormat="1" ht="18.75" customHeight="1" x14ac:dyDescent="0.25">
      <c r="A17" s="528"/>
      <c r="B17" s="529"/>
      <c r="C17" s="132"/>
      <c r="D17" s="132"/>
      <c r="E17" s="133"/>
      <c r="F17" s="133"/>
      <c r="G17" s="133"/>
      <c r="H17" s="133"/>
      <c r="I17" s="133"/>
      <c r="J17" s="134"/>
      <c r="K17" s="133"/>
      <c r="L17" s="135"/>
      <c r="M17" s="133"/>
      <c r="N17" s="133"/>
      <c r="O17" s="133"/>
      <c r="P17" s="133"/>
      <c r="Q17" s="136"/>
    </row>
    <row r="18" spans="1:17" s="142" customFormat="1" ht="18.75" customHeight="1" x14ac:dyDescent="0.25">
      <c r="A18" s="530"/>
      <c r="B18" s="531"/>
      <c r="C18" s="137"/>
      <c r="D18" s="137"/>
      <c r="E18" s="138"/>
      <c r="F18" s="138"/>
      <c r="G18" s="138"/>
      <c r="H18" s="138"/>
      <c r="I18" s="138"/>
      <c r="J18" s="139"/>
      <c r="K18" s="138"/>
      <c r="L18" s="140"/>
      <c r="M18" s="138"/>
      <c r="N18" s="138"/>
      <c r="O18" s="138"/>
      <c r="P18" s="138"/>
      <c r="Q18" s="141"/>
    </row>
    <row r="19" spans="1:17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1:17" ht="1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customFormat="1" ht="15" x14ac:dyDescent="0.25"/>
    <row r="34" customFormat="1" ht="15" x14ac:dyDescent="0.25"/>
    <row r="35" customFormat="1" ht="15" x14ac:dyDescent="0.25"/>
    <row r="36" customFormat="1" ht="15" x14ac:dyDescent="0.25"/>
    <row r="37" customFormat="1" ht="15" x14ac:dyDescent="0.25"/>
    <row r="38" customFormat="1" ht="15" x14ac:dyDescent="0.25"/>
    <row r="39" customFormat="1" ht="15" x14ac:dyDescent="0.25"/>
    <row r="40" customFormat="1" ht="15" x14ac:dyDescent="0.25"/>
    <row r="41" customFormat="1" ht="15" x14ac:dyDescent="0.25"/>
    <row r="42" customFormat="1" ht="15" x14ac:dyDescent="0.25"/>
    <row r="43" customFormat="1" ht="15" x14ac:dyDescent="0.25"/>
    <row r="44" customFormat="1" ht="15" x14ac:dyDescent="0.25"/>
    <row r="45" customFormat="1" ht="15" x14ac:dyDescent="0.25"/>
    <row r="46" customFormat="1" ht="15" x14ac:dyDescent="0.25"/>
    <row r="47" customFormat="1" ht="15" x14ac:dyDescent="0.25"/>
    <row r="48" customFormat="1" ht="15" x14ac:dyDescent="0.25"/>
    <row r="49" customFormat="1" ht="15" x14ac:dyDescent="0.25"/>
    <row r="50" customFormat="1" ht="15" x14ac:dyDescent="0.25"/>
    <row r="51" customFormat="1" ht="15" x14ac:dyDescent="0.25"/>
    <row r="52" customFormat="1" ht="15" x14ac:dyDescent="0.25"/>
    <row r="53" customFormat="1" ht="15" x14ac:dyDescent="0.25"/>
    <row r="54" customFormat="1" ht="15" x14ac:dyDescent="0.25"/>
    <row r="55" customFormat="1" ht="15" x14ac:dyDescent="0.25"/>
  </sheetData>
  <mergeCells count="18">
    <mergeCell ref="A1:Q1"/>
    <mergeCell ref="A2:Q2"/>
    <mergeCell ref="A3:Q3"/>
    <mergeCell ref="A5:Q5"/>
    <mergeCell ref="A7:G7"/>
    <mergeCell ref="H7:Q7"/>
    <mergeCell ref="A8:G8"/>
    <mergeCell ref="H8:Q8"/>
    <mergeCell ref="A10:Q10"/>
    <mergeCell ref="A12:B13"/>
    <mergeCell ref="C12:D12"/>
    <mergeCell ref="E12:O12"/>
    <mergeCell ref="Q12:Q13"/>
    <mergeCell ref="A14:B14"/>
    <mergeCell ref="A15:B15"/>
    <mergeCell ref="A16:B16"/>
    <mergeCell ref="A17:B17"/>
    <mergeCell ref="A18:B18"/>
  </mergeCells>
  <pageMargins left="0.7" right="0.7" top="0.78740157499999996" bottom="0.78740157499999996" header="0.3" footer="0.3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E620D-DDB6-4E3E-88E1-9CCF7AABD7C4}">
  <sheetPr>
    <tabColor theme="9"/>
    <pageSetUpPr fitToPage="1"/>
  </sheetPr>
  <dimension ref="A1:M51"/>
  <sheetViews>
    <sheetView view="pageBreakPreview" zoomScale="60" zoomScaleNormal="60" workbookViewId="0">
      <selection activeCell="A19" sqref="A19:J21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</cols>
  <sheetData>
    <row r="1" spans="1:13" s="316" customFormat="1" ht="15.75" x14ac:dyDescent="0.25">
      <c r="A1" s="443" t="s">
        <v>449</v>
      </c>
      <c r="B1" s="444"/>
      <c r="C1" s="444"/>
      <c r="D1" s="444"/>
      <c r="E1" s="444"/>
      <c r="F1" s="444"/>
      <c r="G1" s="449" t="s">
        <v>450</v>
      </c>
      <c r="H1" s="450"/>
      <c r="I1" s="450"/>
      <c r="J1" s="451"/>
    </row>
    <row r="2" spans="1:13" s="316" customFormat="1" ht="15.75" x14ac:dyDescent="0.25">
      <c r="A2" s="445"/>
      <c r="B2" s="446"/>
      <c r="C2" s="446"/>
      <c r="D2" s="446"/>
      <c r="E2" s="446"/>
      <c r="F2" s="446"/>
      <c r="G2" s="452" t="s">
        <v>451</v>
      </c>
      <c r="H2" s="453"/>
      <c r="I2" s="453"/>
      <c r="J2" s="454"/>
    </row>
    <row r="3" spans="1:13" s="316" customFormat="1" x14ac:dyDescent="0.25">
      <c r="A3" s="445"/>
      <c r="B3" s="446"/>
      <c r="C3" s="446"/>
      <c r="D3" s="446"/>
      <c r="E3" s="446"/>
      <c r="F3" s="446"/>
      <c r="G3" s="455" t="s">
        <v>452</v>
      </c>
      <c r="H3" s="456"/>
      <c r="I3" s="456"/>
      <c r="J3" s="457"/>
    </row>
    <row r="4" spans="1:13" s="316" customFormat="1" x14ac:dyDescent="0.25">
      <c r="A4" s="447"/>
      <c r="B4" s="448"/>
      <c r="C4" s="448"/>
      <c r="D4" s="448"/>
      <c r="E4" s="448"/>
      <c r="F4" s="448"/>
      <c r="G4" s="458" t="s">
        <v>453</v>
      </c>
      <c r="H4" s="459"/>
      <c r="I4" s="459"/>
      <c r="J4" s="460"/>
    </row>
    <row r="5" spans="1:13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25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25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25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25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25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25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25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25">
      <c r="A13" s="440"/>
      <c r="B13" s="441"/>
      <c r="C13" s="441"/>
      <c r="D13" s="441"/>
      <c r="E13" s="441"/>
      <c r="F13" s="441"/>
      <c r="G13" s="441"/>
      <c r="H13" s="441"/>
      <c r="I13" s="441"/>
      <c r="J13" s="442"/>
      <c r="K13" s="5"/>
      <c r="L13" s="5"/>
      <c r="M13" s="5"/>
    </row>
    <row r="14" spans="1:13" ht="15" customHeight="1" x14ac:dyDescent="0.25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25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25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5"/>
      <c r="M16" s="5"/>
    </row>
    <row r="17" spans="1:13" x14ac:dyDescent="0.25">
      <c r="A17" s="440" t="s">
        <v>4</v>
      </c>
      <c r="B17" s="441"/>
      <c r="C17" s="441"/>
      <c r="D17" s="441"/>
      <c r="E17" s="441"/>
      <c r="F17" s="441"/>
      <c r="G17" s="441"/>
      <c r="H17" s="441"/>
      <c r="I17" s="441"/>
      <c r="J17" s="442"/>
      <c r="K17" s="5"/>
      <c r="L17" s="5"/>
      <c r="M17" s="5"/>
    </row>
    <row r="18" spans="1:13" x14ac:dyDescent="0.25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x14ac:dyDescent="0.25">
      <c r="A19" s="463" t="s">
        <v>504</v>
      </c>
      <c r="B19" s="464"/>
      <c r="C19" s="464"/>
      <c r="D19" s="464"/>
      <c r="E19" s="464"/>
      <c r="F19" s="464"/>
      <c r="G19" s="464"/>
      <c r="H19" s="464"/>
      <c r="I19" s="464"/>
      <c r="J19" s="465"/>
      <c r="K19" s="5"/>
      <c r="L19" s="5"/>
      <c r="M19" s="5"/>
    </row>
    <row r="20" spans="1:13" x14ac:dyDescent="0.25">
      <c r="A20" s="463"/>
      <c r="B20" s="464"/>
      <c r="C20" s="464"/>
      <c r="D20" s="464"/>
      <c r="E20" s="464"/>
      <c r="F20" s="464"/>
      <c r="G20" s="464"/>
      <c r="H20" s="464"/>
      <c r="I20" s="464"/>
      <c r="J20" s="465"/>
      <c r="K20" s="5"/>
      <c r="L20" s="5"/>
      <c r="M20" s="5"/>
    </row>
    <row r="21" spans="1:13" x14ac:dyDescent="0.25">
      <c r="A21" s="463"/>
      <c r="B21" s="464"/>
      <c r="C21" s="464"/>
      <c r="D21" s="464"/>
      <c r="E21" s="464"/>
      <c r="F21" s="464"/>
      <c r="G21" s="464"/>
      <c r="H21" s="464"/>
      <c r="I21" s="464"/>
      <c r="J21" s="465"/>
      <c r="K21" s="5"/>
      <c r="L21" s="5"/>
      <c r="M21" s="5"/>
    </row>
    <row r="22" spans="1:13" x14ac:dyDescent="0.25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25">
      <c r="A23" s="7"/>
      <c r="B23" s="5"/>
      <c r="C23" s="8"/>
      <c r="D23" s="5"/>
      <c r="E23" s="5"/>
      <c r="F23" s="5"/>
      <c r="G23" s="5"/>
      <c r="H23" s="5"/>
      <c r="I23" s="5"/>
      <c r="J23" s="6"/>
      <c r="K23" s="5"/>
      <c r="L23" s="5"/>
      <c r="M23" s="5"/>
    </row>
    <row r="24" spans="1:13" x14ac:dyDescent="0.25">
      <c r="A24" s="7"/>
      <c r="B24" s="5"/>
      <c r="C24" s="8"/>
      <c r="D24" s="5"/>
      <c r="E24" s="5"/>
      <c r="F24" s="5"/>
      <c r="G24" s="5"/>
      <c r="H24" s="5"/>
      <c r="I24" s="5"/>
      <c r="J24" s="6"/>
      <c r="K24" s="5"/>
      <c r="L24" s="5"/>
      <c r="M24" s="5"/>
    </row>
    <row r="25" spans="1:13" x14ac:dyDescent="0.25">
      <c r="A25" s="7"/>
      <c r="B25" s="5"/>
      <c r="C25" s="8"/>
      <c r="D25" s="5"/>
      <c r="E25" s="5"/>
      <c r="F25" s="5"/>
      <c r="G25" s="5"/>
      <c r="H25" s="5"/>
      <c r="I25" s="5"/>
      <c r="J25" s="6"/>
      <c r="K25" s="5"/>
      <c r="L25" s="5"/>
      <c r="M25" s="5"/>
    </row>
    <row r="26" spans="1:13" x14ac:dyDescent="0.25">
      <c r="A26" s="7"/>
      <c r="B26" s="5"/>
      <c r="C26" s="8"/>
      <c r="D26" s="5"/>
      <c r="E26" s="5"/>
      <c r="F26" s="5"/>
      <c r="G26" s="5"/>
      <c r="H26" s="5"/>
      <c r="I26" s="5"/>
      <c r="J26" s="6"/>
      <c r="K26" s="5"/>
      <c r="L26" s="5"/>
      <c r="M26" s="5"/>
    </row>
    <row r="27" spans="1:13" x14ac:dyDescent="0.25">
      <c r="A27" s="7"/>
      <c r="B27" s="5"/>
      <c r="C27" s="8"/>
      <c r="D27" s="9"/>
      <c r="E27" s="9"/>
      <c r="F27" s="5"/>
      <c r="G27" s="5"/>
      <c r="H27" s="5"/>
      <c r="I27" s="5"/>
      <c r="J27" s="6"/>
      <c r="K27" s="5"/>
      <c r="L27" s="5"/>
      <c r="M27" s="5"/>
    </row>
    <row r="28" spans="1:13" x14ac:dyDescent="0.25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25">
      <c r="A29" s="440" t="s">
        <v>5</v>
      </c>
      <c r="B29" s="441"/>
      <c r="C29" s="441"/>
      <c r="D29" s="441"/>
      <c r="E29" s="441"/>
      <c r="F29" s="441"/>
      <c r="G29" s="441"/>
      <c r="H29" s="441"/>
      <c r="I29" s="441"/>
      <c r="J29" s="442"/>
      <c r="K29" s="5"/>
      <c r="L29" s="5"/>
      <c r="M29" s="5"/>
    </row>
    <row r="30" spans="1:13" x14ac:dyDescent="0.25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x14ac:dyDescent="0.25">
      <c r="A31" s="466" t="str">
        <f>ZAD!C4</f>
        <v>DC-Jílové,ppč. 3669, přípojka NN</v>
      </c>
      <c r="B31" s="467"/>
      <c r="C31" s="467"/>
      <c r="D31" s="467"/>
      <c r="E31" s="467"/>
      <c r="F31" s="467"/>
      <c r="G31" s="467"/>
      <c r="H31" s="467"/>
      <c r="I31" s="467"/>
      <c r="J31" s="468"/>
      <c r="K31" s="5"/>
      <c r="L31" s="5"/>
      <c r="M31" s="5"/>
    </row>
    <row r="32" spans="1:13" x14ac:dyDescent="0.25">
      <c r="A32" s="466"/>
      <c r="B32" s="467"/>
      <c r="C32" s="467"/>
      <c r="D32" s="467"/>
      <c r="E32" s="467"/>
      <c r="F32" s="467"/>
      <c r="G32" s="467"/>
      <c r="H32" s="467"/>
      <c r="I32" s="467"/>
      <c r="J32" s="468"/>
      <c r="K32" s="5"/>
      <c r="L32" s="5"/>
      <c r="M32" s="5"/>
    </row>
    <row r="33" spans="1:13" x14ac:dyDescent="0.25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25">
      <c r="A34" s="440" t="s">
        <v>6</v>
      </c>
      <c r="B34" s="441"/>
      <c r="C34" s="441"/>
      <c r="D34" s="441"/>
      <c r="E34" s="441"/>
      <c r="F34" s="441"/>
      <c r="G34" s="441"/>
      <c r="H34" s="441"/>
      <c r="I34" s="441"/>
      <c r="J34" s="442"/>
      <c r="K34" s="5"/>
      <c r="L34" s="5"/>
      <c r="M34" s="5"/>
    </row>
    <row r="35" spans="1:13" x14ac:dyDescent="0.25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x14ac:dyDescent="0.25">
      <c r="A36" s="466" t="str">
        <f>ZAD!C5</f>
        <v>IP-12-4009400</v>
      </c>
      <c r="B36" s="467"/>
      <c r="C36" s="467"/>
      <c r="D36" s="467"/>
      <c r="E36" s="467"/>
      <c r="F36" s="467"/>
      <c r="G36" s="467"/>
      <c r="H36" s="467"/>
      <c r="I36" s="467"/>
      <c r="J36" s="468"/>
      <c r="K36" s="5"/>
      <c r="L36" s="5"/>
      <c r="M36" s="5"/>
    </row>
    <row r="37" spans="1:13" x14ac:dyDescent="0.25">
      <c r="A37" s="466"/>
      <c r="B37" s="467"/>
      <c r="C37" s="467"/>
      <c r="D37" s="467"/>
      <c r="E37" s="467"/>
      <c r="F37" s="467"/>
      <c r="G37" s="467"/>
      <c r="H37" s="467"/>
      <c r="I37" s="467"/>
      <c r="J37" s="468"/>
      <c r="K37" s="5"/>
      <c r="L37" s="5"/>
      <c r="M37" s="5"/>
    </row>
    <row r="38" spans="1:13" x14ac:dyDescent="0.25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25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25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25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25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25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25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x14ac:dyDescent="0.25">
      <c r="A45" s="4"/>
      <c r="B45" s="5"/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</row>
    <row r="46" spans="1:13" x14ac:dyDescent="0.25">
      <c r="A46" s="4"/>
      <c r="B46" s="5"/>
      <c r="C46" s="5"/>
      <c r="D46" s="5"/>
      <c r="E46" s="5"/>
      <c r="F46" s="5"/>
      <c r="G46" s="5"/>
      <c r="H46" s="5"/>
      <c r="I46" s="5"/>
      <c r="J46" s="6"/>
      <c r="K46" s="5"/>
      <c r="L46" s="5"/>
      <c r="M46" s="5"/>
    </row>
    <row r="47" spans="1:13" ht="15.75" x14ac:dyDescent="0.25">
      <c r="A47" s="17" t="s">
        <v>1</v>
      </c>
      <c r="B47" s="18" t="s">
        <v>3</v>
      </c>
      <c r="C47" s="461" t="str">
        <f>ZAD!C6</f>
        <v>Paul Peter Fischer</v>
      </c>
      <c r="D47" s="461"/>
      <c r="E47" s="461"/>
      <c r="F47" s="22"/>
      <c r="G47" s="5"/>
      <c r="H47" s="5"/>
      <c r="I47" s="5"/>
      <c r="J47" s="6"/>
      <c r="K47" s="5"/>
      <c r="L47" s="5"/>
    </row>
    <row r="48" spans="1:13" ht="15.75" x14ac:dyDescent="0.25">
      <c r="A48" s="17" t="s">
        <v>0</v>
      </c>
      <c r="B48" s="18" t="s">
        <v>3</v>
      </c>
      <c r="C48" s="461" t="str">
        <f>ZAD!C7</f>
        <v>730 874 209</v>
      </c>
      <c r="D48" s="461"/>
      <c r="E48" s="461"/>
      <c r="F48" s="8"/>
      <c r="G48" s="5"/>
      <c r="H48" s="5"/>
      <c r="I48" s="5"/>
      <c r="J48" s="6"/>
      <c r="K48" s="5"/>
      <c r="L48" s="5"/>
    </row>
    <row r="49" spans="1:12" ht="15.75" x14ac:dyDescent="0.25">
      <c r="A49" s="17" t="s">
        <v>2</v>
      </c>
      <c r="B49" s="18" t="s">
        <v>3</v>
      </c>
      <c r="C49" s="462" t="str">
        <f>ZAD!C8</f>
        <v>05/2022</v>
      </c>
      <c r="D49" s="462"/>
      <c r="E49" s="462"/>
      <c r="F49" s="8"/>
      <c r="G49" s="5"/>
      <c r="H49" s="5"/>
      <c r="I49" s="5"/>
      <c r="J49" s="6"/>
      <c r="K49" s="5"/>
      <c r="L49" s="5"/>
    </row>
    <row r="50" spans="1:12" x14ac:dyDescent="0.25">
      <c r="A50" s="4"/>
      <c r="B50" s="5"/>
      <c r="C50" s="5"/>
      <c r="D50" s="5"/>
      <c r="E50" s="5"/>
      <c r="F50" s="8"/>
      <c r="G50" s="5"/>
      <c r="H50" s="5"/>
      <c r="I50" s="5"/>
      <c r="J50" s="6"/>
      <c r="K50" s="5"/>
      <c r="L50" s="5"/>
    </row>
    <row r="51" spans="1:12" x14ac:dyDescent="0.25">
      <c r="A51" s="15"/>
      <c r="B51" s="12"/>
      <c r="C51" s="16"/>
      <c r="D51" s="12"/>
      <c r="E51" s="12"/>
      <c r="F51" s="12"/>
      <c r="G51" s="12"/>
      <c r="H51" s="12"/>
      <c r="I51" s="12"/>
      <c r="J51" s="13"/>
      <c r="K51" s="5"/>
      <c r="L51" s="5"/>
    </row>
  </sheetData>
  <mergeCells count="15">
    <mergeCell ref="C47:E47"/>
    <mergeCell ref="C48:E48"/>
    <mergeCell ref="C49:E49"/>
    <mergeCell ref="A17:J17"/>
    <mergeCell ref="A19:J21"/>
    <mergeCell ref="A29:J29"/>
    <mergeCell ref="A31:J32"/>
    <mergeCell ref="A34:J34"/>
    <mergeCell ref="A36:J37"/>
    <mergeCell ref="A13:J13"/>
    <mergeCell ref="A1:F4"/>
    <mergeCell ref="G1:J1"/>
    <mergeCell ref="G2:J2"/>
    <mergeCell ref="G3:J3"/>
    <mergeCell ref="G4:J4"/>
  </mergeCells>
  <pageMargins left="0.9055118110236221" right="0.51181102362204722" top="0.78740157480314965" bottom="0.78740157480314965" header="0.31496062992125984" footer="0.31496062992125984"/>
  <pageSetup paperSize="9" scale="9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AE12-506E-4414-887F-1F9391E89BC2}">
  <sheetPr>
    <tabColor theme="9"/>
  </sheetPr>
  <dimension ref="A1:J12"/>
  <sheetViews>
    <sheetView zoomScale="90" zoomScaleNormal="90" workbookViewId="0">
      <selection activeCell="Q12" sqref="Q12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</cols>
  <sheetData>
    <row r="1" spans="1:10" ht="24" customHeight="1" x14ac:dyDescent="0.25">
      <c r="E1" s="480" t="str">
        <f>ZAD!C4</f>
        <v>DC-Jílové,ppč. 3669, přípojka NN</v>
      </c>
      <c r="F1" s="480"/>
      <c r="G1" s="480"/>
      <c r="H1" s="480"/>
      <c r="I1" s="480"/>
      <c r="J1" s="480"/>
    </row>
    <row r="2" spans="1:10" ht="28.5" customHeight="1" x14ac:dyDescent="0.25">
      <c r="A2" s="479"/>
      <c r="B2" s="479"/>
      <c r="C2" s="479"/>
      <c r="D2" s="479"/>
      <c r="E2" s="481" t="str">
        <f>ZAD!C5</f>
        <v>IP-12-4009400</v>
      </c>
      <c r="F2" s="481"/>
      <c r="G2" s="481"/>
      <c r="H2" s="481"/>
      <c r="I2" s="481"/>
      <c r="J2" s="481"/>
    </row>
    <row r="3" spans="1:10" s="385" customFormat="1" ht="27" customHeight="1" x14ac:dyDescent="0.25">
      <c r="A3" s="398" t="s">
        <v>29</v>
      </c>
      <c r="B3" s="399"/>
      <c r="C3" s="399"/>
      <c r="D3" s="399"/>
      <c r="E3" s="399"/>
      <c r="F3" s="399"/>
      <c r="G3" s="399"/>
      <c r="H3" s="399"/>
      <c r="I3" s="399"/>
      <c r="J3" s="400"/>
    </row>
    <row r="4" spans="1:10" s="385" customFormat="1" ht="27" customHeight="1" x14ac:dyDescent="0.25">
      <c r="A4" s="554" t="s">
        <v>490</v>
      </c>
      <c r="B4" s="555"/>
      <c r="C4" s="555"/>
      <c r="D4" s="555"/>
      <c r="E4" s="555"/>
      <c r="F4" s="555"/>
      <c r="G4" s="555"/>
      <c r="H4" s="555"/>
      <c r="I4" s="555"/>
      <c r="J4" s="556"/>
    </row>
    <row r="5" spans="1:10" s="385" customFormat="1" ht="27" customHeight="1" x14ac:dyDescent="0.25">
      <c r="A5" s="476" t="s">
        <v>491</v>
      </c>
      <c r="B5" s="477"/>
      <c r="C5" s="477"/>
      <c r="D5" s="477"/>
      <c r="E5" s="477"/>
      <c r="F5" s="477"/>
      <c r="G5" s="477"/>
      <c r="H5" s="477"/>
      <c r="I5" s="477"/>
      <c r="J5" s="478"/>
    </row>
    <row r="6" spans="1:10" s="385" customFormat="1" ht="27" customHeight="1" x14ac:dyDescent="0.25">
      <c r="A6" s="476" t="s">
        <v>492</v>
      </c>
      <c r="B6" s="477"/>
      <c r="C6" s="477"/>
      <c r="D6" s="477"/>
      <c r="E6" s="477"/>
      <c r="F6" s="477"/>
      <c r="G6" s="477"/>
      <c r="H6" s="477"/>
      <c r="I6" s="477"/>
      <c r="J6" s="478"/>
    </row>
    <row r="7" spans="1:10" s="385" customFormat="1" ht="27" customHeight="1" x14ac:dyDescent="0.25">
      <c r="A7" s="476" t="s">
        <v>493</v>
      </c>
      <c r="B7" s="477"/>
      <c r="C7" s="477"/>
      <c r="D7" s="477"/>
      <c r="E7" s="477"/>
      <c r="F7" s="477"/>
      <c r="G7" s="477"/>
      <c r="H7" s="477"/>
      <c r="I7" s="477"/>
      <c r="J7" s="478"/>
    </row>
    <row r="8" spans="1:10" s="385" customFormat="1" ht="27" customHeight="1" x14ac:dyDescent="0.25">
      <c r="A8" s="476" t="s">
        <v>494</v>
      </c>
      <c r="B8" s="477"/>
      <c r="C8" s="477"/>
      <c r="D8" s="477"/>
      <c r="E8" s="477"/>
      <c r="F8" s="477"/>
      <c r="G8" s="477"/>
      <c r="H8" s="477"/>
      <c r="I8" s="477"/>
      <c r="J8" s="478"/>
    </row>
    <row r="9" spans="1:10" s="385" customFormat="1" ht="27" customHeight="1" x14ac:dyDescent="0.25">
      <c r="A9" s="476" t="s">
        <v>495</v>
      </c>
      <c r="B9" s="477"/>
      <c r="C9" s="477"/>
      <c r="D9" s="477"/>
      <c r="E9" s="477"/>
      <c r="F9" s="477"/>
      <c r="G9" s="477"/>
      <c r="H9" s="477"/>
      <c r="I9" s="477"/>
      <c r="J9" s="478"/>
    </row>
    <row r="10" spans="1:10" s="385" customFormat="1" ht="27" customHeight="1" x14ac:dyDescent="0.25">
      <c r="A10" s="476" t="s">
        <v>496</v>
      </c>
      <c r="B10" s="477"/>
      <c r="C10" s="477"/>
      <c r="D10" s="477"/>
      <c r="E10" s="477"/>
      <c r="F10" s="477"/>
      <c r="G10" s="477"/>
      <c r="H10" s="477"/>
      <c r="I10" s="477"/>
      <c r="J10" s="478"/>
    </row>
    <row r="11" spans="1:10" s="385" customFormat="1" ht="27" customHeight="1" x14ac:dyDescent="0.25">
      <c r="A11" s="476" t="s">
        <v>497</v>
      </c>
      <c r="B11" s="477"/>
      <c r="C11" s="477"/>
      <c r="D11" s="477"/>
      <c r="E11" s="477"/>
      <c r="F11" s="477"/>
      <c r="G11" s="477"/>
      <c r="H11" s="477"/>
      <c r="I11" s="477"/>
      <c r="J11" s="478"/>
    </row>
    <row r="12" spans="1:10" s="385" customFormat="1" ht="25.5" customHeight="1" x14ac:dyDescent="0.25">
      <c r="A12" s="401"/>
      <c r="B12" s="16"/>
      <c r="C12" s="16"/>
      <c r="D12" s="16"/>
      <c r="E12" s="16"/>
      <c r="F12" s="16"/>
      <c r="G12" s="16"/>
      <c r="H12" s="16"/>
      <c r="I12" s="16"/>
      <c r="J12" s="33"/>
    </row>
  </sheetData>
  <mergeCells count="11">
    <mergeCell ref="A7:J7"/>
    <mergeCell ref="A8:J8"/>
    <mergeCell ref="A9:J9"/>
    <mergeCell ref="A10:J10"/>
    <mergeCell ref="A11:J11"/>
    <mergeCell ref="E1:J1"/>
    <mergeCell ref="A2:D2"/>
    <mergeCell ref="E2:J2"/>
    <mergeCell ref="A4:J4"/>
    <mergeCell ref="A6:J6"/>
    <mergeCell ref="A5:J5"/>
  </mergeCells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06CA-30CD-4E50-95BB-8C583D811E24}">
  <sheetPr>
    <tabColor rgb="FF7030A0"/>
    <pageSetUpPr fitToPage="1"/>
  </sheetPr>
  <dimension ref="A1:G68"/>
  <sheetViews>
    <sheetView zoomScale="50" zoomScaleNormal="50" workbookViewId="0">
      <selection activeCell="N25" sqref="N25"/>
    </sheetView>
  </sheetViews>
  <sheetFormatPr defaultRowHeight="15" x14ac:dyDescent="0.25"/>
  <cols>
    <col min="1" max="1" width="3" style="145" customWidth="1"/>
    <col min="2" max="2" width="51.42578125" style="145" customWidth="1"/>
    <col min="3" max="4" width="15.7109375" style="145" customWidth="1"/>
    <col min="5" max="5" width="42.85546875" style="145" customWidth="1"/>
    <col min="6" max="6" width="3" style="145" customWidth="1"/>
    <col min="7" max="7" width="0" hidden="1" customWidth="1"/>
  </cols>
  <sheetData>
    <row r="1" spans="2:7" s="143" customFormat="1" ht="16.5" customHeight="1" x14ac:dyDescent="0.2">
      <c r="B1" s="144"/>
      <c r="C1" s="151"/>
      <c r="D1" s="152"/>
      <c r="E1" s="153"/>
      <c r="F1" s="151"/>
    </row>
    <row r="2" spans="2:7" s="143" customFormat="1" ht="15" customHeight="1" x14ac:dyDescent="0.2">
      <c r="B2" s="154" t="s">
        <v>153</v>
      </c>
      <c r="C2" s="155" t="s">
        <v>154</v>
      </c>
      <c r="D2" s="156"/>
      <c r="E2" s="157" t="s">
        <v>155</v>
      </c>
      <c r="F2" s="151"/>
      <c r="G2" s="243" t="s">
        <v>270</v>
      </c>
    </row>
    <row r="3" spans="2:7" s="143" customFormat="1" ht="15.75" customHeight="1" x14ac:dyDescent="0.2">
      <c r="B3" s="158"/>
      <c r="C3" s="159"/>
      <c r="D3" s="160"/>
      <c r="E3" s="161"/>
      <c r="F3" s="151"/>
    </row>
    <row r="4" spans="2:7" s="143" customFormat="1" ht="33" customHeight="1" x14ac:dyDescent="0.2">
      <c r="B4" s="162" t="s">
        <v>156</v>
      </c>
      <c r="C4" s="557"/>
      <c r="D4" s="558"/>
      <c r="E4" s="163"/>
      <c r="F4" s="151"/>
    </row>
    <row r="5" spans="2:7" s="143" customFormat="1" ht="15" customHeight="1" x14ac:dyDescent="0.2">
      <c r="B5" s="163" t="s">
        <v>157</v>
      </c>
      <c r="C5" s="559"/>
      <c r="D5" s="560"/>
      <c r="E5" s="163"/>
      <c r="F5" s="151"/>
    </row>
    <row r="6" spans="2:7" s="143" customFormat="1" ht="15" customHeight="1" x14ac:dyDescent="0.2">
      <c r="B6" s="164" t="s">
        <v>158</v>
      </c>
      <c r="C6" s="165"/>
      <c r="D6" s="166"/>
      <c r="E6" s="163"/>
      <c r="F6" s="151"/>
    </row>
    <row r="7" spans="2:7" s="143" customFormat="1" ht="15" customHeight="1" x14ac:dyDescent="0.2">
      <c r="B7" s="167" t="s">
        <v>161</v>
      </c>
      <c r="C7" s="561"/>
      <c r="D7" s="562"/>
      <c r="E7" s="163"/>
      <c r="F7" s="151"/>
    </row>
    <row r="8" spans="2:7" s="143" customFormat="1" ht="15" customHeight="1" x14ac:dyDescent="0.2">
      <c r="B8" s="163" t="s">
        <v>162</v>
      </c>
      <c r="C8" s="168"/>
      <c r="D8" s="169"/>
      <c r="E8" s="170"/>
      <c r="F8" s="151"/>
    </row>
    <row r="9" spans="2:7" s="143" customFormat="1" ht="15" customHeight="1" x14ac:dyDescent="0.2">
      <c r="B9" s="163" t="s">
        <v>163</v>
      </c>
      <c r="C9" s="168"/>
      <c r="D9" s="171"/>
      <c r="E9" s="170"/>
      <c r="F9" s="151"/>
    </row>
    <row r="10" spans="2:7" s="143" customFormat="1" ht="15" customHeight="1" x14ac:dyDescent="0.2">
      <c r="B10" s="172" t="s">
        <v>164</v>
      </c>
      <c r="C10" s="173"/>
      <c r="D10" s="174"/>
      <c r="E10" s="175"/>
      <c r="F10" s="151"/>
    </row>
    <row r="11" spans="2:7" s="143" customFormat="1" ht="6" customHeight="1" thickBot="1" x14ac:dyDescent="0.25">
      <c r="B11" s="176"/>
      <c r="C11" s="177"/>
      <c r="D11" s="178"/>
      <c r="E11" s="176"/>
      <c r="F11" s="151"/>
    </row>
    <row r="12" spans="2:7" s="143" customFormat="1" ht="15" customHeight="1" thickBot="1" x14ac:dyDescent="0.25">
      <c r="B12" s="179" t="s">
        <v>165</v>
      </c>
      <c r="C12" s="180"/>
      <c r="D12" s="160"/>
      <c r="E12" s="181"/>
      <c r="F12" s="151"/>
    </row>
    <row r="13" spans="2:7" s="143" customFormat="1" ht="15" customHeight="1" x14ac:dyDescent="0.2">
      <c r="B13" s="163" t="s">
        <v>166</v>
      </c>
      <c r="C13" s="182"/>
      <c r="D13" s="171"/>
      <c r="E13" s="170"/>
      <c r="F13" s="151"/>
    </row>
    <row r="14" spans="2:7" s="143" customFormat="1" ht="15" customHeight="1" x14ac:dyDescent="0.2">
      <c r="B14" s="163" t="s">
        <v>167</v>
      </c>
      <c r="C14" s="183"/>
      <c r="D14" s="184"/>
      <c r="E14" s="170"/>
      <c r="F14" s="151"/>
    </row>
    <row r="15" spans="2:7" s="143" customFormat="1" ht="15" customHeight="1" x14ac:dyDescent="0.2">
      <c r="B15" s="163" t="s">
        <v>168</v>
      </c>
      <c r="C15" s="185"/>
      <c r="D15" s="171"/>
      <c r="E15" s="170"/>
      <c r="F15" s="151"/>
    </row>
    <row r="16" spans="2:7" s="143" customFormat="1" ht="15.75" hidden="1" customHeight="1" x14ac:dyDescent="0.2">
      <c r="B16" s="163"/>
      <c r="C16" s="183"/>
      <c r="D16" s="171"/>
      <c r="E16" s="170"/>
      <c r="F16" s="151"/>
    </row>
    <row r="17" spans="2:7" s="143" customFormat="1" ht="15" customHeight="1" x14ac:dyDescent="0.2">
      <c r="B17" s="163" t="s">
        <v>169</v>
      </c>
      <c r="C17" s="185"/>
      <c r="D17" s="171"/>
      <c r="E17" s="170"/>
      <c r="F17" s="151"/>
    </row>
    <row r="18" spans="2:7" s="143" customFormat="1" ht="15" customHeight="1" x14ac:dyDescent="0.2">
      <c r="B18" s="163" t="s">
        <v>170</v>
      </c>
      <c r="C18" s="183"/>
      <c r="D18" s="184"/>
      <c r="E18" s="170"/>
      <c r="F18" s="151"/>
    </row>
    <row r="19" spans="2:7" s="143" customFormat="1" ht="15" customHeight="1" x14ac:dyDescent="0.2">
      <c r="B19" s="163" t="s">
        <v>171</v>
      </c>
      <c r="C19" s="185"/>
      <c r="D19" s="171"/>
      <c r="E19" s="170"/>
      <c r="F19" s="151"/>
    </row>
    <row r="20" spans="2:7" s="143" customFormat="1" ht="15" customHeight="1" x14ac:dyDescent="0.2">
      <c r="B20" s="175" t="s">
        <v>172</v>
      </c>
      <c r="C20" s="186"/>
      <c r="D20" s="174"/>
      <c r="E20" s="175"/>
      <c r="F20" s="151"/>
    </row>
    <row r="21" spans="2:7" s="143" customFormat="1" ht="8.25" customHeight="1" x14ac:dyDescent="0.2">
      <c r="B21" s="176"/>
      <c r="C21" s="187"/>
      <c r="D21" s="178"/>
      <c r="E21" s="176"/>
      <c r="F21" s="151"/>
    </row>
    <row r="22" spans="2:7" s="143" customFormat="1" ht="15" customHeight="1" thickBot="1" x14ac:dyDescent="0.25">
      <c r="B22" s="163"/>
      <c r="C22" s="188"/>
      <c r="D22" s="189"/>
      <c r="E22" s="163"/>
      <c r="F22" s="151"/>
    </row>
    <row r="23" spans="2:7" s="143" customFormat="1" ht="15" customHeight="1" thickBot="1" x14ac:dyDescent="0.25">
      <c r="B23" s="179" t="s">
        <v>173</v>
      </c>
      <c r="C23" s="180"/>
      <c r="D23" s="180"/>
      <c r="E23" s="190"/>
      <c r="F23" s="151"/>
      <c r="G23" s="287">
        <f>D23-D24</f>
        <v>0</v>
      </c>
    </row>
    <row r="24" spans="2:7" s="143" customFormat="1" ht="15" customHeight="1" x14ac:dyDescent="0.2">
      <c r="B24" s="163" t="s">
        <v>174</v>
      </c>
      <c r="C24" s="191"/>
      <c r="D24" s="192"/>
      <c r="E24" s="170"/>
      <c r="F24" s="151"/>
    </row>
    <row r="25" spans="2:7" s="143" customFormat="1" ht="15" customHeight="1" x14ac:dyDescent="0.2">
      <c r="B25" s="163" t="s">
        <v>175</v>
      </c>
      <c r="C25" s="193"/>
      <c r="D25" s="194"/>
      <c r="E25" s="170"/>
      <c r="F25" s="151"/>
    </row>
    <row r="26" spans="2:7" s="143" customFormat="1" ht="15" customHeight="1" x14ac:dyDescent="0.2">
      <c r="B26" s="163" t="s">
        <v>176</v>
      </c>
      <c r="C26" s="193"/>
      <c r="D26" s="194"/>
      <c r="E26" s="170"/>
      <c r="F26" s="151"/>
    </row>
    <row r="27" spans="2:7" s="143" customFormat="1" ht="15" customHeight="1" x14ac:dyDescent="0.2">
      <c r="B27" s="163" t="s">
        <v>177</v>
      </c>
      <c r="C27" s="193"/>
      <c r="D27" s="194"/>
      <c r="E27" s="170"/>
      <c r="F27" s="151"/>
    </row>
    <row r="28" spans="2:7" s="143" customFormat="1" ht="15" customHeight="1" x14ac:dyDescent="0.2">
      <c r="B28" s="163" t="s">
        <v>178</v>
      </c>
      <c r="C28" s="193"/>
      <c r="D28" s="194"/>
      <c r="E28" s="170"/>
      <c r="F28" s="151"/>
    </row>
    <row r="29" spans="2:7" s="143" customFormat="1" ht="15" customHeight="1" x14ac:dyDescent="0.2">
      <c r="B29" s="163" t="s">
        <v>179</v>
      </c>
      <c r="C29" s="193"/>
      <c r="D29" s="194"/>
      <c r="E29" s="170"/>
      <c r="F29" s="151"/>
    </row>
    <row r="30" spans="2:7" s="143" customFormat="1" ht="15.75" hidden="1" customHeight="1" x14ac:dyDescent="0.2">
      <c r="B30" s="163"/>
      <c r="C30" s="193"/>
      <c r="D30" s="194"/>
      <c r="E30" s="170"/>
      <c r="F30" s="151"/>
      <c r="G30" s="288"/>
    </row>
    <row r="31" spans="2:7" s="143" customFormat="1" ht="15.75" hidden="1" customHeight="1" x14ac:dyDescent="0.2">
      <c r="B31" s="172"/>
      <c r="C31" s="195"/>
      <c r="D31" s="174"/>
      <c r="E31" s="175"/>
      <c r="F31" s="151"/>
    </row>
    <row r="32" spans="2:7" s="143" customFormat="1" ht="6" customHeight="1" thickBot="1" x14ac:dyDescent="0.25">
      <c r="B32" s="176"/>
      <c r="C32" s="196"/>
      <c r="D32" s="197"/>
      <c r="E32" s="176"/>
      <c r="F32" s="151"/>
    </row>
    <row r="33" spans="2:7" s="143" customFormat="1" ht="15" customHeight="1" thickBot="1" x14ac:dyDescent="0.25">
      <c r="B33" s="179" t="s">
        <v>180</v>
      </c>
      <c r="C33" s="180"/>
      <c r="D33" s="180"/>
      <c r="E33" s="190"/>
      <c r="F33" s="151"/>
    </row>
    <row r="34" spans="2:7" s="143" customFormat="1" ht="15.75" hidden="1" customHeight="1" x14ac:dyDescent="0.2">
      <c r="B34" s="163"/>
      <c r="C34" s="198"/>
      <c r="D34" s="192"/>
      <c r="E34" s="170"/>
      <c r="F34" s="151"/>
    </row>
    <row r="35" spans="2:7" s="143" customFormat="1" ht="15.75" hidden="1" customHeight="1" x14ac:dyDescent="0.2">
      <c r="B35" s="163"/>
      <c r="C35" s="183"/>
      <c r="D35" s="194"/>
      <c r="E35" s="170"/>
      <c r="F35" s="151"/>
    </row>
    <row r="36" spans="2:7" s="143" customFormat="1" ht="15.75" hidden="1" customHeight="1" x14ac:dyDescent="0.2">
      <c r="B36" s="172"/>
      <c r="C36" s="199"/>
      <c r="D36" s="200"/>
      <c r="E36" s="175"/>
      <c r="F36" s="151"/>
    </row>
    <row r="37" spans="2:7" s="143" customFormat="1" ht="15" customHeight="1" x14ac:dyDescent="0.2">
      <c r="B37" s="163" t="s">
        <v>181</v>
      </c>
      <c r="C37" s="193"/>
      <c r="D37" s="183"/>
      <c r="E37" s="170"/>
      <c r="F37" s="201" t="s">
        <v>182</v>
      </c>
      <c r="G37" s="243" t="s">
        <v>271</v>
      </c>
    </row>
    <row r="38" spans="2:7" s="143" customFormat="1" ht="15" customHeight="1" x14ac:dyDescent="0.2">
      <c r="B38" s="163" t="s">
        <v>183</v>
      </c>
      <c r="C38" s="193"/>
      <c r="D38" s="183"/>
      <c r="E38" s="170"/>
      <c r="F38" s="151"/>
    </row>
    <row r="39" spans="2:7" s="143" customFormat="1" ht="15" customHeight="1" x14ac:dyDescent="0.2">
      <c r="B39" s="163" t="s">
        <v>184</v>
      </c>
      <c r="C39" s="193"/>
      <c r="D39" s="183"/>
      <c r="E39" s="170"/>
      <c r="F39" s="201" t="s">
        <v>182</v>
      </c>
      <c r="G39" s="243" t="s">
        <v>271</v>
      </c>
    </row>
    <row r="40" spans="2:7" s="143" customFormat="1" ht="15" customHeight="1" x14ac:dyDescent="0.2">
      <c r="B40" s="163" t="s">
        <v>185</v>
      </c>
      <c r="C40" s="193"/>
      <c r="D40" s="183"/>
      <c r="E40" s="170"/>
      <c r="F40" s="151"/>
    </row>
    <row r="41" spans="2:7" s="143" customFormat="1" ht="15" customHeight="1" x14ac:dyDescent="0.2">
      <c r="B41" s="163" t="s">
        <v>186</v>
      </c>
      <c r="C41" s="193"/>
      <c r="D41" s="183"/>
      <c r="E41" s="170"/>
      <c r="F41" s="151"/>
    </row>
    <row r="42" spans="2:7" s="143" customFormat="1" ht="15" customHeight="1" x14ac:dyDescent="0.2">
      <c r="B42" s="163" t="s">
        <v>187</v>
      </c>
      <c r="C42" s="193"/>
      <c r="D42" s="183"/>
      <c r="E42" s="170"/>
      <c r="F42" s="151"/>
      <c r="G42" s="287">
        <f>D23+C12+SUM(D37:D42)+SUM(D44:D47)+D50+SUM(D52:D66)</f>
        <v>0</v>
      </c>
    </row>
    <row r="43" spans="2:7" s="143" customFormat="1" ht="15" customHeight="1" x14ac:dyDescent="0.2">
      <c r="B43" s="163" t="s">
        <v>188</v>
      </c>
      <c r="C43" s="193"/>
      <c r="D43" s="183"/>
      <c r="E43" s="170"/>
      <c r="F43" s="151"/>
      <c r="G43" s="289">
        <v>0</v>
      </c>
    </row>
    <row r="44" spans="2:7" s="143" customFormat="1" ht="15" customHeight="1" x14ac:dyDescent="0.2">
      <c r="B44" s="163" t="s">
        <v>189</v>
      </c>
      <c r="C44" s="193"/>
      <c r="D44" s="183"/>
      <c r="E44" s="170"/>
      <c r="F44" s="151"/>
      <c r="G44" s="152">
        <f>IF(G23&lt;90,9,IF(G23&lt;1980,9+3*(G23-90)/70,IF(G23&lt;6000,(G23+10080)/134,G23*0.02)))</f>
        <v>9</v>
      </c>
    </row>
    <row r="45" spans="2:7" s="143" customFormat="1" ht="15" customHeight="1" x14ac:dyDescent="0.2">
      <c r="B45" s="163" t="s">
        <v>190</v>
      </c>
      <c r="C45" s="193"/>
      <c r="D45" s="183"/>
      <c r="E45" s="170"/>
      <c r="F45" s="151"/>
    </row>
    <row r="46" spans="2:7" s="143" customFormat="1" ht="15" customHeight="1" x14ac:dyDescent="0.2">
      <c r="B46" s="163" t="s">
        <v>191</v>
      </c>
      <c r="C46" s="193"/>
      <c r="D46" s="183"/>
      <c r="E46" s="170"/>
      <c r="F46" s="151"/>
    </row>
    <row r="47" spans="2:7" s="143" customFormat="1" ht="15" customHeight="1" x14ac:dyDescent="0.2">
      <c r="B47" s="163" t="s">
        <v>192</v>
      </c>
      <c r="C47" s="193"/>
      <c r="D47" s="183"/>
      <c r="E47" s="170"/>
      <c r="F47" s="151"/>
    </row>
    <row r="48" spans="2:7" s="143" customFormat="1" ht="8.25" customHeight="1" thickBot="1" x14ac:dyDescent="0.25">
      <c r="B48" s="176"/>
      <c r="C48" s="177"/>
      <c r="D48" s="156"/>
      <c r="E48" s="176"/>
      <c r="F48" s="151"/>
    </row>
    <row r="49" spans="2:7" s="143" customFormat="1" ht="15" customHeight="1" thickBot="1" x14ac:dyDescent="0.25">
      <c r="B49" s="202" t="s">
        <v>193</v>
      </c>
      <c r="C49" s="180"/>
      <c r="D49" s="180"/>
      <c r="E49" s="203"/>
      <c r="F49" s="151"/>
    </row>
    <row r="50" spans="2:7" s="143" customFormat="1" ht="15" customHeight="1" x14ac:dyDescent="0.2">
      <c r="B50" s="163" t="s">
        <v>194</v>
      </c>
      <c r="C50" s="191"/>
      <c r="D50" s="198"/>
      <c r="E50" s="170"/>
      <c r="F50" s="151"/>
      <c r="G50" s="287">
        <f>D50+D51+D52</f>
        <v>0</v>
      </c>
    </row>
    <row r="51" spans="2:7" s="143" customFormat="1" ht="28.5" customHeight="1" x14ac:dyDescent="0.2">
      <c r="B51" s="163" t="s">
        <v>195</v>
      </c>
      <c r="C51" s="204"/>
      <c r="D51" s="205"/>
      <c r="E51" s="170"/>
      <c r="F51" s="201" t="s">
        <v>196</v>
      </c>
      <c r="G51" s="287">
        <f>C12+D23+D33+D50+SUM(D52:D55,D57:D66)</f>
        <v>0</v>
      </c>
    </row>
    <row r="52" spans="2:7" s="143" customFormat="1" ht="15" customHeight="1" x14ac:dyDescent="0.2">
      <c r="B52" s="163" t="s">
        <v>197</v>
      </c>
      <c r="C52" s="193"/>
      <c r="D52" s="183"/>
      <c r="E52" s="170"/>
      <c r="F52" s="151"/>
      <c r="G52" s="152">
        <f>C27+C29+C26</f>
        <v>0</v>
      </c>
    </row>
    <row r="53" spans="2:7" s="143" customFormat="1" ht="15" customHeight="1" x14ac:dyDescent="0.2">
      <c r="B53" s="163" t="s">
        <v>198</v>
      </c>
      <c r="C53" s="193"/>
      <c r="D53" s="183"/>
      <c r="E53" s="170"/>
      <c r="F53" s="151"/>
    </row>
    <row r="54" spans="2:7" s="143" customFormat="1" ht="15" customHeight="1" x14ac:dyDescent="0.2">
      <c r="B54" s="163" t="s">
        <v>199</v>
      </c>
      <c r="C54" s="193"/>
      <c r="D54" s="183"/>
      <c r="E54" s="170"/>
      <c r="F54" s="151"/>
    </row>
    <row r="55" spans="2:7" s="143" customFormat="1" ht="15" customHeight="1" x14ac:dyDescent="0.2">
      <c r="B55" s="163" t="s">
        <v>200</v>
      </c>
      <c r="C55" s="193"/>
      <c r="D55" s="183"/>
      <c r="E55" s="170"/>
      <c r="F55" s="151"/>
    </row>
    <row r="56" spans="2:7" s="143" customFormat="1" ht="15" customHeight="1" x14ac:dyDescent="0.2">
      <c r="B56" s="163" t="s">
        <v>201</v>
      </c>
      <c r="C56" s="183"/>
      <c r="D56" s="183"/>
      <c r="E56" s="170"/>
      <c r="F56" s="151"/>
    </row>
    <row r="57" spans="2:7" s="143" customFormat="1" ht="15" customHeight="1" x14ac:dyDescent="0.2">
      <c r="B57" s="163" t="s">
        <v>202</v>
      </c>
      <c r="C57" s="193"/>
      <c r="D57" s="183"/>
      <c r="E57" s="170"/>
      <c r="F57" s="151"/>
    </row>
    <row r="58" spans="2:7" s="143" customFormat="1" ht="15" customHeight="1" x14ac:dyDescent="0.2">
      <c r="B58" s="163" t="s">
        <v>203</v>
      </c>
      <c r="C58" s="193"/>
      <c r="D58" s="183"/>
      <c r="E58" s="170"/>
      <c r="F58" s="151"/>
    </row>
    <row r="59" spans="2:7" s="143" customFormat="1" ht="15" customHeight="1" x14ac:dyDescent="0.2">
      <c r="B59" s="163" t="s">
        <v>204</v>
      </c>
      <c r="C59" s="193"/>
      <c r="D59" s="183"/>
      <c r="E59" s="170"/>
      <c r="F59" s="151"/>
    </row>
    <row r="60" spans="2:7" s="143" customFormat="1" ht="15" customHeight="1" x14ac:dyDescent="0.2">
      <c r="B60" s="163" t="s">
        <v>205</v>
      </c>
      <c r="C60" s="193"/>
      <c r="D60" s="183"/>
      <c r="E60" s="170"/>
      <c r="F60" s="151"/>
    </row>
    <row r="61" spans="2:7" s="143" customFormat="1" ht="15" customHeight="1" x14ac:dyDescent="0.2">
      <c r="B61" s="163" t="s">
        <v>206</v>
      </c>
      <c r="C61" s="193"/>
      <c r="D61" s="183"/>
      <c r="E61" s="170"/>
      <c r="F61" s="151"/>
    </row>
    <row r="62" spans="2:7" s="143" customFormat="1" ht="15" customHeight="1" x14ac:dyDescent="0.2">
      <c r="B62" s="163" t="s">
        <v>207</v>
      </c>
      <c r="C62" s="193"/>
      <c r="D62" s="183"/>
      <c r="E62" s="170"/>
      <c r="F62" s="151"/>
    </row>
    <row r="63" spans="2:7" s="143" customFormat="1" ht="15" customHeight="1" x14ac:dyDescent="0.2">
      <c r="B63" s="163" t="s">
        <v>208</v>
      </c>
      <c r="C63" s="193"/>
      <c r="D63" s="183"/>
      <c r="E63" s="170"/>
      <c r="F63" s="151"/>
    </row>
    <row r="64" spans="2:7" s="143" customFormat="1" ht="15" customHeight="1" x14ac:dyDescent="0.2">
      <c r="B64" s="163" t="s">
        <v>209</v>
      </c>
      <c r="C64" s="193"/>
      <c r="D64" s="183"/>
      <c r="E64" s="170"/>
      <c r="F64" s="151"/>
    </row>
    <row r="65" spans="2:6" s="143" customFormat="1" ht="15" customHeight="1" x14ac:dyDescent="0.2">
      <c r="B65" s="163" t="s">
        <v>210</v>
      </c>
      <c r="C65" s="193"/>
      <c r="D65" s="183"/>
      <c r="E65" s="170"/>
      <c r="F65" s="151"/>
    </row>
    <row r="66" spans="2:6" s="143" customFormat="1" ht="15" customHeight="1" thickBot="1" x14ac:dyDescent="0.25">
      <c r="B66" s="172" t="s">
        <v>211</v>
      </c>
      <c r="C66" s="206"/>
      <c r="D66" s="199"/>
      <c r="E66" s="175"/>
      <c r="F66" s="151"/>
    </row>
    <row r="67" spans="2:6" s="143" customFormat="1" ht="15" customHeight="1" thickBot="1" x14ac:dyDescent="0.25">
      <c r="B67" s="207" t="s">
        <v>212</v>
      </c>
      <c r="C67" s="208"/>
      <c r="D67" s="208"/>
      <c r="E67" s="209"/>
      <c r="F67" s="151"/>
    </row>
    <row r="68" spans="2:6" s="143" customFormat="1" ht="15" customHeight="1" thickBot="1" x14ac:dyDescent="0.25">
      <c r="B68" s="210" t="s">
        <v>213</v>
      </c>
      <c r="C68" s="211"/>
      <c r="D68" s="212"/>
      <c r="E68" s="213"/>
      <c r="F68" s="151"/>
    </row>
  </sheetData>
  <mergeCells count="3">
    <mergeCell ref="C4:D4"/>
    <mergeCell ref="C5:D5"/>
    <mergeCell ref="C7:D7"/>
  </mergeCells>
  <pageMargins left="0.51181102362204722" right="0.51181102362204722" top="0.59055118110236227" bottom="0.59055118110236227" header="0.31496062992125984" footer="0.31496062992125984"/>
  <pageSetup paperSize="9" scale="7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83A1-9573-4A30-98AC-BD11270615FC}">
  <sheetPr>
    <tabColor rgb="FF7030A0"/>
    <pageSetUpPr fitToPage="1"/>
  </sheetPr>
  <dimension ref="A1:F68"/>
  <sheetViews>
    <sheetView zoomScale="80" zoomScaleNormal="80" workbookViewId="0">
      <selection activeCell="N25" sqref="N25"/>
    </sheetView>
  </sheetViews>
  <sheetFormatPr defaultRowHeight="15" x14ac:dyDescent="0.25"/>
  <cols>
    <col min="1" max="1" width="46" style="143" customWidth="1"/>
    <col min="2" max="3" width="22.85546875" style="143" customWidth="1"/>
    <col min="4" max="6" width="9" style="143"/>
    <col min="7" max="7" width="0" hidden="1" customWidth="1"/>
  </cols>
  <sheetData>
    <row r="1" spans="1:3" s="143" customFormat="1" ht="30" customHeight="1" x14ac:dyDescent="0.2">
      <c r="A1" s="214" t="s">
        <v>252</v>
      </c>
      <c r="B1" s="274"/>
      <c r="C1" s="275"/>
    </row>
    <row r="2" spans="1:3" s="143" customFormat="1" ht="30" customHeight="1" x14ac:dyDescent="0.25">
      <c r="A2" s="276" t="s">
        <v>253</v>
      </c>
      <c r="B2" s="563"/>
      <c r="C2" s="564"/>
    </row>
    <row r="3" spans="1:3" s="143" customFormat="1" ht="15" customHeight="1" x14ac:dyDescent="0.25">
      <c r="A3" s="217" t="s">
        <v>157</v>
      </c>
      <c r="B3" s="565"/>
      <c r="C3" s="566"/>
    </row>
    <row r="4" spans="1:3" s="143" customFormat="1" ht="15" customHeight="1" x14ac:dyDescent="0.25">
      <c r="A4" s="567"/>
      <c r="B4" s="568"/>
      <c r="C4" s="569"/>
    </row>
    <row r="5" spans="1:3" s="143" customFormat="1" ht="15" customHeight="1" x14ac:dyDescent="0.25">
      <c r="A5" s="277" t="s">
        <v>254</v>
      </c>
      <c r="B5" s="278">
        <v>262.3039656752</v>
      </c>
      <c r="C5" s="279"/>
    </row>
    <row r="6" spans="1:3" s="143" customFormat="1" ht="15" customHeight="1" x14ac:dyDescent="0.25">
      <c r="A6" s="280" t="s">
        <v>255</v>
      </c>
      <c r="B6" s="281"/>
      <c r="C6" s="282"/>
    </row>
    <row r="7" spans="1:3" s="143" customFormat="1" ht="15" customHeight="1" x14ac:dyDescent="0.25">
      <c r="A7" s="280" t="s">
        <v>256</v>
      </c>
      <c r="B7" s="278">
        <v>0</v>
      </c>
      <c r="C7" s="282"/>
    </row>
    <row r="8" spans="1:3" s="143" customFormat="1" ht="15" customHeight="1" x14ac:dyDescent="0.25">
      <c r="A8" s="280" t="s">
        <v>257</v>
      </c>
      <c r="B8" s="278">
        <v>147.4691712634</v>
      </c>
      <c r="C8" s="282"/>
    </row>
    <row r="9" spans="1:3" s="143" customFormat="1" ht="15" customHeight="1" x14ac:dyDescent="0.25">
      <c r="A9" s="280" t="s">
        <v>258</v>
      </c>
      <c r="B9" s="278">
        <f>B11+B12+B13</f>
        <v>54.15</v>
      </c>
      <c r="C9" s="282"/>
    </row>
    <row r="10" spans="1:3" s="143" customFormat="1" ht="15" customHeight="1" x14ac:dyDescent="0.2">
      <c r="A10" s="283" t="s">
        <v>259</v>
      </c>
      <c r="B10" s="284"/>
      <c r="C10" s="285"/>
    </row>
    <row r="11" spans="1:3" s="143" customFormat="1" ht="15" customHeight="1" x14ac:dyDescent="0.2">
      <c r="A11" s="283" t="s">
        <v>260</v>
      </c>
      <c r="B11" s="278">
        <v>11.6</v>
      </c>
      <c r="C11" s="285"/>
    </row>
    <row r="12" spans="1:3" s="143" customFormat="1" ht="15" customHeight="1" x14ac:dyDescent="0.2">
      <c r="A12" s="283" t="s">
        <v>261</v>
      </c>
      <c r="B12" s="278">
        <v>37.15</v>
      </c>
      <c r="C12" s="285"/>
    </row>
    <row r="13" spans="1:3" s="143" customFormat="1" ht="15" customHeight="1" x14ac:dyDescent="0.2">
      <c r="A13" s="283" t="s">
        <v>262</v>
      </c>
      <c r="B13" s="278">
        <v>5.4</v>
      </c>
      <c r="C13" s="285"/>
    </row>
    <row r="14" spans="1:3" s="143" customFormat="1" ht="15" customHeight="1" x14ac:dyDescent="0.25">
      <c r="A14" s="280" t="s">
        <v>263</v>
      </c>
      <c r="B14" s="278">
        <v>47.552500000000002</v>
      </c>
      <c r="C14" s="282"/>
    </row>
    <row r="15" spans="1:3" s="143" customFormat="1" ht="15" customHeight="1" x14ac:dyDescent="0.25">
      <c r="A15" s="280" t="s">
        <v>264</v>
      </c>
      <c r="B15" s="278">
        <v>13.1322944118</v>
      </c>
      <c r="C15" s="282"/>
    </row>
    <row r="16" spans="1:3" s="143" customFormat="1" ht="15" customHeight="1" x14ac:dyDescent="0.25">
      <c r="A16" s="280"/>
      <c r="B16" s="280"/>
      <c r="C16" s="286"/>
    </row>
    <row r="17" spans="1:3" s="143" customFormat="1" ht="15" customHeight="1" x14ac:dyDescent="0.2">
      <c r="A17" s="283" t="s">
        <v>265</v>
      </c>
      <c r="B17" s="278">
        <v>11</v>
      </c>
      <c r="C17" s="286"/>
    </row>
    <row r="18" spans="1:3" s="143" customFormat="1" ht="15" customHeight="1" x14ac:dyDescent="0.2">
      <c r="A18" s="283" t="s">
        <v>266</v>
      </c>
      <c r="B18" s="278">
        <v>5.4</v>
      </c>
      <c r="C18" s="286"/>
    </row>
    <row r="19" spans="1:3" s="143" customFormat="1" ht="15" customHeight="1" x14ac:dyDescent="0.2">
      <c r="A19" s="283" t="s">
        <v>267</v>
      </c>
      <c r="B19" s="278">
        <v>3</v>
      </c>
      <c r="C19" s="286"/>
    </row>
    <row r="20" spans="1:3" s="143" customFormat="1" ht="15" customHeight="1" x14ac:dyDescent="0.2">
      <c r="A20" s="283" t="s">
        <v>268</v>
      </c>
      <c r="B20" s="278">
        <v>0</v>
      </c>
      <c r="C20" s="286"/>
    </row>
    <row r="21" spans="1:3" s="143" customFormat="1" ht="15" customHeight="1" x14ac:dyDescent="0.2">
      <c r="A21" s="283" t="s">
        <v>269</v>
      </c>
      <c r="B21" s="278">
        <v>0</v>
      </c>
      <c r="C21" s="286"/>
    </row>
    <row r="22" spans="1:3" s="143" customFormat="1" ht="12.75" customHeight="1" x14ac:dyDescent="0.25"/>
    <row r="23" spans="1:3" s="143" customFormat="1" ht="12.75" customHeight="1" x14ac:dyDescent="0.25"/>
    <row r="24" spans="1:3" s="143" customFormat="1" ht="12.75" customHeight="1" x14ac:dyDescent="0.25"/>
    <row r="25" spans="1:3" s="143" customFormat="1" ht="12.75" customHeight="1" x14ac:dyDescent="0.25"/>
    <row r="26" spans="1:3" s="143" customFormat="1" ht="12.75" customHeight="1" x14ac:dyDescent="0.25"/>
    <row r="27" spans="1:3" s="143" customFormat="1" ht="12.75" customHeight="1" x14ac:dyDescent="0.25"/>
    <row r="28" spans="1:3" s="143" customFormat="1" ht="12.75" customHeight="1" x14ac:dyDescent="0.25"/>
    <row r="29" spans="1:3" s="143" customFormat="1" ht="12.75" customHeight="1" x14ac:dyDescent="0.25"/>
    <row r="30" spans="1:3" s="143" customFormat="1" ht="12.75" customHeight="1" x14ac:dyDescent="0.25"/>
    <row r="31" spans="1:3" s="143" customFormat="1" ht="12.75" customHeight="1" x14ac:dyDescent="0.25"/>
    <row r="32" spans="1:3" s="143" customFormat="1" ht="12.75" customHeight="1" x14ac:dyDescent="0.25"/>
    <row r="33" s="143" customFormat="1" ht="12.75" customHeight="1" x14ac:dyDescent="0.25"/>
    <row r="34" s="143" customFormat="1" ht="12.75" customHeight="1" x14ac:dyDescent="0.25"/>
    <row r="35" s="143" customFormat="1" ht="12.75" customHeight="1" x14ac:dyDescent="0.25"/>
    <row r="36" s="143" customFormat="1" ht="12.75" customHeight="1" x14ac:dyDescent="0.25"/>
    <row r="37" s="143" customFormat="1" ht="12.75" customHeight="1" x14ac:dyDescent="0.25"/>
    <row r="38" s="143" customFormat="1" ht="12.75" customHeight="1" x14ac:dyDescent="0.25"/>
    <row r="39" s="143" customFormat="1" ht="12.75" customHeight="1" x14ac:dyDescent="0.25"/>
    <row r="40" s="143" customFormat="1" ht="12.75" customHeight="1" x14ac:dyDescent="0.25"/>
    <row r="41" s="143" customFormat="1" ht="12.75" customHeight="1" x14ac:dyDescent="0.25"/>
    <row r="42" s="143" customFormat="1" ht="12.75" customHeight="1" x14ac:dyDescent="0.25"/>
    <row r="43" s="143" customFormat="1" ht="12.75" customHeight="1" x14ac:dyDescent="0.25"/>
    <row r="44" s="143" customFormat="1" ht="12.75" customHeight="1" x14ac:dyDescent="0.25"/>
    <row r="45" s="143" customFormat="1" ht="12.75" customHeight="1" x14ac:dyDescent="0.25"/>
    <row r="46" s="143" customFormat="1" ht="12.75" customHeight="1" x14ac:dyDescent="0.25"/>
    <row r="47" s="143" customFormat="1" ht="12.75" customHeight="1" x14ac:dyDescent="0.25"/>
    <row r="48" s="143" customFormat="1" ht="12.75" customHeight="1" x14ac:dyDescent="0.25"/>
    <row r="49" s="143" customFormat="1" ht="12.75" customHeight="1" x14ac:dyDescent="0.25"/>
    <row r="50" s="143" customFormat="1" ht="12.75" customHeight="1" x14ac:dyDescent="0.25"/>
    <row r="51" s="143" customFormat="1" ht="12.75" customHeight="1" x14ac:dyDescent="0.25"/>
    <row r="52" s="143" customFormat="1" ht="12.75" customHeight="1" x14ac:dyDescent="0.25"/>
    <row r="53" s="143" customFormat="1" ht="12.75" customHeight="1" x14ac:dyDescent="0.25"/>
    <row r="54" s="143" customFormat="1" ht="12.75" customHeight="1" x14ac:dyDescent="0.25"/>
    <row r="55" s="143" customFormat="1" ht="12.75" customHeight="1" x14ac:dyDescent="0.25"/>
    <row r="56" s="143" customFormat="1" ht="12.75" customHeight="1" x14ac:dyDescent="0.25"/>
    <row r="57" s="143" customFormat="1" ht="12.75" customHeight="1" x14ac:dyDescent="0.25"/>
    <row r="58" s="143" customFormat="1" ht="12.75" customHeight="1" x14ac:dyDescent="0.25"/>
    <row r="59" s="143" customFormat="1" ht="12.75" customHeight="1" x14ac:dyDescent="0.25"/>
    <row r="60" s="143" customFormat="1" ht="12.75" customHeight="1" x14ac:dyDescent="0.25"/>
    <row r="61" s="143" customFormat="1" ht="12.75" customHeight="1" x14ac:dyDescent="0.25"/>
    <row r="62" s="143" customFormat="1" ht="12.75" customHeight="1" x14ac:dyDescent="0.25"/>
    <row r="63" s="143" customFormat="1" ht="12.75" customHeight="1" x14ac:dyDescent="0.25"/>
    <row r="64" s="143" customFormat="1" ht="12.75" customHeight="1" x14ac:dyDescent="0.25"/>
    <row r="65" s="143" customFormat="1" ht="12.75" customHeight="1" x14ac:dyDescent="0.25"/>
    <row r="66" s="143" customFormat="1" ht="12.75" customHeight="1" x14ac:dyDescent="0.25"/>
    <row r="67" s="143" customFormat="1" ht="12.75" customHeight="1" x14ac:dyDescent="0.25"/>
    <row r="68" s="143" customFormat="1" ht="12.75" customHeight="1" x14ac:dyDescent="0.25"/>
  </sheetData>
  <mergeCells count="3">
    <mergeCell ref="B2:C2"/>
    <mergeCell ref="B3:C3"/>
    <mergeCell ref="A4:C4"/>
  </mergeCells>
  <pageMargins left="0.9055118110236221" right="0.51181102362204722" top="0.59055118110236227" bottom="0.59055118110236227" header="0.31496062992125984" footer="0.31496062992125984"/>
  <pageSetup paperSize="9" scale="9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501F-5320-44C7-8492-14CBC3FA5396}">
  <sheetPr>
    <tabColor rgb="FF7030A0"/>
    <pageSetUpPr fitToPage="1"/>
  </sheetPr>
  <dimension ref="A1:G72"/>
  <sheetViews>
    <sheetView zoomScale="50" zoomScaleNormal="50" workbookViewId="0">
      <selection activeCell="N25" sqref="N25"/>
    </sheetView>
  </sheetViews>
  <sheetFormatPr defaultRowHeight="15" x14ac:dyDescent="0.25"/>
  <cols>
    <col min="1" max="1" width="3" style="145" customWidth="1"/>
    <col min="2" max="2" width="55.7109375" style="145" customWidth="1"/>
    <col min="3" max="4" width="14.7109375" style="145" customWidth="1"/>
    <col min="5" max="5" width="43" style="145" customWidth="1"/>
    <col min="6" max="6" width="13" style="145" hidden="1" customWidth="1"/>
    <col min="7" max="7" width="0" hidden="1" customWidth="1"/>
  </cols>
  <sheetData>
    <row r="1" spans="2:7" s="143" customFormat="1" ht="16.5" customHeight="1" x14ac:dyDescent="0.2">
      <c r="B1" s="144"/>
      <c r="C1" s="151"/>
      <c r="D1" s="151"/>
      <c r="E1" s="153"/>
      <c r="F1" s="151"/>
    </row>
    <row r="2" spans="2:7" s="143" customFormat="1" ht="15" customHeight="1" x14ac:dyDescent="0.2">
      <c r="B2" s="154" t="s">
        <v>235</v>
      </c>
      <c r="C2" s="155" t="s">
        <v>236</v>
      </c>
      <c r="D2" s="177"/>
      <c r="E2" s="157" t="s">
        <v>155</v>
      </c>
      <c r="F2" s="243" t="s">
        <v>237</v>
      </c>
      <c r="G2" s="243" t="s">
        <v>270</v>
      </c>
    </row>
    <row r="3" spans="2:7" s="143" customFormat="1" ht="15.75" customHeight="1" x14ac:dyDescent="0.2">
      <c r="B3" s="158"/>
      <c r="C3" s="159"/>
      <c r="D3" s="159"/>
      <c r="E3" s="161"/>
      <c r="F3" s="151"/>
    </row>
    <row r="4" spans="2:7" s="143" customFormat="1" ht="30" customHeight="1" x14ac:dyDescent="0.2">
      <c r="B4" s="162" t="s">
        <v>156</v>
      </c>
      <c r="C4" s="557"/>
      <c r="D4" s="558"/>
      <c r="E4" s="162"/>
      <c r="F4" s="151"/>
    </row>
    <row r="5" spans="2:7" s="143" customFormat="1" ht="15" customHeight="1" x14ac:dyDescent="0.2">
      <c r="B5" s="163" t="s">
        <v>157</v>
      </c>
      <c r="C5" s="559"/>
      <c r="D5" s="560"/>
      <c r="E5" s="162"/>
      <c r="F5" s="151"/>
    </row>
    <row r="6" spans="2:7" s="143" customFormat="1" ht="30" customHeight="1" x14ac:dyDescent="0.2">
      <c r="B6" s="244" t="s">
        <v>238</v>
      </c>
      <c r="C6" s="557"/>
      <c r="D6" s="558"/>
      <c r="E6" s="162"/>
      <c r="F6" s="151"/>
    </row>
    <row r="7" spans="2:7" s="143" customFormat="1" ht="15" customHeight="1" x14ac:dyDescent="0.25">
      <c r="B7" s="245" t="s">
        <v>239</v>
      </c>
      <c r="C7" s="557"/>
      <c r="D7" s="558"/>
      <c r="E7" s="162"/>
      <c r="F7" s="151"/>
      <c r="G7" s="313" t="str">
        <f>LEFT(TRIM(C7),3)</f>
        <v/>
      </c>
    </row>
    <row r="8" spans="2:7" s="143" customFormat="1" ht="15" customHeight="1" x14ac:dyDescent="0.25">
      <c r="B8" s="164" t="s">
        <v>158</v>
      </c>
      <c r="C8" s="246"/>
      <c r="D8" s="247"/>
      <c r="E8" s="172"/>
      <c r="F8" s="151"/>
      <c r="G8" s="313" t="str">
        <f>IF(OR(OR(G7="210",G7="110"),G7="310"),"V","K")</f>
        <v>K</v>
      </c>
    </row>
    <row r="9" spans="2:7" s="143" customFormat="1" ht="15" customHeight="1" x14ac:dyDescent="0.25">
      <c r="B9" s="163" t="s">
        <v>240</v>
      </c>
      <c r="C9" s="248"/>
      <c r="D9" s="249"/>
      <c r="E9" s="170"/>
      <c r="F9" s="151"/>
      <c r="G9" s="314">
        <f>IF($G$8="K",3.4,2.2)</f>
        <v>3.4</v>
      </c>
    </row>
    <row r="10" spans="2:7" s="143" customFormat="1" ht="15" customHeight="1" x14ac:dyDescent="0.25">
      <c r="B10" s="163" t="s">
        <v>162</v>
      </c>
      <c r="C10" s="250"/>
      <c r="D10" s="251"/>
      <c r="E10" s="170"/>
      <c r="F10" s="151"/>
      <c r="G10" s="314">
        <f>IF($G$8="K",3,2.3)</f>
        <v>3</v>
      </c>
    </row>
    <row r="11" spans="2:7" s="143" customFormat="1" ht="15" customHeight="1" x14ac:dyDescent="0.2">
      <c r="B11" s="163" t="s">
        <v>163</v>
      </c>
      <c r="C11" s="250"/>
      <c r="D11" s="249"/>
      <c r="E11" s="170"/>
      <c r="F11" s="151"/>
      <c r="G11" s="289">
        <f>IF(OR(G7="210",G7="310"),1,0)</f>
        <v>0</v>
      </c>
    </row>
    <row r="12" spans="2:7" s="143" customFormat="1" ht="15" customHeight="1" x14ac:dyDescent="0.2">
      <c r="B12" s="172" t="s">
        <v>164</v>
      </c>
      <c r="C12" s="252"/>
      <c r="D12" s="253"/>
      <c r="E12" s="170"/>
      <c r="F12" s="151"/>
    </row>
    <row r="13" spans="2:7" s="143" customFormat="1" ht="15" customHeight="1" x14ac:dyDescent="0.2">
      <c r="B13" s="245" t="s">
        <v>241</v>
      </c>
      <c r="C13" s="254"/>
      <c r="D13" s="249"/>
      <c r="E13" s="170"/>
      <c r="F13" s="151"/>
    </row>
    <row r="14" spans="2:7" s="143" customFormat="1" ht="15" customHeight="1" x14ac:dyDescent="0.2">
      <c r="B14" s="163" t="s">
        <v>242</v>
      </c>
      <c r="C14" s="250"/>
      <c r="D14" s="159"/>
      <c r="E14" s="170"/>
      <c r="F14" s="151"/>
    </row>
    <row r="15" spans="2:7" s="143" customFormat="1" ht="15" customHeight="1" x14ac:dyDescent="0.2">
      <c r="B15" s="163" t="s">
        <v>243</v>
      </c>
      <c r="C15" s="250"/>
      <c r="D15" s="249"/>
      <c r="E15" s="170"/>
      <c r="F15" s="151"/>
    </row>
    <row r="16" spans="2:7" s="143" customFormat="1" ht="15" customHeight="1" x14ac:dyDescent="0.2">
      <c r="B16" s="163" t="s">
        <v>244</v>
      </c>
      <c r="C16" s="250"/>
      <c r="D16" s="249"/>
      <c r="E16" s="170"/>
      <c r="F16" s="151"/>
    </row>
    <row r="17" spans="1:6" s="143" customFormat="1" ht="15" customHeight="1" x14ac:dyDescent="0.2">
      <c r="B17" s="163" t="s">
        <v>245</v>
      </c>
      <c r="C17" s="185"/>
      <c r="D17" s="249"/>
      <c r="E17" s="170"/>
      <c r="F17" s="151"/>
    </row>
    <row r="18" spans="1:6" s="143" customFormat="1" ht="12" customHeight="1" x14ac:dyDescent="0.2">
      <c r="B18" s="163" t="s">
        <v>246</v>
      </c>
      <c r="C18" s="185"/>
      <c r="D18" s="249"/>
      <c r="E18" s="170"/>
      <c r="F18" s="151"/>
    </row>
    <row r="19" spans="1:6" s="143" customFormat="1" ht="15.75" hidden="1" customHeight="1" x14ac:dyDescent="0.2">
      <c r="B19" s="163"/>
      <c r="C19" s="183"/>
      <c r="D19" s="249"/>
      <c r="E19" s="170"/>
      <c r="F19" s="151"/>
    </row>
    <row r="20" spans="1:6" s="143" customFormat="1" ht="15.75" hidden="1" customHeight="1" x14ac:dyDescent="0.2">
      <c r="B20" s="163"/>
      <c r="C20" s="183"/>
      <c r="D20" s="194"/>
      <c r="E20" s="170"/>
      <c r="F20" s="151"/>
    </row>
    <row r="21" spans="1:6" s="143" customFormat="1" ht="15.75" hidden="1" customHeight="1" x14ac:dyDescent="0.2">
      <c r="B21" s="163"/>
      <c r="C21" s="183"/>
      <c r="D21" s="249"/>
      <c r="E21" s="170"/>
      <c r="F21" s="151"/>
    </row>
    <row r="22" spans="1:6" s="143" customFormat="1" ht="15.75" hidden="1" customHeight="1" x14ac:dyDescent="0.2">
      <c r="B22" s="172"/>
      <c r="C22" s="195"/>
      <c r="D22" s="253"/>
      <c r="E22" s="175"/>
      <c r="F22" s="151"/>
    </row>
    <row r="23" spans="1:6" s="143" customFormat="1" ht="6" customHeight="1" thickBot="1" x14ac:dyDescent="0.25">
      <c r="B23" s="176"/>
      <c r="C23" s="177"/>
      <c r="D23" s="255"/>
      <c r="E23" s="176"/>
      <c r="F23" s="151"/>
    </row>
    <row r="24" spans="1:6" s="143" customFormat="1" ht="15" customHeight="1" thickBot="1" x14ac:dyDescent="0.25">
      <c r="A24" s="146"/>
      <c r="B24" s="179" t="s">
        <v>173</v>
      </c>
      <c r="C24" s="180"/>
      <c r="D24" s="159"/>
      <c r="E24" s="181"/>
      <c r="F24" s="151"/>
    </row>
    <row r="25" spans="1:6" s="143" customFormat="1" ht="15" customHeight="1" x14ac:dyDescent="0.2">
      <c r="B25" s="163" t="s">
        <v>174</v>
      </c>
      <c r="C25" s="256"/>
      <c r="D25" s="249"/>
      <c r="E25" s="170"/>
      <c r="F25" s="151"/>
    </row>
    <row r="26" spans="1:6" s="143" customFormat="1" ht="15" customHeight="1" x14ac:dyDescent="0.2">
      <c r="B26" s="163" t="s">
        <v>175</v>
      </c>
      <c r="C26" s="257"/>
      <c r="D26" s="249"/>
      <c r="E26" s="170"/>
      <c r="F26" s="151"/>
    </row>
    <row r="27" spans="1:6" s="143" customFormat="1" ht="15" customHeight="1" x14ac:dyDescent="0.2">
      <c r="B27" s="163" t="s">
        <v>176</v>
      </c>
      <c r="C27" s="257"/>
      <c r="D27" s="249"/>
      <c r="E27" s="170"/>
      <c r="F27" s="151"/>
    </row>
    <row r="28" spans="1:6" s="143" customFormat="1" ht="15" customHeight="1" x14ac:dyDescent="0.2">
      <c r="B28" s="163" t="s">
        <v>177</v>
      </c>
      <c r="C28" s="257"/>
      <c r="D28" s="249"/>
      <c r="E28" s="170"/>
      <c r="F28" s="151"/>
    </row>
    <row r="29" spans="1:6" s="143" customFormat="1" ht="15" customHeight="1" x14ac:dyDescent="0.2">
      <c r="B29" s="163" t="s">
        <v>247</v>
      </c>
      <c r="C29" s="258"/>
      <c r="D29" s="259"/>
      <c r="E29" s="170"/>
      <c r="F29" s="151"/>
    </row>
    <row r="30" spans="1:6" s="143" customFormat="1" ht="15" customHeight="1" x14ac:dyDescent="0.2">
      <c r="B30" s="163" t="s">
        <v>248</v>
      </c>
      <c r="C30" s="258"/>
      <c r="D30" s="259"/>
      <c r="E30" s="170"/>
      <c r="F30" s="151"/>
    </row>
    <row r="31" spans="1:6" s="143" customFormat="1" ht="15" customHeight="1" x14ac:dyDescent="0.2">
      <c r="A31" s="146"/>
      <c r="B31" s="170"/>
      <c r="C31" s="185"/>
      <c r="D31" s="249"/>
      <c r="E31" s="170"/>
      <c r="F31" s="151"/>
    </row>
    <row r="32" spans="1:6" s="143" customFormat="1" ht="15" customHeight="1" x14ac:dyDescent="0.2">
      <c r="A32" s="146"/>
      <c r="B32" s="170"/>
      <c r="C32" s="185"/>
      <c r="D32" s="249"/>
      <c r="E32" s="170"/>
      <c r="F32" s="151"/>
    </row>
    <row r="33" spans="1:7" s="143" customFormat="1" ht="15.75" hidden="1" customHeight="1" x14ac:dyDescent="0.2">
      <c r="A33" s="146"/>
      <c r="B33" s="245"/>
      <c r="C33" s="198"/>
      <c r="D33" s="260"/>
      <c r="E33" s="170"/>
      <c r="F33" s="151"/>
      <c r="G33" s="288">
        <f>G11*C29</f>
        <v>0</v>
      </c>
    </row>
    <row r="34" spans="1:7" s="143" customFormat="1" ht="6" customHeight="1" x14ac:dyDescent="0.25">
      <c r="B34" s="261"/>
      <c r="C34" s="177"/>
      <c r="D34" s="177"/>
      <c r="E34" s="150"/>
      <c r="F34" s="151"/>
    </row>
    <row r="35" spans="1:7" s="143" customFormat="1" ht="15" customHeight="1" thickBot="1" x14ac:dyDescent="0.25">
      <c r="B35" s="262"/>
      <c r="C35" s="263"/>
      <c r="D35" s="264"/>
      <c r="E35" s="163"/>
      <c r="F35" s="151"/>
    </row>
    <row r="36" spans="1:7" s="143" customFormat="1" ht="15" customHeight="1" thickBot="1" x14ac:dyDescent="0.25">
      <c r="A36" s="146"/>
      <c r="B36" s="179" t="s">
        <v>180</v>
      </c>
      <c r="C36" s="180"/>
      <c r="D36" s="159"/>
      <c r="E36" s="181"/>
      <c r="F36" s="151"/>
    </row>
    <row r="37" spans="1:7" s="143" customFormat="1" ht="15" hidden="1" customHeight="1" x14ac:dyDescent="0.2">
      <c r="A37" s="146"/>
      <c r="B37" s="265"/>
      <c r="C37" s="198"/>
      <c r="D37" s="184"/>
      <c r="E37" s="170"/>
      <c r="F37" s="266"/>
    </row>
    <row r="38" spans="1:7" s="143" customFormat="1" ht="15" hidden="1" customHeight="1" x14ac:dyDescent="0.2">
      <c r="A38" s="146"/>
      <c r="B38" s="265"/>
      <c r="C38" s="183"/>
      <c r="D38" s="185"/>
      <c r="E38" s="170"/>
      <c r="F38" s="266"/>
    </row>
    <row r="39" spans="1:7" s="143" customFormat="1" ht="15" hidden="1" customHeight="1" x14ac:dyDescent="0.2">
      <c r="A39" s="146"/>
      <c r="B39" s="265"/>
      <c r="C39" s="183"/>
      <c r="D39" s="185"/>
      <c r="E39" s="170"/>
      <c r="F39" s="266"/>
    </row>
    <row r="40" spans="1:7" s="143" customFormat="1" ht="15" customHeight="1" x14ac:dyDescent="0.2">
      <c r="A40" s="146"/>
      <c r="B40" s="163" t="s">
        <v>181</v>
      </c>
      <c r="C40" s="183"/>
      <c r="D40" s="183"/>
      <c r="E40" s="170"/>
      <c r="F40" s="266">
        <f>C40</f>
        <v>0</v>
      </c>
      <c r="G40" s="243" t="s">
        <v>271</v>
      </c>
    </row>
    <row r="41" spans="1:7" s="143" customFormat="1" ht="15" customHeight="1" x14ac:dyDescent="0.2">
      <c r="A41" s="146"/>
      <c r="B41" s="163" t="s">
        <v>183</v>
      </c>
      <c r="C41" s="183"/>
      <c r="D41" s="183"/>
      <c r="E41" s="170"/>
      <c r="F41" s="266">
        <f>C41</f>
        <v>0</v>
      </c>
    </row>
    <row r="42" spans="1:7" s="143" customFormat="1" ht="15" customHeight="1" x14ac:dyDescent="0.2">
      <c r="A42" s="146"/>
      <c r="B42" s="163" t="s">
        <v>184</v>
      </c>
      <c r="C42" s="183"/>
      <c r="D42" s="183"/>
      <c r="E42" s="170"/>
      <c r="F42" s="266">
        <f>C42</f>
        <v>0</v>
      </c>
      <c r="G42" s="243" t="s">
        <v>271</v>
      </c>
    </row>
    <row r="43" spans="1:7" s="143" customFormat="1" ht="15" customHeight="1" x14ac:dyDescent="0.2">
      <c r="A43" s="146"/>
      <c r="B43" s="163" t="s">
        <v>249</v>
      </c>
      <c r="C43" s="183"/>
      <c r="D43" s="185"/>
      <c r="E43" s="170"/>
      <c r="F43" s="267">
        <f>IF(ISBLANK(D43),C43,D43)</f>
        <v>0</v>
      </c>
    </row>
    <row r="44" spans="1:7" s="143" customFormat="1" ht="15" customHeight="1" x14ac:dyDescent="0.2">
      <c r="A44" s="146"/>
      <c r="B44" s="163" t="s">
        <v>186</v>
      </c>
      <c r="C44" s="183"/>
      <c r="D44" s="183"/>
      <c r="E44" s="170"/>
      <c r="F44" s="266">
        <f t="shared" ref="F44:F50" si="0">C44</f>
        <v>0</v>
      </c>
    </row>
    <row r="45" spans="1:7" s="143" customFormat="1" ht="15" customHeight="1" x14ac:dyDescent="0.2">
      <c r="A45" s="146"/>
      <c r="B45" s="163" t="s">
        <v>187</v>
      </c>
      <c r="C45" s="185"/>
      <c r="D45" s="183"/>
      <c r="E45" s="170"/>
      <c r="F45" s="266">
        <f t="shared" si="0"/>
        <v>0</v>
      </c>
    </row>
    <row r="46" spans="1:7" s="143" customFormat="1" ht="15" customHeight="1" x14ac:dyDescent="0.2">
      <c r="A46" s="146"/>
      <c r="B46" s="163" t="s">
        <v>188</v>
      </c>
      <c r="C46" s="183"/>
      <c r="D46" s="183"/>
      <c r="E46" s="170"/>
      <c r="F46" s="266">
        <f t="shared" si="0"/>
        <v>0</v>
      </c>
    </row>
    <row r="47" spans="1:7" s="143" customFormat="1" ht="15" customHeight="1" x14ac:dyDescent="0.2">
      <c r="A47" s="146"/>
      <c r="B47" s="163" t="s">
        <v>189</v>
      </c>
      <c r="C47" s="183"/>
      <c r="D47" s="183"/>
      <c r="E47" s="170"/>
      <c r="F47" s="267">
        <f t="shared" si="0"/>
        <v>0</v>
      </c>
      <c r="G47" s="287">
        <f>IF(C13&gt;2,5.5+(C13-2)*1,IF(C13&gt;0.5,5.5,IF(C13&gt;0,2.5,0)))</f>
        <v>0</v>
      </c>
    </row>
    <row r="48" spans="1:7" s="143" customFormat="1" ht="15" customHeight="1" x14ac:dyDescent="0.2">
      <c r="A48" s="146"/>
      <c r="B48" s="163" t="s">
        <v>190</v>
      </c>
      <c r="C48" s="185"/>
      <c r="D48" s="268"/>
      <c r="E48" s="170"/>
      <c r="F48" s="266">
        <f t="shared" si="0"/>
        <v>0</v>
      </c>
      <c r="G48" s="289">
        <f>IF(C14&gt;0,0.55*C14+0.5,0)</f>
        <v>0</v>
      </c>
    </row>
    <row r="49" spans="1:7" s="143" customFormat="1" ht="15" customHeight="1" x14ac:dyDescent="0.2">
      <c r="A49" s="146"/>
      <c r="B49" s="163" t="s">
        <v>191</v>
      </c>
      <c r="C49" s="185"/>
      <c r="D49" s="268"/>
      <c r="E49" s="170"/>
      <c r="F49" s="266">
        <f t="shared" si="0"/>
        <v>0</v>
      </c>
    </row>
    <row r="50" spans="1:7" s="143" customFormat="1" ht="15" customHeight="1" x14ac:dyDescent="0.2">
      <c r="A50" s="146"/>
      <c r="B50" s="170"/>
      <c r="C50" s="185"/>
      <c r="D50" s="268"/>
      <c r="E50" s="170"/>
      <c r="F50" s="266">
        <f t="shared" si="0"/>
        <v>0</v>
      </c>
    </row>
    <row r="51" spans="1:7" s="143" customFormat="1" ht="6" customHeight="1" thickBot="1" x14ac:dyDescent="0.25">
      <c r="B51" s="176"/>
      <c r="C51" s="177"/>
      <c r="D51" s="255"/>
      <c r="E51" s="176"/>
      <c r="F51" s="151"/>
    </row>
    <row r="52" spans="1:7" s="143" customFormat="1" ht="15" customHeight="1" thickBot="1" x14ac:dyDescent="0.25">
      <c r="A52" s="146"/>
      <c r="B52" s="179" t="s">
        <v>193</v>
      </c>
      <c r="C52" s="180"/>
      <c r="D52" s="159"/>
      <c r="E52" s="181"/>
      <c r="F52" s="151"/>
    </row>
    <row r="53" spans="1:7" s="143" customFormat="1" ht="15" customHeight="1" x14ac:dyDescent="0.2">
      <c r="A53" s="146"/>
      <c r="B53" s="163" t="s">
        <v>194</v>
      </c>
      <c r="C53" s="198"/>
      <c r="D53" s="184"/>
      <c r="E53" s="170"/>
      <c r="F53" s="266">
        <f>IF(ISBLANK(D53),C53,D53)</f>
        <v>0</v>
      </c>
      <c r="G53" s="243" t="s">
        <v>271</v>
      </c>
    </row>
    <row r="54" spans="1:7" s="143" customFormat="1" ht="15" customHeight="1" x14ac:dyDescent="0.2">
      <c r="A54" s="146"/>
      <c r="B54" s="163" t="s">
        <v>250</v>
      </c>
      <c r="C54" s="205"/>
      <c r="D54" s="184"/>
      <c r="E54" s="170"/>
      <c r="F54" s="266">
        <f>IF(ISBLANK(D54),C54,D54)</f>
        <v>0</v>
      </c>
      <c r="G54" s="287">
        <f>C24+C36+C53+SUM(C55:C58,C60:C69)</f>
        <v>1</v>
      </c>
    </row>
    <row r="55" spans="1:7" s="143" customFormat="1" ht="15" customHeight="1" x14ac:dyDescent="0.2">
      <c r="A55" s="146"/>
      <c r="B55" s="163" t="s">
        <v>197</v>
      </c>
      <c r="C55" s="183"/>
      <c r="D55" s="184"/>
      <c r="E55" s="170"/>
      <c r="F55" s="266">
        <f>IF(ISBLANK(D55),C55,D55)</f>
        <v>0</v>
      </c>
      <c r="G55" s="315">
        <f>C28+C32+C27</f>
        <v>0</v>
      </c>
    </row>
    <row r="56" spans="1:7" s="143" customFormat="1" ht="15" customHeight="1" x14ac:dyDescent="0.2">
      <c r="A56" s="146"/>
      <c r="B56" s="163" t="s">
        <v>198</v>
      </c>
      <c r="C56" s="185"/>
      <c r="D56" s="249"/>
      <c r="E56" s="170"/>
      <c r="F56" s="266">
        <f>C56</f>
        <v>0</v>
      </c>
    </row>
    <row r="57" spans="1:7" s="143" customFormat="1" ht="15" customHeight="1" x14ac:dyDescent="0.2">
      <c r="A57" s="146"/>
      <c r="B57" s="163" t="s">
        <v>199</v>
      </c>
      <c r="C57" s="185"/>
      <c r="D57" s="249"/>
      <c r="E57" s="170"/>
      <c r="F57" s="266">
        <f>C57</f>
        <v>0</v>
      </c>
    </row>
    <row r="58" spans="1:7" s="143" customFormat="1" ht="15" customHeight="1" thickBot="1" x14ac:dyDescent="0.25">
      <c r="A58" s="146"/>
      <c r="B58" s="163" t="s">
        <v>200</v>
      </c>
      <c r="C58" s="186"/>
      <c r="D58" s="249"/>
      <c r="E58" s="170"/>
      <c r="F58" s="266">
        <f>C58</f>
        <v>0</v>
      </c>
    </row>
    <row r="59" spans="1:7" s="143" customFormat="1" ht="15" customHeight="1" thickBot="1" x14ac:dyDescent="0.25">
      <c r="B59" s="262" t="s">
        <v>201</v>
      </c>
      <c r="C59" s="269"/>
      <c r="D59" s="177"/>
      <c r="E59" s="170"/>
      <c r="F59" s="151">
        <f>C59</f>
        <v>0</v>
      </c>
    </row>
    <row r="60" spans="1:7" s="143" customFormat="1" ht="15" customHeight="1" x14ac:dyDescent="0.2">
      <c r="A60" s="146"/>
      <c r="B60" s="163" t="s">
        <v>202</v>
      </c>
      <c r="C60" s="270"/>
      <c r="D60" s="185"/>
      <c r="E60" s="170"/>
      <c r="F60" s="266">
        <f>IF(ISBLANK(D60),C60,D60)</f>
        <v>0</v>
      </c>
    </row>
    <row r="61" spans="1:7" s="143" customFormat="1" ht="15" customHeight="1" x14ac:dyDescent="0.2">
      <c r="A61" s="146"/>
      <c r="B61" s="163" t="s">
        <v>203</v>
      </c>
      <c r="C61" s="185"/>
      <c r="D61" s="249"/>
      <c r="E61" s="170"/>
      <c r="F61" s="266">
        <f>C61</f>
        <v>0</v>
      </c>
    </row>
    <row r="62" spans="1:7" s="143" customFormat="1" ht="15" customHeight="1" x14ac:dyDescent="0.2">
      <c r="A62" s="146"/>
      <c r="B62" s="163" t="s">
        <v>204</v>
      </c>
      <c r="C62" s="183"/>
      <c r="D62" s="184"/>
      <c r="E62" s="170"/>
      <c r="F62" s="266">
        <f>IF(ISBLANK(D62),C62,D62)</f>
        <v>0</v>
      </c>
    </row>
    <row r="63" spans="1:7" s="143" customFormat="1" ht="15" customHeight="1" x14ac:dyDescent="0.2">
      <c r="A63" s="146"/>
      <c r="B63" s="163" t="s">
        <v>205</v>
      </c>
      <c r="C63" s="198"/>
      <c r="D63" s="184"/>
      <c r="E63" s="170"/>
      <c r="F63" s="266">
        <f>IF(ISBLANK(D63),C63,D63)</f>
        <v>0</v>
      </c>
    </row>
    <row r="64" spans="1:7" s="143" customFormat="1" ht="15" customHeight="1" x14ac:dyDescent="0.2">
      <c r="A64" s="146"/>
      <c r="B64" s="163" t="s">
        <v>206</v>
      </c>
      <c r="C64" s="183"/>
      <c r="D64" s="184"/>
      <c r="E64" s="170"/>
      <c r="F64" s="266">
        <f>IF(ISBLANK(D64),C64,D64)</f>
        <v>0</v>
      </c>
    </row>
    <row r="65" spans="1:6" s="143" customFormat="1" ht="15" customHeight="1" x14ac:dyDescent="0.2">
      <c r="A65" s="146"/>
      <c r="B65" s="172" t="s">
        <v>207</v>
      </c>
      <c r="C65" s="185"/>
      <c r="D65" s="249"/>
      <c r="E65" s="170"/>
      <c r="F65" s="266">
        <f>C65</f>
        <v>0</v>
      </c>
    </row>
    <row r="66" spans="1:6" s="143" customFormat="1" ht="15" customHeight="1" x14ac:dyDescent="0.2">
      <c r="A66" s="146"/>
      <c r="B66" s="163" t="s">
        <v>208</v>
      </c>
      <c r="C66" s="185"/>
      <c r="D66" s="249"/>
      <c r="E66" s="170"/>
      <c r="F66" s="266">
        <f>C66</f>
        <v>0</v>
      </c>
    </row>
    <row r="67" spans="1:6" s="143" customFormat="1" ht="15" customHeight="1" x14ac:dyDescent="0.2">
      <c r="A67" s="146"/>
      <c r="B67" s="172" t="s">
        <v>209</v>
      </c>
      <c r="C67" s="185"/>
      <c r="D67" s="249"/>
      <c r="E67" s="170"/>
      <c r="F67" s="266">
        <f>C67</f>
        <v>0</v>
      </c>
    </row>
    <row r="68" spans="1:6" s="143" customFormat="1" ht="15" customHeight="1" x14ac:dyDescent="0.2">
      <c r="A68" s="146"/>
      <c r="B68" s="170"/>
      <c r="C68" s="185"/>
      <c r="D68" s="249"/>
      <c r="E68" s="170"/>
      <c r="F68" s="266">
        <f>C68</f>
        <v>0</v>
      </c>
    </row>
    <row r="69" spans="1:6" x14ac:dyDescent="0.25">
      <c r="A69" s="146"/>
      <c r="B69" s="172" t="s">
        <v>211</v>
      </c>
      <c r="C69" s="271">
        <v>1</v>
      </c>
      <c r="D69" s="253"/>
      <c r="E69" s="175"/>
      <c r="F69" s="266">
        <f>C69</f>
        <v>1</v>
      </c>
    </row>
    <row r="70" spans="1:6" x14ac:dyDescent="0.25">
      <c r="A70" s="143"/>
      <c r="B70" s="272"/>
      <c r="C70" s="255"/>
      <c r="D70" s="255"/>
      <c r="E70" s="176"/>
      <c r="F70" s="151"/>
    </row>
    <row r="71" spans="1:6" ht="15.75" thickBot="1" x14ac:dyDescent="0.3">
      <c r="A71" s="143"/>
      <c r="B71" s="161" t="s">
        <v>212</v>
      </c>
      <c r="C71" s="270">
        <f>C72-C25-C26-F59-F53-F57-F58-F54-F55</f>
        <v>0</v>
      </c>
      <c r="D71" s="273"/>
      <c r="E71" s="181"/>
      <c r="F71" s="151"/>
    </row>
    <row r="72" spans="1:6" ht="15.75" thickBot="1" x14ac:dyDescent="0.3">
      <c r="A72" s="143"/>
      <c r="B72" s="262" t="s">
        <v>251</v>
      </c>
      <c r="C72" s="269">
        <f>C24+C36+C52</f>
        <v>0</v>
      </c>
      <c r="D72" s="255"/>
      <c r="E72" s="170"/>
      <c r="F72" s="151"/>
    </row>
  </sheetData>
  <mergeCells count="4">
    <mergeCell ref="C4:D4"/>
    <mergeCell ref="C5:D5"/>
    <mergeCell ref="C6:D6"/>
    <mergeCell ref="C7:D7"/>
  </mergeCells>
  <pageMargins left="0.9055118110236221" right="0.51181102362204722" top="0.59055118110236227" bottom="0.59055118110236227" header="0.31496062992125984" footer="0.31496062992125984"/>
  <pageSetup paperSize="9" scale="66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DC07-ECE0-4CC0-AB26-1B225245F37B}">
  <sheetPr>
    <tabColor rgb="FF7030A0"/>
    <pageSetUpPr fitToPage="1"/>
  </sheetPr>
  <dimension ref="A1:H68"/>
  <sheetViews>
    <sheetView zoomScale="50" zoomScaleNormal="50" workbookViewId="0">
      <selection activeCell="N25" sqref="N25"/>
    </sheetView>
  </sheetViews>
  <sheetFormatPr defaultRowHeight="15" x14ac:dyDescent="0.25"/>
  <cols>
    <col min="1" max="1" width="15.7109375" style="143" customWidth="1"/>
    <col min="2" max="2" width="14" style="143" customWidth="1"/>
    <col min="3" max="3" width="47" style="143" customWidth="1"/>
    <col min="4" max="4" width="35.7109375" style="143" customWidth="1"/>
    <col min="5" max="5" width="13.7109375" style="143" customWidth="1"/>
    <col min="6" max="6" width="7" style="143" customWidth="1"/>
    <col min="7" max="7" width="0" hidden="1" customWidth="1"/>
  </cols>
  <sheetData>
    <row r="1" spans="1:8" s="143" customFormat="1" ht="30" customHeight="1" x14ac:dyDescent="0.2">
      <c r="A1" s="214" t="s">
        <v>232</v>
      </c>
      <c r="B1" s="215"/>
      <c r="C1" s="215"/>
      <c r="D1" s="215"/>
      <c r="E1" s="216"/>
      <c r="F1" s="215"/>
      <c r="G1" s="215"/>
      <c r="H1" s="290"/>
    </row>
    <row r="2" spans="1:8" s="143" customFormat="1" ht="30" customHeight="1" x14ac:dyDescent="0.25">
      <c r="A2" s="217" t="s">
        <v>125</v>
      </c>
      <c r="B2" s="218"/>
      <c r="C2" s="221"/>
      <c r="D2" s="220"/>
      <c r="E2" s="220" t="s">
        <v>67</v>
      </c>
      <c r="F2" s="218" t="s">
        <v>160</v>
      </c>
      <c r="G2" s="221"/>
      <c r="H2" s="291"/>
    </row>
    <row r="3" spans="1:8" s="143" customFormat="1" ht="15" customHeight="1" x14ac:dyDescent="0.25">
      <c r="A3" s="217" t="s">
        <v>215</v>
      </c>
      <c r="B3" s="570"/>
      <c r="C3" s="571"/>
      <c r="D3" s="220"/>
      <c r="E3" s="220" t="s">
        <v>227</v>
      </c>
      <c r="F3" s="218" t="s">
        <v>159</v>
      </c>
      <c r="G3" s="311"/>
      <c r="H3" s="292"/>
    </row>
    <row r="4" spans="1:8" s="143" customFormat="1" ht="15" customHeight="1" x14ac:dyDescent="0.25">
      <c r="A4" s="217" t="s">
        <v>161</v>
      </c>
      <c r="B4" s="570"/>
      <c r="C4" s="571"/>
      <c r="D4" s="220"/>
      <c r="E4" s="218"/>
      <c r="F4" s="218"/>
      <c r="G4" s="311"/>
      <c r="H4" s="293"/>
    </row>
    <row r="5" spans="1:8" s="143" customFormat="1" ht="15" customHeight="1" x14ac:dyDescent="0.25">
      <c r="A5" s="217" t="s">
        <v>217</v>
      </c>
      <c r="B5" s="570"/>
      <c r="C5" s="571"/>
      <c r="D5" s="220"/>
      <c r="E5" s="220" t="s">
        <v>218</v>
      </c>
      <c r="F5" s="218" t="s">
        <v>219</v>
      </c>
      <c r="G5" s="221"/>
      <c r="H5" s="293"/>
    </row>
    <row r="6" spans="1:8" s="143" customFormat="1" ht="15" customHeight="1" x14ac:dyDescent="0.25">
      <c r="A6" s="217" t="s">
        <v>220</v>
      </c>
      <c r="B6" s="218"/>
      <c r="C6" s="221"/>
      <c r="D6" s="220"/>
      <c r="E6" s="220" t="s">
        <v>221</v>
      </c>
      <c r="F6" s="218" t="s">
        <v>222</v>
      </c>
      <c r="G6" s="221"/>
      <c r="H6" s="293"/>
    </row>
    <row r="7" spans="1:8" s="143" customFormat="1" ht="3" customHeight="1" x14ac:dyDescent="0.25">
      <c r="A7" s="233"/>
      <c r="B7" s="221"/>
      <c r="C7" s="221"/>
      <c r="D7" s="221"/>
      <c r="E7" s="221"/>
      <c r="F7" s="221"/>
      <c r="G7" s="221"/>
      <c r="H7" s="293"/>
    </row>
    <row r="8" spans="1:8" s="143" customFormat="1" ht="30" customHeight="1" x14ac:dyDescent="0.25">
      <c r="A8" s="222" t="s">
        <v>233</v>
      </c>
      <c r="B8" s="222" t="s">
        <v>234</v>
      </c>
      <c r="C8" s="222"/>
      <c r="D8" s="222"/>
      <c r="E8" s="222"/>
      <c r="F8" s="222" t="s">
        <v>73</v>
      </c>
      <c r="G8" s="222" t="s">
        <v>225</v>
      </c>
      <c r="H8" s="222" t="s">
        <v>272</v>
      </c>
    </row>
    <row r="9" spans="1:8" s="143" customFormat="1" ht="15" customHeight="1" x14ac:dyDescent="0.25">
      <c r="A9" s="227"/>
      <c r="B9" s="228" t="s">
        <v>54</v>
      </c>
      <c r="C9" s="226"/>
      <c r="D9" s="227"/>
      <c r="E9" s="227"/>
      <c r="F9" s="227"/>
      <c r="G9" s="227"/>
      <c r="H9" s="296"/>
    </row>
    <row r="10" spans="1:8" s="143" customFormat="1" ht="15" customHeight="1" x14ac:dyDescent="0.25">
      <c r="A10" s="227"/>
      <c r="B10" s="226" t="s">
        <v>318</v>
      </c>
      <c r="C10" s="226"/>
      <c r="D10" s="227"/>
      <c r="E10" s="227"/>
      <c r="F10" s="227"/>
      <c r="G10" s="227"/>
      <c r="H10" s="296"/>
    </row>
    <row r="11" spans="1:8" s="143" customFormat="1" ht="15" customHeight="1" x14ac:dyDescent="0.25">
      <c r="A11" s="241" t="s">
        <v>405</v>
      </c>
      <c r="B11" s="241" t="s">
        <v>406</v>
      </c>
      <c r="C11" s="241"/>
      <c r="D11" s="241"/>
      <c r="E11" s="236"/>
      <c r="F11" s="241" t="s">
        <v>322</v>
      </c>
      <c r="G11" s="304">
        <v>14595.85</v>
      </c>
      <c r="H11" s="312">
        <v>14595.85</v>
      </c>
    </row>
    <row r="12" spans="1:8" s="143" customFormat="1" ht="15" customHeight="1" x14ac:dyDescent="0.25">
      <c r="A12" s="241" t="s">
        <v>407</v>
      </c>
      <c r="B12" s="241" t="s">
        <v>406</v>
      </c>
      <c r="C12" s="241"/>
      <c r="D12" s="241"/>
      <c r="E12" s="236"/>
      <c r="F12" s="241" t="s">
        <v>408</v>
      </c>
      <c r="G12" s="304">
        <v>111.9</v>
      </c>
      <c r="H12" s="312">
        <v>111.9</v>
      </c>
    </row>
    <row r="13" spans="1:8" s="143" customFormat="1" ht="15" customHeight="1" x14ac:dyDescent="0.25">
      <c r="A13" s="241" t="s">
        <v>409</v>
      </c>
      <c r="B13" s="241" t="s">
        <v>406</v>
      </c>
      <c r="C13" s="241"/>
      <c r="D13" s="241"/>
      <c r="E13" s="236"/>
      <c r="F13" s="241" t="s">
        <v>322</v>
      </c>
      <c r="G13" s="304">
        <v>96.47</v>
      </c>
      <c r="H13" s="312">
        <v>578.82000000000005</v>
      </c>
    </row>
    <row r="14" spans="1:8" s="143" customFormat="1" ht="15" customHeight="1" x14ac:dyDescent="0.25">
      <c r="A14" s="241" t="s">
        <v>410</v>
      </c>
      <c r="B14" s="241" t="s">
        <v>406</v>
      </c>
      <c r="C14" s="241"/>
      <c r="D14" s="241"/>
      <c r="E14" s="236"/>
      <c r="F14" s="241" t="s">
        <v>322</v>
      </c>
      <c r="G14" s="304">
        <v>96.47</v>
      </c>
      <c r="H14" s="312">
        <v>289.41000000000003</v>
      </c>
    </row>
    <row r="15" spans="1:8" s="143" customFormat="1" ht="15" customHeight="1" x14ac:dyDescent="0.25">
      <c r="A15" s="241" t="s">
        <v>411</v>
      </c>
      <c r="B15" s="241" t="s">
        <v>406</v>
      </c>
      <c r="C15" s="241"/>
      <c r="D15" s="241"/>
      <c r="E15" s="236"/>
      <c r="F15" s="241" t="s">
        <v>322</v>
      </c>
      <c r="G15" s="304">
        <v>2.64</v>
      </c>
      <c r="H15" s="312">
        <v>2.64</v>
      </c>
    </row>
    <row r="16" spans="1:8" s="143" customFormat="1" ht="15" customHeight="1" x14ac:dyDescent="0.25">
      <c r="A16" s="241" t="s">
        <v>412</v>
      </c>
      <c r="B16" s="241" t="s">
        <v>406</v>
      </c>
      <c r="C16" s="241"/>
      <c r="D16" s="241"/>
      <c r="E16" s="236"/>
      <c r="F16" s="241" t="s">
        <v>322</v>
      </c>
      <c r="G16" s="304">
        <v>2.64</v>
      </c>
      <c r="H16" s="312">
        <v>2.64</v>
      </c>
    </row>
    <row r="17" spans="1:8" s="143" customFormat="1" ht="15" customHeight="1" x14ac:dyDescent="0.25">
      <c r="A17" s="241" t="s">
        <v>413</v>
      </c>
      <c r="B17" s="241" t="s">
        <v>406</v>
      </c>
      <c r="C17" s="241"/>
      <c r="D17" s="241"/>
      <c r="E17" s="236"/>
      <c r="F17" s="241" t="s">
        <v>322</v>
      </c>
      <c r="G17" s="304">
        <v>2.64</v>
      </c>
      <c r="H17" s="312">
        <v>2.64</v>
      </c>
    </row>
    <row r="18" spans="1:8" s="143" customFormat="1" ht="15" customHeight="1" x14ac:dyDescent="0.25">
      <c r="A18" s="241" t="s">
        <v>414</v>
      </c>
      <c r="B18" s="241" t="s">
        <v>406</v>
      </c>
      <c r="C18" s="241"/>
      <c r="D18" s="241"/>
      <c r="E18" s="236"/>
      <c r="F18" s="241" t="s">
        <v>321</v>
      </c>
      <c r="G18" s="304">
        <v>181.3</v>
      </c>
      <c r="H18" s="312">
        <v>13515.915000000001</v>
      </c>
    </row>
    <row r="19" spans="1:8" s="143" customFormat="1" ht="15" customHeight="1" x14ac:dyDescent="0.25">
      <c r="A19" s="241" t="s">
        <v>415</v>
      </c>
      <c r="B19" s="241" t="s">
        <v>416</v>
      </c>
      <c r="C19" s="241"/>
      <c r="D19" s="241"/>
      <c r="E19" s="236"/>
      <c r="F19" s="241" t="s">
        <v>358</v>
      </c>
      <c r="G19" s="304">
        <v>12.93</v>
      </c>
      <c r="H19" s="312">
        <v>801.66</v>
      </c>
    </row>
    <row r="20" spans="1:8" s="143" customFormat="1" ht="15" customHeight="1" x14ac:dyDescent="0.25">
      <c r="A20" s="241" t="s">
        <v>417</v>
      </c>
      <c r="B20" s="241" t="s">
        <v>416</v>
      </c>
      <c r="C20" s="241"/>
      <c r="D20" s="241"/>
      <c r="E20" s="236"/>
      <c r="F20" s="241" t="s">
        <v>358</v>
      </c>
      <c r="G20" s="304">
        <v>9.4499999999999993</v>
      </c>
      <c r="H20" s="312">
        <v>174.59819999999999</v>
      </c>
    </row>
    <row r="21" spans="1:8" s="143" customFormat="1" ht="15" customHeight="1" x14ac:dyDescent="0.25">
      <c r="A21" s="241" t="s">
        <v>418</v>
      </c>
      <c r="B21" s="241" t="s">
        <v>416</v>
      </c>
      <c r="C21" s="241"/>
      <c r="D21" s="241"/>
      <c r="E21" s="236"/>
      <c r="F21" s="241" t="s">
        <v>419</v>
      </c>
      <c r="G21" s="304">
        <v>96.48</v>
      </c>
      <c r="H21" s="312">
        <v>3859.2</v>
      </c>
    </row>
    <row r="22" spans="1:8" s="143" customFormat="1" ht="15" customHeight="1" x14ac:dyDescent="0.25">
      <c r="A22" s="241" t="s">
        <v>420</v>
      </c>
      <c r="B22" s="241" t="s">
        <v>406</v>
      </c>
      <c r="C22" s="241"/>
      <c r="D22" s="241"/>
      <c r="E22" s="236"/>
      <c r="F22" s="241" t="s">
        <v>322</v>
      </c>
      <c r="G22" s="304">
        <v>94.46</v>
      </c>
      <c r="H22" s="312">
        <v>11.901960000000001</v>
      </c>
    </row>
    <row r="23" spans="1:8" s="143" customFormat="1" ht="15" customHeight="1" x14ac:dyDescent="0.25">
      <c r="A23" s="241" t="s">
        <v>421</v>
      </c>
      <c r="B23" s="241" t="s">
        <v>416</v>
      </c>
      <c r="C23" s="241"/>
      <c r="D23" s="241"/>
      <c r="E23" s="236"/>
      <c r="F23" s="241" t="s">
        <v>322</v>
      </c>
      <c r="G23" s="304">
        <v>25.95</v>
      </c>
      <c r="H23" s="312">
        <v>51.9</v>
      </c>
    </row>
    <row r="24" spans="1:8" s="143" customFormat="1" ht="15" customHeight="1" x14ac:dyDescent="0.25">
      <c r="A24" s="241" t="s">
        <v>422</v>
      </c>
      <c r="B24" s="241" t="s">
        <v>406</v>
      </c>
      <c r="C24" s="241"/>
      <c r="D24" s="241"/>
      <c r="E24" s="236"/>
      <c r="F24" s="241" t="s">
        <v>322</v>
      </c>
      <c r="G24" s="304">
        <v>154.16999999999999</v>
      </c>
      <c r="H24" s="312">
        <v>154.16999999999999</v>
      </c>
    </row>
    <row r="25" spans="1:8" s="143" customFormat="1" ht="15" customHeight="1" x14ac:dyDescent="0.25">
      <c r="A25" s="241" t="s">
        <v>423</v>
      </c>
      <c r="B25" s="241" t="s">
        <v>416</v>
      </c>
      <c r="C25" s="241"/>
      <c r="D25" s="241"/>
      <c r="E25" s="236"/>
      <c r="F25" s="241" t="s">
        <v>322</v>
      </c>
      <c r="G25" s="304">
        <v>10.49</v>
      </c>
      <c r="H25" s="312">
        <v>73.430000000000007</v>
      </c>
    </row>
    <row r="26" spans="1:8" s="143" customFormat="1" ht="15" customHeight="1" x14ac:dyDescent="0.25">
      <c r="A26" s="241" t="s">
        <v>424</v>
      </c>
      <c r="B26" s="241" t="s">
        <v>406</v>
      </c>
      <c r="C26" s="241"/>
      <c r="D26" s="241"/>
      <c r="E26" s="236"/>
      <c r="F26" s="241" t="s">
        <v>322</v>
      </c>
      <c r="G26" s="304">
        <v>219.55</v>
      </c>
      <c r="H26" s="312">
        <v>219.55</v>
      </c>
    </row>
    <row r="27" spans="1:8" s="143" customFormat="1" ht="15" customHeight="1" x14ac:dyDescent="0.25">
      <c r="A27" s="241" t="s">
        <v>425</v>
      </c>
      <c r="B27" s="241" t="s">
        <v>406</v>
      </c>
      <c r="C27" s="241"/>
      <c r="D27" s="241"/>
      <c r="E27" s="236"/>
      <c r="F27" s="241" t="s">
        <v>322</v>
      </c>
      <c r="G27" s="304">
        <v>38.08</v>
      </c>
      <c r="H27" s="312">
        <v>114.24</v>
      </c>
    </row>
    <row r="28" spans="1:8" s="143" customFormat="1" ht="15" customHeight="1" x14ac:dyDescent="0.25">
      <c r="A28" s="241" t="s">
        <v>426</v>
      </c>
      <c r="B28" s="241" t="s">
        <v>406</v>
      </c>
      <c r="C28" s="241"/>
      <c r="D28" s="241"/>
      <c r="E28" s="236"/>
      <c r="F28" s="241" t="s">
        <v>322</v>
      </c>
      <c r="G28" s="304">
        <v>26.46</v>
      </c>
      <c r="H28" s="312">
        <v>26.46</v>
      </c>
    </row>
    <row r="29" spans="1:8" s="143" customFormat="1" ht="15" customHeight="1" x14ac:dyDescent="0.25">
      <c r="A29" s="241" t="s">
        <v>427</v>
      </c>
      <c r="B29" s="241" t="s">
        <v>406</v>
      </c>
      <c r="C29" s="241"/>
      <c r="D29" s="241"/>
      <c r="E29" s="236"/>
      <c r="F29" s="241" t="s">
        <v>322</v>
      </c>
      <c r="G29" s="304">
        <v>3.35</v>
      </c>
      <c r="H29" s="312">
        <v>3.35</v>
      </c>
    </row>
    <row r="30" spans="1:8" s="143" customFormat="1" ht="15" customHeight="1" x14ac:dyDescent="0.25">
      <c r="A30" s="241" t="s">
        <v>428</v>
      </c>
      <c r="B30" s="241" t="s">
        <v>406</v>
      </c>
      <c r="C30" s="241"/>
      <c r="D30" s="241"/>
      <c r="E30" s="236"/>
      <c r="F30" s="241" t="s">
        <v>408</v>
      </c>
      <c r="G30" s="304">
        <v>87.86</v>
      </c>
      <c r="H30" s="312">
        <v>0.87860000000000005</v>
      </c>
    </row>
    <row r="31" spans="1:8" s="143" customFormat="1" ht="15" customHeight="1" x14ac:dyDescent="0.25">
      <c r="A31" s="241" t="s">
        <v>429</v>
      </c>
      <c r="B31" s="241" t="s">
        <v>416</v>
      </c>
      <c r="C31" s="241"/>
      <c r="D31" s="241"/>
      <c r="E31" s="236"/>
      <c r="F31" s="241" t="s">
        <v>419</v>
      </c>
      <c r="G31" s="304">
        <v>176.12</v>
      </c>
      <c r="H31" s="312">
        <v>536.34880320000002</v>
      </c>
    </row>
    <row r="32" spans="1:8" s="143" customFormat="1" ht="15" customHeight="1" x14ac:dyDescent="0.25">
      <c r="A32" s="241" t="s">
        <v>430</v>
      </c>
      <c r="B32" s="241" t="s">
        <v>406</v>
      </c>
      <c r="C32" s="241"/>
      <c r="D32" s="241"/>
      <c r="E32" s="236"/>
      <c r="F32" s="241" t="s">
        <v>408</v>
      </c>
      <c r="G32" s="304">
        <v>24.03</v>
      </c>
      <c r="H32" s="312">
        <v>1.9224000000000001</v>
      </c>
    </row>
    <row r="33" spans="1:8" s="143" customFormat="1" ht="15" customHeight="1" x14ac:dyDescent="0.25">
      <c r="A33" s="241" t="s">
        <v>431</v>
      </c>
      <c r="B33" s="241" t="s">
        <v>406</v>
      </c>
      <c r="C33" s="241"/>
      <c r="D33" s="241"/>
      <c r="E33" s="236"/>
      <c r="F33" s="241" t="s">
        <v>408</v>
      </c>
      <c r="G33" s="304">
        <v>135.38</v>
      </c>
      <c r="H33" s="312">
        <v>21.660799999999998</v>
      </c>
    </row>
    <row r="34" spans="1:8" s="143" customFormat="1" ht="15" customHeight="1" x14ac:dyDescent="0.25">
      <c r="A34" s="241" t="s">
        <v>432</v>
      </c>
      <c r="B34" s="241" t="s">
        <v>406</v>
      </c>
      <c r="C34" s="241"/>
      <c r="D34" s="241"/>
      <c r="E34" s="236"/>
      <c r="F34" s="241" t="s">
        <v>322</v>
      </c>
      <c r="G34" s="304">
        <v>147.84</v>
      </c>
      <c r="H34" s="312">
        <v>591.36</v>
      </c>
    </row>
    <row r="35" spans="1:8" s="143" customFormat="1" ht="15" customHeight="1" x14ac:dyDescent="0.25">
      <c r="A35" s="241" t="s">
        <v>433</v>
      </c>
      <c r="B35" s="241" t="s">
        <v>406</v>
      </c>
      <c r="C35" s="241"/>
      <c r="D35" s="241"/>
      <c r="E35" s="236"/>
      <c r="F35" s="241" t="s">
        <v>322</v>
      </c>
      <c r="G35" s="304">
        <v>33.49</v>
      </c>
      <c r="H35" s="312">
        <v>401.88</v>
      </c>
    </row>
    <row r="36" spans="1:8" s="143" customFormat="1" ht="15" customHeight="1" x14ac:dyDescent="0.25">
      <c r="A36" s="241" t="s">
        <v>434</v>
      </c>
      <c r="B36" s="241" t="s">
        <v>406</v>
      </c>
      <c r="C36" s="241"/>
      <c r="D36" s="241"/>
      <c r="E36" s="236"/>
      <c r="F36" s="241" t="s">
        <v>322</v>
      </c>
      <c r="G36" s="304">
        <v>22.12</v>
      </c>
      <c r="H36" s="312">
        <v>88.48</v>
      </c>
    </row>
    <row r="37" spans="1:8" s="143" customFormat="1" ht="15" customHeight="1" x14ac:dyDescent="0.25">
      <c r="A37" s="241" t="s">
        <v>435</v>
      </c>
      <c r="B37" s="241" t="s">
        <v>416</v>
      </c>
      <c r="C37" s="241"/>
      <c r="D37" s="241"/>
      <c r="E37" s="236"/>
      <c r="F37" s="241" t="s">
        <v>322</v>
      </c>
      <c r="G37" s="304">
        <v>611.04999999999995</v>
      </c>
      <c r="H37" s="312">
        <v>611.04999999999995</v>
      </c>
    </row>
    <row r="38" spans="1:8" s="143" customFormat="1" ht="15" customHeight="1" x14ac:dyDescent="0.25">
      <c r="A38" s="241" t="s">
        <v>436</v>
      </c>
      <c r="B38" s="241" t="s">
        <v>406</v>
      </c>
      <c r="C38" s="241"/>
      <c r="D38" s="241"/>
      <c r="E38" s="236"/>
      <c r="F38" s="241" t="s">
        <v>322</v>
      </c>
      <c r="G38" s="304">
        <v>29.78</v>
      </c>
      <c r="H38" s="312">
        <v>89.34</v>
      </c>
    </row>
    <row r="39" spans="1:8" s="143" customFormat="1" ht="15" customHeight="1" x14ac:dyDescent="0.25">
      <c r="A39" s="241" t="s">
        <v>437</v>
      </c>
      <c r="B39" s="241" t="s">
        <v>406</v>
      </c>
      <c r="C39" s="241"/>
      <c r="D39" s="241"/>
      <c r="E39" s="236"/>
      <c r="F39" s="241" t="s">
        <v>322</v>
      </c>
      <c r="G39" s="304">
        <v>2.64</v>
      </c>
      <c r="H39" s="312">
        <v>23.76</v>
      </c>
    </row>
    <row r="40" spans="1:8" s="143" customFormat="1" ht="15" customHeight="1" x14ac:dyDescent="0.25">
      <c r="A40" s="241" t="s">
        <v>438</v>
      </c>
      <c r="B40" s="241" t="s">
        <v>406</v>
      </c>
      <c r="C40" s="241"/>
      <c r="D40" s="241"/>
      <c r="E40" s="236"/>
      <c r="F40" s="241" t="s">
        <v>322</v>
      </c>
      <c r="G40" s="304">
        <v>2.64</v>
      </c>
      <c r="H40" s="312">
        <v>5.28</v>
      </c>
    </row>
    <row r="41" spans="1:8" s="143" customFormat="1" ht="15" customHeight="1" x14ac:dyDescent="0.25">
      <c r="A41" s="241" t="s">
        <v>439</v>
      </c>
      <c r="B41" s="241" t="s">
        <v>406</v>
      </c>
      <c r="C41" s="241"/>
      <c r="D41" s="241"/>
      <c r="E41" s="236"/>
      <c r="F41" s="241" t="s">
        <v>322</v>
      </c>
      <c r="G41" s="304">
        <v>2.64</v>
      </c>
      <c r="H41" s="312">
        <v>2.64</v>
      </c>
    </row>
    <row r="42" spans="1:8" s="143" customFormat="1" ht="15" customHeight="1" x14ac:dyDescent="0.25">
      <c r="A42" s="241" t="s">
        <v>440</v>
      </c>
      <c r="B42" s="241" t="s">
        <v>406</v>
      </c>
      <c r="C42" s="241"/>
      <c r="D42" s="241"/>
      <c r="E42" s="236"/>
      <c r="F42" s="241" t="s">
        <v>322</v>
      </c>
      <c r="G42" s="304">
        <v>2.64</v>
      </c>
      <c r="H42" s="312">
        <v>2.64</v>
      </c>
    </row>
    <row r="43" spans="1:8" s="143" customFormat="1" ht="15" customHeight="1" x14ac:dyDescent="0.25">
      <c r="A43" s="241" t="s">
        <v>441</v>
      </c>
      <c r="B43" s="241" t="s">
        <v>406</v>
      </c>
      <c r="C43" s="241"/>
      <c r="D43" s="241"/>
      <c r="E43" s="236"/>
      <c r="F43" s="241" t="s">
        <v>322</v>
      </c>
      <c r="G43" s="304">
        <v>4630.8599999999997</v>
      </c>
      <c r="H43" s="312">
        <v>4630.8599999999997</v>
      </c>
    </row>
    <row r="44" spans="1:8" s="143" customFormat="1" ht="15" customHeight="1" x14ac:dyDescent="0.25">
      <c r="A44" s="241" t="s">
        <v>442</v>
      </c>
      <c r="B44" s="241" t="s">
        <v>406</v>
      </c>
      <c r="C44" s="241"/>
      <c r="D44" s="241"/>
      <c r="E44" s="236"/>
      <c r="F44" s="241" t="s">
        <v>408</v>
      </c>
      <c r="G44" s="304">
        <v>86.71</v>
      </c>
      <c r="H44" s="312">
        <v>86.71</v>
      </c>
    </row>
    <row r="45" spans="1:8" s="143" customFormat="1" ht="15" customHeight="1" x14ac:dyDescent="0.25">
      <c r="A45" s="241" t="s">
        <v>443</v>
      </c>
      <c r="B45" s="241" t="s">
        <v>416</v>
      </c>
      <c r="C45" s="241"/>
      <c r="D45" s="241"/>
      <c r="E45" s="236"/>
      <c r="F45" s="241" t="s">
        <v>419</v>
      </c>
      <c r="G45" s="304">
        <v>0.25</v>
      </c>
      <c r="H45" s="312">
        <v>2439</v>
      </c>
    </row>
    <row r="46" spans="1:8" s="143" customFormat="1" ht="15" customHeight="1" x14ac:dyDescent="0.25">
      <c r="A46" s="241" t="s">
        <v>444</v>
      </c>
      <c r="B46" s="241" t="s">
        <v>416</v>
      </c>
      <c r="C46" s="241"/>
      <c r="D46" s="241"/>
      <c r="E46" s="236"/>
      <c r="F46" s="241" t="s">
        <v>419</v>
      </c>
      <c r="G46" s="304">
        <v>0.4</v>
      </c>
      <c r="H46" s="312">
        <v>16</v>
      </c>
    </row>
    <row r="47" spans="1:8" s="143" customFormat="1" ht="15" customHeight="1" x14ac:dyDescent="0.25">
      <c r="A47" s="241" t="s">
        <v>445</v>
      </c>
      <c r="B47" s="241" t="s">
        <v>416</v>
      </c>
      <c r="C47" s="241"/>
      <c r="D47" s="241"/>
      <c r="E47" s="236"/>
      <c r="F47" s="241" t="s">
        <v>322</v>
      </c>
      <c r="G47" s="304">
        <v>152.61000000000001</v>
      </c>
      <c r="H47" s="312">
        <v>152.61000000000001</v>
      </c>
    </row>
    <row r="48" spans="1:8" s="143" customFormat="1" ht="27" customHeight="1" x14ac:dyDescent="0.25">
      <c r="A48" s="241" t="s">
        <v>446</v>
      </c>
      <c r="B48" s="241" t="s">
        <v>406</v>
      </c>
      <c r="C48" s="241"/>
      <c r="D48" s="241"/>
      <c r="E48" s="236"/>
      <c r="F48" s="241" t="s">
        <v>322</v>
      </c>
      <c r="G48" s="304">
        <v>1367.88</v>
      </c>
      <c r="H48" s="312">
        <v>763.27704000000006</v>
      </c>
    </row>
    <row r="49" spans="1:8" s="143" customFormat="1" ht="15" customHeight="1" x14ac:dyDescent="0.25">
      <c r="A49" s="227"/>
      <c r="B49" s="227"/>
      <c r="C49" s="227"/>
      <c r="D49" s="227"/>
      <c r="E49" s="227"/>
      <c r="F49" s="227"/>
      <c r="G49" s="227"/>
      <c r="H49" s="296"/>
    </row>
    <row r="50" spans="1:8" s="143" customFormat="1" ht="15" customHeight="1" x14ac:dyDescent="0.25">
      <c r="A50" s="227"/>
      <c r="B50" s="227"/>
      <c r="C50" s="240"/>
      <c r="D50" s="227"/>
      <c r="E50" s="227"/>
      <c r="F50" s="227"/>
      <c r="G50" s="227"/>
      <c r="H50" s="310">
        <f>SUM(H9:H49)</f>
        <v>45055.972803199998</v>
      </c>
    </row>
    <row r="51" spans="1:8" s="143" customFormat="1" ht="12.75" customHeight="1" x14ac:dyDescent="0.25"/>
    <row r="52" spans="1:8" s="143" customFormat="1" ht="12.75" customHeight="1" x14ac:dyDescent="0.25"/>
    <row r="53" spans="1:8" s="143" customFormat="1" ht="12.75" customHeight="1" x14ac:dyDescent="0.25"/>
    <row r="54" spans="1:8" s="143" customFormat="1" ht="12.75" customHeight="1" x14ac:dyDescent="0.25"/>
    <row r="55" spans="1:8" s="143" customFormat="1" ht="12.75" customHeight="1" x14ac:dyDescent="0.25"/>
    <row r="56" spans="1:8" s="143" customFormat="1" ht="12.75" customHeight="1" x14ac:dyDescent="0.25"/>
    <row r="57" spans="1:8" s="143" customFormat="1" ht="12.75" customHeight="1" x14ac:dyDescent="0.25"/>
    <row r="58" spans="1:8" s="143" customFormat="1" ht="12.75" customHeight="1" x14ac:dyDescent="0.25"/>
    <row r="59" spans="1:8" s="143" customFormat="1" ht="12.75" customHeight="1" x14ac:dyDescent="0.25"/>
    <row r="60" spans="1:8" s="143" customFormat="1" ht="12.75" customHeight="1" x14ac:dyDescent="0.25"/>
    <row r="61" spans="1:8" s="143" customFormat="1" ht="12.75" customHeight="1" x14ac:dyDescent="0.25"/>
    <row r="62" spans="1:8" s="143" customFormat="1" ht="12.75" customHeight="1" x14ac:dyDescent="0.25"/>
    <row r="63" spans="1:8" s="143" customFormat="1" ht="12.75" customHeight="1" x14ac:dyDescent="0.25"/>
    <row r="64" spans="1:8" s="143" customFormat="1" ht="12.75" customHeight="1" x14ac:dyDescent="0.25"/>
    <row r="65" s="143" customFormat="1" ht="12.75" customHeight="1" x14ac:dyDescent="0.25"/>
    <row r="66" s="143" customFormat="1" ht="12.75" customHeight="1" x14ac:dyDescent="0.25"/>
    <row r="67" s="143" customFormat="1" ht="12.75" customHeight="1" x14ac:dyDescent="0.25"/>
    <row r="68" s="143" customFormat="1" ht="12.75" customHeight="1" x14ac:dyDescent="0.25"/>
  </sheetData>
  <mergeCells count="3">
    <mergeCell ref="B3:C3"/>
    <mergeCell ref="B4:C4"/>
    <mergeCell ref="B5:C5"/>
  </mergeCells>
  <pageMargins left="0.9055118110236221" right="0.51181102362204722" top="0.59055118110236227" bottom="0.59055118110236227" header="0.31496062992125984" footer="0.31496062992125984"/>
  <pageSetup paperSize="9" scale="61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6D1D5-CF17-4E0F-A5ED-1945FB301E07}">
  <sheetPr>
    <tabColor rgb="FF7030A0"/>
    <pageSetUpPr fitToPage="1"/>
  </sheetPr>
  <dimension ref="A1:M68"/>
  <sheetViews>
    <sheetView zoomScale="50" zoomScaleNormal="50" workbookViewId="0">
      <selection activeCell="N25" sqref="N25"/>
    </sheetView>
  </sheetViews>
  <sheetFormatPr defaultRowHeight="15" x14ac:dyDescent="0.25"/>
  <cols>
    <col min="1" max="1" width="15.42578125" style="143" customWidth="1"/>
    <col min="2" max="2" width="6.5703125" style="143" customWidth="1"/>
    <col min="3" max="3" width="10.42578125" style="143" customWidth="1"/>
    <col min="4" max="4" width="48.85546875" style="143" customWidth="1"/>
    <col min="5" max="5" width="13.7109375" style="143" customWidth="1"/>
    <col min="6" max="6" width="7.42578125" style="143" customWidth="1"/>
    <col min="7" max="7" width="0" hidden="1" customWidth="1"/>
  </cols>
  <sheetData>
    <row r="1" spans="1:13" s="143" customFormat="1" ht="30" customHeight="1" x14ac:dyDescent="0.2">
      <c r="A1" s="214" t="s">
        <v>230</v>
      </c>
      <c r="B1" s="232"/>
      <c r="C1" s="215"/>
      <c r="D1" s="215"/>
      <c r="E1" s="216"/>
      <c r="F1" s="215"/>
      <c r="G1" s="215"/>
      <c r="H1" s="215"/>
      <c r="I1" s="215"/>
      <c r="J1" s="215"/>
      <c r="K1" s="215"/>
      <c r="L1" s="215"/>
      <c r="M1" s="290"/>
    </row>
    <row r="2" spans="1:13" s="143" customFormat="1" ht="30" customHeight="1" x14ac:dyDescent="0.25">
      <c r="A2" s="217" t="s">
        <v>125</v>
      </c>
      <c r="B2" s="218"/>
      <c r="C2" s="221"/>
      <c r="D2" s="220"/>
      <c r="E2" s="220" t="s">
        <v>67</v>
      </c>
      <c r="F2" s="218" t="s">
        <v>160</v>
      </c>
      <c r="G2" s="221"/>
      <c r="H2" s="301"/>
      <c r="I2" s="301"/>
      <c r="J2" s="301"/>
      <c r="K2" s="301"/>
      <c r="L2" s="301"/>
      <c r="M2" s="293"/>
    </row>
    <row r="3" spans="1:13" s="143" customFormat="1" ht="15" customHeight="1" x14ac:dyDescent="0.25">
      <c r="A3" s="217" t="s">
        <v>215</v>
      </c>
      <c r="B3" s="218"/>
      <c r="C3" s="221"/>
      <c r="D3" s="220"/>
      <c r="E3" s="220" t="s">
        <v>227</v>
      </c>
      <c r="F3" s="218" t="s">
        <v>159</v>
      </c>
      <c r="G3" s="220"/>
      <c r="H3" s="302"/>
      <c r="I3" s="301"/>
      <c r="J3" s="301"/>
      <c r="K3" s="301"/>
      <c r="L3" s="301"/>
      <c r="M3" s="293"/>
    </row>
    <row r="4" spans="1:13" s="143" customFormat="1" ht="15" customHeight="1" x14ac:dyDescent="0.25">
      <c r="A4" s="217" t="s">
        <v>161</v>
      </c>
      <c r="B4" s="218"/>
      <c r="C4" s="221"/>
      <c r="D4" s="220"/>
      <c r="E4" s="218"/>
      <c r="F4" s="218"/>
      <c r="G4" s="221"/>
      <c r="H4" s="221"/>
      <c r="I4" s="301"/>
      <c r="J4" s="301"/>
      <c r="K4" s="301"/>
      <c r="L4" s="301"/>
      <c r="M4" s="293"/>
    </row>
    <row r="5" spans="1:13" s="143" customFormat="1" ht="15" customHeight="1" x14ac:dyDescent="0.25">
      <c r="A5" s="217" t="s">
        <v>217</v>
      </c>
      <c r="B5" s="218"/>
      <c r="C5" s="221"/>
      <c r="D5" s="220"/>
      <c r="E5" s="220" t="s">
        <v>218</v>
      </c>
      <c r="F5" s="218" t="s">
        <v>219</v>
      </c>
      <c r="G5" s="221"/>
      <c r="H5" s="221"/>
      <c r="I5" s="221"/>
      <c r="J5" s="221"/>
      <c r="K5" s="221"/>
      <c r="L5" s="221"/>
      <c r="M5" s="293"/>
    </row>
    <row r="6" spans="1:13" s="143" customFormat="1" ht="15" customHeight="1" x14ac:dyDescent="0.25">
      <c r="A6" s="217" t="s">
        <v>220</v>
      </c>
      <c r="B6" s="218"/>
      <c r="C6" s="221"/>
      <c r="D6" s="220"/>
      <c r="E6" s="220" t="s">
        <v>221</v>
      </c>
      <c r="F6" s="218" t="s">
        <v>222</v>
      </c>
      <c r="G6" s="221"/>
      <c r="H6" s="221"/>
      <c r="I6" s="221"/>
      <c r="J6" s="221"/>
      <c r="K6" s="221"/>
      <c r="L6" s="221"/>
      <c r="M6" s="293"/>
    </row>
    <row r="7" spans="1:13" s="143" customFormat="1" ht="3" customHeight="1" x14ac:dyDescent="0.25">
      <c r="A7" s="233"/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93"/>
    </row>
    <row r="8" spans="1:13" s="143" customFormat="1" ht="15" customHeight="1" x14ac:dyDescent="0.25">
      <c r="A8" s="573" t="s">
        <v>231</v>
      </c>
      <c r="B8" s="575" t="s">
        <v>229</v>
      </c>
      <c r="C8" s="572"/>
      <c r="D8" s="572"/>
      <c r="E8" s="572"/>
      <c r="F8" s="572" t="s">
        <v>73</v>
      </c>
      <c r="G8" s="572" t="s">
        <v>282</v>
      </c>
      <c r="H8" s="572"/>
      <c r="I8" s="572"/>
      <c r="J8" s="572" t="s">
        <v>274</v>
      </c>
      <c r="K8" s="572"/>
      <c r="L8" s="572" t="s">
        <v>275</v>
      </c>
      <c r="M8" s="572"/>
    </row>
    <row r="9" spans="1:13" s="143" customFormat="1" ht="15" customHeight="1" x14ac:dyDescent="0.25">
      <c r="A9" s="574"/>
      <c r="B9" s="576"/>
      <c r="C9" s="576"/>
      <c r="D9" s="576"/>
      <c r="E9" s="576"/>
      <c r="F9" s="576"/>
      <c r="G9" s="222" t="s">
        <v>278</v>
      </c>
      <c r="H9" s="222" t="s">
        <v>279</v>
      </c>
      <c r="I9" s="222" t="s">
        <v>280</v>
      </c>
      <c r="J9" s="222" t="s">
        <v>281</v>
      </c>
      <c r="K9" s="222" t="s">
        <v>280</v>
      </c>
      <c r="L9" s="222" t="s">
        <v>281</v>
      </c>
      <c r="M9" s="222" t="s">
        <v>280</v>
      </c>
    </row>
    <row r="10" spans="1:13" s="295" customFormat="1" ht="15" customHeight="1" x14ac:dyDescent="0.25">
      <c r="A10" s="235"/>
      <c r="B10" s="235"/>
      <c r="C10" s="228"/>
      <c r="D10" s="226"/>
      <c r="E10" s="236"/>
      <c r="F10" s="227"/>
      <c r="G10" s="227"/>
      <c r="H10" s="227"/>
      <c r="I10" s="227"/>
      <c r="J10" s="227"/>
      <c r="K10" s="227"/>
      <c r="L10" s="227"/>
      <c r="M10" s="296"/>
    </row>
    <row r="11" spans="1:13" s="295" customFormat="1" ht="15" customHeight="1" x14ac:dyDescent="0.25">
      <c r="A11" s="235"/>
      <c r="B11" s="235"/>
      <c r="C11" s="226"/>
      <c r="D11" s="226"/>
      <c r="E11" s="236"/>
      <c r="F11" s="227"/>
      <c r="G11" s="227"/>
      <c r="H11" s="227"/>
      <c r="I11" s="227"/>
      <c r="J11" s="227"/>
      <c r="K11" s="227"/>
      <c r="L11" s="227"/>
      <c r="M11" s="296"/>
    </row>
    <row r="12" spans="1:13" s="295" customFormat="1" ht="15" customHeight="1" x14ac:dyDescent="0.25">
      <c r="A12" s="241" t="s">
        <v>375</v>
      </c>
      <c r="B12" s="242" t="s">
        <v>321</v>
      </c>
      <c r="C12" s="241"/>
      <c r="D12" s="241"/>
      <c r="E12" s="236"/>
      <c r="F12" s="241" t="s">
        <v>322</v>
      </c>
      <c r="G12" s="236">
        <v>1.452</v>
      </c>
      <c r="H12" s="304">
        <v>681</v>
      </c>
      <c r="I12" s="304">
        <v>988.81200000000001</v>
      </c>
      <c r="J12" s="227"/>
      <c r="K12" s="227"/>
      <c r="L12" s="227"/>
      <c r="M12" s="296"/>
    </row>
    <row r="13" spans="1:13" s="295" customFormat="1" ht="15" customHeight="1" x14ac:dyDescent="0.25">
      <c r="A13" s="241" t="s">
        <v>376</v>
      </c>
      <c r="B13" s="242" t="s">
        <v>321</v>
      </c>
      <c r="C13" s="241"/>
      <c r="D13" s="241"/>
      <c r="E13" s="236"/>
      <c r="F13" s="241" t="s">
        <v>322</v>
      </c>
      <c r="G13" s="236">
        <v>0.06</v>
      </c>
      <c r="H13" s="304">
        <v>681</v>
      </c>
      <c r="I13" s="304">
        <v>40.86</v>
      </c>
      <c r="J13" s="227"/>
      <c r="K13" s="227"/>
      <c r="L13" s="227"/>
      <c r="M13" s="296"/>
    </row>
    <row r="14" spans="1:13" s="295" customFormat="1" ht="15" customHeight="1" x14ac:dyDescent="0.25">
      <c r="A14" s="241" t="s">
        <v>377</v>
      </c>
      <c r="B14" s="242" t="s">
        <v>321</v>
      </c>
      <c r="C14" s="241"/>
      <c r="D14" s="241"/>
      <c r="E14" s="236"/>
      <c r="F14" s="241" t="s">
        <v>322</v>
      </c>
      <c r="G14" s="236">
        <v>0.03</v>
      </c>
      <c r="H14" s="304">
        <v>681</v>
      </c>
      <c r="I14" s="304">
        <v>20.43</v>
      </c>
      <c r="J14" s="227"/>
      <c r="K14" s="227"/>
      <c r="L14" s="227"/>
      <c r="M14" s="296"/>
    </row>
    <row r="15" spans="1:13" s="295" customFormat="1" ht="15" customHeight="1" x14ac:dyDescent="0.25">
      <c r="A15" s="241" t="s">
        <v>378</v>
      </c>
      <c r="B15" s="242" t="s">
        <v>89</v>
      </c>
      <c r="C15" s="241"/>
      <c r="D15" s="241"/>
      <c r="E15" s="236"/>
      <c r="F15" s="241" t="s">
        <v>321</v>
      </c>
      <c r="G15" s="236">
        <v>0.78900000000000003</v>
      </c>
      <c r="H15" s="304">
        <v>681</v>
      </c>
      <c r="I15" s="304">
        <v>537.30899999999997</v>
      </c>
      <c r="J15" s="227"/>
      <c r="K15" s="227"/>
      <c r="L15" s="227"/>
      <c r="M15" s="296"/>
    </row>
    <row r="16" spans="1:13" s="295" customFormat="1" ht="15" customHeight="1" x14ac:dyDescent="0.25">
      <c r="A16" s="241" t="s">
        <v>378</v>
      </c>
      <c r="B16" s="242" t="s">
        <v>321</v>
      </c>
      <c r="C16" s="241"/>
      <c r="D16" s="241"/>
      <c r="E16" s="236"/>
      <c r="F16" s="241" t="s">
        <v>321</v>
      </c>
      <c r="G16" s="236">
        <v>1.575</v>
      </c>
      <c r="H16" s="304">
        <v>681</v>
      </c>
      <c r="I16" s="304">
        <v>1072.575</v>
      </c>
      <c r="J16" s="227"/>
      <c r="K16" s="227"/>
      <c r="L16" s="227"/>
      <c r="M16" s="296"/>
    </row>
    <row r="17" spans="1:13" s="295" customFormat="1" ht="15" customHeight="1" x14ac:dyDescent="0.25">
      <c r="A17" s="241" t="s">
        <v>379</v>
      </c>
      <c r="B17" s="242" t="s">
        <v>321</v>
      </c>
      <c r="C17" s="241"/>
      <c r="D17" s="241"/>
      <c r="E17" s="236"/>
      <c r="F17" s="241" t="s">
        <v>321</v>
      </c>
      <c r="G17" s="236">
        <v>9.3000000000000007</v>
      </c>
      <c r="H17" s="304">
        <v>681</v>
      </c>
      <c r="I17" s="304">
        <v>6333.3</v>
      </c>
      <c r="J17" s="227"/>
      <c r="K17" s="227"/>
      <c r="L17" s="227"/>
      <c r="M17" s="296"/>
    </row>
    <row r="18" spans="1:13" s="295" customFormat="1" ht="15" customHeight="1" x14ac:dyDescent="0.25">
      <c r="A18" s="241" t="s">
        <v>380</v>
      </c>
      <c r="B18" s="242" t="s">
        <v>321</v>
      </c>
      <c r="C18" s="241"/>
      <c r="D18" s="241"/>
      <c r="E18" s="236"/>
      <c r="F18" s="241" t="s">
        <v>321</v>
      </c>
      <c r="G18" s="236">
        <v>0.93</v>
      </c>
      <c r="H18" s="304">
        <v>524</v>
      </c>
      <c r="I18" s="304">
        <v>487.32</v>
      </c>
      <c r="J18" s="227"/>
      <c r="K18" s="227"/>
      <c r="L18" s="227"/>
      <c r="M18" s="296"/>
    </row>
    <row r="19" spans="1:13" s="295" customFormat="1" ht="15" customHeight="1" x14ac:dyDescent="0.25">
      <c r="A19" s="241" t="s">
        <v>381</v>
      </c>
      <c r="B19" s="242" t="s">
        <v>321</v>
      </c>
      <c r="C19" s="241"/>
      <c r="D19" s="241"/>
      <c r="E19" s="236"/>
      <c r="F19" s="241" t="s">
        <v>321</v>
      </c>
      <c r="G19" s="236">
        <v>51.335999999999999</v>
      </c>
      <c r="H19" s="304">
        <v>524</v>
      </c>
      <c r="I19" s="304">
        <v>26900.063999999998</v>
      </c>
      <c r="J19" s="227"/>
      <c r="K19" s="227"/>
      <c r="L19" s="227"/>
      <c r="M19" s="296"/>
    </row>
    <row r="20" spans="1:13" s="295" customFormat="1" ht="15" customHeight="1" x14ac:dyDescent="0.25">
      <c r="A20" s="241" t="s">
        <v>382</v>
      </c>
      <c r="B20" s="242" t="s">
        <v>321</v>
      </c>
      <c r="C20" s="241"/>
      <c r="D20" s="241"/>
      <c r="E20" s="236"/>
      <c r="F20" s="241" t="s">
        <v>321</v>
      </c>
      <c r="G20" s="236">
        <v>2.16</v>
      </c>
      <c r="H20" s="304">
        <v>681</v>
      </c>
      <c r="I20" s="304">
        <v>1470.96</v>
      </c>
      <c r="J20" s="227"/>
      <c r="K20" s="227"/>
      <c r="L20" s="227"/>
      <c r="M20" s="296"/>
    </row>
    <row r="21" spans="1:13" s="295" customFormat="1" ht="15" customHeight="1" x14ac:dyDescent="0.25">
      <c r="A21" s="241" t="s">
        <v>383</v>
      </c>
      <c r="B21" s="242" t="s">
        <v>321</v>
      </c>
      <c r="C21" s="241"/>
      <c r="D21" s="241"/>
      <c r="E21" s="236"/>
      <c r="F21" s="241" t="s">
        <v>322</v>
      </c>
      <c r="G21" s="236">
        <v>0.36</v>
      </c>
      <c r="H21" s="304">
        <v>681</v>
      </c>
      <c r="I21" s="304">
        <v>245.16</v>
      </c>
      <c r="J21" s="227"/>
      <c r="K21" s="227"/>
      <c r="L21" s="227"/>
      <c r="M21" s="296"/>
    </row>
    <row r="22" spans="1:13" s="295" customFormat="1" ht="15" customHeight="1" x14ac:dyDescent="0.25">
      <c r="A22" s="241" t="s">
        <v>384</v>
      </c>
      <c r="B22" s="242" t="s">
        <v>321</v>
      </c>
      <c r="C22" s="241"/>
      <c r="D22" s="241"/>
      <c r="E22" s="236"/>
      <c r="F22" s="241" t="s">
        <v>322</v>
      </c>
      <c r="G22" s="236">
        <v>0</v>
      </c>
      <c r="H22" s="304">
        <v>681</v>
      </c>
      <c r="I22" s="304">
        <v>0</v>
      </c>
      <c r="J22" s="227"/>
      <c r="K22" s="227"/>
      <c r="L22" s="227"/>
      <c r="M22" s="296"/>
    </row>
    <row r="23" spans="1:13" s="295" customFormat="1" ht="15" customHeight="1" x14ac:dyDescent="0.25">
      <c r="A23" s="241" t="s">
        <v>385</v>
      </c>
      <c r="B23" s="242" t="s">
        <v>321</v>
      </c>
      <c r="C23" s="241"/>
      <c r="D23" s="241"/>
      <c r="E23" s="236"/>
      <c r="F23" s="241" t="s">
        <v>322</v>
      </c>
      <c r="G23" s="236">
        <v>0.34</v>
      </c>
      <c r="H23" s="304">
        <v>681</v>
      </c>
      <c r="I23" s="304">
        <v>231.54</v>
      </c>
      <c r="J23" s="227"/>
      <c r="K23" s="227"/>
      <c r="L23" s="227"/>
      <c r="M23" s="296"/>
    </row>
    <row r="24" spans="1:13" s="295" customFormat="1" ht="15" customHeight="1" x14ac:dyDescent="0.25">
      <c r="A24" s="241" t="s">
        <v>386</v>
      </c>
      <c r="B24" s="242" t="s">
        <v>321</v>
      </c>
      <c r="C24" s="241"/>
      <c r="D24" s="241"/>
      <c r="E24" s="236"/>
      <c r="F24" s="241" t="s">
        <v>322</v>
      </c>
      <c r="G24" s="236">
        <v>2.2200000000000002</v>
      </c>
      <c r="H24" s="304">
        <v>681</v>
      </c>
      <c r="I24" s="304">
        <v>1511.82</v>
      </c>
      <c r="J24" s="227"/>
      <c r="K24" s="227"/>
      <c r="L24" s="227"/>
      <c r="M24" s="296"/>
    </row>
    <row r="25" spans="1:13" s="295" customFormat="1" ht="15" customHeight="1" x14ac:dyDescent="0.25">
      <c r="A25" s="241" t="s">
        <v>387</v>
      </c>
      <c r="B25" s="242" t="s">
        <v>321</v>
      </c>
      <c r="C25" s="241"/>
      <c r="D25" s="241"/>
      <c r="E25" s="236"/>
      <c r="F25" s="241" t="s">
        <v>321</v>
      </c>
      <c r="G25" s="236">
        <v>1.44</v>
      </c>
      <c r="H25" s="304">
        <v>524</v>
      </c>
      <c r="I25" s="304">
        <v>754.56</v>
      </c>
      <c r="J25" s="227"/>
      <c r="K25" s="227"/>
      <c r="L25" s="227"/>
      <c r="M25" s="296"/>
    </row>
    <row r="26" spans="1:13" s="295" customFormat="1" ht="15" customHeight="1" x14ac:dyDescent="0.25">
      <c r="A26" s="241" t="s">
        <v>388</v>
      </c>
      <c r="B26" s="242" t="s">
        <v>321</v>
      </c>
      <c r="C26" s="241"/>
      <c r="D26" s="241"/>
      <c r="E26" s="236"/>
      <c r="F26" s="241" t="s">
        <v>322</v>
      </c>
      <c r="G26" s="236">
        <v>3.4609999999999999</v>
      </c>
      <c r="H26" s="304">
        <v>524</v>
      </c>
      <c r="I26" s="304">
        <v>1813.5640000000001</v>
      </c>
      <c r="J26" s="227"/>
      <c r="K26" s="227"/>
      <c r="L26" s="227"/>
      <c r="M26" s="296"/>
    </row>
    <row r="27" spans="1:13" s="295" customFormat="1" ht="15" customHeight="1" x14ac:dyDescent="0.25">
      <c r="A27" s="241" t="s">
        <v>389</v>
      </c>
      <c r="B27" s="242" t="s">
        <v>321</v>
      </c>
      <c r="C27" s="241"/>
      <c r="D27" s="241"/>
      <c r="E27" s="236"/>
      <c r="F27" s="241" t="s">
        <v>322</v>
      </c>
      <c r="G27" s="236">
        <v>0.27600000000000002</v>
      </c>
      <c r="H27" s="304">
        <v>524</v>
      </c>
      <c r="I27" s="304">
        <v>144.624</v>
      </c>
      <c r="J27" s="227"/>
      <c r="K27" s="227"/>
      <c r="L27" s="227"/>
      <c r="M27" s="296"/>
    </row>
    <row r="28" spans="1:13" s="295" customFormat="1" ht="15" customHeight="1" x14ac:dyDescent="0.25">
      <c r="A28" s="241" t="s">
        <v>390</v>
      </c>
      <c r="B28" s="242" t="s">
        <v>321</v>
      </c>
      <c r="C28" s="241"/>
      <c r="D28" s="241"/>
      <c r="E28" s="236"/>
      <c r="F28" s="241" t="s">
        <v>322</v>
      </c>
      <c r="G28" s="236">
        <v>6.32</v>
      </c>
      <c r="H28" s="304">
        <v>681</v>
      </c>
      <c r="I28" s="304">
        <v>4303.92</v>
      </c>
      <c r="J28" s="227"/>
      <c r="K28" s="227"/>
      <c r="L28" s="227"/>
      <c r="M28" s="296"/>
    </row>
    <row r="29" spans="1:13" s="295" customFormat="1" ht="15" customHeight="1" x14ac:dyDescent="0.25">
      <c r="A29" s="241" t="s">
        <v>391</v>
      </c>
      <c r="B29" s="242" t="s">
        <v>321</v>
      </c>
      <c r="C29" s="241"/>
      <c r="D29" s="241"/>
      <c r="E29" s="236"/>
      <c r="F29" s="241" t="s">
        <v>322</v>
      </c>
      <c r="G29" s="236">
        <v>6.6000000000000003E-2</v>
      </c>
      <c r="H29" s="304">
        <v>681</v>
      </c>
      <c r="I29" s="304">
        <v>44.945999999999998</v>
      </c>
      <c r="J29" s="227"/>
      <c r="K29" s="227"/>
      <c r="L29" s="227"/>
      <c r="M29" s="296"/>
    </row>
    <row r="30" spans="1:13" s="295" customFormat="1" ht="15" customHeight="1" x14ac:dyDescent="0.25">
      <c r="A30" s="241" t="s">
        <v>392</v>
      </c>
      <c r="B30" s="242" t="s">
        <v>321</v>
      </c>
      <c r="C30" s="241"/>
      <c r="D30" s="241"/>
      <c r="E30" s="236"/>
      <c r="F30" s="241" t="s">
        <v>324</v>
      </c>
      <c r="G30" s="236">
        <v>0.13112399999999999</v>
      </c>
      <c r="H30" s="304">
        <v>524</v>
      </c>
      <c r="I30" s="304">
        <v>68.708976000000007</v>
      </c>
      <c r="J30" s="227"/>
      <c r="K30" s="227"/>
      <c r="L30" s="227"/>
      <c r="M30" s="296"/>
    </row>
    <row r="31" spans="1:13" s="295" customFormat="1" ht="15" customHeight="1" x14ac:dyDescent="0.25">
      <c r="A31" s="241" t="s">
        <v>393</v>
      </c>
      <c r="B31" s="242" t="s">
        <v>321</v>
      </c>
      <c r="C31" s="241"/>
      <c r="D31" s="241"/>
      <c r="E31" s="236"/>
      <c r="F31" s="241" t="s">
        <v>326</v>
      </c>
      <c r="G31" s="236">
        <v>3.1784400000000002</v>
      </c>
      <c r="H31" s="304">
        <v>524</v>
      </c>
      <c r="I31" s="304">
        <v>1665.5025599999999</v>
      </c>
      <c r="J31" s="227"/>
      <c r="K31" s="227"/>
      <c r="L31" s="227"/>
      <c r="M31" s="296"/>
    </row>
    <row r="32" spans="1:13" s="295" customFormat="1" ht="15" customHeight="1" x14ac:dyDescent="0.25">
      <c r="A32" s="241" t="s">
        <v>394</v>
      </c>
      <c r="B32" s="242" t="s">
        <v>321</v>
      </c>
      <c r="C32" s="241"/>
      <c r="D32" s="241"/>
      <c r="E32" s="236"/>
      <c r="F32" s="241" t="s">
        <v>326</v>
      </c>
      <c r="G32" s="236">
        <v>3.9968400000000002</v>
      </c>
      <c r="H32" s="304">
        <v>524</v>
      </c>
      <c r="I32" s="304">
        <v>2094.3441600000001</v>
      </c>
      <c r="J32" s="227"/>
      <c r="K32" s="227"/>
      <c r="L32" s="227"/>
      <c r="M32" s="296"/>
    </row>
    <row r="33" spans="1:13" s="295" customFormat="1" ht="15" customHeight="1" x14ac:dyDescent="0.25">
      <c r="A33" s="241" t="s">
        <v>395</v>
      </c>
      <c r="B33" s="242" t="s">
        <v>321</v>
      </c>
      <c r="C33" s="241"/>
      <c r="D33" s="241"/>
      <c r="E33" s="236"/>
      <c r="F33" s="241" t="s">
        <v>322</v>
      </c>
      <c r="G33" s="236">
        <v>0.26400000000000001</v>
      </c>
      <c r="H33" s="304">
        <v>681</v>
      </c>
      <c r="I33" s="304">
        <v>179.78399999999999</v>
      </c>
      <c r="J33" s="227"/>
      <c r="K33" s="227"/>
      <c r="L33" s="227"/>
      <c r="M33" s="296"/>
    </row>
    <row r="34" spans="1:13" s="295" customFormat="1" ht="15" customHeight="1" x14ac:dyDescent="0.25">
      <c r="A34" s="241" t="s">
        <v>396</v>
      </c>
      <c r="B34" s="242" t="s">
        <v>321</v>
      </c>
      <c r="C34" s="241"/>
      <c r="D34" s="241"/>
      <c r="E34" s="236"/>
      <c r="F34" s="241" t="s">
        <v>322</v>
      </c>
      <c r="G34" s="236">
        <v>0.24</v>
      </c>
      <c r="H34" s="304">
        <v>681</v>
      </c>
      <c r="I34" s="304">
        <v>163.44</v>
      </c>
      <c r="J34" s="227"/>
      <c r="K34" s="227"/>
      <c r="L34" s="227"/>
      <c r="M34" s="296"/>
    </row>
    <row r="35" spans="1:13" s="295" customFormat="1" ht="15" customHeight="1" x14ac:dyDescent="0.25">
      <c r="A35" s="241" t="s">
        <v>397</v>
      </c>
      <c r="B35" s="242" t="s">
        <v>321</v>
      </c>
      <c r="C35" s="241"/>
      <c r="D35" s="241"/>
      <c r="E35" s="236"/>
      <c r="F35" s="241" t="s">
        <v>322</v>
      </c>
      <c r="G35" s="236">
        <v>4.5119999999999996</v>
      </c>
      <c r="H35" s="304">
        <v>681</v>
      </c>
      <c r="I35" s="304">
        <v>3072.672</v>
      </c>
      <c r="J35" s="227"/>
      <c r="K35" s="227"/>
      <c r="L35" s="227"/>
      <c r="M35" s="296"/>
    </row>
    <row r="36" spans="1:13" s="295" customFormat="1" ht="15" customHeight="1" x14ac:dyDescent="0.25">
      <c r="A36" s="241" t="s">
        <v>398</v>
      </c>
      <c r="B36" s="242" t="s">
        <v>321</v>
      </c>
      <c r="C36" s="241"/>
      <c r="D36" s="241"/>
      <c r="E36" s="236"/>
      <c r="F36" s="241" t="s">
        <v>322</v>
      </c>
      <c r="G36" s="236">
        <v>2</v>
      </c>
      <c r="H36" s="304">
        <v>524</v>
      </c>
      <c r="I36" s="304">
        <v>1048</v>
      </c>
      <c r="J36" s="227"/>
      <c r="K36" s="227"/>
      <c r="L36" s="227"/>
      <c r="M36" s="296"/>
    </row>
    <row r="37" spans="1:13" s="295" customFormat="1" ht="15" customHeight="1" x14ac:dyDescent="0.25">
      <c r="A37" s="241" t="s">
        <v>399</v>
      </c>
      <c r="B37" s="242" t="s">
        <v>321</v>
      </c>
      <c r="C37" s="241"/>
      <c r="D37" s="241"/>
      <c r="E37" s="236"/>
      <c r="F37" s="241" t="s">
        <v>322</v>
      </c>
      <c r="G37" s="236">
        <v>0.03</v>
      </c>
      <c r="H37" s="304">
        <v>681</v>
      </c>
      <c r="I37" s="304">
        <v>20.43</v>
      </c>
      <c r="J37" s="227"/>
      <c r="K37" s="227"/>
      <c r="L37" s="227"/>
      <c r="M37" s="296"/>
    </row>
    <row r="38" spans="1:13" s="295" customFormat="1" ht="15" customHeight="1" x14ac:dyDescent="0.25">
      <c r="A38" s="241" t="s">
        <v>400</v>
      </c>
      <c r="B38" s="242" t="s">
        <v>321</v>
      </c>
      <c r="C38" s="241"/>
      <c r="D38" s="241"/>
      <c r="E38" s="236"/>
      <c r="F38" s="241" t="s">
        <v>322</v>
      </c>
      <c r="G38" s="236">
        <v>0.42</v>
      </c>
      <c r="H38" s="304">
        <v>681</v>
      </c>
      <c r="I38" s="304">
        <v>286.02</v>
      </c>
      <c r="J38" s="227"/>
      <c r="K38" s="227"/>
      <c r="L38" s="227"/>
      <c r="M38" s="296"/>
    </row>
    <row r="39" spans="1:13" s="295" customFormat="1" ht="15" customHeight="1" x14ac:dyDescent="0.25">
      <c r="A39" s="241" t="s">
        <v>401</v>
      </c>
      <c r="B39" s="242" t="s">
        <v>321</v>
      </c>
      <c r="C39" s="241"/>
      <c r="D39" s="241"/>
      <c r="E39" s="236"/>
      <c r="F39" s="241" t="s">
        <v>322</v>
      </c>
      <c r="G39" s="236">
        <v>1.452</v>
      </c>
      <c r="H39" s="304">
        <v>681</v>
      </c>
      <c r="I39" s="304">
        <v>988.81200000000001</v>
      </c>
      <c r="J39" s="227"/>
      <c r="K39" s="227"/>
      <c r="L39" s="227"/>
      <c r="M39" s="296"/>
    </row>
    <row r="40" spans="1:13" s="295" customFormat="1" ht="15" customHeight="1" x14ac:dyDescent="0.25">
      <c r="A40" s="241" t="s">
        <v>402</v>
      </c>
      <c r="B40" s="242" t="s">
        <v>321</v>
      </c>
      <c r="C40" s="241"/>
      <c r="D40" s="241"/>
      <c r="E40" s="236"/>
      <c r="F40" s="241" t="s">
        <v>324</v>
      </c>
      <c r="G40" s="236">
        <v>1.101237</v>
      </c>
      <c r="H40" s="304">
        <v>524</v>
      </c>
      <c r="I40" s="304">
        <v>577.04818799999998</v>
      </c>
      <c r="J40" s="227"/>
      <c r="K40" s="227"/>
      <c r="L40" s="227"/>
      <c r="M40" s="296"/>
    </row>
    <row r="41" spans="1:13" s="295" customFormat="1" ht="15" customHeight="1" x14ac:dyDescent="0.25">
      <c r="A41" s="241" t="s">
        <v>403</v>
      </c>
      <c r="B41" s="242" t="s">
        <v>321</v>
      </c>
      <c r="C41" s="241"/>
      <c r="D41" s="241"/>
      <c r="E41" s="236"/>
      <c r="F41" s="241" t="s">
        <v>324</v>
      </c>
      <c r="G41" s="236">
        <v>1.345E-2</v>
      </c>
      <c r="H41" s="304">
        <v>524</v>
      </c>
      <c r="I41" s="304">
        <v>7.0477999999999996</v>
      </c>
      <c r="J41" s="227"/>
      <c r="K41" s="227"/>
      <c r="L41" s="227"/>
      <c r="M41" s="296"/>
    </row>
    <row r="42" spans="1:13" s="295" customFormat="1" ht="15" customHeight="1" x14ac:dyDescent="0.25">
      <c r="A42" s="241" t="s">
        <v>404</v>
      </c>
      <c r="B42" s="242" t="s">
        <v>321</v>
      </c>
      <c r="C42" s="241"/>
      <c r="D42" s="241"/>
      <c r="E42" s="236"/>
      <c r="F42" s="241" t="s">
        <v>321</v>
      </c>
      <c r="G42" s="236">
        <v>1.86</v>
      </c>
      <c r="H42" s="304">
        <v>524</v>
      </c>
      <c r="I42" s="304">
        <v>974.64</v>
      </c>
      <c r="J42" s="227"/>
      <c r="K42" s="227"/>
      <c r="L42" s="227"/>
      <c r="M42" s="296"/>
    </row>
    <row r="43" spans="1:13" s="295" customFormat="1" ht="15" customHeight="1" x14ac:dyDescent="0.25">
      <c r="A43" s="227"/>
      <c r="B43" s="227"/>
      <c r="C43" s="227"/>
      <c r="D43" s="227"/>
      <c r="E43" s="227"/>
      <c r="F43" s="227"/>
      <c r="G43" s="227"/>
      <c r="H43" s="227"/>
      <c r="I43" s="227"/>
      <c r="J43" s="227"/>
      <c r="K43" s="227"/>
      <c r="L43" s="227"/>
      <c r="M43" s="296"/>
    </row>
    <row r="44" spans="1:13" s="295" customFormat="1" ht="15" customHeight="1" x14ac:dyDescent="0.25">
      <c r="A44" s="227"/>
      <c r="B44" s="227"/>
      <c r="C44" s="227"/>
      <c r="D44" s="240"/>
      <c r="E44" s="227"/>
      <c r="F44" s="227"/>
      <c r="G44" s="227"/>
      <c r="H44" s="227"/>
      <c r="I44" s="309">
        <f>SUM(I10:I43)</f>
        <v>58048.213684000002</v>
      </c>
      <c r="J44" s="227"/>
      <c r="K44" s="309">
        <f>SUM(K10:K43)</f>
        <v>0</v>
      </c>
      <c r="L44" s="227"/>
      <c r="M44" s="310">
        <f>SUM(M10:M43)</f>
        <v>0</v>
      </c>
    </row>
    <row r="45" spans="1:13" s="143" customFormat="1" ht="12.75" customHeight="1" x14ac:dyDescent="0.25"/>
    <row r="46" spans="1:13" s="143" customFormat="1" ht="12.75" customHeight="1" x14ac:dyDescent="0.25"/>
    <row r="47" spans="1:13" s="143" customFormat="1" ht="12.75" customHeight="1" x14ac:dyDescent="0.25"/>
    <row r="48" spans="1:13" s="143" customFormat="1" ht="12.75" customHeight="1" x14ac:dyDescent="0.25"/>
    <row r="49" s="143" customFormat="1" ht="12.75" customHeight="1" x14ac:dyDescent="0.25"/>
    <row r="50" s="143" customFormat="1" ht="12.75" customHeight="1" x14ac:dyDescent="0.25"/>
    <row r="51" s="143" customFormat="1" ht="12.75" customHeight="1" x14ac:dyDescent="0.25"/>
    <row r="52" s="143" customFormat="1" ht="12.75" customHeight="1" x14ac:dyDescent="0.25"/>
    <row r="53" s="143" customFormat="1" ht="12.75" customHeight="1" x14ac:dyDescent="0.25"/>
    <row r="54" s="143" customFormat="1" ht="12.75" customHeight="1" x14ac:dyDescent="0.25"/>
    <row r="55" s="143" customFormat="1" ht="12.75" customHeight="1" x14ac:dyDescent="0.25"/>
    <row r="56" s="143" customFormat="1" ht="12.75" customHeight="1" x14ac:dyDescent="0.25"/>
    <row r="57" s="143" customFormat="1" ht="12.75" customHeight="1" x14ac:dyDescent="0.25"/>
    <row r="58" s="143" customFormat="1" ht="12.75" customHeight="1" x14ac:dyDescent="0.25"/>
    <row r="59" s="143" customFormat="1" ht="12.75" customHeight="1" x14ac:dyDescent="0.25"/>
    <row r="60" s="143" customFormat="1" ht="12.75" customHeight="1" x14ac:dyDescent="0.25"/>
    <row r="61" s="143" customFormat="1" ht="12.75" customHeight="1" x14ac:dyDescent="0.25"/>
    <row r="62" s="143" customFormat="1" ht="12.75" customHeight="1" x14ac:dyDescent="0.25"/>
    <row r="63" s="143" customFormat="1" ht="12.75" customHeight="1" x14ac:dyDescent="0.25"/>
    <row r="64" s="143" customFormat="1" ht="12.75" customHeight="1" x14ac:dyDescent="0.25"/>
    <row r="65" s="143" customFormat="1" ht="12.75" customHeight="1" x14ac:dyDescent="0.25"/>
    <row r="66" s="143" customFormat="1" ht="12.75" customHeight="1" x14ac:dyDescent="0.25"/>
    <row r="67" s="143" customFormat="1" ht="12.75" customHeight="1" x14ac:dyDescent="0.25"/>
    <row r="68" s="143" customFormat="1" ht="12.75" customHeight="1" x14ac:dyDescent="0.25"/>
  </sheetData>
  <mergeCells count="9">
    <mergeCell ref="G8:I8"/>
    <mergeCell ref="J8:K8"/>
    <mergeCell ref="L8:M8"/>
    <mergeCell ref="A8:A9"/>
    <mergeCell ref="B8:B9"/>
    <mergeCell ref="C8:C9"/>
    <mergeCell ref="D8:D9"/>
    <mergeCell ref="E8:E9"/>
    <mergeCell ref="F8:F9"/>
  </mergeCells>
  <pageMargins left="0.9055118110236221" right="0.51181102362204722" top="0.59055118110236227" bottom="0.59055118110236227" header="0.31496062992125984" footer="0.31496062992125984"/>
  <pageSetup paperSize="9" scale="5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3C22-2A5D-422B-A162-85D781956D80}">
  <sheetPr>
    <tabColor rgb="FF7030A0"/>
    <pageSetUpPr fitToPage="1"/>
  </sheetPr>
  <dimension ref="A1:O68"/>
  <sheetViews>
    <sheetView zoomScale="50" zoomScaleNormal="50" workbookViewId="0">
      <selection activeCell="N25" sqref="N25"/>
    </sheetView>
  </sheetViews>
  <sheetFormatPr defaultRowHeight="15" x14ac:dyDescent="0.25"/>
  <cols>
    <col min="1" max="1" width="17.42578125" style="143" customWidth="1"/>
    <col min="2" max="2" width="7.42578125" style="143" customWidth="1"/>
    <col min="3" max="3" width="14" style="143" customWidth="1"/>
    <col min="4" max="4" width="58" style="143" customWidth="1"/>
    <col min="5" max="5" width="13.7109375" style="143" customWidth="1"/>
    <col min="6" max="6" width="8.5703125" style="143" customWidth="1"/>
    <col min="7" max="7" width="0" hidden="1" customWidth="1"/>
  </cols>
  <sheetData>
    <row r="1" spans="1:15" s="143" customFormat="1" ht="30" customHeight="1" x14ac:dyDescent="0.2">
      <c r="A1" s="214" t="s">
        <v>226</v>
      </c>
      <c r="B1" s="232"/>
      <c r="C1" s="215"/>
      <c r="D1" s="215"/>
      <c r="E1" s="216"/>
      <c r="F1" s="215"/>
      <c r="G1" s="215"/>
      <c r="H1" s="215"/>
      <c r="I1" s="215"/>
      <c r="J1" s="215"/>
      <c r="K1" s="215"/>
      <c r="L1" s="215"/>
      <c r="M1" s="215"/>
      <c r="N1" s="215"/>
      <c r="O1" s="290"/>
    </row>
    <row r="2" spans="1:15" s="143" customFormat="1" ht="30" customHeight="1" x14ac:dyDescent="0.25">
      <c r="A2" s="217" t="s">
        <v>125</v>
      </c>
      <c r="B2" s="218"/>
      <c r="C2" s="221"/>
      <c r="D2" s="220"/>
      <c r="E2" s="220" t="s">
        <v>67</v>
      </c>
      <c r="F2" s="218" t="s">
        <v>160</v>
      </c>
      <c r="G2" s="221"/>
      <c r="H2" s="301"/>
      <c r="I2" s="301"/>
      <c r="J2" s="301"/>
      <c r="K2" s="301"/>
      <c r="L2" s="301"/>
      <c r="M2" s="301"/>
      <c r="N2" s="301"/>
      <c r="O2" s="291"/>
    </row>
    <row r="3" spans="1:15" s="143" customFormat="1" ht="15" customHeight="1" x14ac:dyDescent="0.25">
      <c r="A3" s="217" t="s">
        <v>215</v>
      </c>
      <c r="B3" s="218"/>
      <c r="C3" s="221"/>
      <c r="D3" s="220"/>
      <c r="E3" s="220" t="s">
        <v>227</v>
      </c>
      <c r="F3" s="218" t="s">
        <v>159</v>
      </c>
      <c r="G3" s="220"/>
      <c r="H3" s="302"/>
      <c r="I3" s="301"/>
      <c r="J3" s="301"/>
      <c r="K3" s="301"/>
      <c r="L3" s="301"/>
      <c r="M3" s="301"/>
      <c r="N3" s="301"/>
      <c r="O3" s="291"/>
    </row>
    <row r="4" spans="1:15" s="143" customFormat="1" ht="15" customHeight="1" x14ac:dyDescent="0.25">
      <c r="A4" s="217" t="s">
        <v>161</v>
      </c>
      <c r="B4" s="218"/>
      <c r="C4" s="221"/>
      <c r="D4" s="220"/>
      <c r="E4" s="218"/>
      <c r="F4" s="218"/>
      <c r="G4" s="221"/>
      <c r="H4" s="221"/>
      <c r="I4" s="301"/>
      <c r="J4" s="301"/>
      <c r="K4" s="301"/>
      <c r="L4" s="301"/>
      <c r="M4" s="301"/>
      <c r="N4" s="301"/>
      <c r="O4" s="291"/>
    </row>
    <row r="5" spans="1:15" s="143" customFormat="1" ht="15" customHeight="1" x14ac:dyDescent="0.25">
      <c r="A5" s="217" t="s">
        <v>217</v>
      </c>
      <c r="B5" s="218"/>
      <c r="C5" s="221"/>
      <c r="D5" s="220"/>
      <c r="E5" s="220" t="s">
        <v>218</v>
      </c>
      <c r="F5" s="218" t="s">
        <v>219</v>
      </c>
      <c r="G5" s="221"/>
      <c r="H5" s="221"/>
      <c r="I5" s="221"/>
      <c r="J5" s="221"/>
      <c r="K5" s="221"/>
      <c r="L5" s="221"/>
      <c r="M5" s="221"/>
      <c r="N5" s="221"/>
      <c r="O5" s="293"/>
    </row>
    <row r="6" spans="1:15" s="143" customFormat="1" ht="15" customHeight="1" x14ac:dyDescent="0.25">
      <c r="A6" s="217" t="s">
        <v>220</v>
      </c>
      <c r="B6" s="218"/>
      <c r="C6" s="221"/>
      <c r="D6" s="220"/>
      <c r="E6" s="220" t="s">
        <v>221</v>
      </c>
      <c r="F6" s="218" t="s">
        <v>222</v>
      </c>
      <c r="G6" s="221"/>
      <c r="H6" s="221"/>
      <c r="I6" s="221"/>
      <c r="J6" s="221"/>
      <c r="K6" s="221"/>
      <c r="L6" s="221"/>
      <c r="M6" s="221"/>
      <c r="N6" s="221"/>
      <c r="O6" s="293"/>
    </row>
    <row r="7" spans="1:15" s="143" customFormat="1" ht="3" customHeight="1" x14ac:dyDescent="0.25">
      <c r="A7" s="233"/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303"/>
    </row>
    <row r="8" spans="1:15" s="143" customFormat="1" ht="15" customHeight="1" x14ac:dyDescent="0.25">
      <c r="A8" s="572" t="s">
        <v>228</v>
      </c>
      <c r="B8" s="575" t="s">
        <v>229</v>
      </c>
      <c r="C8" s="572"/>
      <c r="D8" s="572"/>
      <c r="E8" s="572"/>
      <c r="F8" s="572" t="s">
        <v>73</v>
      </c>
      <c r="G8" s="572" t="s">
        <v>273</v>
      </c>
      <c r="H8" s="572"/>
      <c r="I8" s="572"/>
      <c r="J8" s="572" t="s">
        <v>274</v>
      </c>
      <c r="K8" s="572"/>
      <c r="L8" s="572" t="s">
        <v>275</v>
      </c>
      <c r="M8" s="572"/>
      <c r="N8" s="575" t="s">
        <v>276</v>
      </c>
      <c r="O8" s="575" t="s">
        <v>277</v>
      </c>
    </row>
    <row r="9" spans="1:15" s="143" customFormat="1" ht="15" customHeight="1" x14ac:dyDescent="0.25">
      <c r="A9" s="576"/>
      <c r="B9" s="576"/>
      <c r="C9" s="576"/>
      <c r="D9" s="576"/>
      <c r="E9" s="576"/>
      <c r="F9" s="576"/>
      <c r="G9" s="222" t="s">
        <v>278</v>
      </c>
      <c r="H9" s="222" t="s">
        <v>279</v>
      </c>
      <c r="I9" s="222" t="s">
        <v>280</v>
      </c>
      <c r="J9" s="222" t="s">
        <v>281</v>
      </c>
      <c r="K9" s="222" t="s">
        <v>280</v>
      </c>
      <c r="L9" s="222" t="s">
        <v>281</v>
      </c>
      <c r="M9" s="222" t="s">
        <v>280</v>
      </c>
      <c r="N9" s="576"/>
      <c r="O9" s="576"/>
    </row>
    <row r="10" spans="1:15" s="143" customFormat="1" ht="15" customHeight="1" x14ac:dyDescent="0.25">
      <c r="A10" s="234"/>
      <c r="B10" s="235"/>
      <c r="C10" s="228"/>
      <c r="D10" s="226"/>
      <c r="E10" s="236"/>
      <c r="F10" s="227"/>
      <c r="G10" s="304"/>
      <c r="H10" s="304"/>
      <c r="I10" s="304"/>
      <c r="J10" s="304"/>
      <c r="K10" s="304"/>
      <c r="L10" s="304"/>
      <c r="M10" s="304"/>
      <c r="N10" s="304"/>
      <c r="O10" s="305"/>
    </row>
    <row r="11" spans="1:15" s="143" customFormat="1" ht="15" customHeight="1" x14ac:dyDescent="0.25">
      <c r="A11" s="235"/>
      <c r="B11" s="235"/>
      <c r="C11" s="226"/>
      <c r="D11" s="226"/>
      <c r="E11" s="236"/>
      <c r="F11" s="227"/>
      <c r="G11" s="304"/>
      <c r="H11" s="304"/>
      <c r="I11" s="304"/>
      <c r="J11" s="304"/>
      <c r="K11" s="304"/>
      <c r="L11" s="304"/>
      <c r="M11" s="304"/>
      <c r="N11" s="304"/>
      <c r="O11" s="305"/>
    </row>
    <row r="12" spans="1:15" s="147" customFormat="1" ht="15" customHeight="1" x14ac:dyDescent="0.25">
      <c r="A12" s="237" t="s">
        <v>325</v>
      </c>
      <c r="B12" s="238" t="s">
        <v>321</v>
      </c>
      <c r="C12" s="237"/>
      <c r="D12" s="237"/>
      <c r="E12" s="239"/>
      <c r="F12" s="237" t="s">
        <v>326</v>
      </c>
      <c r="G12" s="306"/>
      <c r="H12" s="307"/>
      <c r="I12" s="307"/>
      <c r="J12" s="307"/>
      <c r="K12" s="307"/>
      <c r="L12" s="307"/>
      <c r="M12" s="307"/>
      <c r="N12" s="242" t="s">
        <v>447</v>
      </c>
      <c r="O12" s="308" t="s">
        <v>448</v>
      </c>
    </row>
    <row r="13" spans="1:15" s="147" customFormat="1" ht="15" customHeight="1" x14ac:dyDescent="0.25">
      <c r="A13" s="237" t="s">
        <v>327</v>
      </c>
      <c r="B13" s="238" t="s">
        <v>321</v>
      </c>
      <c r="C13" s="237"/>
      <c r="D13" s="237"/>
      <c r="E13" s="239"/>
      <c r="F13" s="237" t="s">
        <v>326</v>
      </c>
      <c r="G13" s="307"/>
      <c r="H13" s="307"/>
      <c r="I13" s="307"/>
      <c r="J13" s="307"/>
      <c r="K13" s="307"/>
      <c r="L13" s="307"/>
      <c r="M13" s="307"/>
      <c r="N13" s="242" t="s">
        <v>447</v>
      </c>
      <c r="O13" s="308" t="s">
        <v>448</v>
      </c>
    </row>
    <row r="14" spans="1:15" s="147" customFormat="1" ht="15" customHeight="1" x14ac:dyDescent="0.25">
      <c r="A14" s="237" t="s">
        <v>327</v>
      </c>
      <c r="B14" s="238" t="s">
        <v>321</v>
      </c>
      <c r="C14" s="237"/>
      <c r="D14" s="237"/>
      <c r="E14" s="239"/>
      <c r="F14" s="237" t="s">
        <v>326</v>
      </c>
      <c r="G14" s="306"/>
      <c r="H14" s="307"/>
      <c r="I14" s="307"/>
      <c r="J14" s="307"/>
      <c r="K14" s="307"/>
      <c r="L14" s="307"/>
      <c r="M14" s="307"/>
      <c r="N14" s="242" t="s">
        <v>447</v>
      </c>
      <c r="O14" s="308" t="s">
        <v>448</v>
      </c>
    </row>
    <row r="15" spans="1:15" s="147" customFormat="1" ht="15" customHeight="1" x14ac:dyDescent="0.25">
      <c r="A15" s="237" t="s">
        <v>325</v>
      </c>
      <c r="B15" s="238" t="s">
        <v>321</v>
      </c>
      <c r="C15" s="237"/>
      <c r="D15" s="237"/>
      <c r="E15" s="239"/>
      <c r="F15" s="237" t="s">
        <v>326</v>
      </c>
      <c r="G15" s="307"/>
      <c r="H15" s="307"/>
      <c r="I15" s="307"/>
      <c r="J15" s="307"/>
      <c r="K15" s="307"/>
      <c r="L15" s="307"/>
      <c r="M15" s="307"/>
      <c r="N15" s="242" t="s">
        <v>447</v>
      </c>
      <c r="O15" s="308" t="s">
        <v>448</v>
      </c>
    </row>
    <row r="16" spans="1:15" s="147" customFormat="1" ht="15" customHeight="1" x14ac:dyDescent="0.25">
      <c r="A16" s="237" t="s">
        <v>325</v>
      </c>
      <c r="B16" s="238" t="s">
        <v>321</v>
      </c>
      <c r="C16" s="237"/>
      <c r="D16" s="237"/>
      <c r="E16" s="239"/>
      <c r="F16" s="237" t="s">
        <v>326</v>
      </c>
      <c r="G16" s="306"/>
      <c r="H16" s="307"/>
      <c r="I16" s="307"/>
      <c r="J16" s="307"/>
      <c r="K16" s="307"/>
      <c r="L16" s="307"/>
      <c r="M16" s="307"/>
      <c r="N16" s="242" t="s">
        <v>447</v>
      </c>
      <c r="O16" s="308" t="s">
        <v>448</v>
      </c>
    </row>
    <row r="17" spans="1:15" s="147" customFormat="1" ht="15" customHeight="1" x14ac:dyDescent="0.25">
      <c r="A17" s="237" t="s">
        <v>327</v>
      </c>
      <c r="B17" s="238" t="s">
        <v>321</v>
      </c>
      <c r="C17" s="237"/>
      <c r="D17" s="237"/>
      <c r="E17" s="239"/>
      <c r="F17" s="237" t="s">
        <v>326</v>
      </c>
      <c r="G17" s="307"/>
      <c r="H17" s="307"/>
      <c r="I17" s="307"/>
      <c r="J17" s="307"/>
      <c r="K17" s="307"/>
      <c r="L17" s="307"/>
      <c r="M17" s="307"/>
      <c r="N17" s="242" t="s">
        <v>447</v>
      </c>
      <c r="O17" s="308" t="s">
        <v>448</v>
      </c>
    </row>
    <row r="18" spans="1:15" s="147" customFormat="1" ht="15" customHeight="1" x14ac:dyDescent="0.25">
      <c r="A18" s="237" t="s">
        <v>325</v>
      </c>
      <c r="B18" s="238" t="s">
        <v>321</v>
      </c>
      <c r="C18" s="237"/>
      <c r="D18" s="237"/>
      <c r="E18" s="239"/>
      <c r="F18" s="237" t="s">
        <v>326</v>
      </c>
      <c r="G18" s="306"/>
      <c r="H18" s="307"/>
      <c r="I18" s="307"/>
      <c r="J18" s="307"/>
      <c r="K18" s="307"/>
      <c r="L18" s="307"/>
      <c r="M18" s="307"/>
      <c r="N18" s="242" t="s">
        <v>447</v>
      </c>
      <c r="O18" s="308" t="s">
        <v>448</v>
      </c>
    </row>
    <row r="19" spans="1:15" s="147" customFormat="1" ht="15" customHeight="1" x14ac:dyDescent="0.25">
      <c r="A19" s="237" t="s">
        <v>327</v>
      </c>
      <c r="B19" s="238" t="s">
        <v>321</v>
      </c>
      <c r="C19" s="237"/>
      <c r="D19" s="237"/>
      <c r="E19" s="239"/>
      <c r="F19" s="237" t="s">
        <v>326</v>
      </c>
      <c r="G19" s="307"/>
      <c r="H19" s="307"/>
      <c r="I19" s="307"/>
      <c r="J19" s="307"/>
      <c r="K19" s="307"/>
      <c r="L19" s="307"/>
      <c r="M19" s="307"/>
      <c r="N19" s="242" t="s">
        <v>447</v>
      </c>
      <c r="O19" s="308" t="s">
        <v>448</v>
      </c>
    </row>
    <row r="20" spans="1:15" s="143" customFormat="1" ht="15" customHeight="1" x14ac:dyDescent="0.25">
      <c r="A20" s="235"/>
      <c r="B20" s="235"/>
      <c r="C20" s="227"/>
      <c r="D20" s="227"/>
      <c r="E20" s="236"/>
      <c r="F20" s="227"/>
      <c r="G20" s="304"/>
      <c r="H20" s="304"/>
      <c r="I20" s="304"/>
      <c r="J20" s="304"/>
      <c r="K20" s="304"/>
      <c r="L20" s="304"/>
      <c r="M20" s="304"/>
      <c r="N20" s="304"/>
      <c r="O20" s="305"/>
    </row>
    <row r="21" spans="1:15" s="143" customFormat="1" ht="15" customHeight="1" x14ac:dyDescent="0.25">
      <c r="A21" s="227"/>
      <c r="B21" s="227"/>
      <c r="C21" s="227"/>
      <c r="D21" s="240"/>
      <c r="E21" s="227"/>
      <c r="F21" s="227"/>
      <c r="G21" s="227"/>
      <c r="H21" s="227"/>
      <c r="I21" s="309">
        <f>SUM(I10:I20)</f>
        <v>0</v>
      </c>
      <c r="J21" s="227"/>
      <c r="K21" s="309">
        <f>SUM(K10:K20)</f>
        <v>0</v>
      </c>
      <c r="L21" s="227"/>
      <c r="M21" s="309">
        <f>SUM(M10:M20)</f>
        <v>0</v>
      </c>
      <c r="N21" s="227"/>
      <c r="O21" s="296"/>
    </row>
    <row r="22" spans="1:15" s="143" customFormat="1" ht="12.75" customHeight="1" x14ac:dyDescent="0.25"/>
    <row r="23" spans="1:15" s="143" customFormat="1" ht="12.75" customHeight="1" x14ac:dyDescent="0.25"/>
    <row r="24" spans="1:15" s="143" customFormat="1" ht="12.75" customHeight="1" x14ac:dyDescent="0.25"/>
    <row r="25" spans="1:15" s="143" customFormat="1" ht="12.75" customHeight="1" x14ac:dyDescent="0.25"/>
    <row r="26" spans="1:15" s="143" customFormat="1" ht="12.75" customHeight="1" x14ac:dyDescent="0.25"/>
    <row r="27" spans="1:15" s="143" customFormat="1" ht="12.75" customHeight="1" x14ac:dyDescent="0.25"/>
    <row r="28" spans="1:15" s="143" customFormat="1" ht="12.75" customHeight="1" x14ac:dyDescent="0.25"/>
    <row r="29" spans="1:15" s="143" customFormat="1" ht="12.75" customHeight="1" x14ac:dyDescent="0.25"/>
    <row r="30" spans="1:15" s="143" customFormat="1" ht="12.75" customHeight="1" x14ac:dyDescent="0.25"/>
    <row r="31" spans="1:15" s="143" customFormat="1" ht="12.75" customHeight="1" x14ac:dyDescent="0.25"/>
    <row r="32" spans="1:15" s="143" customFormat="1" ht="12.75" customHeight="1" x14ac:dyDescent="0.25"/>
    <row r="33" s="143" customFormat="1" ht="12.75" customHeight="1" x14ac:dyDescent="0.25"/>
    <row r="34" s="143" customFormat="1" ht="12.75" customHeight="1" x14ac:dyDescent="0.25"/>
    <row r="35" s="143" customFormat="1" ht="12.75" customHeight="1" x14ac:dyDescent="0.25"/>
    <row r="36" s="143" customFormat="1" ht="12.75" customHeight="1" x14ac:dyDescent="0.25"/>
    <row r="37" s="143" customFormat="1" ht="12.75" customHeight="1" x14ac:dyDescent="0.25"/>
    <row r="38" s="143" customFormat="1" ht="12.75" customHeight="1" x14ac:dyDescent="0.25"/>
    <row r="39" s="143" customFormat="1" ht="12.75" customHeight="1" x14ac:dyDescent="0.25"/>
    <row r="40" s="143" customFormat="1" ht="12.75" customHeight="1" x14ac:dyDescent="0.25"/>
    <row r="41" s="143" customFormat="1" ht="12.75" customHeight="1" x14ac:dyDescent="0.25"/>
    <row r="42" s="143" customFormat="1" ht="12.75" customHeight="1" x14ac:dyDescent="0.25"/>
    <row r="43" s="143" customFormat="1" ht="12.75" customHeight="1" x14ac:dyDescent="0.25"/>
    <row r="44" s="143" customFormat="1" ht="12.75" customHeight="1" x14ac:dyDescent="0.25"/>
    <row r="45" s="143" customFormat="1" ht="12.75" customHeight="1" x14ac:dyDescent="0.25"/>
    <row r="46" s="143" customFormat="1" ht="12.75" customHeight="1" x14ac:dyDescent="0.25"/>
    <row r="47" s="143" customFormat="1" ht="12.75" customHeight="1" x14ac:dyDescent="0.25"/>
    <row r="48" s="143" customFormat="1" ht="12.75" customHeight="1" x14ac:dyDescent="0.25"/>
    <row r="49" s="143" customFormat="1" ht="12.75" customHeight="1" x14ac:dyDescent="0.25"/>
    <row r="50" s="143" customFormat="1" ht="12.75" customHeight="1" x14ac:dyDescent="0.25"/>
    <row r="51" s="143" customFormat="1" ht="12.75" customHeight="1" x14ac:dyDescent="0.25"/>
    <row r="52" s="143" customFormat="1" ht="12.75" customHeight="1" x14ac:dyDescent="0.25"/>
    <row r="53" s="143" customFormat="1" ht="12.75" customHeight="1" x14ac:dyDescent="0.25"/>
    <row r="54" s="143" customFormat="1" ht="12.75" customHeight="1" x14ac:dyDescent="0.25"/>
    <row r="55" s="143" customFormat="1" ht="12.75" customHeight="1" x14ac:dyDescent="0.25"/>
    <row r="56" s="143" customFormat="1" ht="12.75" customHeight="1" x14ac:dyDescent="0.25"/>
    <row r="57" s="143" customFormat="1" ht="12.75" customHeight="1" x14ac:dyDescent="0.25"/>
    <row r="58" s="143" customFormat="1" ht="12.75" customHeight="1" x14ac:dyDescent="0.25"/>
    <row r="59" s="143" customFormat="1" ht="12.75" customHeight="1" x14ac:dyDescent="0.25"/>
    <row r="60" s="143" customFormat="1" ht="12.75" customHeight="1" x14ac:dyDescent="0.25"/>
    <row r="61" s="143" customFormat="1" ht="12.75" customHeight="1" x14ac:dyDescent="0.25"/>
    <row r="62" s="143" customFormat="1" ht="12.75" customHeight="1" x14ac:dyDescent="0.25"/>
    <row r="63" s="143" customFormat="1" ht="12.75" customHeight="1" x14ac:dyDescent="0.25"/>
    <row r="64" s="143" customFormat="1" ht="12.75" customHeight="1" x14ac:dyDescent="0.25"/>
    <row r="65" s="143" customFormat="1" ht="12.75" customHeight="1" x14ac:dyDescent="0.25"/>
    <row r="66" s="143" customFormat="1" ht="12.75" customHeight="1" x14ac:dyDescent="0.25"/>
    <row r="67" s="143" customFormat="1" ht="12.75" customHeight="1" x14ac:dyDescent="0.25"/>
    <row r="68" s="143" customFormat="1" ht="12.75" customHeight="1" x14ac:dyDescent="0.25"/>
  </sheetData>
  <mergeCells count="11">
    <mergeCell ref="F8:F9"/>
    <mergeCell ref="A8:A9"/>
    <mergeCell ref="B8:B9"/>
    <mergeCell ref="C8:C9"/>
    <mergeCell ref="D8:D9"/>
    <mergeCell ref="E8:E9"/>
    <mergeCell ref="G8:I8"/>
    <mergeCell ref="J8:K8"/>
    <mergeCell ref="L8:M8"/>
    <mergeCell ref="N8:N9"/>
    <mergeCell ref="O8:O9"/>
  </mergeCells>
  <pageMargins left="0.9055118110236221" right="0.51181102362204722" top="0.59055118110236227" bottom="0.59055118110236227" header="0.31496062992125984" footer="0.31496062992125984"/>
  <pageSetup paperSize="9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0E684-C72F-4417-B18A-1D88962FFDD7}">
  <sheetPr>
    <tabColor rgb="FFFF66FF"/>
    <pageSetUpPr fitToPage="1"/>
  </sheetPr>
  <dimension ref="A1:E41"/>
  <sheetViews>
    <sheetView workbookViewId="0">
      <selection activeCell="I6" sqref="I6"/>
    </sheetView>
  </sheetViews>
  <sheetFormatPr defaultRowHeight="15" x14ac:dyDescent="0.25"/>
  <cols>
    <col min="1" max="3" width="21.7109375" style="404" customWidth="1"/>
    <col min="4" max="5" width="17.42578125" style="404" customWidth="1"/>
  </cols>
  <sheetData>
    <row r="1" spans="1:5" s="404" customFormat="1" ht="19.5" customHeight="1" x14ac:dyDescent="0.25">
      <c r="A1" s="405" t="s">
        <v>510</v>
      </c>
      <c r="B1" s="406" t="s">
        <v>9</v>
      </c>
      <c r="C1" s="407" t="s">
        <v>511</v>
      </c>
      <c r="D1" s="424"/>
      <c r="E1" s="425"/>
    </row>
    <row r="2" spans="1:5" s="404" customFormat="1" ht="19.5" customHeight="1" x14ac:dyDescent="0.25">
      <c r="A2" s="408" t="str">
        <f>ZAD!C9</f>
        <v>Karolína Dittrichová</v>
      </c>
      <c r="B2" s="409" t="str">
        <f>ZAD!C6</f>
        <v>Paul Peter Fischer</v>
      </c>
      <c r="C2" s="410" t="s">
        <v>513</v>
      </c>
      <c r="D2" s="426"/>
      <c r="E2" s="427"/>
    </row>
    <row r="3" spans="1:5" s="404" customFormat="1" ht="16.5" customHeight="1" x14ac:dyDescent="0.25">
      <c r="A3" s="411" t="s">
        <v>514</v>
      </c>
      <c r="B3" s="428" t="s">
        <v>515</v>
      </c>
      <c r="C3" s="428"/>
      <c r="D3" s="426"/>
      <c r="E3" s="427"/>
    </row>
    <row r="4" spans="1:5" s="404" customFormat="1" ht="16.5" customHeight="1" x14ac:dyDescent="0.25">
      <c r="A4" s="412"/>
      <c r="B4" s="429"/>
      <c r="C4" s="429"/>
      <c r="D4" s="430"/>
      <c r="E4" s="431"/>
    </row>
    <row r="5" spans="1:5" s="404" customFormat="1" ht="18" customHeight="1" x14ac:dyDescent="0.25">
      <c r="A5" s="411" t="s">
        <v>516</v>
      </c>
      <c r="B5" s="413"/>
      <c r="C5" s="414"/>
      <c r="D5" s="415" t="s">
        <v>517</v>
      </c>
      <c r="E5" s="416" t="str">
        <f>ZAD!C11</f>
        <v>2021/34</v>
      </c>
    </row>
    <row r="6" spans="1:5" s="404" customFormat="1" ht="18" customHeight="1" x14ac:dyDescent="0.25">
      <c r="A6" s="432" t="str">
        <f>ZAD!C4</f>
        <v>DC-Jílové,ppč. 3669, přípojka NN</v>
      </c>
      <c r="B6" s="433"/>
      <c r="C6" s="434"/>
      <c r="D6" s="417" t="s">
        <v>67</v>
      </c>
      <c r="E6" s="419" t="str">
        <f>ZAD!C8</f>
        <v>05/2022</v>
      </c>
    </row>
    <row r="7" spans="1:5" s="404" customFormat="1" ht="18" customHeight="1" x14ac:dyDescent="0.25">
      <c r="A7" s="432"/>
      <c r="B7" s="433"/>
      <c r="C7" s="434"/>
      <c r="D7" s="417" t="s">
        <v>518</v>
      </c>
      <c r="E7" s="418" t="s">
        <v>519</v>
      </c>
    </row>
    <row r="8" spans="1:5" s="404" customFormat="1" ht="18" customHeight="1" x14ac:dyDescent="0.25">
      <c r="A8" s="432"/>
      <c r="B8" s="433"/>
      <c r="C8" s="434"/>
      <c r="D8" s="438" t="str">
        <f>ZAD!C5</f>
        <v>IP-12-4009400</v>
      </c>
      <c r="E8" s="439"/>
    </row>
    <row r="9" spans="1:5" s="404" customFormat="1" ht="18" customHeight="1" x14ac:dyDescent="0.25">
      <c r="A9" s="435"/>
      <c r="B9" s="436"/>
      <c r="C9" s="437"/>
      <c r="D9" s="438"/>
      <c r="E9" s="439"/>
    </row>
    <row r="10" spans="1:5" s="404" customFormat="1" ht="48" customHeight="1" thickBot="1" x14ac:dyDescent="0.3">
      <c r="A10" s="420"/>
      <c r="B10" s="421"/>
      <c r="C10" s="421"/>
      <c r="D10" s="422"/>
      <c r="E10" s="423"/>
    </row>
    <row r="11" spans="1:5" s="404" customFormat="1" ht="19.5" customHeight="1" x14ac:dyDescent="0.25">
      <c r="A11" s="405" t="s">
        <v>510</v>
      </c>
      <c r="B11" s="406" t="s">
        <v>9</v>
      </c>
      <c r="C11" s="407" t="s">
        <v>511</v>
      </c>
      <c r="D11" s="424"/>
      <c r="E11" s="425"/>
    </row>
    <row r="12" spans="1:5" s="404" customFormat="1" ht="19.5" customHeight="1" x14ac:dyDescent="0.25">
      <c r="A12" s="408" t="str">
        <f>A2</f>
        <v>Karolína Dittrichová</v>
      </c>
      <c r="B12" s="409" t="s">
        <v>512</v>
      </c>
      <c r="C12" s="410" t="s">
        <v>513</v>
      </c>
      <c r="D12" s="426"/>
      <c r="E12" s="427"/>
    </row>
    <row r="13" spans="1:5" s="404" customFormat="1" ht="16.5" customHeight="1" x14ac:dyDescent="0.25">
      <c r="A13" s="411" t="s">
        <v>514</v>
      </c>
      <c r="B13" s="428" t="s">
        <v>515</v>
      </c>
      <c r="C13" s="428"/>
      <c r="D13" s="426"/>
      <c r="E13" s="427"/>
    </row>
    <row r="14" spans="1:5" s="404" customFormat="1" ht="16.5" customHeight="1" x14ac:dyDescent="0.25">
      <c r="A14" s="412"/>
      <c r="B14" s="429"/>
      <c r="C14" s="429"/>
      <c r="D14" s="430"/>
      <c r="E14" s="431"/>
    </row>
    <row r="15" spans="1:5" s="404" customFormat="1" ht="18" customHeight="1" x14ac:dyDescent="0.25">
      <c r="A15" s="411" t="s">
        <v>516</v>
      </c>
      <c r="B15" s="413"/>
      <c r="C15" s="414"/>
      <c r="D15" s="415" t="s">
        <v>517</v>
      </c>
      <c r="E15" s="416" t="str">
        <f>E5</f>
        <v>2021/34</v>
      </c>
    </row>
    <row r="16" spans="1:5" s="404" customFormat="1" ht="18" customHeight="1" x14ac:dyDescent="0.25">
      <c r="A16" s="432" t="str">
        <f>A6</f>
        <v>DC-Jílové,ppč. 3669, přípojka NN</v>
      </c>
      <c r="B16" s="433"/>
      <c r="C16" s="434"/>
      <c r="D16" s="417" t="s">
        <v>67</v>
      </c>
      <c r="E16" s="418" t="str">
        <f>E6</f>
        <v>05/2022</v>
      </c>
    </row>
    <row r="17" spans="1:5" s="404" customFormat="1" ht="18" customHeight="1" x14ac:dyDescent="0.25">
      <c r="A17" s="432"/>
      <c r="B17" s="433"/>
      <c r="C17" s="434"/>
      <c r="D17" s="417" t="s">
        <v>518</v>
      </c>
      <c r="E17" s="418" t="s">
        <v>519</v>
      </c>
    </row>
    <row r="18" spans="1:5" s="404" customFormat="1" ht="18" customHeight="1" x14ac:dyDescent="0.25">
      <c r="A18" s="432"/>
      <c r="B18" s="433"/>
      <c r="C18" s="434"/>
      <c r="D18" s="438" t="str">
        <f>D8</f>
        <v>IP-12-4009400</v>
      </c>
      <c r="E18" s="439"/>
    </row>
    <row r="19" spans="1:5" s="404" customFormat="1" ht="18" customHeight="1" x14ac:dyDescent="0.25">
      <c r="A19" s="435"/>
      <c r="B19" s="436"/>
      <c r="C19" s="437"/>
      <c r="D19" s="438"/>
      <c r="E19" s="439"/>
    </row>
    <row r="20" spans="1:5" s="404" customFormat="1" ht="48" customHeight="1" thickBot="1" x14ac:dyDescent="0.3">
      <c r="A20" s="420"/>
      <c r="B20" s="421"/>
      <c r="C20" s="421"/>
      <c r="D20" s="422"/>
      <c r="E20" s="423"/>
    </row>
    <row r="21" spans="1:5" s="404" customFormat="1" ht="19.5" customHeight="1" x14ac:dyDescent="0.25">
      <c r="A21" s="405" t="s">
        <v>510</v>
      </c>
      <c r="B21" s="406" t="s">
        <v>9</v>
      </c>
      <c r="C21" s="407" t="s">
        <v>511</v>
      </c>
      <c r="D21" s="424"/>
      <c r="E21" s="425"/>
    </row>
    <row r="22" spans="1:5" s="404" customFormat="1" ht="19.5" customHeight="1" x14ac:dyDescent="0.25">
      <c r="A22" s="408" t="str">
        <f>A2</f>
        <v>Karolína Dittrichová</v>
      </c>
      <c r="B22" s="409" t="s">
        <v>512</v>
      </c>
      <c r="C22" s="410" t="s">
        <v>513</v>
      </c>
      <c r="D22" s="426"/>
      <c r="E22" s="427"/>
    </row>
    <row r="23" spans="1:5" s="404" customFormat="1" ht="16.5" customHeight="1" x14ac:dyDescent="0.25">
      <c r="A23" s="411" t="s">
        <v>514</v>
      </c>
      <c r="B23" s="428" t="s">
        <v>515</v>
      </c>
      <c r="C23" s="428"/>
      <c r="D23" s="426"/>
      <c r="E23" s="427"/>
    </row>
    <row r="24" spans="1:5" s="404" customFormat="1" ht="16.5" customHeight="1" x14ac:dyDescent="0.25">
      <c r="A24" s="412"/>
      <c r="B24" s="429"/>
      <c r="C24" s="429"/>
      <c r="D24" s="430"/>
      <c r="E24" s="431"/>
    </row>
    <row r="25" spans="1:5" s="404" customFormat="1" ht="18" customHeight="1" x14ac:dyDescent="0.25">
      <c r="A25" s="411" t="s">
        <v>516</v>
      </c>
      <c r="B25" s="413"/>
      <c r="C25" s="414"/>
      <c r="D25" s="415" t="s">
        <v>517</v>
      </c>
      <c r="E25" s="416" t="str">
        <f>E5</f>
        <v>2021/34</v>
      </c>
    </row>
    <row r="26" spans="1:5" s="404" customFormat="1" ht="18" customHeight="1" x14ac:dyDescent="0.25">
      <c r="A26" s="432" t="str">
        <f>A6</f>
        <v>DC-Jílové,ppč. 3669, přípojka NN</v>
      </c>
      <c r="B26" s="433"/>
      <c r="C26" s="434"/>
      <c r="D26" s="417" t="s">
        <v>67</v>
      </c>
      <c r="E26" s="418" t="str">
        <f>E6</f>
        <v>05/2022</v>
      </c>
    </row>
    <row r="27" spans="1:5" s="404" customFormat="1" ht="18" customHeight="1" x14ac:dyDescent="0.25">
      <c r="A27" s="432"/>
      <c r="B27" s="433"/>
      <c r="C27" s="434"/>
      <c r="D27" s="417" t="s">
        <v>518</v>
      </c>
      <c r="E27" s="418" t="s">
        <v>519</v>
      </c>
    </row>
    <row r="28" spans="1:5" s="404" customFormat="1" ht="18" customHeight="1" x14ac:dyDescent="0.25">
      <c r="A28" s="432"/>
      <c r="B28" s="433"/>
      <c r="C28" s="434"/>
      <c r="D28" s="438" t="str">
        <f>D8</f>
        <v>IP-12-4009400</v>
      </c>
      <c r="E28" s="439"/>
    </row>
    <row r="29" spans="1:5" s="404" customFormat="1" ht="18" customHeight="1" x14ac:dyDescent="0.25">
      <c r="A29" s="435"/>
      <c r="B29" s="436"/>
      <c r="C29" s="437"/>
      <c r="D29" s="438"/>
      <c r="E29" s="439"/>
    </row>
    <row r="30" spans="1:5" s="404" customFormat="1" ht="48" customHeight="1" thickBot="1" x14ac:dyDescent="0.3">
      <c r="A30" s="420"/>
      <c r="B30" s="421"/>
      <c r="C30" s="421"/>
      <c r="D30" s="422"/>
      <c r="E30" s="423"/>
    </row>
    <row r="31" spans="1:5" s="404" customFormat="1" ht="19.5" customHeight="1" x14ac:dyDescent="0.25">
      <c r="A31" s="405" t="s">
        <v>510</v>
      </c>
      <c r="B31" s="406" t="s">
        <v>9</v>
      </c>
      <c r="C31" s="407" t="s">
        <v>511</v>
      </c>
      <c r="D31" s="424"/>
      <c r="E31" s="425"/>
    </row>
    <row r="32" spans="1:5" s="404" customFormat="1" ht="19.5" customHeight="1" x14ac:dyDescent="0.25">
      <c r="A32" s="408" t="str">
        <f>A2</f>
        <v>Karolína Dittrichová</v>
      </c>
      <c r="B32" s="409" t="s">
        <v>512</v>
      </c>
      <c r="C32" s="410" t="s">
        <v>513</v>
      </c>
      <c r="D32" s="426"/>
      <c r="E32" s="427"/>
    </row>
    <row r="33" spans="1:5" s="404" customFormat="1" ht="16.5" customHeight="1" x14ac:dyDescent="0.25">
      <c r="A33" s="411" t="s">
        <v>514</v>
      </c>
      <c r="B33" s="428" t="s">
        <v>515</v>
      </c>
      <c r="C33" s="428"/>
      <c r="D33" s="426"/>
      <c r="E33" s="427"/>
    </row>
    <row r="34" spans="1:5" s="404" customFormat="1" ht="16.5" customHeight="1" x14ac:dyDescent="0.25">
      <c r="A34" s="412"/>
      <c r="B34" s="429"/>
      <c r="C34" s="429"/>
      <c r="D34" s="430"/>
      <c r="E34" s="431"/>
    </row>
    <row r="35" spans="1:5" s="404" customFormat="1" ht="18" customHeight="1" x14ac:dyDescent="0.25">
      <c r="A35" s="411" t="s">
        <v>516</v>
      </c>
      <c r="B35" s="413"/>
      <c r="C35" s="414"/>
      <c r="D35" s="415" t="s">
        <v>517</v>
      </c>
      <c r="E35" s="416" t="str">
        <f>E5</f>
        <v>2021/34</v>
      </c>
    </row>
    <row r="36" spans="1:5" s="404" customFormat="1" ht="18" customHeight="1" x14ac:dyDescent="0.25">
      <c r="A36" s="432" t="str">
        <f>A6</f>
        <v>DC-Jílové,ppč. 3669, přípojka NN</v>
      </c>
      <c r="B36" s="433"/>
      <c r="C36" s="434"/>
      <c r="D36" s="417" t="s">
        <v>67</v>
      </c>
      <c r="E36" s="418" t="str">
        <f>E6</f>
        <v>05/2022</v>
      </c>
    </row>
    <row r="37" spans="1:5" s="404" customFormat="1" ht="18" customHeight="1" x14ac:dyDescent="0.25">
      <c r="A37" s="432"/>
      <c r="B37" s="433"/>
      <c r="C37" s="434"/>
      <c r="D37" s="417" t="s">
        <v>518</v>
      </c>
      <c r="E37" s="418" t="s">
        <v>519</v>
      </c>
    </row>
    <row r="38" spans="1:5" s="404" customFormat="1" ht="18" customHeight="1" x14ac:dyDescent="0.25">
      <c r="A38" s="432"/>
      <c r="B38" s="433"/>
      <c r="C38" s="434"/>
      <c r="D38" s="438" t="str">
        <f>D8</f>
        <v>IP-12-4009400</v>
      </c>
      <c r="E38" s="439"/>
    </row>
    <row r="39" spans="1:5" s="404" customFormat="1" ht="18" customHeight="1" x14ac:dyDescent="0.25">
      <c r="A39" s="435"/>
      <c r="B39" s="436"/>
      <c r="C39" s="437"/>
      <c r="D39" s="438"/>
      <c r="E39" s="439"/>
    </row>
    <row r="40" spans="1:5" s="404" customFormat="1" ht="48" customHeight="1" thickBot="1" x14ac:dyDescent="0.3">
      <c r="A40" s="420"/>
      <c r="B40" s="421"/>
      <c r="C40" s="421"/>
      <c r="D40" s="422"/>
      <c r="E40" s="423"/>
    </row>
    <row r="41" spans="1:5" s="404" customFormat="1" x14ac:dyDescent="0.25"/>
  </sheetData>
  <mergeCells count="24">
    <mergeCell ref="A40:E40"/>
    <mergeCell ref="D21:E22"/>
    <mergeCell ref="B23:C24"/>
    <mergeCell ref="D23:E24"/>
    <mergeCell ref="A26:C29"/>
    <mergeCell ref="D28:E29"/>
    <mergeCell ref="A30:E30"/>
    <mergeCell ref="D31:E32"/>
    <mergeCell ref="B33:C34"/>
    <mergeCell ref="D33:E34"/>
    <mergeCell ref="A36:C39"/>
    <mergeCell ref="D38:E39"/>
    <mergeCell ref="A20:E20"/>
    <mergeCell ref="D1:E2"/>
    <mergeCell ref="B3:C4"/>
    <mergeCell ref="D3:E4"/>
    <mergeCell ref="A6:C9"/>
    <mergeCell ref="D8:E9"/>
    <mergeCell ref="A10:E10"/>
    <mergeCell ref="D11:E12"/>
    <mergeCell ref="B13:C14"/>
    <mergeCell ref="D13:E14"/>
    <mergeCell ref="A16:C19"/>
    <mergeCell ref="D18:E19"/>
  </mergeCells>
  <pageMargins left="0" right="0" top="0" bottom="0" header="0" footer="0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0CE7-655E-47DB-83E8-2DC7ADB5589F}">
  <sheetPr>
    <tabColor rgb="FF7030A0"/>
    <pageSetUpPr fitToPage="1"/>
  </sheetPr>
  <dimension ref="A1:G73"/>
  <sheetViews>
    <sheetView zoomScale="40" zoomScaleNormal="40" workbookViewId="0">
      <selection activeCell="N25" sqref="N25"/>
    </sheetView>
  </sheetViews>
  <sheetFormatPr defaultRowHeight="15" x14ac:dyDescent="0.25"/>
  <cols>
    <col min="1" max="1" width="16.28515625" style="143" customWidth="1"/>
    <col min="2" max="2" width="10.7109375" style="143" customWidth="1"/>
    <col min="3" max="3" width="50" style="143" customWidth="1"/>
    <col min="4" max="4" width="13.7109375" style="143" customWidth="1"/>
    <col min="5" max="5" width="8.5703125" style="143" customWidth="1"/>
    <col min="6" max="6" width="14.28515625" style="143" customWidth="1"/>
    <col min="7" max="7" width="0" hidden="1" customWidth="1"/>
  </cols>
  <sheetData>
    <row r="1" spans="1:7" s="143" customFormat="1" ht="30" customHeight="1" x14ac:dyDescent="0.2">
      <c r="A1" s="214" t="s">
        <v>214</v>
      </c>
      <c r="B1" s="215"/>
      <c r="C1" s="215"/>
      <c r="D1" s="216"/>
      <c r="E1" s="215"/>
      <c r="F1" s="215"/>
      <c r="G1" s="290"/>
    </row>
    <row r="2" spans="1:7" s="143" customFormat="1" ht="30" customHeight="1" x14ac:dyDescent="0.25">
      <c r="A2" s="217" t="s">
        <v>125</v>
      </c>
      <c r="B2" s="218"/>
      <c r="C2" s="219"/>
      <c r="D2" s="220" t="s">
        <v>67</v>
      </c>
      <c r="E2" s="218" t="s">
        <v>160</v>
      </c>
      <c r="F2" s="221"/>
      <c r="G2" s="291"/>
    </row>
    <row r="3" spans="1:7" s="143" customFormat="1" ht="15" customHeight="1" x14ac:dyDescent="0.25">
      <c r="A3" s="217" t="s">
        <v>215</v>
      </c>
      <c r="B3" s="218"/>
      <c r="C3" s="221"/>
      <c r="D3" s="220" t="s">
        <v>216</v>
      </c>
      <c r="E3" s="218" t="s">
        <v>159</v>
      </c>
      <c r="F3" s="221"/>
      <c r="G3" s="292"/>
    </row>
    <row r="4" spans="1:7" s="143" customFormat="1" ht="15" customHeight="1" x14ac:dyDescent="0.25">
      <c r="A4" s="217" t="s">
        <v>161</v>
      </c>
      <c r="B4" s="218"/>
      <c r="C4" s="221"/>
      <c r="D4" s="218"/>
      <c r="E4" s="218"/>
      <c r="F4" s="221"/>
      <c r="G4" s="293"/>
    </row>
    <row r="5" spans="1:7" s="143" customFormat="1" ht="15" customHeight="1" x14ac:dyDescent="0.25">
      <c r="A5" s="217" t="s">
        <v>217</v>
      </c>
      <c r="B5" s="218"/>
      <c r="C5" s="221"/>
      <c r="D5" s="220" t="s">
        <v>218</v>
      </c>
      <c r="E5" s="218" t="s">
        <v>219</v>
      </c>
      <c r="F5" s="221"/>
      <c r="G5" s="293"/>
    </row>
    <row r="6" spans="1:7" s="143" customFormat="1" ht="15" customHeight="1" x14ac:dyDescent="0.25">
      <c r="A6" s="217" t="s">
        <v>220</v>
      </c>
      <c r="B6" s="218"/>
      <c r="C6" s="221"/>
      <c r="D6" s="220"/>
      <c r="E6" s="218" t="s">
        <v>222</v>
      </c>
      <c r="F6" s="221"/>
      <c r="G6" s="293"/>
    </row>
    <row r="7" spans="1:7" s="143" customFormat="1" ht="3" customHeight="1" x14ac:dyDescent="0.25">
      <c r="A7" s="217"/>
      <c r="B7" s="221"/>
      <c r="C7" s="221"/>
      <c r="D7" s="221"/>
      <c r="E7" s="221"/>
      <c r="F7" s="221"/>
      <c r="G7" s="293"/>
    </row>
    <row r="8" spans="1:7" s="143" customFormat="1" ht="30" customHeight="1" x14ac:dyDescent="0.25">
      <c r="A8" s="222" t="s">
        <v>223</v>
      </c>
      <c r="B8" s="222" t="s">
        <v>224</v>
      </c>
      <c r="C8" s="222"/>
      <c r="D8" s="222"/>
      <c r="E8" s="222"/>
      <c r="F8" s="222" t="s">
        <v>225</v>
      </c>
      <c r="G8" s="222" t="s">
        <v>272</v>
      </c>
    </row>
    <row r="9" spans="1:7" s="295" customFormat="1" ht="15" customHeight="1" x14ac:dyDescent="0.25">
      <c r="A9" s="223" t="s">
        <v>54</v>
      </c>
      <c r="B9" s="224"/>
      <c r="C9" s="225"/>
      <c r="D9" s="224"/>
      <c r="E9" s="224"/>
      <c r="F9" s="224"/>
      <c r="G9" s="294"/>
    </row>
    <row r="10" spans="1:7" s="295" customFormat="1" ht="15" customHeight="1" x14ac:dyDescent="0.25">
      <c r="A10" s="226" t="s">
        <v>318</v>
      </c>
      <c r="B10" s="227"/>
      <c r="C10" s="226"/>
      <c r="D10" s="227"/>
      <c r="E10" s="227"/>
      <c r="F10" s="227"/>
      <c r="G10" s="296"/>
    </row>
    <row r="11" spans="1:7" s="298" customFormat="1" ht="15" customHeight="1" x14ac:dyDescent="0.25">
      <c r="A11" s="226" t="s">
        <v>319</v>
      </c>
      <c r="B11" s="228"/>
      <c r="C11" s="226"/>
      <c r="D11" s="228"/>
      <c r="E11" s="226"/>
      <c r="F11" s="228"/>
      <c r="G11" s="297"/>
    </row>
    <row r="12" spans="1:7" s="300" customFormat="1" ht="15" customHeight="1" x14ac:dyDescent="0.25">
      <c r="A12" s="229" t="s">
        <v>320</v>
      </c>
      <c r="B12" s="229" t="s">
        <v>321</v>
      </c>
      <c r="C12" s="229"/>
      <c r="D12" s="230"/>
      <c r="E12" s="229"/>
      <c r="F12" s="231">
        <v>15730.31</v>
      </c>
      <c r="G12" s="299">
        <v>15730.31</v>
      </c>
    </row>
    <row r="13" spans="1:7" s="300" customFormat="1" ht="15" customHeight="1" x14ac:dyDescent="0.25">
      <c r="A13" s="229" t="s">
        <v>323</v>
      </c>
      <c r="B13" s="229" t="s">
        <v>321</v>
      </c>
      <c r="C13" s="229"/>
      <c r="D13" s="230"/>
      <c r="E13" s="229"/>
      <c r="F13" s="231">
        <v>467.41</v>
      </c>
      <c r="G13" s="299">
        <v>41.599490000000003</v>
      </c>
    </row>
    <row r="14" spans="1:7" s="300" customFormat="1" ht="15" customHeight="1" x14ac:dyDescent="0.25">
      <c r="A14" s="229" t="s">
        <v>325</v>
      </c>
      <c r="B14" s="229" t="s">
        <v>321</v>
      </c>
      <c r="C14" s="229"/>
      <c r="D14" s="230"/>
      <c r="E14" s="229"/>
      <c r="F14" s="231">
        <v>77.78</v>
      </c>
      <c r="G14" s="299">
        <v>11.51144</v>
      </c>
    </row>
    <row r="15" spans="1:7" s="300" customFormat="1" ht="15" customHeight="1" x14ac:dyDescent="0.25">
      <c r="A15" s="229" t="s">
        <v>327</v>
      </c>
      <c r="B15" s="229" t="s">
        <v>321</v>
      </c>
      <c r="C15" s="229"/>
      <c r="D15" s="230"/>
      <c r="E15" s="229"/>
      <c r="F15" s="231">
        <v>23.43</v>
      </c>
      <c r="G15" s="299">
        <v>33.270600000000002</v>
      </c>
    </row>
    <row r="16" spans="1:7" s="300" customFormat="1" ht="15" customHeight="1" x14ac:dyDescent="0.25">
      <c r="A16" s="229" t="s">
        <v>328</v>
      </c>
      <c r="B16" s="229" t="s">
        <v>321</v>
      </c>
      <c r="C16" s="229"/>
      <c r="D16" s="230"/>
      <c r="E16" s="229"/>
      <c r="F16" s="231">
        <v>890.76</v>
      </c>
      <c r="G16" s="299">
        <v>2672.28</v>
      </c>
    </row>
    <row r="17" spans="1:7" s="300" customFormat="1" ht="15" customHeight="1" x14ac:dyDescent="0.25">
      <c r="A17" s="229" t="s">
        <v>329</v>
      </c>
      <c r="B17" s="229" t="s">
        <v>321</v>
      </c>
      <c r="C17" s="229"/>
      <c r="D17" s="230"/>
      <c r="E17" s="229"/>
      <c r="F17" s="231">
        <v>25.42</v>
      </c>
      <c r="G17" s="299">
        <v>152.52000000000001</v>
      </c>
    </row>
    <row r="18" spans="1:7" s="300" customFormat="1" ht="15" customHeight="1" x14ac:dyDescent="0.25">
      <c r="A18" s="229" t="s">
        <v>330</v>
      </c>
      <c r="B18" s="229" t="s">
        <v>321</v>
      </c>
      <c r="C18" s="229"/>
      <c r="D18" s="230"/>
      <c r="E18" s="229"/>
      <c r="F18" s="231">
        <v>188.7</v>
      </c>
      <c r="G18" s="299">
        <v>566.1</v>
      </c>
    </row>
    <row r="19" spans="1:7" s="300" customFormat="1" ht="15" customHeight="1" x14ac:dyDescent="0.25">
      <c r="A19" s="229" t="s">
        <v>331</v>
      </c>
      <c r="B19" s="229" t="s">
        <v>321</v>
      </c>
      <c r="C19" s="229"/>
      <c r="D19" s="230"/>
      <c r="E19" s="229"/>
      <c r="F19" s="231">
        <v>103.28</v>
      </c>
      <c r="G19" s="299">
        <v>619.67999999999995</v>
      </c>
    </row>
    <row r="20" spans="1:7" s="300" customFormat="1" ht="15" customHeight="1" x14ac:dyDescent="0.25">
      <c r="A20" s="229" t="s">
        <v>332</v>
      </c>
      <c r="B20" s="229" t="s">
        <v>321</v>
      </c>
      <c r="C20" s="229"/>
      <c r="D20" s="230"/>
      <c r="E20" s="229"/>
      <c r="F20" s="231">
        <v>103.28</v>
      </c>
      <c r="G20" s="299">
        <v>309.83999999999997</v>
      </c>
    </row>
    <row r="21" spans="1:7" s="300" customFormat="1" ht="15" customHeight="1" x14ac:dyDescent="0.25">
      <c r="A21" s="229" t="s">
        <v>333</v>
      </c>
      <c r="B21" s="229" t="s">
        <v>321</v>
      </c>
      <c r="C21" s="229"/>
      <c r="D21" s="230"/>
      <c r="E21" s="229"/>
      <c r="F21" s="231">
        <v>85.69</v>
      </c>
      <c r="G21" s="299">
        <v>85.69</v>
      </c>
    </row>
    <row r="22" spans="1:7" s="300" customFormat="1" ht="15" customHeight="1" x14ac:dyDescent="0.25">
      <c r="A22" s="229" t="s">
        <v>334</v>
      </c>
      <c r="B22" s="229" t="s">
        <v>321</v>
      </c>
      <c r="C22" s="229"/>
      <c r="D22" s="230"/>
      <c r="E22" s="229"/>
      <c r="F22" s="231">
        <v>503.94</v>
      </c>
      <c r="G22" s="299">
        <v>503.94</v>
      </c>
    </row>
    <row r="23" spans="1:7" s="300" customFormat="1" ht="15" customHeight="1" x14ac:dyDescent="0.25">
      <c r="A23" s="229" t="s">
        <v>335</v>
      </c>
      <c r="B23" s="229" t="s">
        <v>321</v>
      </c>
      <c r="C23" s="229"/>
      <c r="D23" s="230"/>
      <c r="E23" s="229"/>
      <c r="F23" s="231">
        <v>95.34</v>
      </c>
      <c r="G23" s="299">
        <v>190.68</v>
      </c>
    </row>
    <row r="24" spans="1:7" s="300" customFormat="1" ht="15" customHeight="1" x14ac:dyDescent="0.25">
      <c r="A24" s="229" t="s">
        <v>336</v>
      </c>
      <c r="B24" s="229" t="s">
        <v>321</v>
      </c>
      <c r="C24" s="229"/>
      <c r="D24" s="230"/>
      <c r="E24" s="229"/>
      <c r="F24" s="231">
        <v>2.64</v>
      </c>
      <c r="G24" s="299">
        <v>13.2</v>
      </c>
    </row>
    <row r="25" spans="1:7" s="300" customFormat="1" ht="15" customHeight="1" x14ac:dyDescent="0.25">
      <c r="A25" s="229" t="s">
        <v>337</v>
      </c>
      <c r="B25" s="229" t="s">
        <v>321</v>
      </c>
      <c r="C25" s="229"/>
      <c r="D25" s="230"/>
      <c r="E25" s="229"/>
      <c r="F25" s="231">
        <v>2.64</v>
      </c>
      <c r="G25" s="299">
        <v>2.64</v>
      </c>
    </row>
    <row r="26" spans="1:7" s="300" customFormat="1" ht="15" customHeight="1" x14ac:dyDescent="0.25">
      <c r="A26" s="229" t="s">
        <v>338</v>
      </c>
      <c r="B26" s="229" t="s">
        <v>321</v>
      </c>
      <c r="C26" s="229"/>
      <c r="D26" s="230"/>
      <c r="E26" s="229"/>
      <c r="F26" s="231">
        <v>2.64</v>
      </c>
      <c r="G26" s="299">
        <v>2.64</v>
      </c>
    </row>
    <row r="27" spans="1:7" s="300" customFormat="1" ht="15" customHeight="1" x14ac:dyDescent="0.25">
      <c r="A27" s="229" t="s">
        <v>339</v>
      </c>
      <c r="B27" s="229" t="s">
        <v>321</v>
      </c>
      <c r="C27" s="229"/>
      <c r="D27" s="230"/>
      <c r="E27" s="229"/>
      <c r="F27" s="231">
        <v>2.64</v>
      </c>
      <c r="G27" s="299">
        <v>2.64</v>
      </c>
    </row>
    <row r="28" spans="1:7" s="300" customFormat="1" ht="15" customHeight="1" x14ac:dyDescent="0.25">
      <c r="A28" s="229" t="s">
        <v>340</v>
      </c>
      <c r="B28" s="229" t="s">
        <v>321</v>
      </c>
      <c r="C28" s="229"/>
      <c r="D28" s="230"/>
      <c r="E28" s="229"/>
      <c r="F28" s="231">
        <v>2.64</v>
      </c>
      <c r="G28" s="299">
        <v>2.64</v>
      </c>
    </row>
    <row r="29" spans="1:7" s="300" customFormat="1" ht="15" customHeight="1" x14ac:dyDescent="0.25">
      <c r="A29" s="229" t="s">
        <v>341</v>
      </c>
      <c r="B29" s="229" t="s">
        <v>321</v>
      </c>
      <c r="C29" s="229"/>
      <c r="D29" s="230"/>
      <c r="E29" s="229"/>
      <c r="F29" s="231">
        <v>1743.35</v>
      </c>
      <c r="G29" s="299">
        <v>388.76704999999998</v>
      </c>
    </row>
    <row r="30" spans="1:7" s="300" customFormat="1" ht="15" customHeight="1" x14ac:dyDescent="0.25">
      <c r="A30" s="229" t="s">
        <v>343</v>
      </c>
      <c r="B30" s="229" t="s">
        <v>321</v>
      </c>
      <c r="C30" s="229"/>
      <c r="D30" s="230"/>
      <c r="E30" s="229"/>
      <c r="F30" s="231">
        <v>921.91</v>
      </c>
      <c r="G30" s="299">
        <v>15.672470000000001</v>
      </c>
    </row>
    <row r="31" spans="1:7" s="298" customFormat="1" ht="15" customHeight="1" x14ac:dyDescent="0.25">
      <c r="A31" s="226" t="s">
        <v>345</v>
      </c>
      <c r="B31" s="228"/>
      <c r="C31" s="226"/>
      <c r="D31" s="228"/>
      <c r="E31" s="226"/>
      <c r="F31" s="228"/>
      <c r="G31" s="297"/>
    </row>
    <row r="32" spans="1:7" s="300" customFormat="1" ht="15" customHeight="1" x14ac:dyDescent="0.25">
      <c r="A32" s="229" t="s">
        <v>347</v>
      </c>
      <c r="B32" s="229" t="s">
        <v>89</v>
      </c>
      <c r="C32" s="229"/>
      <c r="D32" s="230"/>
      <c r="E32" s="229"/>
      <c r="F32" s="231">
        <v>179.1</v>
      </c>
      <c r="G32" s="299">
        <v>537.29999999999995</v>
      </c>
    </row>
    <row r="33" spans="1:7" s="300" customFormat="1" ht="15" customHeight="1" x14ac:dyDescent="0.25">
      <c r="A33" s="229" t="s">
        <v>347</v>
      </c>
      <c r="B33" s="229" t="s">
        <v>321</v>
      </c>
      <c r="C33" s="229"/>
      <c r="D33" s="230"/>
      <c r="E33" s="229"/>
      <c r="F33" s="231">
        <v>309.54000000000002</v>
      </c>
      <c r="G33" s="299">
        <v>2785.86</v>
      </c>
    </row>
    <row r="34" spans="1:7" s="300" customFormat="1" ht="15" customHeight="1" x14ac:dyDescent="0.25">
      <c r="A34" s="229" t="s">
        <v>348</v>
      </c>
      <c r="B34" s="229" t="s">
        <v>321</v>
      </c>
      <c r="C34" s="229"/>
      <c r="D34" s="230"/>
      <c r="E34" s="229"/>
      <c r="F34" s="231">
        <v>292.52</v>
      </c>
      <c r="G34" s="299">
        <v>18136.240000000002</v>
      </c>
    </row>
    <row r="35" spans="1:7" s="298" customFormat="1" ht="15" customHeight="1" x14ac:dyDescent="0.25">
      <c r="A35" s="226" t="s">
        <v>349</v>
      </c>
      <c r="B35" s="228"/>
      <c r="C35" s="226"/>
      <c r="D35" s="228"/>
      <c r="E35" s="226"/>
      <c r="F35" s="228"/>
      <c r="G35" s="297"/>
    </row>
    <row r="36" spans="1:7" s="300" customFormat="1" ht="15" customHeight="1" x14ac:dyDescent="0.25">
      <c r="A36" s="229" t="s">
        <v>350</v>
      </c>
      <c r="B36" s="229" t="s">
        <v>321</v>
      </c>
      <c r="C36" s="229"/>
      <c r="D36" s="230"/>
      <c r="E36" s="229"/>
      <c r="F36" s="231">
        <v>46.11</v>
      </c>
      <c r="G36" s="299">
        <v>2858.82</v>
      </c>
    </row>
    <row r="37" spans="1:7" s="300" customFormat="1" ht="15" customHeight="1" x14ac:dyDescent="0.25">
      <c r="A37" s="229" t="s">
        <v>327</v>
      </c>
      <c r="B37" s="229" t="s">
        <v>321</v>
      </c>
      <c r="C37" s="229"/>
      <c r="D37" s="230"/>
      <c r="E37" s="229"/>
      <c r="F37" s="231">
        <v>23.43</v>
      </c>
      <c r="G37" s="299">
        <v>2324.2559999999999</v>
      </c>
    </row>
    <row r="38" spans="1:7" s="300" customFormat="1" ht="15" customHeight="1" x14ac:dyDescent="0.25">
      <c r="A38" s="229" t="s">
        <v>351</v>
      </c>
      <c r="B38" s="229" t="s">
        <v>321</v>
      </c>
      <c r="C38" s="229"/>
      <c r="D38" s="230"/>
      <c r="E38" s="229"/>
      <c r="F38" s="231">
        <v>449.62</v>
      </c>
      <c r="G38" s="299">
        <v>27876.44</v>
      </c>
    </row>
    <row r="39" spans="1:7" s="300" customFormat="1" ht="15" customHeight="1" x14ac:dyDescent="0.25">
      <c r="A39" s="229" t="s">
        <v>325</v>
      </c>
      <c r="B39" s="229" t="s">
        <v>321</v>
      </c>
      <c r="C39" s="229"/>
      <c r="D39" s="230"/>
      <c r="E39" s="229"/>
      <c r="F39" s="231">
        <v>77.78</v>
      </c>
      <c r="G39" s="299">
        <v>1687.826</v>
      </c>
    </row>
    <row r="40" spans="1:7" s="298" customFormat="1" ht="15" customHeight="1" x14ac:dyDescent="0.25">
      <c r="A40" s="226" t="s">
        <v>352</v>
      </c>
      <c r="B40" s="228"/>
      <c r="C40" s="226"/>
      <c r="D40" s="228"/>
      <c r="E40" s="226"/>
      <c r="F40" s="228"/>
      <c r="G40" s="297"/>
    </row>
    <row r="41" spans="1:7" s="300" customFormat="1" ht="15" customHeight="1" x14ac:dyDescent="0.25">
      <c r="A41" s="229" t="s">
        <v>353</v>
      </c>
      <c r="B41" s="229" t="s">
        <v>321</v>
      </c>
      <c r="C41" s="229"/>
      <c r="D41" s="230"/>
      <c r="E41" s="229"/>
      <c r="F41" s="231">
        <v>133.25</v>
      </c>
      <c r="G41" s="299">
        <v>5330</v>
      </c>
    </row>
    <row r="42" spans="1:7" s="300" customFormat="1" ht="15" customHeight="1" x14ac:dyDescent="0.25">
      <c r="A42" s="229" t="s">
        <v>333</v>
      </c>
      <c r="B42" s="229" t="s">
        <v>321</v>
      </c>
      <c r="C42" s="229"/>
      <c r="D42" s="230"/>
      <c r="E42" s="229"/>
      <c r="F42" s="231">
        <v>85.69</v>
      </c>
      <c r="G42" s="299">
        <v>171.38</v>
      </c>
    </row>
    <row r="43" spans="1:7" s="300" customFormat="1" ht="15" customHeight="1" x14ac:dyDescent="0.25">
      <c r="A43" s="229" t="s">
        <v>354</v>
      </c>
      <c r="B43" s="229" t="s">
        <v>321</v>
      </c>
      <c r="C43" s="229"/>
      <c r="D43" s="230"/>
      <c r="E43" s="229"/>
      <c r="F43" s="231">
        <v>25.95</v>
      </c>
      <c r="G43" s="299">
        <v>51.9</v>
      </c>
    </row>
    <row r="44" spans="1:7" s="300" customFormat="1" ht="15" customHeight="1" x14ac:dyDescent="0.25">
      <c r="A44" s="229" t="s">
        <v>355</v>
      </c>
      <c r="B44" s="229" t="s">
        <v>321</v>
      </c>
      <c r="C44" s="229"/>
      <c r="D44" s="230"/>
      <c r="E44" s="229"/>
      <c r="F44" s="231">
        <v>192.86</v>
      </c>
      <c r="G44" s="299">
        <v>385.72</v>
      </c>
    </row>
    <row r="45" spans="1:7" s="300" customFormat="1" ht="15" customHeight="1" x14ac:dyDescent="0.25">
      <c r="A45" s="229" t="s">
        <v>334</v>
      </c>
      <c r="B45" s="229" t="s">
        <v>321</v>
      </c>
      <c r="C45" s="229"/>
      <c r="D45" s="230"/>
      <c r="E45" s="229"/>
      <c r="F45" s="231">
        <v>503.94</v>
      </c>
      <c r="G45" s="299">
        <v>1007.88</v>
      </c>
    </row>
    <row r="46" spans="1:7" s="300" customFormat="1" ht="15" customHeight="1" x14ac:dyDescent="0.25">
      <c r="A46" s="229" t="s">
        <v>356</v>
      </c>
      <c r="B46" s="229" t="s">
        <v>321</v>
      </c>
      <c r="C46" s="229"/>
      <c r="D46" s="230"/>
      <c r="E46" s="229"/>
      <c r="F46" s="231">
        <v>20.96</v>
      </c>
      <c r="G46" s="299">
        <v>754.56</v>
      </c>
    </row>
    <row r="47" spans="1:7" s="298" customFormat="1" ht="15" customHeight="1" x14ac:dyDescent="0.25">
      <c r="A47" s="226" t="s">
        <v>357</v>
      </c>
      <c r="B47" s="228"/>
      <c r="C47" s="226"/>
      <c r="D47" s="228"/>
      <c r="E47" s="226"/>
      <c r="F47" s="228"/>
      <c r="G47" s="297"/>
    </row>
    <row r="48" spans="1:7" s="300" customFormat="1" ht="15" customHeight="1" x14ac:dyDescent="0.25">
      <c r="A48" s="229" t="s">
        <v>359</v>
      </c>
      <c r="B48" s="229" t="s">
        <v>321</v>
      </c>
      <c r="C48" s="229"/>
      <c r="D48" s="230"/>
      <c r="E48" s="229"/>
      <c r="F48" s="231">
        <v>1813.56</v>
      </c>
      <c r="G48" s="299">
        <v>1813.56</v>
      </c>
    </row>
    <row r="49" spans="1:7" s="300" customFormat="1" ht="15" customHeight="1" x14ac:dyDescent="0.25">
      <c r="A49" s="229" t="s">
        <v>360</v>
      </c>
      <c r="B49" s="229" t="s">
        <v>321</v>
      </c>
      <c r="C49" s="229"/>
      <c r="D49" s="230"/>
      <c r="E49" s="229"/>
      <c r="F49" s="231">
        <v>231.55</v>
      </c>
      <c r="G49" s="299">
        <v>231.55</v>
      </c>
    </row>
    <row r="50" spans="1:7" s="300" customFormat="1" ht="15" customHeight="1" x14ac:dyDescent="0.25">
      <c r="A50" s="229" t="s">
        <v>361</v>
      </c>
      <c r="B50" s="229" t="s">
        <v>321</v>
      </c>
      <c r="C50" s="229"/>
      <c r="D50" s="230"/>
      <c r="E50" s="229"/>
      <c r="F50" s="231">
        <v>4664.17</v>
      </c>
      <c r="G50" s="299">
        <v>4664.17</v>
      </c>
    </row>
    <row r="51" spans="1:7" s="300" customFormat="1" ht="15" customHeight="1" x14ac:dyDescent="0.25">
      <c r="A51" s="229" t="s">
        <v>362</v>
      </c>
      <c r="B51" s="229" t="s">
        <v>321</v>
      </c>
      <c r="C51" s="229"/>
      <c r="D51" s="230"/>
      <c r="E51" s="229"/>
      <c r="F51" s="231">
        <v>49.17</v>
      </c>
      <c r="G51" s="299">
        <v>49.17</v>
      </c>
    </row>
    <row r="52" spans="1:7" s="300" customFormat="1" ht="15" customHeight="1" x14ac:dyDescent="0.25">
      <c r="A52" s="229" t="s">
        <v>325</v>
      </c>
      <c r="B52" s="229" t="s">
        <v>321</v>
      </c>
      <c r="C52" s="229"/>
      <c r="D52" s="230"/>
      <c r="E52" s="229"/>
      <c r="F52" s="231">
        <v>77.78</v>
      </c>
      <c r="G52" s="299">
        <v>124.44799999999999</v>
      </c>
    </row>
    <row r="53" spans="1:7" s="300" customFormat="1" ht="15" customHeight="1" x14ac:dyDescent="0.25">
      <c r="A53" s="229" t="s">
        <v>327</v>
      </c>
      <c r="B53" s="229" t="s">
        <v>321</v>
      </c>
      <c r="C53" s="229"/>
      <c r="D53" s="230"/>
      <c r="E53" s="229"/>
      <c r="F53" s="231">
        <v>23.43</v>
      </c>
      <c r="G53" s="299">
        <v>89.971199999999996</v>
      </c>
    </row>
    <row r="54" spans="1:7" s="298" customFormat="1" ht="15" customHeight="1" x14ac:dyDescent="0.25">
      <c r="A54" s="226" t="s">
        <v>363</v>
      </c>
      <c r="B54" s="228"/>
      <c r="C54" s="226"/>
      <c r="D54" s="228"/>
      <c r="E54" s="226"/>
      <c r="F54" s="228"/>
      <c r="G54" s="297"/>
    </row>
    <row r="55" spans="1:7" s="300" customFormat="1" ht="15" customHeight="1" x14ac:dyDescent="0.25">
      <c r="A55" s="229" t="s">
        <v>323</v>
      </c>
      <c r="B55" s="229" t="s">
        <v>321</v>
      </c>
      <c r="C55" s="229"/>
      <c r="D55" s="230"/>
      <c r="E55" s="229"/>
      <c r="F55" s="231">
        <v>467.41</v>
      </c>
      <c r="G55" s="299">
        <v>27.109780000000001</v>
      </c>
    </row>
    <row r="56" spans="1:7" s="300" customFormat="1" ht="15" customHeight="1" x14ac:dyDescent="0.25">
      <c r="A56" s="229" t="s">
        <v>325</v>
      </c>
      <c r="B56" s="229" t="s">
        <v>321</v>
      </c>
      <c r="C56" s="229"/>
      <c r="D56" s="230"/>
      <c r="E56" s="229"/>
      <c r="F56" s="231">
        <v>77.78</v>
      </c>
      <c r="G56" s="299">
        <v>7.4668799999999997</v>
      </c>
    </row>
    <row r="57" spans="1:7" s="300" customFormat="1" ht="15" customHeight="1" x14ac:dyDescent="0.25">
      <c r="A57" s="229" t="s">
        <v>327</v>
      </c>
      <c r="B57" s="229" t="s">
        <v>321</v>
      </c>
      <c r="C57" s="229"/>
      <c r="D57" s="230"/>
      <c r="E57" s="229"/>
      <c r="F57" s="231">
        <v>23.43</v>
      </c>
      <c r="G57" s="299">
        <v>16.869599999999998</v>
      </c>
    </row>
    <row r="58" spans="1:7" s="300" customFormat="1" ht="15" customHeight="1" x14ac:dyDescent="0.25">
      <c r="A58" s="229" t="s">
        <v>329</v>
      </c>
      <c r="B58" s="229" t="s">
        <v>321</v>
      </c>
      <c r="C58" s="229"/>
      <c r="D58" s="230"/>
      <c r="E58" s="229"/>
      <c r="F58" s="231">
        <v>25.42</v>
      </c>
      <c r="G58" s="299">
        <v>50.84</v>
      </c>
    </row>
    <row r="59" spans="1:7" s="300" customFormat="1" ht="15" customHeight="1" x14ac:dyDescent="0.25">
      <c r="A59" s="229" t="s">
        <v>330</v>
      </c>
      <c r="B59" s="229" t="s">
        <v>321</v>
      </c>
      <c r="C59" s="229"/>
      <c r="D59" s="230"/>
      <c r="E59" s="229"/>
      <c r="F59" s="231">
        <v>188.7</v>
      </c>
      <c r="G59" s="299">
        <v>188.7</v>
      </c>
    </row>
    <row r="60" spans="1:7" s="300" customFormat="1" ht="15" customHeight="1" x14ac:dyDescent="0.25">
      <c r="A60" s="229" t="s">
        <v>328</v>
      </c>
      <c r="B60" s="229" t="s">
        <v>321</v>
      </c>
      <c r="C60" s="229"/>
      <c r="D60" s="230"/>
      <c r="E60" s="229"/>
      <c r="F60" s="231">
        <v>890.76</v>
      </c>
      <c r="G60" s="299">
        <v>890.76</v>
      </c>
    </row>
    <row r="61" spans="1:7" s="300" customFormat="1" ht="15" customHeight="1" x14ac:dyDescent="0.25">
      <c r="A61" s="229" t="s">
        <v>364</v>
      </c>
      <c r="B61" s="229" t="s">
        <v>321</v>
      </c>
      <c r="C61" s="229"/>
      <c r="D61" s="230"/>
      <c r="E61" s="229"/>
      <c r="F61" s="231">
        <v>1659.05</v>
      </c>
      <c r="G61" s="299">
        <v>1659.05</v>
      </c>
    </row>
    <row r="62" spans="1:7" s="300" customFormat="1" ht="15" customHeight="1" x14ac:dyDescent="0.25">
      <c r="A62" s="229" t="s">
        <v>365</v>
      </c>
      <c r="B62" s="229" t="s">
        <v>321</v>
      </c>
      <c r="C62" s="229"/>
      <c r="D62" s="230"/>
      <c r="E62" s="229"/>
      <c r="F62" s="231">
        <v>36.590000000000003</v>
      </c>
      <c r="G62" s="299">
        <v>109.77</v>
      </c>
    </row>
    <row r="63" spans="1:7" s="300" customFormat="1" ht="15" customHeight="1" x14ac:dyDescent="0.25">
      <c r="A63" s="229" t="s">
        <v>335</v>
      </c>
      <c r="B63" s="229" t="s">
        <v>321</v>
      </c>
      <c r="C63" s="229"/>
      <c r="D63" s="230"/>
      <c r="E63" s="229"/>
      <c r="F63" s="231">
        <v>95.34</v>
      </c>
      <c r="G63" s="299">
        <v>95.34</v>
      </c>
    </row>
    <row r="64" spans="1:7" s="300" customFormat="1" ht="15" customHeight="1" x14ac:dyDescent="0.25">
      <c r="A64" s="229" t="s">
        <v>336</v>
      </c>
      <c r="B64" s="229" t="s">
        <v>321</v>
      </c>
      <c r="C64" s="229"/>
      <c r="D64" s="230"/>
      <c r="E64" s="229"/>
      <c r="F64" s="231">
        <v>2.64</v>
      </c>
      <c r="G64" s="299">
        <v>10.56</v>
      </c>
    </row>
    <row r="65" spans="1:7" s="300" customFormat="1" ht="15" customHeight="1" x14ac:dyDescent="0.25">
      <c r="A65" s="229" t="s">
        <v>338</v>
      </c>
      <c r="B65" s="229" t="s">
        <v>321</v>
      </c>
      <c r="C65" s="229"/>
      <c r="D65" s="230"/>
      <c r="E65" s="229"/>
      <c r="F65" s="231">
        <v>2.64</v>
      </c>
      <c r="G65" s="299">
        <v>2.64</v>
      </c>
    </row>
    <row r="66" spans="1:7" s="300" customFormat="1" ht="15" customHeight="1" x14ac:dyDescent="0.25">
      <c r="A66" s="229" t="s">
        <v>366</v>
      </c>
      <c r="B66" s="229" t="s">
        <v>321</v>
      </c>
      <c r="C66" s="229"/>
      <c r="D66" s="230"/>
      <c r="E66" s="229"/>
      <c r="F66" s="231">
        <v>2.64</v>
      </c>
      <c r="G66" s="299">
        <v>2.64</v>
      </c>
    </row>
    <row r="67" spans="1:7" s="300" customFormat="1" ht="15" customHeight="1" x14ac:dyDescent="0.25">
      <c r="A67" s="229" t="s">
        <v>367</v>
      </c>
      <c r="B67" s="229" t="s">
        <v>321</v>
      </c>
      <c r="C67" s="229"/>
      <c r="D67" s="230"/>
      <c r="E67" s="229"/>
      <c r="F67" s="231">
        <v>2.64</v>
      </c>
      <c r="G67" s="299">
        <v>2.64</v>
      </c>
    </row>
    <row r="68" spans="1:7" s="300" customFormat="1" ht="15" customHeight="1" x14ac:dyDescent="0.25">
      <c r="A68" s="229" t="s">
        <v>368</v>
      </c>
      <c r="B68" s="229" t="s">
        <v>321</v>
      </c>
      <c r="C68" s="229"/>
      <c r="D68" s="230"/>
      <c r="E68" s="229"/>
      <c r="F68" s="231">
        <v>5726.63</v>
      </c>
      <c r="G68" s="299">
        <v>5726.63</v>
      </c>
    </row>
    <row r="69" spans="1:7" x14ac:dyDescent="0.25">
      <c r="A69" s="229" t="s">
        <v>341</v>
      </c>
      <c r="B69" s="229" t="s">
        <v>321</v>
      </c>
      <c r="C69" s="229" t="s">
        <v>342</v>
      </c>
      <c r="D69" s="230">
        <v>0.108</v>
      </c>
      <c r="E69" s="229" t="s">
        <v>324</v>
      </c>
      <c r="F69" s="231">
        <v>1743.35</v>
      </c>
    </row>
    <row r="70" spans="1:7" x14ac:dyDescent="0.25">
      <c r="A70" s="229" t="s">
        <v>343</v>
      </c>
      <c r="B70" s="229" t="s">
        <v>321</v>
      </c>
      <c r="C70" s="229" t="s">
        <v>344</v>
      </c>
      <c r="D70" s="230">
        <v>8.0000000000000002E-3</v>
      </c>
      <c r="E70" s="229" t="s">
        <v>324</v>
      </c>
      <c r="F70" s="231">
        <v>921.91</v>
      </c>
    </row>
    <row r="71" spans="1:7" x14ac:dyDescent="0.25">
      <c r="A71" s="226" t="s">
        <v>369</v>
      </c>
      <c r="B71" s="228"/>
      <c r="C71" s="226" t="s">
        <v>370</v>
      </c>
      <c r="D71" s="228"/>
      <c r="E71" s="226" t="s">
        <v>346</v>
      </c>
      <c r="F71" s="228"/>
    </row>
    <row r="72" spans="1:7" x14ac:dyDescent="0.25">
      <c r="A72" s="229" t="s">
        <v>371</v>
      </c>
      <c r="B72" s="229" t="s">
        <v>321</v>
      </c>
      <c r="C72" s="229" t="s">
        <v>372</v>
      </c>
      <c r="D72" s="230">
        <v>1</v>
      </c>
      <c r="E72" s="229" t="s">
        <v>322</v>
      </c>
      <c r="F72" s="231">
        <v>152.61000000000001</v>
      </c>
    </row>
    <row r="73" spans="1:7" x14ac:dyDescent="0.25">
      <c r="A73" s="229" t="s">
        <v>373</v>
      </c>
      <c r="B73" s="229" t="s">
        <v>321</v>
      </c>
      <c r="C73" s="229" t="s">
        <v>374</v>
      </c>
      <c r="D73" s="230">
        <v>62</v>
      </c>
      <c r="E73" s="229" t="s">
        <v>321</v>
      </c>
      <c r="F73" s="231">
        <v>28.03</v>
      </c>
    </row>
  </sheetData>
  <pageMargins left="0.9055118110236221" right="0.51181102362204722" top="0.59055118110236227" bottom="0.59055118110236227" header="0.31496062992125984" footer="0.31496062992125984"/>
  <pageSetup paperSize="9" scale="6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3B2E-213E-4ED4-82E0-4EEE877BF288}">
  <sheetPr>
    <tabColor theme="9"/>
    <pageSetUpPr fitToPage="1"/>
  </sheetPr>
  <dimension ref="A1:M51"/>
  <sheetViews>
    <sheetView view="pageBreakPreview" zoomScale="60" zoomScaleNormal="60" workbookViewId="0">
      <selection activeCell="A19" sqref="A19:J21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</cols>
  <sheetData>
    <row r="1" spans="1:13" s="316" customFormat="1" ht="15.75" x14ac:dyDescent="0.25">
      <c r="A1" s="443" t="s">
        <v>449</v>
      </c>
      <c r="B1" s="444"/>
      <c r="C1" s="444"/>
      <c r="D1" s="444"/>
      <c r="E1" s="444"/>
      <c r="F1" s="444"/>
      <c r="G1" s="449" t="s">
        <v>450</v>
      </c>
      <c r="H1" s="450"/>
      <c r="I1" s="450"/>
      <c r="J1" s="451"/>
    </row>
    <row r="2" spans="1:13" s="316" customFormat="1" ht="15.75" x14ac:dyDescent="0.25">
      <c r="A2" s="445"/>
      <c r="B2" s="446"/>
      <c r="C2" s="446"/>
      <c r="D2" s="446"/>
      <c r="E2" s="446"/>
      <c r="F2" s="446"/>
      <c r="G2" s="452" t="s">
        <v>451</v>
      </c>
      <c r="H2" s="453"/>
      <c r="I2" s="453"/>
      <c r="J2" s="454"/>
    </row>
    <row r="3" spans="1:13" s="316" customFormat="1" x14ac:dyDescent="0.25">
      <c r="A3" s="445"/>
      <c r="B3" s="446"/>
      <c r="C3" s="446"/>
      <c r="D3" s="446"/>
      <c r="E3" s="446"/>
      <c r="F3" s="446"/>
      <c r="G3" s="455" t="s">
        <v>452</v>
      </c>
      <c r="H3" s="456"/>
      <c r="I3" s="456"/>
      <c r="J3" s="457"/>
    </row>
    <row r="4" spans="1:13" s="316" customFormat="1" x14ac:dyDescent="0.25">
      <c r="A4" s="447"/>
      <c r="B4" s="448"/>
      <c r="C4" s="448"/>
      <c r="D4" s="448"/>
      <c r="E4" s="448"/>
      <c r="F4" s="448"/>
      <c r="G4" s="458" t="s">
        <v>453</v>
      </c>
      <c r="H4" s="459"/>
      <c r="I4" s="459"/>
      <c r="J4" s="460"/>
    </row>
    <row r="5" spans="1:13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25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25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25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25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25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25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25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25">
      <c r="A13" s="440"/>
      <c r="B13" s="441"/>
      <c r="C13" s="441"/>
      <c r="D13" s="441"/>
      <c r="E13" s="441"/>
      <c r="F13" s="441"/>
      <c r="G13" s="441"/>
      <c r="H13" s="441"/>
      <c r="I13" s="441"/>
      <c r="J13" s="442"/>
      <c r="K13" s="5"/>
      <c r="L13" s="5"/>
      <c r="M13" s="5"/>
    </row>
    <row r="14" spans="1:13" ht="15" customHeight="1" x14ac:dyDescent="0.25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25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25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5"/>
      <c r="M16" s="5"/>
    </row>
    <row r="17" spans="1:13" x14ac:dyDescent="0.25">
      <c r="A17" s="440" t="s">
        <v>4</v>
      </c>
      <c r="B17" s="441"/>
      <c r="C17" s="441"/>
      <c r="D17" s="441"/>
      <c r="E17" s="441"/>
      <c r="F17" s="441"/>
      <c r="G17" s="441"/>
      <c r="H17" s="441"/>
      <c r="I17" s="441"/>
      <c r="J17" s="442"/>
      <c r="K17" s="5"/>
      <c r="L17" s="5"/>
      <c r="M17" s="5"/>
    </row>
    <row r="18" spans="1:13" x14ac:dyDescent="0.25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x14ac:dyDescent="0.25">
      <c r="A19" s="463" t="s">
        <v>505</v>
      </c>
      <c r="B19" s="464"/>
      <c r="C19" s="464"/>
      <c r="D19" s="464"/>
      <c r="E19" s="464"/>
      <c r="F19" s="464"/>
      <c r="G19" s="464"/>
      <c r="H19" s="464"/>
      <c r="I19" s="464"/>
      <c r="J19" s="465"/>
      <c r="K19" s="5"/>
      <c r="L19" s="5"/>
      <c r="M19" s="5"/>
    </row>
    <row r="20" spans="1:13" x14ac:dyDescent="0.25">
      <c r="A20" s="463"/>
      <c r="B20" s="464"/>
      <c r="C20" s="464"/>
      <c r="D20" s="464"/>
      <c r="E20" s="464"/>
      <c r="F20" s="464"/>
      <c r="G20" s="464"/>
      <c r="H20" s="464"/>
      <c r="I20" s="464"/>
      <c r="J20" s="465"/>
      <c r="K20" s="5"/>
      <c r="L20" s="5"/>
      <c r="M20" s="5"/>
    </row>
    <row r="21" spans="1:13" x14ac:dyDescent="0.25">
      <c r="A21" s="463"/>
      <c r="B21" s="464"/>
      <c r="C21" s="464"/>
      <c r="D21" s="464"/>
      <c r="E21" s="464"/>
      <c r="F21" s="464"/>
      <c r="G21" s="464"/>
      <c r="H21" s="464"/>
      <c r="I21" s="464"/>
      <c r="J21" s="465"/>
      <c r="K21" s="5"/>
      <c r="L21" s="5"/>
      <c r="M21" s="5"/>
    </row>
    <row r="22" spans="1:13" x14ac:dyDescent="0.25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25">
      <c r="A23" s="7"/>
      <c r="B23" s="5"/>
      <c r="C23" s="8"/>
      <c r="D23" s="5"/>
      <c r="E23" s="5"/>
      <c r="F23" s="5"/>
      <c r="G23" s="5"/>
      <c r="H23" s="5"/>
      <c r="I23" s="5"/>
      <c r="J23" s="6"/>
      <c r="K23" s="5"/>
      <c r="L23" s="5"/>
      <c r="M23" s="5"/>
    </row>
    <row r="24" spans="1:13" x14ac:dyDescent="0.25">
      <c r="A24" s="7"/>
      <c r="B24" s="5"/>
      <c r="C24" s="8"/>
      <c r="D24" s="5"/>
      <c r="E24" s="5"/>
      <c r="F24" s="5"/>
      <c r="G24" s="5"/>
      <c r="H24" s="5"/>
      <c r="I24" s="5"/>
      <c r="J24" s="6"/>
      <c r="K24" s="5"/>
      <c r="L24" s="5"/>
      <c r="M24" s="5"/>
    </row>
    <row r="25" spans="1:13" x14ac:dyDescent="0.25">
      <c r="A25" s="7"/>
      <c r="B25" s="5"/>
      <c r="C25" s="8"/>
      <c r="D25" s="5"/>
      <c r="E25" s="5"/>
      <c r="F25" s="5"/>
      <c r="G25" s="5"/>
      <c r="H25" s="5"/>
      <c r="I25" s="5"/>
      <c r="J25" s="6"/>
      <c r="K25" s="5"/>
      <c r="L25" s="5"/>
      <c r="M25" s="5"/>
    </row>
    <row r="26" spans="1:13" x14ac:dyDescent="0.25">
      <c r="A26" s="7"/>
      <c r="B26" s="5"/>
      <c r="C26" s="8"/>
      <c r="D26" s="5"/>
      <c r="E26" s="5"/>
      <c r="F26" s="5"/>
      <c r="G26" s="5"/>
      <c r="H26" s="5"/>
      <c r="I26" s="5"/>
      <c r="J26" s="6"/>
      <c r="K26" s="5"/>
      <c r="L26" s="5"/>
      <c r="M26" s="5"/>
    </row>
    <row r="27" spans="1:13" x14ac:dyDescent="0.25">
      <c r="A27" s="7"/>
      <c r="B27" s="5"/>
      <c r="C27" s="8"/>
      <c r="D27" s="9"/>
      <c r="E27" s="9"/>
      <c r="F27" s="5"/>
      <c r="G27" s="5"/>
      <c r="H27" s="5"/>
      <c r="I27" s="5"/>
      <c r="J27" s="6"/>
      <c r="K27" s="5"/>
      <c r="L27" s="5"/>
      <c r="M27" s="5"/>
    </row>
    <row r="28" spans="1:13" x14ac:dyDescent="0.25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25">
      <c r="A29" s="440" t="s">
        <v>5</v>
      </c>
      <c r="B29" s="441"/>
      <c r="C29" s="441"/>
      <c r="D29" s="441"/>
      <c r="E29" s="441"/>
      <c r="F29" s="441"/>
      <c r="G29" s="441"/>
      <c r="H29" s="441"/>
      <c r="I29" s="441"/>
      <c r="J29" s="442"/>
      <c r="K29" s="5"/>
      <c r="L29" s="5"/>
      <c r="M29" s="5"/>
    </row>
    <row r="30" spans="1:13" x14ac:dyDescent="0.25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x14ac:dyDescent="0.25">
      <c r="A31" s="466" t="str">
        <f>ZAD!C4</f>
        <v>DC-Jílové,ppč. 3669, přípojka NN</v>
      </c>
      <c r="B31" s="467"/>
      <c r="C31" s="467"/>
      <c r="D31" s="467"/>
      <c r="E31" s="467"/>
      <c r="F31" s="467"/>
      <c r="G31" s="467"/>
      <c r="H31" s="467"/>
      <c r="I31" s="467"/>
      <c r="J31" s="468"/>
      <c r="K31" s="5"/>
      <c r="L31" s="5"/>
      <c r="M31" s="5"/>
    </row>
    <row r="32" spans="1:13" x14ac:dyDescent="0.25">
      <c r="A32" s="466"/>
      <c r="B32" s="467"/>
      <c r="C32" s="467"/>
      <c r="D32" s="467"/>
      <c r="E32" s="467"/>
      <c r="F32" s="467"/>
      <c r="G32" s="467"/>
      <c r="H32" s="467"/>
      <c r="I32" s="467"/>
      <c r="J32" s="468"/>
      <c r="K32" s="5"/>
      <c r="L32" s="5"/>
      <c r="M32" s="5"/>
    </row>
    <row r="33" spans="1:13" x14ac:dyDescent="0.25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25">
      <c r="A34" s="440" t="s">
        <v>6</v>
      </c>
      <c r="B34" s="441"/>
      <c r="C34" s="441"/>
      <c r="D34" s="441"/>
      <c r="E34" s="441"/>
      <c r="F34" s="441"/>
      <c r="G34" s="441"/>
      <c r="H34" s="441"/>
      <c r="I34" s="441"/>
      <c r="J34" s="442"/>
      <c r="K34" s="5"/>
      <c r="L34" s="5"/>
      <c r="M34" s="5"/>
    </row>
    <row r="35" spans="1:13" x14ac:dyDescent="0.25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x14ac:dyDescent="0.25">
      <c r="A36" s="466" t="str">
        <f>ZAD!C5</f>
        <v>IP-12-4009400</v>
      </c>
      <c r="B36" s="467"/>
      <c r="C36" s="467"/>
      <c r="D36" s="467"/>
      <c r="E36" s="467"/>
      <c r="F36" s="467"/>
      <c r="G36" s="467"/>
      <c r="H36" s="467"/>
      <c r="I36" s="467"/>
      <c r="J36" s="468"/>
      <c r="K36" s="5"/>
      <c r="L36" s="5"/>
      <c r="M36" s="5"/>
    </row>
    <row r="37" spans="1:13" x14ac:dyDescent="0.25">
      <c r="A37" s="466"/>
      <c r="B37" s="467"/>
      <c r="C37" s="467"/>
      <c r="D37" s="467"/>
      <c r="E37" s="467"/>
      <c r="F37" s="467"/>
      <c r="G37" s="467"/>
      <c r="H37" s="467"/>
      <c r="I37" s="467"/>
      <c r="J37" s="468"/>
      <c r="K37" s="5"/>
      <c r="L37" s="5"/>
      <c r="M37" s="5"/>
    </row>
    <row r="38" spans="1:13" x14ac:dyDescent="0.25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25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25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25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25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25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25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x14ac:dyDescent="0.25">
      <c r="A45" s="4"/>
      <c r="B45" s="5"/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</row>
    <row r="46" spans="1:13" x14ac:dyDescent="0.25">
      <c r="A46" s="4"/>
      <c r="B46" s="5"/>
      <c r="C46" s="5"/>
      <c r="D46" s="5"/>
      <c r="E46" s="5"/>
      <c r="F46" s="5"/>
      <c r="G46" s="5"/>
      <c r="H46" s="5"/>
      <c r="I46" s="5"/>
      <c r="J46" s="6"/>
      <c r="K46" s="5"/>
      <c r="L46" s="5"/>
      <c r="M46" s="5"/>
    </row>
    <row r="47" spans="1:13" ht="15.75" x14ac:dyDescent="0.25">
      <c r="A47" s="17" t="s">
        <v>1</v>
      </c>
      <c r="B47" s="18" t="s">
        <v>3</v>
      </c>
      <c r="C47" s="379" t="str">
        <f>ZAD!C9</f>
        <v>Karolína Dittrichová</v>
      </c>
      <c r="D47" s="379"/>
      <c r="E47" s="379"/>
      <c r="F47" s="367"/>
      <c r="G47" s="5"/>
      <c r="H47" s="5"/>
      <c r="I47" s="5"/>
      <c r="J47" s="6"/>
      <c r="K47" s="5"/>
      <c r="L47" s="5"/>
    </row>
    <row r="48" spans="1:13" ht="15.75" x14ac:dyDescent="0.25">
      <c r="A48" s="17" t="s">
        <v>0</v>
      </c>
      <c r="B48" s="18" t="s">
        <v>3</v>
      </c>
      <c r="C48" s="461" t="str">
        <f>ZAD!C10</f>
        <v>730 874 211</v>
      </c>
      <c r="D48" s="461"/>
      <c r="E48" s="461"/>
      <c r="F48" s="8"/>
      <c r="G48" s="5"/>
      <c r="H48" s="5"/>
      <c r="I48" s="5"/>
      <c r="J48" s="6"/>
      <c r="K48" s="5"/>
      <c r="L48" s="5"/>
    </row>
    <row r="49" spans="1:12" ht="15.75" x14ac:dyDescent="0.25">
      <c r="A49" s="17" t="s">
        <v>2</v>
      </c>
      <c r="B49" s="18" t="s">
        <v>3</v>
      </c>
      <c r="C49" s="462" t="str">
        <f>ZAD!C8</f>
        <v>05/2022</v>
      </c>
      <c r="D49" s="462"/>
      <c r="E49" s="462"/>
      <c r="F49" s="8"/>
      <c r="G49" s="5"/>
      <c r="H49" s="5"/>
      <c r="I49" s="5"/>
      <c r="J49" s="6"/>
      <c r="K49" s="5"/>
      <c r="L49" s="5"/>
    </row>
    <row r="50" spans="1:12" x14ac:dyDescent="0.25">
      <c r="A50" s="4"/>
      <c r="B50" s="5"/>
      <c r="C50" s="5"/>
      <c r="D50" s="5"/>
      <c r="E50" s="5"/>
      <c r="F50" s="8"/>
      <c r="G50" s="5"/>
      <c r="H50" s="5"/>
      <c r="I50" s="5"/>
      <c r="J50" s="6"/>
      <c r="K50" s="5"/>
      <c r="L50" s="5"/>
    </row>
    <row r="51" spans="1:12" x14ac:dyDescent="0.25">
      <c r="A51" s="15"/>
      <c r="B51" s="12"/>
      <c r="C51" s="16"/>
      <c r="D51" s="12"/>
      <c r="E51" s="12"/>
      <c r="F51" s="12"/>
      <c r="G51" s="12"/>
      <c r="H51" s="12"/>
      <c r="I51" s="12"/>
      <c r="J51" s="13"/>
      <c r="K51" s="5"/>
      <c r="L51" s="5"/>
    </row>
  </sheetData>
  <mergeCells count="14">
    <mergeCell ref="C48:E48"/>
    <mergeCell ref="C49:E49"/>
    <mergeCell ref="A17:J17"/>
    <mergeCell ref="A19:J21"/>
    <mergeCell ref="A29:J29"/>
    <mergeCell ref="A31:J32"/>
    <mergeCell ref="A34:J34"/>
    <mergeCell ref="A36:J37"/>
    <mergeCell ref="A13:J13"/>
    <mergeCell ref="A1:F4"/>
    <mergeCell ref="G1:J1"/>
    <mergeCell ref="G2:J2"/>
    <mergeCell ref="G3:J3"/>
    <mergeCell ref="G4:J4"/>
  </mergeCells>
  <pageMargins left="0.9055118110236221" right="0.51181102362204722" top="0.78740157480314965" bottom="0.78740157480314965" header="0.31496062992125984" footer="0.31496062992125984"/>
  <pageSetup paperSize="9" scale="97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EF988-FE36-4E65-AEE8-38089CFBEC42}">
  <sheetPr>
    <tabColor rgb="FF00B0F0"/>
    <pageSetUpPr fitToPage="1"/>
  </sheetPr>
  <dimension ref="A1:G30"/>
  <sheetViews>
    <sheetView zoomScaleNormal="100" workbookViewId="0">
      <selection activeCell="K5" sqref="K5"/>
    </sheetView>
  </sheetViews>
  <sheetFormatPr defaultRowHeight="15" x14ac:dyDescent="0.25"/>
  <cols>
    <col min="1" max="1" width="4.7109375" style="29" customWidth="1"/>
    <col min="2" max="2" width="32.85546875" customWidth="1"/>
    <col min="3" max="3" width="10.85546875" customWidth="1"/>
    <col min="4" max="4" width="27.5703125" customWidth="1"/>
    <col min="5" max="5" width="16.140625" customWidth="1"/>
    <col min="6" max="6" width="3.140625" customWidth="1"/>
    <col min="7" max="7" width="15.42578125" customWidth="1"/>
  </cols>
  <sheetData>
    <row r="1" spans="1:7" ht="15.75" customHeight="1" x14ac:dyDescent="0.25">
      <c r="A1" s="25"/>
      <c r="B1" s="31" t="s">
        <v>13</v>
      </c>
      <c r="C1" s="577" t="str">
        <f>ZAD!C5</f>
        <v>IP-12-4009400</v>
      </c>
      <c r="D1" s="578"/>
      <c r="E1" s="579"/>
    </row>
    <row r="2" spans="1:7" ht="16.5" thickBot="1" x14ac:dyDescent="0.3">
      <c r="A2" s="26"/>
      <c r="B2" s="32" t="s">
        <v>14</v>
      </c>
      <c r="C2" s="27" t="s">
        <v>15</v>
      </c>
      <c r="D2" s="30" t="s">
        <v>16</v>
      </c>
      <c r="E2" s="28" t="s">
        <v>25</v>
      </c>
    </row>
    <row r="3" spans="1:7" s="386" customFormat="1" ht="15.75" x14ac:dyDescent="0.25">
      <c r="A3" s="381">
        <v>1</v>
      </c>
      <c r="B3" s="580" t="s">
        <v>23</v>
      </c>
      <c r="C3" s="581"/>
      <c r="D3" s="581"/>
      <c r="E3" s="582"/>
    </row>
    <row r="4" spans="1:7" s="386" customFormat="1" ht="15.75" x14ac:dyDescent="0.25">
      <c r="A4" s="381">
        <v>2</v>
      </c>
      <c r="B4" s="583" t="s">
        <v>485</v>
      </c>
      <c r="C4" s="584"/>
      <c r="D4" s="584"/>
      <c r="E4" s="585"/>
    </row>
    <row r="5" spans="1:7" s="386" customFormat="1" ht="15.75" x14ac:dyDescent="0.25">
      <c r="A5" s="381">
        <v>3</v>
      </c>
      <c r="B5" s="583" t="s">
        <v>487</v>
      </c>
      <c r="C5" s="584"/>
      <c r="D5" s="584"/>
      <c r="E5" s="585"/>
      <c r="G5" s="402" t="s">
        <v>501</v>
      </c>
    </row>
    <row r="6" spans="1:7" s="386" customFormat="1" ht="15.75" x14ac:dyDescent="0.25">
      <c r="A6" s="381">
        <v>4</v>
      </c>
      <c r="B6" s="387" t="s">
        <v>24</v>
      </c>
      <c r="C6" s="388" t="s">
        <v>27</v>
      </c>
      <c r="D6" s="389"/>
      <c r="E6" s="402" t="s">
        <v>26</v>
      </c>
      <c r="G6" s="402" t="s">
        <v>26</v>
      </c>
    </row>
    <row r="7" spans="1:7" s="386" customFormat="1" ht="15.75" x14ac:dyDescent="0.25">
      <c r="A7" s="381">
        <v>5</v>
      </c>
      <c r="B7" s="387"/>
      <c r="C7" s="388"/>
      <c r="D7" s="389"/>
      <c r="E7" s="390"/>
      <c r="G7" s="403" t="s">
        <v>500</v>
      </c>
    </row>
    <row r="8" spans="1:7" s="386" customFormat="1" ht="15.75" x14ac:dyDescent="0.25">
      <c r="A8" s="381">
        <v>6</v>
      </c>
      <c r="B8" s="387"/>
      <c r="C8" s="391"/>
      <c r="D8" s="392"/>
      <c r="E8" s="393"/>
      <c r="G8" s="403" t="s">
        <v>502</v>
      </c>
    </row>
    <row r="9" spans="1:7" s="386" customFormat="1" ht="15.75" x14ac:dyDescent="0.25">
      <c r="A9" s="381">
        <v>7</v>
      </c>
      <c r="B9" s="387"/>
      <c r="C9" s="391"/>
      <c r="D9" s="392"/>
      <c r="E9" s="393"/>
      <c r="G9"/>
    </row>
    <row r="10" spans="1:7" s="386" customFormat="1" ht="15.75" x14ac:dyDescent="0.25">
      <c r="A10" s="381">
        <v>8</v>
      </c>
      <c r="B10" s="387"/>
      <c r="C10" s="391"/>
      <c r="D10" s="392"/>
      <c r="E10" s="393"/>
      <c r="G10"/>
    </row>
    <row r="11" spans="1:7" s="386" customFormat="1" ht="15.75" x14ac:dyDescent="0.25">
      <c r="A11" s="381">
        <v>9</v>
      </c>
      <c r="B11" s="387"/>
      <c r="C11" s="391"/>
      <c r="D11" s="392"/>
      <c r="E11" s="393"/>
      <c r="G11"/>
    </row>
    <row r="12" spans="1:7" s="386" customFormat="1" ht="15.75" x14ac:dyDescent="0.25">
      <c r="A12" s="381">
        <v>10</v>
      </c>
      <c r="B12" s="387"/>
      <c r="C12" s="391"/>
      <c r="D12" s="392"/>
      <c r="E12" s="393"/>
      <c r="G12"/>
    </row>
    <row r="13" spans="1:7" s="386" customFormat="1" ht="15.75" x14ac:dyDescent="0.25">
      <c r="A13" s="381">
        <v>11</v>
      </c>
      <c r="B13" s="387"/>
      <c r="C13" s="391"/>
      <c r="D13" s="392"/>
      <c r="E13" s="393"/>
    </row>
    <row r="14" spans="1:7" s="386" customFormat="1" ht="15.75" x14ac:dyDescent="0.25">
      <c r="A14" s="381">
        <v>12</v>
      </c>
      <c r="B14" s="387"/>
      <c r="C14" s="391"/>
      <c r="D14" s="392"/>
      <c r="E14" s="393"/>
    </row>
    <row r="15" spans="1:7" s="386" customFormat="1" ht="15.75" x14ac:dyDescent="0.25">
      <c r="A15" s="381">
        <v>13</v>
      </c>
      <c r="B15" s="387"/>
      <c r="C15" s="391"/>
      <c r="D15" s="392"/>
      <c r="E15" s="393"/>
    </row>
    <row r="16" spans="1:7" s="386" customFormat="1" ht="15.75" x14ac:dyDescent="0.25">
      <c r="A16" s="381">
        <v>14</v>
      </c>
      <c r="B16" s="387"/>
      <c r="C16" s="391"/>
      <c r="D16" s="392"/>
      <c r="E16" s="393"/>
    </row>
    <row r="17" spans="1:5" s="386" customFormat="1" ht="15.75" x14ac:dyDescent="0.25">
      <c r="A17" s="381">
        <v>15</v>
      </c>
      <c r="B17" s="387"/>
      <c r="C17" s="391"/>
      <c r="D17" s="392"/>
      <c r="E17" s="393"/>
    </row>
    <row r="18" spans="1:5" s="386" customFormat="1" ht="15.75" x14ac:dyDescent="0.25">
      <c r="A18" s="381">
        <v>16</v>
      </c>
      <c r="B18" s="387"/>
      <c r="C18" s="388"/>
      <c r="D18" s="389"/>
      <c r="E18" s="390"/>
    </row>
    <row r="19" spans="1:5" s="386" customFormat="1" ht="15.75" x14ac:dyDescent="0.25">
      <c r="A19" s="381">
        <v>17</v>
      </c>
      <c r="B19" s="387"/>
      <c r="C19" s="388"/>
      <c r="D19" s="389"/>
      <c r="E19" s="390"/>
    </row>
    <row r="20" spans="1:5" s="386" customFormat="1" ht="15.75" x14ac:dyDescent="0.25">
      <c r="A20" s="381">
        <v>18</v>
      </c>
      <c r="B20" s="387"/>
      <c r="C20" s="388"/>
      <c r="D20" s="389"/>
      <c r="E20" s="390"/>
    </row>
    <row r="21" spans="1:5" s="386" customFormat="1" ht="15.75" x14ac:dyDescent="0.25">
      <c r="A21" s="381">
        <v>19</v>
      </c>
      <c r="B21" s="387"/>
      <c r="C21" s="391"/>
      <c r="D21" s="389"/>
      <c r="E21" s="390"/>
    </row>
    <row r="22" spans="1:5" s="386" customFormat="1" ht="15.75" x14ac:dyDescent="0.25">
      <c r="A22" s="381">
        <v>20</v>
      </c>
      <c r="B22" s="394"/>
      <c r="C22" s="391"/>
      <c r="D22" s="389"/>
      <c r="E22" s="390"/>
    </row>
    <row r="23" spans="1:5" s="386" customFormat="1" ht="15.75" x14ac:dyDescent="0.25">
      <c r="A23" s="381">
        <v>21</v>
      </c>
      <c r="B23" s="387"/>
      <c r="C23" s="388"/>
      <c r="D23" s="389"/>
      <c r="E23" s="390"/>
    </row>
    <row r="24" spans="1:5" s="386" customFormat="1" ht="15.75" x14ac:dyDescent="0.25">
      <c r="A24" s="381">
        <v>22</v>
      </c>
      <c r="B24" s="387"/>
      <c r="C24" s="391"/>
      <c r="D24" s="392"/>
      <c r="E24" s="393"/>
    </row>
    <row r="25" spans="1:5" s="386" customFormat="1" ht="16.5" thickBot="1" x14ac:dyDescent="0.3">
      <c r="A25" s="383">
        <v>23</v>
      </c>
      <c r="B25" s="384"/>
      <c r="C25" s="395"/>
      <c r="D25" s="396"/>
      <c r="E25" s="397"/>
    </row>
    <row r="26" spans="1:5" x14ac:dyDescent="0.25">
      <c r="A26"/>
    </row>
    <row r="27" spans="1:5" x14ac:dyDescent="0.25">
      <c r="A27"/>
    </row>
    <row r="28" spans="1:5" x14ac:dyDescent="0.25">
      <c r="A28"/>
    </row>
    <row r="29" spans="1:5" x14ac:dyDescent="0.25">
      <c r="A29"/>
    </row>
    <row r="30" spans="1:5" x14ac:dyDescent="0.25">
      <c r="A30"/>
    </row>
  </sheetData>
  <mergeCells count="4">
    <mergeCell ref="C1:E1"/>
    <mergeCell ref="B3:E3"/>
    <mergeCell ref="B5:E5"/>
    <mergeCell ref="B4:E4"/>
  </mergeCells>
  <pageMargins left="0.9055118110236221" right="0.51181102362204722" top="0.78740157480314965" bottom="0.78740157480314965" header="0.31496062992125984" footer="0.31496062992125984"/>
  <pageSetup paperSize="9" scale="94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2950-456B-4F22-AFBD-6DC6FD0A21F2}">
  <sheetPr>
    <tabColor theme="9"/>
    <pageSetUpPr fitToPage="1"/>
  </sheetPr>
  <dimension ref="A1:M51"/>
  <sheetViews>
    <sheetView view="pageBreakPreview" zoomScale="60" zoomScaleNormal="60" workbookViewId="0">
      <selection activeCell="A19" sqref="A19:J21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</cols>
  <sheetData>
    <row r="1" spans="1:13" s="316" customFormat="1" ht="15.75" x14ac:dyDescent="0.25">
      <c r="A1" s="443" t="s">
        <v>449</v>
      </c>
      <c r="B1" s="444"/>
      <c r="C1" s="444"/>
      <c r="D1" s="444"/>
      <c r="E1" s="444"/>
      <c r="F1" s="444"/>
      <c r="G1" s="449" t="s">
        <v>450</v>
      </c>
      <c r="H1" s="450"/>
      <c r="I1" s="450"/>
      <c r="J1" s="451"/>
    </row>
    <row r="2" spans="1:13" s="316" customFormat="1" ht="15.75" x14ac:dyDescent="0.25">
      <c r="A2" s="445"/>
      <c r="B2" s="446"/>
      <c r="C2" s="446"/>
      <c r="D2" s="446"/>
      <c r="E2" s="446"/>
      <c r="F2" s="446"/>
      <c r="G2" s="452" t="s">
        <v>451</v>
      </c>
      <c r="H2" s="453"/>
      <c r="I2" s="453"/>
      <c r="J2" s="454"/>
    </row>
    <row r="3" spans="1:13" s="316" customFormat="1" x14ac:dyDescent="0.25">
      <c r="A3" s="445"/>
      <c r="B3" s="446"/>
      <c r="C3" s="446"/>
      <c r="D3" s="446"/>
      <c r="E3" s="446"/>
      <c r="F3" s="446"/>
      <c r="G3" s="455" t="s">
        <v>452</v>
      </c>
      <c r="H3" s="456"/>
      <c r="I3" s="456"/>
      <c r="J3" s="457"/>
    </row>
    <row r="4" spans="1:13" s="316" customFormat="1" x14ac:dyDescent="0.25">
      <c r="A4" s="447"/>
      <c r="B4" s="448"/>
      <c r="C4" s="448"/>
      <c r="D4" s="448"/>
      <c r="E4" s="448"/>
      <c r="F4" s="448"/>
      <c r="G4" s="458" t="s">
        <v>453</v>
      </c>
      <c r="H4" s="459"/>
      <c r="I4" s="459"/>
      <c r="J4" s="460"/>
    </row>
    <row r="5" spans="1:13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25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25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25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25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25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25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25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25">
      <c r="A13" s="440"/>
      <c r="B13" s="441"/>
      <c r="C13" s="441"/>
      <c r="D13" s="441"/>
      <c r="E13" s="441"/>
      <c r="F13" s="441"/>
      <c r="G13" s="441"/>
      <c r="H13" s="441"/>
      <c r="I13" s="441"/>
      <c r="J13" s="442"/>
      <c r="K13" s="5"/>
      <c r="L13" s="5"/>
      <c r="M13" s="5"/>
    </row>
    <row r="14" spans="1:13" ht="15" customHeight="1" x14ac:dyDescent="0.25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25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25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5"/>
      <c r="M16" s="5"/>
    </row>
    <row r="17" spans="1:13" x14ac:dyDescent="0.25">
      <c r="A17" s="440" t="s">
        <v>4</v>
      </c>
      <c r="B17" s="441"/>
      <c r="C17" s="441"/>
      <c r="D17" s="441"/>
      <c r="E17" s="441"/>
      <c r="F17" s="441"/>
      <c r="G17" s="441"/>
      <c r="H17" s="441"/>
      <c r="I17" s="441"/>
      <c r="J17" s="442"/>
      <c r="K17" s="5"/>
      <c r="L17" s="5"/>
      <c r="M17" s="5"/>
    </row>
    <row r="18" spans="1:13" x14ac:dyDescent="0.25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ht="14.45" customHeight="1" x14ac:dyDescent="0.25">
      <c r="A19" s="463" t="s">
        <v>506</v>
      </c>
      <c r="B19" s="464"/>
      <c r="C19" s="464"/>
      <c r="D19" s="464"/>
      <c r="E19" s="464"/>
      <c r="F19" s="464"/>
      <c r="G19" s="464"/>
      <c r="H19" s="464"/>
      <c r="I19" s="464"/>
      <c r="J19" s="465"/>
      <c r="K19" s="5"/>
      <c r="L19" s="5"/>
      <c r="M19" s="5"/>
    </row>
    <row r="20" spans="1:13" ht="14.45" customHeight="1" x14ac:dyDescent="0.25">
      <c r="A20" s="463"/>
      <c r="B20" s="464"/>
      <c r="C20" s="464"/>
      <c r="D20" s="464"/>
      <c r="E20" s="464"/>
      <c r="F20" s="464"/>
      <c r="G20" s="464"/>
      <c r="H20" s="464"/>
      <c r="I20" s="464"/>
      <c r="J20" s="465"/>
      <c r="K20" s="5"/>
      <c r="L20" s="5"/>
      <c r="M20" s="5"/>
    </row>
    <row r="21" spans="1:13" ht="14.45" customHeight="1" x14ac:dyDescent="0.25">
      <c r="A21" s="463"/>
      <c r="B21" s="464"/>
      <c r="C21" s="464"/>
      <c r="D21" s="464"/>
      <c r="E21" s="464"/>
      <c r="F21" s="464"/>
      <c r="G21" s="464"/>
      <c r="H21" s="464"/>
      <c r="I21" s="464"/>
      <c r="J21" s="465"/>
      <c r="K21" s="5"/>
      <c r="L21" s="5"/>
      <c r="M21" s="5"/>
    </row>
    <row r="22" spans="1:13" x14ac:dyDescent="0.25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25">
      <c r="A23" s="7"/>
      <c r="B23" s="5"/>
      <c r="C23" s="8"/>
      <c r="D23" s="5"/>
      <c r="E23" s="5"/>
      <c r="F23" s="5"/>
      <c r="G23" s="5"/>
      <c r="H23" s="5"/>
      <c r="I23" s="5"/>
      <c r="J23" s="6"/>
      <c r="K23" s="5"/>
      <c r="L23" s="5"/>
      <c r="M23" s="5"/>
    </row>
    <row r="24" spans="1:13" x14ac:dyDescent="0.25">
      <c r="A24" s="7"/>
      <c r="B24" s="5"/>
      <c r="C24" s="8"/>
      <c r="D24" s="5"/>
      <c r="E24" s="5"/>
      <c r="F24" s="5"/>
      <c r="G24" s="5"/>
      <c r="H24" s="5"/>
      <c r="I24" s="5"/>
      <c r="J24" s="6"/>
      <c r="K24" s="5"/>
      <c r="L24" s="5"/>
      <c r="M24" s="5"/>
    </row>
    <row r="25" spans="1:13" x14ac:dyDescent="0.25">
      <c r="A25" s="7"/>
      <c r="B25" s="5"/>
      <c r="C25" s="8"/>
      <c r="D25" s="5"/>
      <c r="E25" s="5"/>
      <c r="F25" s="5"/>
      <c r="G25" s="5"/>
      <c r="H25" s="5"/>
      <c r="I25" s="5"/>
      <c r="J25" s="6"/>
      <c r="K25" s="5"/>
      <c r="L25" s="5"/>
      <c r="M25" s="5"/>
    </row>
    <row r="26" spans="1:13" x14ac:dyDescent="0.25">
      <c r="A26" s="7"/>
      <c r="B26" s="5"/>
      <c r="C26" s="8"/>
      <c r="D26" s="5"/>
      <c r="E26" s="5"/>
      <c r="F26" s="5"/>
      <c r="G26" s="5"/>
      <c r="H26" s="5"/>
      <c r="I26" s="5"/>
      <c r="J26" s="6"/>
      <c r="K26" s="5"/>
      <c r="L26" s="5"/>
      <c r="M26" s="5"/>
    </row>
    <row r="27" spans="1:13" x14ac:dyDescent="0.25">
      <c r="A27" s="7"/>
      <c r="B27" s="5"/>
      <c r="C27" s="8"/>
      <c r="D27" s="9"/>
      <c r="E27" s="9"/>
      <c r="F27" s="5"/>
      <c r="G27" s="5"/>
      <c r="H27" s="5"/>
      <c r="I27" s="5"/>
      <c r="J27" s="6"/>
      <c r="K27" s="5"/>
      <c r="L27" s="5"/>
      <c r="M27" s="5"/>
    </row>
    <row r="28" spans="1:13" x14ac:dyDescent="0.25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25">
      <c r="A29" s="440" t="s">
        <v>5</v>
      </c>
      <c r="B29" s="441"/>
      <c r="C29" s="441"/>
      <c r="D29" s="441"/>
      <c r="E29" s="441"/>
      <c r="F29" s="441"/>
      <c r="G29" s="441"/>
      <c r="H29" s="441"/>
      <c r="I29" s="441"/>
      <c r="J29" s="442"/>
      <c r="K29" s="5"/>
      <c r="L29" s="5"/>
      <c r="M29" s="5"/>
    </row>
    <row r="30" spans="1:13" x14ac:dyDescent="0.25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ht="14.45" customHeight="1" x14ac:dyDescent="0.25">
      <c r="A31" s="466" t="str">
        <f>ZAD!C4</f>
        <v>DC-Jílové,ppč. 3669, přípojka NN</v>
      </c>
      <c r="B31" s="467"/>
      <c r="C31" s="467"/>
      <c r="D31" s="467"/>
      <c r="E31" s="467"/>
      <c r="F31" s="467"/>
      <c r="G31" s="467"/>
      <c r="H31" s="467"/>
      <c r="I31" s="467"/>
      <c r="J31" s="468"/>
      <c r="K31" s="5"/>
      <c r="L31" s="5"/>
      <c r="M31" s="5"/>
    </row>
    <row r="32" spans="1:13" ht="14.45" customHeight="1" x14ac:dyDescent="0.25">
      <c r="A32" s="466"/>
      <c r="B32" s="467"/>
      <c r="C32" s="467"/>
      <c r="D32" s="467"/>
      <c r="E32" s="467"/>
      <c r="F32" s="467"/>
      <c r="G32" s="467"/>
      <c r="H32" s="467"/>
      <c r="I32" s="467"/>
      <c r="J32" s="468"/>
      <c r="K32" s="5"/>
      <c r="L32" s="5"/>
      <c r="M32" s="5"/>
    </row>
    <row r="33" spans="1:13" x14ac:dyDescent="0.25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25">
      <c r="A34" s="440" t="s">
        <v>6</v>
      </c>
      <c r="B34" s="441"/>
      <c r="C34" s="441"/>
      <c r="D34" s="441"/>
      <c r="E34" s="441"/>
      <c r="F34" s="441"/>
      <c r="G34" s="441"/>
      <c r="H34" s="441"/>
      <c r="I34" s="441"/>
      <c r="J34" s="442"/>
      <c r="K34" s="5"/>
      <c r="L34" s="5"/>
      <c r="M34" s="5"/>
    </row>
    <row r="35" spans="1:13" x14ac:dyDescent="0.25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ht="14.45" customHeight="1" x14ac:dyDescent="0.25">
      <c r="A36" s="466" t="str">
        <f>ZAD!C5</f>
        <v>IP-12-4009400</v>
      </c>
      <c r="B36" s="467"/>
      <c r="C36" s="467"/>
      <c r="D36" s="467"/>
      <c r="E36" s="467"/>
      <c r="F36" s="467"/>
      <c r="G36" s="467"/>
      <c r="H36" s="467"/>
      <c r="I36" s="467"/>
      <c r="J36" s="468"/>
      <c r="K36" s="5"/>
      <c r="L36" s="5"/>
      <c r="M36" s="5"/>
    </row>
    <row r="37" spans="1:13" ht="14.45" customHeight="1" x14ac:dyDescent="0.25">
      <c r="A37" s="466"/>
      <c r="B37" s="467"/>
      <c r="C37" s="467"/>
      <c r="D37" s="467"/>
      <c r="E37" s="467"/>
      <c r="F37" s="467"/>
      <c r="G37" s="467"/>
      <c r="H37" s="467"/>
      <c r="I37" s="467"/>
      <c r="J37" s="468"/>
      <c r="K37" s="5"/>
      <c r="L37" s="5"/>
      <c r="M37" s="5"/>
    </row>
    <row r="38" spans="1:13" x14ac:dyDescent="0.25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25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25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25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25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25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25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x14ac:dyDescent="0.25">
      <c r="A45" s="4"/>
      <c r="B45" s="5"/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</row>
    <row r="46" spans="1:13" x14ac:dyDescent="0.25">
      <c r="A46" s="4"/>
      <c r="B46" s="5"/>
      <c r="C46" s="5"/>
      <c r="D46" s="5"/>
      <c r="E46" s="5"/>
      <c r="F46" s="5"/>
      <c r="G46" s="5"/>
      <c r="H46" s="5"/>
      <c r="I46" s="5"/>
      <c r="J46" s="6"/>
      <c r="K46" s="5"/>
      <c r="L46" s="5"/>
      <c r="M46" s="5"/>
    </row>
    <row r="47" spans="1:13" ht="15.75" x14ac:dyDescent="0.25">
      <c r="A47" s="17" t="s">
        <v>1</v>
      </c>
      <c r="B47" s="18" t="s">
        <v>3</v>
      </c>
      <c r="C47" s="379" t="str">
        <f>ZAD!C9</f>
        <v>Karolína Dittrichová</v>
      </c>
      <c r="D47" s="379"/>
      <c r="E47" s="379"/>
      <c r="F47" s="367"/>
      <c r="G47" s="5"/>
      <c r="H47" s="5"/>
      <c r="I47" s="5"/>
      <c r="J47" s="6"/>
      <c r="K47" s="5"/>
      <c r="L47" s="5"/>
    </row>
    <row r="48" spans="1:13" ht="15.75" x14ac:dyDescent="0.25">
      <c r="A48" s="17" t="s">
        <v>0</v>
      </c>
      <c r="B48" s="18" t="s">
        <v>3</v>
      </c>
      <c r="C48" s="461" t="str">
        <f>ZAD!C10</f>
        <v>730 874 211</v>
      </c>
      <c r="D48" s="461"/>
      <c r="E48" s="461"/>
      <c r="F48" s="8"/>
      <c r="G48" s="5"/>
      <c r="H48" s="5"/>
      <c r="I48" s="5"/>
      <c r="J48" s="6"/>
      <c r="K48" s="5"/>
      <c r="L48" s="5"/>
    </row>
    <row r="49" spans="1:12" ht="15.75" x14ac:dyDescent="0.25">
      <c r="A49" s="17" t="s">
        <v>2</v>
      </c>
      <c r="B49" s="18" t="s">
        <v>3</v>
      </c>
      <c r="C49" s="462" t="str">
        <f>ZAD!C8</f>
        <v>05/2022</v>
      </c>
      <c r="D49" s="462"/>
      <c r="E49" s="462"/>
      <c r="F49" s="8"/>
      <c r="G49" s="5"/>
      <c r="H49" s="5"/>
      <c r="I49" s="5"/>
      <c r="J49" s="6"/>
      <c r="K49" s="5"/>
      <c r="L49" s="5"/>
    </row>
    <row r="50" spans="1:12" x14ac:dyDescent="0.25">
      <c r="A50" s="4"/>
      <c r="B50" s="5"/>
      <c r="C50" s="5"/>
      <c r="D50" s="5"/>
      <c r="E50" s="5"/>
      <c r="F50" s="8"/>
      <c r="G50" s="5"/>
      <c r="H50" s="5"/>
      <c r="I50" s="5"/>
      <c r="J50" s="6"/>
      <c r="K50" s="5"/>
      <c r="L50" s="5"/>
    </row>
    <row r="51" spans="1:12" x14ac:dyDescent="0.25">
      <c r="A51" s="15"/>
      <c r="B51" s="12"/>
      <c r="C51" s="16"/>
      <c r="D51" s="12"/>
      <c r="E51" s="12"/>
      <c r="F51" s="12"/>
      <c r="G51" s="12"/>
      <c r="H51" s="12"/>
      <c r="I51" s="12"/>
      <c r="J51" s="13"/>
      <c r="K51" s="5"/>
      <c r="L51" s="5"/>
    </row>
  </sheetData>
  <mergeCells count="14">
    <mergeCell ref="C48:E48"/>
    <mergeCell ref="C49:E49"/>
    <mergeCell ref="A17:J17"/>
    <mergeCell ref="A19:J21"/>
    <mergeCell ref="A29:J29"/>
    <mergeCell ref="A31:J32"/>
    <mergeCell ref="A34:J34"/>
    <mergeCell ref="A36:J37"/>
    <mergeCell ref="A13:J13"/>
    <mergeCell ref="A1:F4"/>
    <mergeCell ref="G1:J1"/>
    <mergeCell ref="G2:J2"/>
    <mergeCell ref="G3:J3"/>
    <mergeCell ref="G4:J4"/>
  </mergeCells>
  <pageMargins left="0.9055118110236221" right="0.51181102362204722" top="0.78740157480314965" bottom="0.78740157480314965" header="0.31496062992125984" footer="0.31496062992125984"/>
  <pageSetup paperSize="9" scale="98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40D1-7421-4BF3-802A-50EE89C46FE7}">
  <sheetPr>
    <tabColor theme="9"/>
    <pageSetUpPr fitToPage="1"/>
  </sheetPr>
  <dimension ref="A1:D27"/>
  <sheetViews>
    <sheetView workbookViewId="0">
      <selection activeCell="O17" sqref="O17"/>
    </sheetView>
  </sheetViews>
  <sheetFormatPr defaultRowHeight="15" x14ac:dyDescent="0.25"/>
  <cols>
    <col min="1" max="1" width="4.7109375" style="29" customWidth="1"/>
    <col min="2" max="2" width="36" customWidth="1"/>
    <col min="3" max="3" width="12.7109375" customWidth="1"/>
    <col min="4" max="4" width="30.85546875" customWidth="1"/>
  </cols>
  <sheetData>
    <row r="1" spans="1:4" ht="15.75" x14ac:dyDescent="0.25">
      <c r="A1" s="361"/>
      <c r="B1" s="362" t="s">
        <v>13</v>
      </c>
      <c r="C1" s="589" t="str">
        <f>ZAD!C5</f>
        <v>IP-12-4009400</v>
      </c>
      <c r="D1" s="590"/>
    </row>
    <row r="2" spans="1:4" ht="16.5" thickBot="1" x14ac:dyDescent="0.3">
      <c r="A2" s="363"/>
      <c r="B2" s="364" t="s">
        <v>14</v>
      </c>
      <c r="C2" s="365" t="s">
        <v>15</v>
      </c>
      <c r="D2" s="366" t="s">
        <v>16</v>
      </c>
    </row>
    <row r="3" spans="1:4" ht="34.5" customHeight="1" x14ac:dyDescent="0.25">
      <c r="A3" s="381">
        <v>1</v>
      </c>
      <c r="B3" s="591" t="s">
        <v>17</v>
      </c>
      <c r="C3" s="591"/>
      <c r="D3" s="592"/>
    </row>
    <row r="4" spans="1:4" ht="34.5" customHeight="1" x14ac:dyDescent="0.25">
      <c r="A4" s="382">
        <v>2</v>
      </c>
      <c r="B4" s="593" t="s">
        <v>18</v>
      </c>
      <c r="C4" s="593"/>
      <c r="D4" s="594"/>
    </row>
    <row r="5" spans="1:4" ht="34.5" customHeight="1" x14ac:dyDescent="0.25">
      <c r="A5" s="382">
        <v>3</v>
      </c>
      <c r="B5" s="593" t="s">
        <v>19</v>
      </c>
      <c r="C5" s="593"/>
      <c r="D5" s="594"/>
    </row>
    <row r="6" spans="1:4" ht="34.5" customHeight="1" x14ac:dyDescent="0.25">
      <c r="A6" s="382">
        <v>4</v>
      </c>
      <c r="B6" s="593" t="s">
        <v>20</v>
      </c>
      <c r="C6" s="593"/>
      <c r="D6" s="594"/>
    </row>
    <row r="7" spans="1:4" ht="34.5" customHeight="1" x14ac:dyDescent="0.25">
      <c r="A7" s="382">
        <v>5</v>
      </c>
      <c r="B7" s="593" t="s">
        <v>21</v>
      </c>
      <c r="C7" s="593"/>
      <c r="D7" s="594"/>
    </row>
    <row r="8" spans="1:4" s="380" customFormat="1" ht="34.5" customHeight="1" x14ac:dyDescent="0.25">
      <c r="A8" s="382">
        <v>6</v>
      </c>
      <c r="B8" s="586" t="s">
        <v>485</v>
      </c>
      <c r="C8" s="584"/>
      <c r="D8" s="585"/>
    </row>
    <row r="9" spans="1:4" ht="34.5" customHeight="1" x14ac:dyDescent="0.25">
      <c r="A9" s="382">
        <v>7</v>
      </c>
      <c r="B9" s="586" t="s">
        <v>487</v>
      </c>
      <c r="C9" s="584"/>
      <c r="D9" s="585"/>
    </row>
    <row r="10" spans="1:4" ht="34.5" customHeight="1" thickBot="1" x14ac:dyDescent="0.3">
      <c r="A10" s="383">
        <v>8</v>
      </c>
      <c r="B10" s="587" t="s">
        <v>22</v>
      </c>
      <c r="C10" s="587"/>
      <c r="D10" s="588"/>
    </row>
    <row r="11" spans="1:4" x14ac:dyDescent="0.25">
      <c r="A11"/>
    </row>
    <row r="12" spans="1:4" x14ac:dyDescent="0.25">
      <c r="A12"/>
    </row>
    <row r="13" spans="1:4" x14ac:dyDescent="0.25">
      <c r="A13"/>
    </row>
    <row r="14" spans="1:4" x14ac:dyDescent="0.25">
      <c r="A14"/>
    </row>
    <row r="15" spans="1:4" x14ac:dyDescent="0.25">
      <c r="A15"/>
    </row>
    <row r="16" spans="1:4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</sheetData>
  <mergeCells count="9">
    <mergeCell ref="B9:D9"/>
    <mergeCell ref="B10:D10"/>
    <mergeCell ref="C1:D1"/>
    <mergeCell ref="B3:D3"/>
    <mergeCell ref="B4:D4"/>
    <mergeCell ref="B5:D5"/>
    <mergeCell ref="B6:D6"/>
    <mergeCell ref="B7:D7"/>
    <mergeCell ref="B8:D8"/>
  </mergeCells>
  <pageMargins left="0.9055118110236221" right="0.51181102362204722" top="0.78740157480314965" bottom="0.78740157480314965" header="0.31496062992125984" footer="0.31496062992125984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6560-2DF4-44F6-A235-E9E183E36776}">
  <sheetPr>
    <tabColor theme="9"/>
    <pageSetUpPr fitToPage="1"/>
  </sheetPr>
  <dimension ref="A1:M51"/>
  <sheetViews>
    <sheetView view="pageBreakPreview" zoomScale="60" zoomScaleNormal="60" workbookViewId="0">
      <selection activeCell="A19" sqref="A19:J21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</cols>
  <sheetData>
    <row r="1" spans="1:13" s="316" customFormat="1" ht="15.75" x14ac:dyDescent="0.25">
      <c r="A1" s="443" t="s">
        <v>449</v>
      </c>
      <c r="B1" s="444"/>
      <c r="C1" s="444"/>
      <c r="D1" s="444"/>
      <c r="E1" s="444"/>
      <c r="F1" s="444"/>
      <c r="G1" s="449" t="s">
        <v>450</v>
      </c>
      <c r="H1" s="450"/>
      <c r="I1" s="450"/>
      <c r="J1" s="451"/>
    </row>
    <row r="2" spans="1:13" s="316" customFormat="1" ht="15.75" x14ac:dyDescent="0.25">
      <c r="A2" s="445"/>
      <c r="B2" s="446"/>
      <c r="C2" s="446"/>
      <c r="D2" s="446"/>
      <c r="E2" s="446"/>
      <c r="F2" s="446"/>
      <c r="G2" s="452" t="s">
        <v>451</v>
      </c>
      <c r="H2" s="453"/>
      <c r="I2" s="453"/>
      <c r="J2" s="454"/>
    </row>
    <row r="3" spans="1:13" s="316" customFormat="1" x14ac:dyDescent="0.25">
      <c r="A3" s="445"/>
      <c r="B3" s="446"/>
      <c r="C3" s="446"/>
      <c r="D3" s="446"/>
      <c r="E3" s="446"/>
      <c r="F3" s="446"/>
      <c r="G3" s="455" t="s">
        <v>452</v>
      </c>
      <c r="H3" s="456"/>
      <c r="I3" s="456"/>
      <c r="J3" s="457"/>
    </row>
    <row r="4" spans="1:13" s="316" customFormat="1" x14ac:dyDescent="0.25">
      <c r="A4" s="447"/>
      <c r="B4" s="448"/>
      <c r="C4" s="448"/>
      <c r="D4" s="448"/>
      <c r="E4" s="448"/>
      <c r="F4" s="448"/>
      <c r="G4" s="458" t="s">
        <v>453</v>
      </c>
      <c r="H4" s="459"/>
      <c r="I4" s="459"/>
      <c r="J4" s="460"/>
    </row>
    <row r="5" spans="1:13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25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25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25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25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25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25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25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25">
      <c r="A13" s="440"/>
      <c r="B13" s="441"/>
      <c r="C13" s="441"/>
      <c r="D13" s="441"/>
      <c r="E13" s="441"/>
      <c r="F13" s="441"/>
      <c r="G13" s="441"/>
      <c r="H13" s="441"/>
      <c r="I13" s="441"/>
      <c r="J13" s="442"/>
      <c r="K13" s="5"/>
      <c r="L13" s="5"/>
      <c r="M13" s="5"/>
    </row>
    <row r="14" spans="1:13" ht="15" customHeight="1" x14ac:dyDescent="0.25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25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25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5"/>
      <c r="M16" s="5"/>
    </row>
    <row r="17" spans="1:13" x14ac:dyDescent="0.25">
      <c r="A17" s="440" t="s">
        <v>4</v>
      </c>
      <c r="B17" s="441"/>
      <c r="C17" s="441"/>
      <c r="D17" s="441"/>
      <c r="E17" s="441"/>
      <c r="F17" s="441"/>
      <c r="G17" s="441"/>
      <c r="H17" s="441"/>
      <c r="I17" s="441"/>
      <c r="J17" s="442"/>
      <c r="K17" s="5"/>
      <c r="L17" s="5"/>
      <c r="M17" s="5"/>
    </row>
    <row r="18" spans="1:13" x14ac:dyDescent="0.25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ht="14.45" customHeight="1" x14ac:dyDescent="0.25">
      <c r="A19" s="463" t="s">
        <v>507</v>
      </c>
      <c r="B19" s="464"/>
      <c r="C19" s="464"/>
      <c r="D19" s="464"/>
      <c r="E19" s="464"/>
      <c r="F19" s="464"/>
      <c r="G19" s="464"/>
      <c r="H19" s="464"/>
      <c r="I19" s="464"/>
      <c r="J19" s="465"/>
      <c r="K19" s="5"/>
      <c r="L19" s="5"/>
      <c r="M19" s="5"/>
    </row>
    <row r="20" spans="1:13" ht="14.45" customHeight="1" x14ac:dyDescent="0.25">
      <c r="A20" s="463"/>
      <c r="B20" s="464"/>
      <c r="C20" s="464"/>
      <c r="D20" s="464"/>
      <c r="E20" s="464"/>
      <c r="F20" s="464"/>
      <c r="G20" s="464"/>
      <c r="H20" s="464"/>
      <c r="I20" s="464"/>
      <c r="J20" s="465"/>
      <c r="K20" s="5"/>
      <c r="L20" s="5"/>
      <c r="M20" s="5"/>
    </row>
    <row r="21" spans="1:13" ht="14.45" customHeight="1" x14ac:dyDescent="0.25">
      <c r="A21" s="463"/>
      <c r="B21" s="464"/>
      <c r="C21" s="464"/>
      <c r="D21" s="464"/>
      <c r="E21" s="464"/>
      <c r="F21" s="464"/>
      <c r="G21" s="464"/>
      <c r="H21" s="464"/>
      <c r="I21" s="464"/>
      <c r="J21" s="465"/>
      <c r="K21" s="5"/>
      <c r="L21" s="5"/>
      <c r="M21" s="5"/>
    </row>
    <row r="22" spans="1:13" x14ac:dyDescent="0.25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25">
      <c r="A23" s="7"/>
      <c r="B23" s="5"/>
      <c r="C23" s="8"/>
      <c r="D23" s="5"/>
      <c r="E23" s="5"/>
      <c r="F23" s="5"/>
      <c r="G23" s="5"/>
      <c r="H23" s="5"/>
      <c r="I23" s="5"/>
      <c r="J23" s="6"/>
      <c r="K23" s="5"/>
      <c r="L23" s="5"/>
      <c r="M23" s="5"/>
    </row>
    <row r="24" spans="1:13" x14ac:dyDescent="0.25">
      <c r="A24" s="7"/>
      <c r="B24" s="5"/>
      <c r="C24" s="8"/>
      <c r="D24" s="5"/>
      <c r="E24" s="5"/>
      <c r="F24" s="5"/>
      <c r="G24" s="5"/>
      <c r="H24" s="5"/>
      <c r="I24" s="5"/>
      <c r="J24" s="6"/>
      <c r="K24" s="5"/>
      <c r="L24" s="5"/>
      <c r="M24" s="5"/>
    </row>
    <row r="25" spans="1:13" x14ac:dyDescent="0.25">
      <c r="A25" s="7"/>
      <c r="B25" s="5"/>
      <c r="C25" s="8"/>
      <c r="D25" s="5"/>
      <c r="E25" s="5"/>
      <c r="F25" s="5"/>
      <c r="G25" s="5"/>
      <c r="H25" s="5"/>
      <c r="I25" s="5"/>
      <c r="J25" s="6"/>
      <c r="K25" s="5"/>
      <c r="L25" s="5"/>
      <c r="M25" s="5"/>
    </row>
    <row r="26" spans="1:13" x14ac:dyDescent="0.25">
      <c r="A26" s="7"/>
      <c r="B26" s="5"/>
      <c r="C26" s="8"/>
      <c r="D26" s="5"/>
      <c r="E26" s="5"/>
      <c r="F26" s="5"/>
      <c r="G26" s="5"/>
      <c r="H26" s="5"/>
      <c r="I26" s="5"/>
      <c r="J26" s="6"/>
      <c r="K26" s="5"/>
      <c r="L26" s="5"/>
      <c r="M26" s="5"/>
    </row>
    <row r="27" spans="1:13" x14ac:dyDescent="0.25">
      <c r="A27" s="7"/>
      <c r="B27" s="5"/>
      <c r="C27" s="8"/>
      <c r="D27" s="9"/>
      <c r="E27" s="9"/>
      <c r="F27" s="5"/>
      <c r="G27" s="5"/>
      <c r="H27" s="5"/>
      <c r="I27" s="5"/>
      <c r="J27" s="6"/>
      <c r="K27" s="5"/>
      <c r="L27" s="5"/>
      <c r="M27" s="5"/>
    </row>
    <row r="28" spans="1:13" x14ac:dyDescent="0.25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25">
      <c r="A29" s="440" t="s">
        <v>5</v>
      </c>
      <c r="B29" s="441"/>
      <c r="C29" s="441"/>
      <c r="D29" s="441"/>
      <c r="E29" s="441"/>
      <c r="F29" s="441"/>
      <c r="G29" s="441"/>
      <c r="H29" s="441"/>
      <c r="I29" s="441"/>
      <c r="J29" s="442"/>
      <c r="K29" s="5"/>
      <c r="L29" s="5"/>
      <c r="M29" s="5"/>
    </row>
    <row r="30" spans="1:13" x14ac:dyDescent="0.25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ht="14.45" customHeight="1" x14ac:dyDescent="0.25">
      <c r="A31" s="466" t="str">
        <f>ZAD!C4</f>
        <v>DC-Jílové,ppč. 3669, přípojka NN</v>
      </c>
      <c r="B31" s="467"/>
      <c r="C31" s="467"/>
      <c r="D31" s="467"/>
      <c r="E31" s="467"/>
      <c r="F31" s="467"/>
      <c r="G31" s="467"/>
      <c r="H31" s="467"/>
      <c r="I31" s="467"/>
      <c r="J31" s="468"/>
      <c r="K31" s="5"/>
      <c r="L31" s="5"/>
      <c r="M31" s="5"/>
    </row>
    <row r="32" spans="1:13" ht="14.45" customHeight="1" x14ac:dyDescent="0.25">
      <c r="A32" s="466"/>
      <c r="B32" s="467"/>
      <c r="C32" s="467"/>
      <c r="D32" s="467"/>
      <c r="E32" s="467"/>
      <c r="F32" s="467"/>
      <c r="G32" s="467"/>
      <c r="H32" s="467"/>
      <c r="I32" s="467"/>
      <c r="J32" s="468"/>
      <c r="K32" s="5"/>
      <c r="L32" s="5"/>
      <c r="M32" s="5"/>
    </row>
    <row r="33" spans="1:13" x14ac:dyDescent="0.25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25">
      <c r="A34" s="440" t="s">
        <v>6</v>
      </c>
      <c r="B34" s="441"/>
      <c r="C34" s="441"/>
      <c r="D34" s="441"/>
      <c r="E34" s="441"/>
      <c r="F34" s="441"/>
      <c r="G34" s="441"/>
      <c r="H34" s="441"/>
      <c r="I34" s="441"/>
      <c r="J34" s="442"/>
      <c r="K34" s="5"/>
      <c r="L34" s="5"/>
      <c r="M34" s="5"/>
    </row>
    <row r="35" spans="1:13" x14ac:dyDescent="0.25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ht="14.45" customHeight="1" x14ac:dyDescent="0.25">
      <c r="A36" s="466" t="str">
        <f>ZAD!C5</f>
        <v>IP-12-4009400</v>
      </c>
      <c r="B36" s="467"/>
      <c r="C36" s="467"/>
      <c r="D36" s="467"/>
      <c r="E36" s="467"/>
      <c r="F36" s="467"/>
      <c r="G36" s="467"/>
      <c r="H36" s="467"/>
      <c r="I36" s="467"/>
      <c r="J36" s="468"/>
      <c r="K36" s="5"/>
      <c r="L36" s="5"/>
      <c r="M36" s="5"/>
    </row>
    <row r="37" spans="1:13" ht="14.45" customHeight="1" x14ac:dyDescent="0.25">
      <c r="A37" s="466"/>
      <c r="B37" s="467"/>
      <c r="C37" s="467"/>
      <c r="D37" s="467"/>
      <c r="E37" s="467"/>
      <c r="F37" s="467"/>
      <c r="G37" s="467"/>
      <c r="H37" s="467"/>
      <c r="I37" s="467"/>
      <c r="J37" s="468"/>
      <c r="K37" s="5"/>
      <c r="L37" s="5"/>
      <c r="M37" s="5"/>
    </row>
    <row r="38" spans="1:13" x14ac:dyDescent="0.25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25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25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25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25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25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25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x14ac:dyDescent="0.25">
      <c r="A45" s="4"/>
      <c r="B45" s="5"/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</row>
    <row r="46" spans="1:13" x14ac:dyDescent="0.25">
      <c r="A46" s="4"/>
      <c r="B46" s="5"/>
      <c r="C46" s="5"/>
      <c r="D46" s="5"/>
      <c r="E46" s="5"/>
      <c r="F46" s="5"/>
      <c r="G46" s="5"/>
      <c r="H46" s="5"/>
      <c r="I46" s="5"/>
      <c r="J46" s="6"/>
      <c r="K46" s="5"/>
      <c r="L46" s="5"/>
      <c r="M46" s="5"/>
    </row>
    <row r="47" spans="1:13" ht="15.75" x14ac:dyDescent="0.25">
      <c r="A47" s="17" t="s">
        <v>1</v>
      </c>
      <c r="B47" s="18" t="s">
        <v>3</v>
      </c>
      <c r="C47" s="461" t="str">
        <f>ZAD!C9</f>
        <v>Karolína Dittrichová</v>
      </c>
      <c r="D47" s="461"/>
      <c r="E47" s="461"/>
      <c r="F47" s="22"/>
      <c r="G47" s="5"/>
      <c r="H47" s="5"/>
      <c r="I47" s="5"/>
      <c r="J47" s="6"/>
      <c r="K47" s="5"/>
      <c r="L47" s="5"/>
    </row>
    <row r="48" spans="1:13" ht="15.75" x14ac:dyDescent="0.25">
      <c r="A48" s="17" t="s">
        <v>0</v>
      </c>
      <c r="B48" s="18" t="s">
        <v>3</v>
      </c>
      <c r="C48" s="461" t="str">
        <f>ZAD!C10</f>
        <v>730 874 211</v>
      </c>
      <c r="D48" s="461"/>
      <c r="E48" s="461"/>
      <c r="F48" s="8"/>
      <c r="G48" s="5"/>
      <c r="H48" s="5"/>
      <c r="I48" s="5"/>
      <c r="J48" s="6"/>
      <c r="K48" s="5"/>
      <c r="L48" s="5"/>
    </row>
    <row r="49" spans="1:12" ht="15.75" x14ac:dyDescent="0.25">
      <c r="A49" s="17" t="s">
        <v>2</v>
      </c>
      <c r="B49" s="18" t="s">
        <v>3</v>
      </c>
      <c r="C49" s="462" t="str">
        <f>ZAD!C8</f>
        <v>05/2022</v>
      </c>
      <c r="D49" s="462"/>
      <c r="E49" s="462"/>
      <c r="F49" s="8"/>
      <c r="G49" s="5"/>
      <c r="H49" s="5"/>
      <c r="I49" s="5"/>
      <c r="J49" s="6"/>
      <c r="K49" s="5"/>
      <c r="L49" s="5"/>
    </row>
    <row r="50" spans="1:12" x14ac:dyDescent="0.25">
      <c r="A50" s="4"/>
      <c r="B50" s="5"/>
      <c r="C50" s="5"/>
      <c r="D50" s="5"/>
      <c r="E50" s="5"/>
      <c r="F50" s="8"/>
      <c r="G50" s="5"/>
      <c r="H50" s="5"/>
      <c r="I50" s="5"/>
      <c r="J50" s="6"/>
      <c r="K50" s="5"/>
      <c r="L50" s="5"/>
    </row>
    <row r="51" spans="1:12" x14ac:dyDescent="0.25">
      <c r="A51" s="15"/>
      <c r="B51" s="12"/>
      <c r="C51" s="16"/>
      <c r="D51" s="12"/>
      <c r="E51" s="12"/>
      <c r="F51" s="12"/>
      <c r="G51" s="12"/>
      <c r="H51" s="12"/>
      <c r="I51" s="12"/>
      <c r="J51" s="13"/>
      <c r="K51" s="5"/>
      <c r="L51" s="5"/>
    </row>
  </sheetData>
  <protectedRanges>
    <protectedRange sqref="A1:J51" name="Oblast1"/>
  </protectedRanges>
  <mergeCells count="15">
    <mergeCell ref="C47:E47"/>
    <mergeCell ref="C48:E48"/>
    <mergeCell ref="C49:E49"/>
    <mergeCell ref="A17:J17"/>
    <mergeCell ref="A19:J21"/>
    <mergeCell ref="A29:J29"/>
    <mergeCell ref="A31:J32"/>
    <mergeCell ref="A34:J34"/>
    <mergeCell ref="A36:J37"/>
    <mergeCell ref="A13:J13"/>
    <mergeCell ref="A1:F4"/>
    <mergeCell ref="G1:J1"/>
    <mergeCell ref="G2:J2"/>
    <mergeCell ref="G3:J3"/>
    <mergeCell ref="G4:J4"/>
  </mergeCells>
  <pageMargins left="0.9055118110236221" right="0.51181102362204722" top="0.78740157480314965" bottom="0.78740157480314965" header="0.31496062992125984" footer="0.31496062992125984"/>
  <pageSetup paperSize="9" scale="98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EC5B-BC07-4F08-95B4-743E765C4DF1}">
  <sheetPr>
    <tabColor theme="9"/>
  </sheetPr>
  <dimension ref="A1:J6"/>
  <sheetViews>
    <sheetView workbookViewId="0">
      <selection activeCell="V19" sqref="V19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</cols>
  <sheetData>
    <row r="1" spans="1:10" ht="24" customHeight="1" x14ac:dyDescent="0.25">
      <c r="E1" s="480" t="str">
        <f>ZAD!C4</f>
        <v>DC-Jílové,ppč. 3669, přípojka NN</v>
      </c>
      <c r="F1" s="480"/>
      <c r="G1" s="480"/>
      <c r="H1" s="480"/>
      <c r="I1" s="480"/>
      <c r="J1" s="480"/>
    </row>
    <row r="2" spans="1:10" ht="27" customHeight="1" x14ac:dyDescent="0.25">
      <c r="A2" s="479"/>
      <c r="B2" s="479"/>
      <c r="C2" s="479"/>
      <c r="D2" s="479"/>
      <c r="E2" s="481" t="str">
        <f>ZAD!C5</f>
        <v>IP-12-4009400</v>
      </c>
      <c r="F2" s="481"/>
      <c r="G2" s="481"/>
      <c r="H2" s="481"/>
      <c r="I2" s="481"/>
      <c r="J2" s="481"/>
    </row>
    <row r="3" spans="1:10" ht="27" customHeight="1" x14ac:dyDescent="0.25">
      <c r="A3" s="34" t="s">
        <v>29</v>
      </c>
      <c r="B3" s="35"/>
      <c r="C3" s="35"/>
      <c r="D3" s="35"/>
      <c r="E3" s="35"/>
      <c r="F3" s="35"/>
      <c r="G3" s="35"/>
      <c r="H3" s="35"/>
      <c r="I3" s="35"/>
      <c r="J3" s="36"/>
    </row>
    <row r="4" spans="1:10" ht="27" customHeight="1" x14ac:dyDescent="0.25">
      <c r="A4" s="476" t="s">
        <v>32</v>
      </c>
      <c r="B4" s="595"/>
      <c r="C4" s="595"/>
      <c r="D4" s="595"/>
      <c r="E4" s="595"/>
      <c r="F4" s="595"/>
      <c r="G4" s="595"/>
      <c r="H4" s="595"/>
      <c r="I4" s="595"/>
      <c r="J4" s="478"/>
    </row>
    <row r="5" spans="1:10" ht="27" customHeight="1" x14ac:dyDescent="0.25">
      <c r="A5" s="476" t="s">
        <v>33</v>
      </c>
      <c r="B5" s="595"/>
      <c r="C5" s="595"/>
      <c r="D5" s="595"/>
      <c r="E5" s="595"/>
      <c r="F5" s="595"/>
      <c r="G5" s="595"/>
      <c r="H5" s="595"/>
      <c r="I5" s="595"/>
      <c r="J5" s="478"/>
    </row>
    <row r="6" spans="1:10" ht="25.5" customHeight="1" x14ac:dyDescent="0.25">
      <c r="A6" s="15"/>
      <c r="B6" s="16"/>
      <c r="C6" s="16"/>
      <c r="D6" s="16"/>
      <c r="E6" s="16"/>
      <c r="F6" s="16"/>
      <c r="G6" s="16"/>
      <c r="H6" s="16"/>
      <c r="I6" s="16"/>
      <c r="J6" s="33"/>
    </row>
  </sheetData>
  <mergeCells count="5">
    <mergeCell ref="E1:J1"/>
    <mergeCell ref="A2:D2"/>
    <mergeCell ref="E2:J2"/>
    <mergeCell ref="A4:J4"/>
    <mergeCell ref="A5:J5"/>
  </mergeCells>
  <pageMargins left="0.7" right="0.7" top="0.78740157499999996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21ED7-7E45-4BA5-9D8C-C410DBFF6351}">
  <sheetPr>
    <tabColor theme="1"/>
    <pageSetUpPr fitToPage="1"/>
  </sheetPr>
  <dimension ref="A1:M19"/>
  <sheetViews>
    <sheetView zoomScale="90" zoomScaleNormal="90" workbookViewId="0">
      <selection activeCell="L6" sqref="L6"/>
    </sheetView>
  </sheetViews>
  <sheetFormatPr defaultRowHeight="15" x14ac:dyDescent="0.25"/>
  <cols>
    <col min="1" max="1" width="23.7109375" style="317" customWidth="1"/>
    <col min="2" max="2" width="13.5703125" style="317" customWidth="1"/>
    <col min="3" max="3" width="25.28515625" style="317" customWidth="1"/>
    <col min="4" max="4" width="33.42578125" style="317" customWidth="1"/>
    <col min="5" max="5" width="21.7109375" style="317" customWidth="1"/>
    <col min="6" max="6" width="8.140625" style="319" bestFit="1" customWidth="1"/>
    <col min="7" max="7" width="7" style="317" bestFit="1" customWidth="1"/>
    <col min="8" max="8" width="9.140625" style="317"/>
    <col min="9" max="9" width="25.140625" style="317" customWidth="1"/>
    <col min="10" max="10" width="12.5703125" style="317" customWidth="1"/>
    <col min="11" max="11" width="19.42578125" style="317" customWidth="1"/>
    <col min="12" max="12" width="19.5703125" style="317" bestFit="1" customWidth="1"/>
  </cols>
  <sheetData>
    <row r="1" spans="1:13" s="317" customFormat="1" ht="21" customHeight="1" x14ac:dyDescent="0.25">
      <c r="A1" s="318" t="s">
        <v>126</v>
      </c>
      <c r="B1" s="318" t="str">
        <f>ZAD!C5</f>
        <v>IP-12-4009400</v>
      </c>
      <c r="C1" s="318"/>
      <c r="F1" s="319"/>
      <c r="G1" s="320"/>
      <c r="H1" s="320"/>
      <c r="J1" s="320"/>
      <c r="K1" s="320"/>
      <c r="L1" s="320"/>
    </row>
    <row r="2" spans="1:13" s="317" customFormat="1" ht="21" customHeight="1" x14ac:dyDescent="0.25">
      <c r="A2" s="318" t="s">
        <v>125</v>
      </c>
      <c r="B2" s="318" t="str">
        <f>ZAD!C4</f>
        <v>DC-Jílové,ppč. 3669, přípojka NN</v>
      </c>
      <c r="C2" s="318"/>
      <c r="F2" s="319"/>
      <c r="G2" s="320"/>
      <c r="H2" s="320"/>
      <c r="J2" s="320"/>
      <c r="K2" s="320"/>
      <c r="L2" s="320"/>
    </row>
    <row r="3" spans="1:13" s="317" customFormat="1" ht="21" customHeight="1" x14ac:dyDescent="0.25">
      <c r="A3" s="318" t="s">
        <v>457</v>
      </c>
      <c r="B3" s="318"/>
      <c r="C3" s="318"/>
      <c r="F3" s="319"/>
      <c r="G3" s="320"/>
      <c r="H3" s="320"/>
      <c r="J3" s="320"/>
      <c r="K3" s="320"/>
      <c r="L3" s="320"/>
    </row>
    <row r="4" spans="1:13" s="317" customFormat="1" ht="15.75" thickBot="1" x14ac:dyDescent="0.3">
      <c r="A4" s="318"/>
      <c r="B4" s="318"/>
      <c r="C4" s="320"/>
      <c r="F4" s="319"/>
      <c r="G4" s="320"/>
      <c r="H4" s="320"/>
      <c r="J4" s="320"/>
      <c r="K4" s="320"/>
      <c r="L4" s="320"/>
    </row>
    <row r="5" spans="1:13" s="112" customFormat="1" ht="51.75" thickBot="1" x14ac:dyDescent="0.3">
      <c r="A5" s="377" t="s">
        <v>458</v>
      </c>
      <c r="B5" s="377" t="s">
        <v>459</v>
      </c>
      <c r="C5" s="378" t="s">
        <v>460</v>
      </c>
      <c r="D5" s="378" t="s">
        <v>461</v>
      </c>
      <c r="E5" s="378" t="s">
        <v>462</v>
      </c>
      <c r="F5" s="376" t="s">
        <v>463</v>
      </c>
      <c r="G5" s="378" t="s">
        <v>464</v>
      </c>
      <c r="H5" s="378" t="s">
        <v>465</v>
      </c>
      <c r="I5" s="378" t="s">
        <v>466</v>
      </c>
      <c r="J5" s="377" t="s">
        <v>467</v>
      </c>
      <c r="K5" s="377" t="s">
        <v>498</v>
      </c>
      <c r="L5" s="377" t="s">
        <v>155</v>
      </c>
    </row>
    <row r="6" spans="1:13" s="317" customFormat="1" ht="46.5" customHeight="1" x14ac:dyDescent="0.25">
      <c r="A6" s="368"/>
      <c r="B6" s="369"/>
      <c r="C6" s="369"/>
      <c r="D6" s="370"/>
      <c r="E6" s="370"/>
      <c r="F6" s="371"/>
      <c r="G6" s="369"/>
      <c r="H6" s="369" t="s">
        <v>480</v>
      </c>
      <c r="I6" s="372" t="s">
        <v>499</v>
      </c>
      <c r="J6" s="369" t="s">
        <v>479</v>
      </c>
      <c r="K6" s="369"/>
      <c r="L6" s="373" t="s">
        <v>484</v>
      </c>
      <c r="M6" s="337"/>
    </row>
    <row r="7" spans="1:13" s="317" customFormat="1" ht="46.5" customHeight="1" x14ac:dyDescent="0.25">
      <c r="A7" s="368"/>
      <c r="B7" s="369"/>
      <c r="C7" s="369"/>
      <c r="D7" s="370"/>
      <c r="E7" s="370"/>
      <c r="F7" s="374"/>
      <c r="G7" s="373"/>
      <c r="H7" s="369" t="s">
        <v>480</v>
      </c>
      <c r="I7" s="372" t="s">
        <v>499</v>
      </c>
      <c r="J7" s="369" t="s">
        <v>479</v>
      </c>
      <c r="K7" s="373"/>
      <c r="L7" s="369" t="s">
        <v>468</v>
      </c>
      <c r="M7"/>
    </row>
    <row r="8" spans="1:13" s="317" customFormat="1" ht="46.5" customHeight="1" x14ac:dyDescent="0.25">
      <c r="A8" s="368"/>
      <c r="B8" s="369"/>
      <c r="C8" s="369"/>
      <c r="D8" s="375"/>
      <c r="E8" s="375"/>
      <c r="F8" s="371"/>
      <c r="G8" s="369"/>
      <c r="H8" s="369" t="s">
        <v>480</v>
      </c>
      <c r="I8" s="372" t="s">
        <v>499</v>
      </c>
      <c r="J8" s="369" t="s">
        <v>479</v>
      </c>
      <c r="K8" s="373"/>
      <c r="L8" s="373"/>
      <c r="M8" s="337"/>
    </row>
    <row r="9" spans="1:13" s="317" customFormat="1" ht="46.5" customHeight="1" x14ac:dyDescent="0.25">
      <c r="A9" s="368"/>
      <c r="B9" s="369"/>
      <c r="C9" s="369"/>
      <c r="D9" s="375"/>
      <c r="E9" s="375"/>
      <c r="F9" s="371"/>
      <c r="G9" s="369"/>
      <c r="H9" s="369" t="s">
        <v>480</v>
      </c>
      <c r="I9" s="372" t="s">
        <v>499</v>
      </c>
      <c r="J9" s="369" t="s">
        <v>479</v>
      </c>
      <c r="K9" s="373"/>
      <c r="L9" s="369" t="s">
        <v>468</v>
      </c>
      <c r="M9" s="337"/>
    </row>
    <row r="10" spans="1:13" s="317" customFormat="1" ht="8.4499999999999993" customHeight="1" thickBot="1" x14ac:dyDescent="0.3">
      <c r="A10" s="321"/>
      <c r="B10" s="322"/>
      <c r="C10" s="323"/>
      <c r="D10" s="324"/>
      <c r="E10" s="324"/>
      <c r="F10" s="325"/>
      <c r="G10" s="321"/>
      <c r="H10" s="322"/>
      <c r="I10" s="326"/>
      <c r="J10" s="321"/>
      <c r="K10" s="322"/>
      <c r="L10" s="322"/>
    </row>
    <row r="11" spans="1:13" s="317" customFormat="1" ht="27.6" customHeight="1" thickBot="1" x14ac:dyDescent="0.3">
      <c r="A11" s="327" t="s">
        <v>469</v>
      </c>
      <c r="B11" s="328">
        <f>SUM(B6:B8)</f>
        <v>0</v>
      </c>
      <c r="C11" s="327"/>
      <c r="E11" s="329"/>
      <c r="F11" s="330"/>
      <c r="G11" s="327"/>
      <c r="H11" s="327"/>
      <c r="J11" s="327"/>
      <c r="K11" s="328">
        <f>SUM(K6:K8)</f>
        <v>0</v>
      </c>
      <c r="L11" s="327"/>
      <c r="M11" s="337"/>
    </row>
    <row r="12" spans="1:13" s="317" customFormat="1" x14ac:dyDescent="0.25">
      <c r="A12" s="327"/>
      <c r="B12" s="327"/>
      <c r="C12" s="327"/>
      <c r="E12" s="327"/>
      <c r="F12" s="331"/>
      <c r="G12" s="327"/>
      <c r="H12" s="327"/>
      <c r="J12" s="327"/>
      <c r="K12" s="332"/>
      <c r="L12" s="327"/>
    </row>
    <row r="13" spans="1:13" s="317" customFormat="1" x14ac:dyDescent="0.25">
      <c r="A13" s="333" t="s">
        <v>470</v>
      </c>
      <c r="B13" s="333"/>
      <c r="C13" s="320"/>
      <c r="D13" s="334" t="s">
        <v>471</v>
      </c>
      <c r="E13" s="318"/>
      <c r="F13" s="335"/>
      <c r="G13" s="327"/>
      <c r="H13" s="327"/>
      <c r="J13" s="327"/>
      <c r="K13" s="327"/>
      <c r="L13" s="327"/>
    </row>
    <row r="14" spans="1:13" s="317" customFormat="1" x14ac:dyDescent="0.25">
      <c r="F14" s="319"/>
    </row>
    <row r="15" spans="1:13" s="317" customFormat="1" x14ac:dyDescent="0.25">
      <c r="A15" s="317" t="s">
        <v>472</v>
      </c>
      <c r="D15" s="338" t="s">
        <v>476</v>
      </c>
      <c r="E15" s="317" t="str">
        <f>ZAD!C6</f>
        <v>Paul Peter Fischer</v>
      </c>
      <c r="F15" s="319"/>
      <c r="G15" s="317" t="s">
        <v>473</v>
      </c>
    </row>
    <row r="16" spans="1:13" s="317" customFormat="1" x14ac:dyDescent="0.25">
      <c r="F16" s="319"/>
    </row>
    <row r="17" spans="1:7" s="317" customFormat="1" x14ac:dyDescent="0.25">
      <c r="A17" s="333" t="s">
        <v>474</v>
      </c>
      <c r="B17" s="336"/>
      <c r="C17" s="320"/>
      <c r="E17" s="318"/>
      <c r="F17" s="335"/>
      <c r="G17" s="327"/>
    </row>
    <row r="18" spans="1:7" s="317" customFormat="1" x14ac:dyDescent="0.25">
      <c r="F18" s="319"/>
    </row>
    <row r="19" spans="1:7" s="317" customFormat="1" x14ac:dyDescent="0.25">
      <c r="A19" s="317" t="s">
        <v>475</v>
      </c>
      <c r="D19" s="317" t="s">
        <v>476</v>
      </c>
      <c r="F19" s="319"/>
      <c r="G19" s="317" t="s">
        <v>473</v>
      </c>
    </row>
  </sheetData>
  <pageMargins left="0.7" right="0.7" top="0.78740157499999996" bottom="0.78740157499999996" header="0.3" footer="0.3"/>
  <pageSetup paperSize="9" scale="5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2BFF3-FDB1-4274-823E-DE40951978FD}">
  <sheetPr>
    <tabColor theme="9"/>
    <pageSetUpPr fitToPage="1"/>
  </sheetPr>
  <dimension ref="A1:M52"/>
  <sheetViews>
    <sheetView view="pageBreakPreview" zoomScale="60" zoomScaleNormal="60" workbookViewId="0">
      <selection activeCell="A19" sqref="A19:J21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</cols>
  <sheetData>
    <row r="1" spans="1:13" s="316" customFormat="1" ht="15.75" x14ac:dyDescent="0.25">
      <c r="A1" s="443" t="s">
        <v>449</v>
      </c>
      <c r="B1" s="444"/>
      <c r="C1" s="444"/>
      <c r="D1" s="444"/>
      <c r="E1" s="444"/>
      <c r="F1" s="444"/>
      <c r="G1" s="449" t="s">
        <v>450</v>
      </c>
      <c r="H1" s="450"/>
      <c r="I1" s="450"/>
      <c r="J1" s="451"/>
    </row>
    <row r="2" spans="1:13" s="316" customFormat="1" ht="15.75" x14ac:dyDescent="0.25">
      <c r="A2" s="445"/>
      <c r="B2" s="446"/>
      <c r="C2" s="446"/>
      <c r="D2" s="446"/>
      <c r="E2" s="446"/>
      <c r="F2" s="446"/>
      <c r="G2" s="452" t="s">
        <v>451</v>
      </c>
      <c r="H2" s="453"/>
      <c r="I2" s="453"/>
      <c r="J2" s="454"/>
    </row>
    <row r="3" spans="1:13" s="316" customFormat="1" x14ac:dyDescent="0.25">
      <c r="A3" s="445"/>
      <c r="B3" s="446"/>
      <c r="C3" s="446"/>
      <c r="D3" s="446"/>
      <c r="E3" s="446"/>
      <c r="F3" s="446"/>
      <c r="G3" s="455" t="s">
        <v>452</v>
      </c>
      <c r="H3" s="456"/>
      <c r="I3" s="456"/>
      <c r="J3" s="457"/>
    </row>
    <row r="4" spans="1:13" s="316" customFormat="1" x14ac:dyDescent="0.25">
      <c r="A4" s="447"/>
      <c r="B4" s="448"/>
      <c r="C4" s="448"/>
      <c r="D4" s="448"/>
      <c r="E4" s="448"/>
      <c r="F4" s="448"/>
      <c r="G4" s="458" t="s">
        <v>453</v>
      </c>
      <c r="H4" s="459"/>
      <c r="I4" s="459"/>
      <c r="J4" s="460"/>
    </row>
    <row r="5" spans="1:13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25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25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25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25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25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25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25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25">
      <c r="A13" s="440"/>
      <c r="B13" s="441"/>
      <c r="C13" s="441"/>
      <c r="D13" s="441"/>
      <c r="E13" s="441"/>
      <c r="F13" s="441"/>
      <c r="G13" s="441"/>
      <c r="H13" s="441"/>
      <c r="I13" s="441"/>
      <c r="J13" s="442"/>
      <c r="K13" s="5"/>
      <c r="L13" s="5"/>
      <c r="M13" s="5"/>
    </row>
    <row r="14" spans="1:13" ht="15" customHeight="1" x14ac:dyDescent="0.25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25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25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5"/>
      <c r="M16" s="5"/>
    </row>
    <row r="17" spans="1:13" x14ac:dyDescent="0.25">
      <c r="A17" s="440" t="s">
        <v>4</v>
      </c>
      <c r="B17" s="441"/>
      <c r="C17" s="441"/>
      <c r="D17" s="441"/>
      <c r="E17" s="441"/>
      <c r="F17" s="441"/>
      <c r="G17" s="441"/>
      <c r="H17" s="441"/>
      <c r="I17" s="441"/>
      <c r="J17" s="442"/>
      <c r="K17" s="5"/>
      <c r="L17" s="5"/>
      <c r="M17" s="5"/>
    </row>
    <row r="18" spans="1:13" x14ac:dyDescent="0.25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x14ac:dyDescent="0.25">
      <c r="A19" s="463" t="s">
        <v>503</v>
      </c>
      <c r="B19" s="464"/>
      <c r="C19" s="464"/>
      <c r="D19" s="464"/>
      <c r="E19" s="464"/>
      <c r="F19" s="464"/>
      <c r="G19" s="464"/>
      <c r="H19" s="464"/>
      <c r="I19" s="464"/>
      <c r="J19" s="465"/>
      <c r="K19" s="5"/>
      <c r="L19" s="5"/>
      <c r="M19" s="5"/>
    </row>
    <row r="20" spans="1:13" x14ac:dyDescent="0.25">
      <c r="A20" s="463"/>
      <c r="B20" s="464"/>
      <c r="C20" s="464"/>
      <c r="D20" s="464"/>
      <c r="E20" s="464"/>
      <c r="F20" s="464"/>
      <c r="G20" s="464"/>
      <c r="H20" s="464"/>
      <c r="I20" s="464"/>
      <c r="J20" s="465"/>
      <c r="K20" s="5"/>
      <c r="L20" s="5"/>
      <c r="M20" s="5"/>
    </row>
    <row r="21" spans="1:13" x14ac:dyDescent="0.25">
      <c r="A21" s="463"/>
      <c r="B21" s="464"/>
      <c r="C21" s="464"/>
      <c r="D21" s="464"/>
      <c r="E21" s="464"/>
      <c r="F21" s="464"/>
      <c r="G21" s="464"/>
      <c r="H21" s="464"/>
      <c r="I21" s="464"/>
      <c r="J21" s="465"/>
      <c r="K21" s="5"/>
      <c r="L21" s="5"/>
      <c r="M21" s="5"/>
    </row>
    <row r="22" spans="1:13" x14ac:dyDescent="0.25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25">
      <c r="A23" s="469"/>
      <c r="B23" s="470"/>
      <c r="C23" s="470"/>
      <c r="D23" s="470"/>
      <c r="E23" s="470"/>
      <c r="F23" s="470"/>
      <c r="G23" s="470"/>
      <c r="H23" s="470"/>
      <c r="I23" s="470"/>
      <c r="J23" s="471"/>
      <c r="K23" s="5"/>
      <c r="L23" s="5"/>
      <c r="M23" s="5"/>
    </row>
    <row r="24" spans="1:13" x14ac:dyDescent="0.25">
      <c r="A24" s="469"/>
      <c r="B24" s="470"/>
      <c r="C24" s="470"/>
      <c r="D24" s="470"/>
      <c r="E24" s="470"/>
      <c r="F24" s="470"/>
      <c r="G24" s="470"/>
      <c r="H24" s="470"/>
      <c r="I24" s="470"/>
      <c r="J24" s="471"/>
      <c r="K24" s="5"/>
      <c r="L24" s="5"/>
      <c r="M24" s="5"/>
    </row>
    <row r="25" spans="1:13" x14ac:dyDescent="0.25">
      <c r="A25" s="472"/>
      <c r="B25" s="473"/>
      <c r="C25" s="473"/>
      <c r="D25" s="473"/>
      <c r="E25" s="473"/>
      <c r="F25" s="473"/>
      <c r="G25" s="473"/>
      <c r="H25" s="473"/>
      <c r="I25" s="473"/>
      <c r="J25" s="474"/>
      <c r="K25" s="5"/>
      <c r="L25" s="5"/>
      <c r="M25" s="5"/>
    </row>
    <row r="26" spans="1:13" x14ac:dyDescent="0.25">
      <c r="A26" s="475"/>
      <c r="B26" s="473"/>
      <c r="C26" s="473"/>
      <c r="D26" s="473"/>
      <c r="E26" s="473"/>
      <c r="F26" s="473"/>
      <c r="G26" s="473"/>
      <c r="H26" s="473"/>
      <c r="I26" s="473"/>
      <c r="J26" s="474"/>
      <c r="K26" s="5"/>
      <c r="L26" s="5"/>
      <c r="M26" s="5"/>
    </row>
    <row r="27" spans="1:13" x14ac:dyDescent="0.25">
      <c r="A27" s="475"/>
      <c r="B27" s="473"/>
      <c r="C27" s="473"/>
      <c r="D27" s="473"/>
      <c r="E27" s="473"/>
      <c r="F27" s="473"/>
      <c r="G27" s="473"/>
      <c r="H27" s="473"/>
      <c r="I27" s="473"/>
      <c r="J27" s="474"/>
      <c r="K27" s="5"/>
      <c r="L27" s="5"/>
      <c r="M27" s="5"/>
    </row>
    <row r="28" spans="1:13" x14ac:dyDescent="0.25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25">
      <c r="A29" s="440" t="s">
        <v>5</v>
      </c>
      <c r="B29" s="441"/>
      <c r="C29" s="441"/>
      <c r="D29" s="441"/>
      <c r="E29" s="441"/>
      <c r="F29" s="441"/>
      <c r="G29" s="441"/>
      <c r="H29" s="441"/>
      <c r="I29" s="441"/>
      <c r="J29" s="442"/>
      <c r="K29" s="5"/>
      <c r="L29" s="5"/>
      <c r="M29" s="5"/>
    </row>
    <row r="30" spans="1:13" x14ac:dyDescent="0.25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x14ac:dyDescent="0.25">
      <c r="A31" s="466" t="str">
        <f>ZAD!C4</f>
        <v>DC-Jílové,ppč. 3669, přípojka NN</v>
      </c>
      <c r="B31" s="467"/>
      <c r="C31" s="467"/>
      <c r="D31" s="467"/>
      <c r="E31" s="467"/>
      <c r="F31" s="467"/>
      <c r="G31" s="467"/>
      <c r="H31" s="467"/>
      <c r="I31" s="467"/>
      <c r="J31" s="468"/>
      <c r="K31" s="5"/>
      <c r="L31" s="5"/>
      <c r="M31" s="5"/>
    </row>
    <row r="32" spans="1:13" x14ac:dyDescent="0.25">
      <c r="A32" s="466"/>
      <c r="B32" s="467"/>
      <c r="C32" s="467"/>
      <c r="D32" s="467"/>
      <c r="E32" s="467"/>
      <c r="F32" s="467"/>
      <c r="G32" s="467"/>
      <c r="H32" s="467"/>
      <c r="I32" s="467"/>
      <c r="J32" s="468"/>
      <c r="K32" s="5"/>
      <c r="L32" s="5"/>
      <c r="M32" s="5"/>
    </row>
    <row r="33" spans="1:13" x14ac:dyDescent="0.25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25">
      <c r="A34" s="440" t="s">
        <v>6</v>
      </c>
      <c r="B34" s="441"/>
      <c r="C34" s="441"/>
      <c r="D34" s="441"/>
      <c r="E34" s="441"/>
      <c r="F34" s="441"/>
      <c r="G34" s="441"/>
      <c r="H34" s="441"/>
      <c r="I34" s="441"/>
      <c r="J34" s="442"/>
      <c r="K34" s="5"/>
      <c r="L34" s="5"/>
      <c r="M34" s="5"/>
    </row>
    <row r="35" spans="1:13" x14ac:dyDescent="0.25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x14ac:dyDescent="0.25">
      <c r="A36" s="466" t="str">
        <f>ZAD!C5</f>
        <v>IP-12-4009400</v>
      </c>
      <c r="B36" s="467"/>
      <c r="C36" s="467"/>
      <c r="D36" s="467"/>
      <c r="E36" s="467"/>
      <c r="F36" s="467"/>
      <c r="G36" s="467"/>
      <c r="H36" s="467"/>
      <c r="I36" s="467"/>
      <c r="J36" s="468"/>
      <c r="K36" s="5"/>
      <c r="L36" s="5"/>
      <c r="M36" s="5"/>
    </row>
    <row r="37" spans="1:13" x14ac:dyDescent="0.25">
      <c r="A37" s="466"/>
      <c r="B37" s="467"/>
      <c r="C37" s="467"/>
      <c r="D37" s="467"/>
      <c r="E37" s="467"/>
      <c r="F37" s="467"/>
      <c r="G37" s="467"/>
      <c r="H37" s="467"/>
      <c r="I37" s="467"/>
      <c r="J37" s="468"/>
      <c r="K37" s="5"/>
      <c r="L37" s="5"/>
      <c r="M37" s="5"/>
    </row>
    <row r="38" spans="1:13" x14ac:dyDescent="0.25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25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25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25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25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25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25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x14ac:dyDescent="0.25">
      <c r="A45" s="4"/>
      <c r="B45" s="5"/>
      <c r="C45" s="5"/>
      <c r="D45" s="5"/>
      <c r="E45" s="5"/>
      <c r="F45" s="5"/>
      <c r="G45" s="5"/>
      <c r="H45" s="5"/>
      <c r="I45" s="5"/>
      <c r="J45" s="6"/>
      <c r="K45" s="5"/>
      <c r="L45" s="5"/>
      <c r="M45" s="5"/>
    </row>
    <row r="46" spans="1:13" x14ac:dyDescent="0.25">
      <c r="A46" s="4"/>
      <c r="B46" s="5"/>
      <c r="C46" s="5"/>
      <c r="D46" s="5"/>
      <c r="E46" s="5"/>
      <c r="F46" s="5"/>
      <c r="G46" s="5"/>
      <c r="H46" s="5"/>
      <c r="I46" s="5"/>
      <c r="J46" s="6"/>
      <c r="K46" s="5"/>
      <c r="L46" s="5"/>
      <c r="M46" s="5"/>
    </row>
    <row r="47" spans="1:13" ht="15.75" x14ac:dyDescent="0.25">
      <c r="A47" s="17" t="s">
        <v>1</v>
      </c>
      <c r="B47" s="18" t="s">
        <v>3</v>
      </c>
      <c r="C47" s="461" t="str">
        <f>ZAD!C6</f>
        <v>Paul Peter Fischer</v>
      </c>
      <c r="D47" s="461"/>
      <c r="E47" s="461"/>
      <c r="F47" s="22"/>
      <c r="G47" s="5"/>
      <c r="H47" s="5"/>
      <c r="I47" s="5"/>
      <c r="J47" s="6"/>
      <c r="K47" s="5"/>
      <c r="L47" s="5"/>
    </row>
    <row r="48" spans="1:13" ht="15.75" x14ac:dyDescent="0.25">
      <c r="A48" s="17" t="s">
        <v>0</v>
      </c>
      <c r="B48" s="18" t="s">
        <v>3</v>
      </c>
      <c r="C48" s="461" t="str">
        <f>ZAD!C7</f>
        <v>730 874 209</v>
      </c>
      <c r="D48" s="461"/>
      <c r="E48" s="461"/>
      <c r="F48" s="8"/>
      <c r="G48" s="5"/>
      <c r="H48" s="5"/>
      <c r="I48" s="5"/>
      <c r="J48" s="6"/>
      <c r="K48" s="5"/>
      <c r="L48" s="5"/>
    </row>
    <row r="49" spans="1:12" ht="15.75" x14ac:dyDescent="0.25">
      <c r="A49" s="17" t="s">
        <v>2</v>
      </c>
      <c r="B49" s="18" t="s">
        <v>3</v>
      </c>
      <c r="C49" s="462" t="str">
        <f>ZAD!C8</f>
        <v>05/2022</v>
      </c>
      <c r="D49" s="462"/>
      <c r="E49" s="462"/>
      <c r="F49" s="8"/>
      <c r="G49" s="5"/>
      <c r="H49" s="5"/>
      <c r="I49" s="5"/>
      <c r="J49" s="6"/>
      <c r="K49" s="5"/>
      <c r="L49" s="5"/>
    </row>
    <row r="50" spans="1:12" x14ac:dyDescent="0.25">
      <c r="A50" s="4"/>
      <c r="B50" s="5"/>
      <c r="C50" s="5"/>
      <c r="D50" s="5"/>
      <c r="E50" s="5"/>
      <c r="F50" s="8"/>
      <c r="G50" s="5"/>
      <c r="H50" s="5"/>
      <c r="I50" s="5"/>
      <c r="J50" s="6"/>
      <c r="K50" s="5"/>
      <c r="L50" s="5"/>
    </row>
    <row r="51" spans="1:12" x14ac:dyDescent="0.25">
      <c r="A51" s="15"/>
      <c r="B51" s="12"/>
      <c r="C51" s="16"/>
      <c r="D51" s="12"/>
      <c r="E51" s="12"/>
      <c r="F51" s="12"/>
      <c r="G51" s="12"/>
      <c r="H51" s="12"/>
      <c r="I51" s="12"/>
      <c r="J51" s="13"/>
      <c r="K51" s="5"/>
      <c r="L51" s="5"/>
    </row>
    <row r="52" spans="1:12" ht="9.75" customHeight="1" x14ac:dyDescent="0.25"/>
  </sheetData>
  <mergeCells count="17">
    <mergeCell ref="C47:E47"/>
    <mergeCell ref="C48:E48"/>
    <mergeCell ref="C49:E49"/>
    <mergeCell ref="A17:J17"/>
    <mergeCell ref="A19:J21"/>
    <mergeCell ref="A29:J29"/>
    <mergeCell ref="A31:J32"/>
    <mergeCell ref="A34:J34"/>
    <mergeCell ref="A36:J37"/>
    <mergeCell ref="A23:J24"/>
    <mergeCell ref="A25:J27"/>
    <mergeCell ref="A13:J13"/>
    <mergeCell ref="A1:F4"/>
    <mergeCell ref="G1:J1"/>
    <mergeCell ref="G2:J2"/>
    <mergeCell ref="G3:J3"/>
    <mergeCell ref="G4:J4"/>
  </mergeCells>
  <pageMargins left="0.9055118110236221" right="0.51181102362204722" top="0.78740157480314965" bottom="0.78740157480314965" header="0.31496062992125984" footer="0.31496062992125984"/>
  <pageSetup paperSize="9" scale="9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E13CE-8A3B-454B-9425-AE19D43F184A}">
  <sheetPr>
    <tabColor theme="9"/>
    <pageSetUpPr fitToPage="1"/>
  </sheetPr>
  <dimension ref="A1:J8"/>
  <sheetViews>
    <sheetView zoomScale="90" zoomScaleNormal="90" workbookViewId="0">
      <selection activeCell="H24" sqref="H24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</cols>
  <sheetData>
    <row r="1" spans="1:10" ht="24" customHeight="1" x14ac:dyDescent="0.25">
      <c r="E1" s="480" t="str">
        <f>ZAD!C4</f>
        <v>DC-Jílové,ppč. 3669, přípojka NN</v>
      </c>
      <c r="F1" s="480"/>
      <c r="G1" s="480"/>
      <c r="H1" s="480"/>
      <c r="I1" s="480"/>
      <c r="J1" s="480"/>
    </row>
    <row r="2" spans="1:10" ht="27" customHeight="1" x14ac:dyDescent="0.25">
      <c r="A2" s="479"/>
      <c r="B2" s="479"/>
      <c r="C2" s="479"/>
      <c r="D2" s="479"/>
      <c r="E2" s="481" t="str">
        <f>ZAD!C5</f>
        <v>IP-12-4009400</v>
      </c>
      <c r="F2" s="481"/>
      <c r="G2" s="481"/>
      <c r="H2" s="481"/>
      <c r="I2" s="481"/>
      <c r="J2" s="481"/>
    </row>
    <row r="3" spans="1:10" ht="27" customHeight="1" x14ac:dyDescent="0.25">
      <c r="A3" s="398" t="s">
        <v>29</v>
      </c>
      <c r="B3" s="399"/>
      <c r="C3" s="399"/>
      <c r="D3" s="399"/>
      <c r="E3" s="399"/>
      <c r="F3" s="399"/>
      <c r="G3" s="399"/>
      <c r="H3" s="399"/>
      <c r="I3" s="399"/>
      <c r="J3" s="400"/>
    </row>
    <row r="4" spans="1:10" ht="29.25" customHeight="1" x14ac:dyDescent="0.25">
      <c r="A4" s="476" t="s">
        <v>30</v>
      </c>
      <c r="B4" s="477"/>
      <c r="C4" s="477"/>
      <c r="D4" s="477"/>
      <c r="E4" s="477"/>
      <c r="F4" s="477"/>
      <c r="G4" s="477"/>
      <c r="H4" s="477"/>
      <c r="I4" s="477"/>
      <c r="J4" s="478"/>
    </row>
    <row r="5" spans="1:10" ht="29.25" customHeight="1" x14ac:dyDescent="0.25">
      <c r="A5" s="476" t="s">
        <v>31</v>
      </c>
      <c r="B5" s="477"/>
      <c r="C5" s="477"/>
      <c r="D5" s="477"/>
      <c r="E5" s="477"/>
      <c r="F5" s="477"/>
      <c r="G5" s="477"/>
      <c r="H5" s="477"/>
      <c r="I5" s="477"/>
      <c r="J5" s="478"/>
    </row>
    <row r="6" spans="1:10" ht="29.25" customHeight="1" x14ac:dyDescent="0.25">
      <c r="A6" s="476" t="s">
        <v>488</v>
      </c>
      <c r="B6" s="477"/>
      <c r="C6" s="477"/>
      <c r="D6" s="477"/>
      <c r="E6" s="477"/>
      <c r="F6" s="477"/>
      <c r="G6" s="477"/>
      <c r="H6" s="477"/>
      <c r="I6" s="477"/>
      <c r="J6" s="478"/>
    </row>
    <row r="7" spans="1:10" ht="29.25" customHeight="1" x14ac:dyDescent="0.25">
      <c r="A7" s="476" t="s">
        <v>489</v>
      </c>
      <c r="B7" s="477"/>
      <c r="C7" s="477"/>
      <c r="D7" s="477"/>
      <c r="E7" s="477"/>
      <c r="F7" s="477"/>
      <c r="G7" s="477"/>
      <c r="H7" s="477"/>
      <c r="I7" s="477"/>
      <c r="J7" s="478"/>
    </row>
    <row r="8" spans="1:10" x14ac:dyDescent="0.25">
      <c r="A8" s="401"/>
      <c r="B8" s="16"/>
      <c r="C8" s="16"/>
      <c r="D8" s="16"/>
      <c r="E8" s="16"/>
      <c r="F8" s="16"/>
      <c r="G8" s="16"/>
      <c r="H8" s="16"/>
      <c r="I8" s="16"/>
      <c r="J8" s="33"/>
    </row>
  </sheetData>
  <mergeCells count="7">
    <mergeCell ref="A6:J6"/>
    <mergeCell ref="A7:J7"/>
    <mergeCell ref="A2:D2"/>
    <mergeCell ref="E1:J1"/>
    <mergeCell ref="E2:J2"/>
    <mergeCell ref="A4:J4"/>
    <mergeCell ref="A5:J5"/>
  </mergeCells>
  <pageMargins left="0.9055118110236221" right="0.70866141732283472" top="0.78740157480314965" bottom="0.78740157480314965" header="0.31496062992125984" footer="0.31496062992125984"/>
  <pageSetup paperSize="9" scale="9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91EB-C067-47E3-9E26-C1A37CA8FF46}">
  <sheetPr>
    <tabColor theme="7"/>
    <pageSetUpPr fitToPage="1"/>
  </sheetPr>
  <dimension ref="A1:M33"/>
  <sheetViews>
    <sheetView zoomScale="80" zoomScaleNormal="80" workbookViewId="0">
      <selection activeCell="N25" sqref="N25"/>
    </sheetView>
  </sheetViews>
  <sheetFormatPr defaultRowHeight="15" x14ac:dyDescent="0.25"/>
  <cols>
    <col min="1" max="1" width="3.85546875" style="42" customWidth="1"/>
    <col min="2" max="2" width="6.5703125" style="42" customWidth="1"/>
    <col min="3" max="3" width="10" style="42" customWidth="1"/>
    <col min="4" max="4" width="30.140625" style="42" customWidth="1"/>
    <col min="5" max="5" width="31.28515625" style="42" customWidth="1"/>
    <col min="6" max="10" width="10.42578125" style="42" customWidth="1"/>
    <col min="11" max="11" width="17.7109375" style="42" customWidth="1"/>
    <col min="12" max="12" width="8.7109375" style="42" customWidth="1"/>
    <col min="13" max="13" width="9.85546875" style="42" customWidth="1"/>
  </cols>
  <sheetData>
    <row r="1" spans="1:13" s="42" customFormat="1" ht="19.5" customHeight="1" thickBot="1" x14ac:dyDescent="0.3">
      <c r="A1" s="482" t="str">
        <f>ZAD!C5</f>
        <v>IP-12-4009400</v>
      </c>
      <c r="B1" s="483"/>
      <c r="C1" s="484"/>
      <c r="D1" s="485" t="str">
        <f>ZAD!C4</f>
        <v>DC-Jílové,ppč. 3669, přípojka NN</v>
      </c>
      <c r="E1" s="486"/>
      <c r="F1" s="486"/>
      <c r="G1" s="486"/>
      <c r="H1" s="486"/>
      <c r="I1" s="487"/>
      <c r="J1" s="38" t="s">
        <v>34</v>
      </c>
      <c r="K1" s="39" t="s">
        <v>454</v>
      </c>
      <c r="L1" s="40"/>
      <c r="M1" s="41"/>
    </row>
    <row r="2" spans="1:13" s="42" customFormat="1" ht="15" customHeight="1" thickBot="1" x14ac:dyDescent="0.3">
      <c r="B2" s="42" t="s">
        <v>35</v>
      </c>
      <c r="J2" s="43" t="s">
        <v>36</v>
      </c>
      <c r="K2" s="39" t="str">
        <f>ZAD!C6</f>
        <v>Paul Peter Fischer</v>
      </c>
      <c r="L2" s="40"/>
      <c r="M2" s="44" t="s">
        <v>37</v>
      </c>
    </row>
    <row r="3" spans="1:13" s="42" customFormat="1" ht="15.75" customHeight="1" x14ac:dyDescent="0.25">
      <c r="F3" s="488" t="s">
        <v>38</v>
      </c>
      <c r="G3" s="489"/>
      <c r="H3" s="490"/>
      <c r="I3" s="491"/>
      <c r="J3" s="492" t="s">
        <v>39</v>
      </c>
      <c r="K3" s="492"/>
      <c r="L3" s="493"/>
      <c r="M3" s="44" t="s">
        <v>40</v>
      </c>
    </row>
    <row r="4" spans="1:13" s="42" customFormat="1" ht="45.75" customHeight="1" x14ac:dyDescent="0.25">
      <c r="A4" s="45" t="s">
        <v>41</v>
      </c>
      <c r="B4" s="45" t="s">
        <v>42</v>
      </c>
      <c r="C4" s="45" t="s">
        <v>43</v>
      </c>
      <c r="D4" s="45" t="s">
        <v>44</v>
      </c>
      <c r="E4" s="45" t="s">
        <v>45</v>
      </c>
      <c r="F4" s="46" t="s">
        <v>46</v>
      </c>
      <c r="G4" s="45" t="s">
        <v>47</v>
      </c>
      <c r="H4" s="45" t="s">
        <v>48</v>
      </c>
      <c r="I4" s="47" t="s">
        <v>49</v>
      </c>
      <c r="J4" s="48" t="s">
        <v>50</v>
      </c>
      <c r="K4" s="49" t="s">
        <v>51</v>
      </c>
      <c r="L4" s="50" t="s">
        <v>52</v>
      </c>
      <c r="M4" s="46" t="s">
        <v>53</v>
      </c>
    </row>
    <row r="5" spans="1:13" s="42" customFormat="1" x14ac:dyDescent="0.25">
      <c r="A5" s="42">
        <v>1</v>
      </c>
      <c r="D5" s="51"/>
      <c r="F5" s="52"/>
      <c r="G5" s="53"/>
      <c r="H5" s="53"/>
    </row>
    <row r="6" spans="1:13" s="42" customFormat="1" ht="15.6" customHeight="1" x14ac:dyDescent="0.25">
      <c r="A6" s="42">
        <v>2</v>
      </c>
      <c r="C6" s="42" t="s">
        <v>54</v>
      </c>
      <c r="D6" s="54" t="s">
        <v>55</v>
      </c>
      <c r="G6" s="55"/>
      <c r="H6" s="55"/>
      <c r="I6" s="56"/>
      <c r="J6" s="57"/>
    </row>
    <row r="7" spans="1:13" s="42" customFormat="1" x14ac:dyDescent="0.25">
      <c r="A7" s="42">
        <v>3</v>
      </c>
      <c r="C7" s="42" t="s">
        <v>54</v>
      </c>
      <c r="D7" s="54" t="s">
        <v>56</v>
      </c>
      <c r="G7" s="58"/>
      <c r="H7" s="58"/>
      <c r="I7" s="56"/>
      <c r="J7" s="57"/>
      <c r="K7" s="57"/>
      <c r="M7" s="59"/>
    </row>
    <row r="8" spans="1:13" s="42" customFormat="1" x14ac:dyDescent="0.25">
      <c r="A8" s="42">
        <v>4</v>
      </c>
      <c r="C8" s="42" t="s">
        <v>54</v>
      </c>
      <c r="D8" s="54" t="s">
        <v>57</v>
      </c>
      <c r="G8" s="58"/>
      <c r="H8" s="58"/>
      <c r="I8" s="56"/>
      <c r="J8" s="57"/>
      <c r="K8" s="57"/>
      <c r="M8" s="59"/>
    </row>
    <row r="9" spans="1:13" s="42" customFormat="1" x14ac:dyDescent="0.25">
      <c r="A9" s="42">
        <v>5</v>
      </c>
      <c r="C9" s="42" t="s">
        <v>54</v>
      </c>
      <c r="D9" s="54" t="s">
        <v>58</v>
      </c>
      <c r="G9" s="58"/>
      <c r="H9" s="58"/>
      <c r="I9" s="56"/>
      <c r="J9" s="57"/>
      <c r="K9" s="57"/>
      <c r="M9" s="59"/>
    </row>
    <row r="10" spans="1:13" s="42" customFormat="1" x14ac:dyDescent="0.25">
      <c r="A10" s="42">
        <v>6</v>
      </c>
      <c r="C10" s="42" t="s">
        <v>54</v>
      </c>
      <c r="D10" s="54" t="s">
        <v>59</v>
      </c>
      <c r="G10" s="53"/>
      <c r="H10" s="53"/>
      <c r="I10" s="60" t="s">
        <v>60</v>
      </c>
      <c r="J10" s="61" t="s">
        <v>60</v>
      </c>
      <c r="K10" s="57"/>
      <c r="M10" s="59"/>
    </row>
    <row r="11" spans="1:13" s="42" customFormat="1" x14ac:dyDescent="0.25">
      <c r="A11" s="42">
        <v>7</v>
      </c>
      <c r="C11" s="42" t="s">
        <v>54</v>
      </c>
      <c r="D11" s="54" t="s">
        <v>61</v>
      </c>
      <c r="G11" s="58"/>
      <c r="H11" s="58"/>
      <c r="I11" s="56"/>
      <c r="J11" s="57"/>
      <c r="K11" s="57"/>
      <c r="L11" s="62"/>
      <c r="M11" s="59"/>
    </row>
    <row r="12" spans="1:13" s="42" customFormat="1" x14ac:dyDescent="0.25">
      <c r="A12" s="42">
        <v>8</v>
      </c>
      <c r="C12" s="42" t="s">
        <v>54</v>
      </c>
      <c r="D12" s="54" t="s">
        <v>62</v>
      </c>
      <c r="E12" s="63"/>
      <c r="G12" s="58"/>
      <c r="H12" s="58"/>
      <c r="I12" s="56"/>
      <c r="J12" s="57"/>
      <c r="K12" s="57"/>
      <c r="M12" s="59"/>
    </row>
    <row r="13" spans="1:13" s="42" customFormat="1" ht="13.15" customHeight="1" x14ac:dyDescent="0.25">
      <c r="A13" s="42">
        <v>9</v>
      </c>
      <c r="D13" s="54"/>
      <c r="E13" s="63"/>
      <c r="G13" s="58"/>
      <c r="H13" s="58"/>
      <c r="I13" s="64"/>
      <c r="J13" s="57"/>
      <c r="K13" s="57"/>
    </row>
    <row r="14" spans="1:13" s="42" customFormat="1" x14ac:dyDescent="0.25">
      <c r="A14" s="42">
        <v>10</v>
      </c>
      <c r="D14" s="54"/>
      <c r="E14" s="63"/>
      <c r="G14" s="58"/>
      <c r="H14" s="58"/>
      <c r="I14" s="56"/>
      <c r="J14" s="57"/>
      <c r="K14" s="57"/>
    </row>
    <row r="15" spans="1:13" s="42" customFormat="1" x14ac:dyDescent="0.25">
      <c r="A15" s="42">
        <v>11</v>
      </c>
      <c r="B15" s="65"/>
      <c r="D15" s="54"/>
      <c r="G15" s="53"/>
      <c r="H15" s="53"/>
      <c r="I15" s="56"/>
      <c r="J15" s="57"/>
      <c r="K15" s="57"/>
    </row>
    <row r="16" spans="1:13" s="42" customFormat="1" x14ac:dyDescent="0.25">
      <c r="A16" s="42">
        <v>12</v>
      </c>
      <c r="B16" s="65"/>
      <c r="D16" s="54"/>
      <c r="G16" s="58"/>
      <c r="H16" s="58"/>
      <c r="I16" s="56"/>
      <c r="J16" s="57"/>
      <c r="K16" s="57"/>
    </row>
    <row r="17" spans="1:11" s="42" customFormat="1" x14ac:dyDescent="0.25">
      <c r="A17" s="42">
        <v>13</v>
      </c>
      <c r="B17" s="65"/>
      <c r="D17" s="54"/>
      <c r="G17" s="58"/>
      <c r="H17" s="58"/>
      <c r="I17" s="64"/>
      <c r="J17" s="57"/>
      <c r="K17" s="57"/>
    </row>
    <row r="18" spans="1:11" s="42" customFormat="1" x14ac:dyDescent="0.25">
      <c r="A18" s="42">
        <v>14</v>
      </c>
      <c r="B18" s="65"/>
      <c r="D18" s="54"/>
      <c r="G18" s="58"/>
      <c r="H18" s="58"/>
      <c r="I18" s="66"/>
      <c r="J18" s="57"/>
      <c r="K18" s="57"/>
    </row>
    <row r="19" spans="1:11" s="42" customFormat="1" x14ac:dyDescent="0.25">
      <c r="A19" s="42">
        <v>15</v>
      </c>
      <c r="B19" s="65"/>
      <c r="D19" s="54"/>
      <c r="G19" s="58"/>
      <c r="H19" s="58"/>
      <c r="I19" s="66"/>
      <c r="J19" s="57"/>
      <c r="K19" s="57"/>
    </row>
    <row r="20" spans="1:11" s="42" customFormat="1" x14ac:dyDescent="0.25">
      <c r="A20" s="42">
        <v>16</v>
      </c>
      <c r="B20" s="65"/>
      <c r="D20" s="54"/>
      <c r="G20" s="53"/>
      <c r="H20" s="53"/>
      <c r="I20" s="56"/>
      <c r="J20" s="57"/>
      <c r="K20" s="57"/>
    </row>
    <row r="21" spans="1:11" s="42" customFormat="1" x14ac:dyDescent="0.25">
      <c r="A21" s="42">
        <v>17</v>
      </c>
      <c r="B21" s="65"/>
      <c r="D21" s="54"/>
      <c r="G21" s="58"/>
      <c r="H21" s="58"/>
      <c r="I21" s="56"/>
      <c r="J21" s="57"/>
      <c r="K21" s="57"/>
    </row>
    <row r="22" spans="1:11" s="42" customFormat="1" x14ac:dyDescent="0.25">
      <c r="A22" s="42">
        <v>18</v>
      </c>
      <c r="B22" s="65"/>
      <c r="D22" s="54"/>
      <c r="G22" s="58"/>
      <c r="H22" s="58"/>
      <c r="I22" s="56"/>
      <c r="J22" s="57"/>
      <c r="K22" s="57"/>
    </row>
    <row r="23" spans="1:11" s="42" customFormat="1" x14ac:dyDescent="0.25">
      <c r="A23" s="42">
        <v>19</v>
      </c>
      <c r="B23" s="65"/>
      <c r="D23" s="54"/>
      <c r="G23" s="58"/>
      <c r="H23" s="58"/>
      <c r="I23" s="56"/>
      <c r="J23" s="57"/>
      <c r="K23" s="57"/>
    </row>
    <row r="24" spans="1:11" s="42" customFormat="1" x14ac:dyDescent="0.25">
      <c r="A24" s="42">
        <v>20</v>
      </c>
      <c r="B24" s="65"/>
      <c r="D24" s="54"/>
      <c r="G24" s="58"/>
      <c r="H24" s="58"/>
      <c r="I24" s="56"/>
      <c r="J24" s="57"/>
      <c r="K24" s="57"/>
    </row>
    <row r="25" spans="1:11" s="42" customFormat="1" x14ac:dyDescent="0.25">
      <c r="A25" s="42">
        <v>21</v>
      </c>
      <c r="B25" s="65"/>
      <c r="D25" s="54"/>
      <c r="G25" s="58"/>
      <c r="H25" s="58"/>
      <c r="I25" s="56"/>
      <c r="J25" s="57"/>
      <c r="K25" s="57"/>
    </row>
    <row r="26" spans="1:11" s="42" customFormat="1" x14ac:dyDescent="0.25">
      <c r="A26" s="42">
        <v>22</v>
      </c>
      <c r="B26" s="65"/>
      <c r="D26" s="67"/>
      <c r="G26" s="58"/>
      <c r="H26" s="58"/>
      <c r="I26" s="56"/>
      <c r="J26" s="57"/>
      <c r="K26" s="57"/>
    </row>
    <row r="27" spans="1:11" s="42" customFormat="1" x14ac:dyDescent="0.25">
      <c r="A27" s="42">
        <v>23</v>
      </c>
      <c r="B27" s="65"/>
      <c r="D27" s="68"/>
      <c r="E27" s="63"/>
      <c r="G27" s="58"/>
      <c r="H27" s="58"/>
      <c r="I27" s="56"/>
      <c r="J27" s="57"/>
      <c r="K27" s="57"/>
    </row>
    <row r="28" spans="1:11" s="42" customFormat="1" x14ac:dyDescent="0.25">
      <c r="A28" s="42">
        <v>24</v>
      </c>
      <c r="B28" s="65"/>
      <c r="D28" s="68"/>
      <c r="G28" s="58"/>
      <c r="H28" s="58"/>
      <c r="I28" s="56"/>
      <c r="J28" s="57"/>
      <c r="K28" s="57"/>
    </row>
    <row r="29" spans="1:11" s="42" customFormat="1" x14ac:dyDescent="0.25">
      <c r="A29" s="42">
        <v>25</v>
      </c>
      <c r="B29" s="65"/>
      <c r="D29" s="68"/>
      <c r="G29" s="58"/>
      <c r="H29" s="58"/>
      <c r="I29" s="56"/>
      <c r="J29" s="57"/>
      <c r="K29" s="57"/>
    </row>
    <row r="30" spans="1:11" s="42" customFormat="1" x14ac:dyDescent="0.25">
      <c r="A30" s="42">
        <v>26</v>
      </c>
      <c r="B30" s="65"/>
      <c r="D30" s="51"/>
      <c r="G30" s="58"/>
      <c r="H30" s="58"/>
      <c r="I30" s="56"/>
    </row>
    <row r="31" spans="1:11" s="42" customFormat="1" x14ac:dyDescent="0.25">
      <c r="A31" s="42">
        <v>27</v>
      </c>
      <c r="B31" s="65"/>
      <c r="D31" s="51"/>
      <c r="G31" s="58"/>
      <c r="H31" s="58"/>
      <c r="I31" s="56"/>
    </row>
    <row r="32" spans="1:11" s="42" customFormat="1" x14ac:dyDescent="0.25">
      <c r="A32" s="42">
        <v>28</v>
      </c>
      <c r="I32" s="56"/>
    </row>
    <row r="33" spans="1:1" s="42" customFormat="1" x14ac:dyDescent="0.25">
      <c r="A33" s="42">
        <v>29</v>
      </c>
    </row>
  </sheetData>
  <mergeCells count="5">
    <mergeCell ref="A1:C1"/>
    <mergeCell ref="D1:I1"/>
    <mergeCell ref="F3:G3"/>
    <mergeCell ref="H3:I3"/>
    <mergeCell ref="J3:L3"/>
  </mergeCells>
  <dataValidations count="3">
    <dataValidation type="list" errorStyle="warning" allowBlank="1" showInputMessage="1" showErrorMessage="1" error="vypln jen hodnotu x_x000a_(pro filtrovatelnost záznamů Odstávka-BezOmezení)" prompt="vypln jen hodnotu x" sqref="K982966:K983561 K65462:K66057 K130998:K131593 K196534:K197129 K262070:K262665 K327606:K328201 K393142:K393737 K458678:K459273 K524214:K524809 K589750:K590345 K655286:K655881 K720822:K721417 K786358:K786953 K851894:K852489 K917430:K918025 K5:K521 W5:W33 JS5:JS33 TO5:TO33 ADK5:ADK33 ANG5:ANG33 AXC5:AXC33 BGY5:BGY33 BQU5:BQU33 CAQ5:CAQ33 CKM5:CKM33 CUI5:CUI33 DEE5:DEE33 DOA5:DOA33 DXW5:DXW33 EHS5:EHS33 ERO5:ERO33 FBK5:FBK33 FLG5:FLG33 FVC5:FVC33 GEY5:GEY33 GOU5:GOU33 GYQ5:GYQ33 HIM5:HIM33 HSI5:HSI33 ICE5:ICE33 IMA5:IMA33 IVW5:IVW33 JFS5:JFS33 JPO5:JPO33 JZK5:JZK33 KJG5:KJG33 KTC5:KTC33 LCY5:LCY33 LMU5:LMU33 LWQ5:LWQ33 MGM5:MGM33 MQI5:MQI33 NAE5:NAE33 NKA5:NKA33 NTW5:NTW33 ODS5:ODS33 ONO5:ONO33 OXK5:OXK33 PHG5:PHG33 PRC5:PRC33 QAY5:QAY33 QKU5:QKU33 QUQ5:QUQ33 REM5:REM33 ROI5:ROI33 RYE5:RYE33 SIA5:SIA33 SRW5:SRW33 TBS5:TBS33 TLO5:TLO33 TVK5:TVK33 UFG5:UFG33 UPC5:UPC33 UYY5:UYY33 VIU5:VIU33 VSQ5:VSQ33 WCM5:WCM33 WMI5:WMI33" xr:uid="{BAC8106F-3EB5-45E8-BD4E-368CDE515C79}">
      <formula1>"x"</formula1>
    </dataValidation>
    <dataValidation type="list" errorStyle="warning" allowBlank="1" showInputMessage="1" showErrorMessage="1" error="vypln jen hodnotu x_x000a_(pro filtrovatelnost záznamů Odstávka-Omezení)" prompt="vypln jen hodnotou x" sqref="J982966:J983561 J65462:J66057 J130998:J131593 J196534:J197129 J262070:J262665 J327606:J328201 J393142:J393737 J458678:J459273 J524214:J524809 J589750:J590345 J655286:J655881 J720822:J721417 J786358:J786953 J851894:J852489 J917430:J918025 J5:J521 V5:V33 JR5:JR33 TN5:TN33 ADJ5:ADJ33 ANF5:ANF33 AXB5:AXB33 BGX5:BGX33 BQT5:BQT33 CAP5:CAP33 CKL5:CKL33 CUH5:CUH33 DED5:DED33 DNZ5:DNZ33 DXV5:DXV33 EHR5:EHR33 ERN5:ERN33 FBJ5:FBJ33 FLF5:FLF33 FVB5:FVB33 GEX5:GEX33 GOT5:GOT33 GYP5:GYP33 HIL5:HIL33 HSH5:HSH33 ICD5:ICD33 ILZ5:ILZ33 IVV5:IVV33 JFR5:JFR33 JPN5:JPN33 JZJ5:JZJ33 KJF5:KJF33 KTB5:KTB33 LCX5:LCX33 LMT5:LMT33 LWP5:LWP33 MGL5:MGL33 MQH5:MQH33 NAD5:NAD33 NJZ5:NJZ33 NTV5:NTV33 ODR5:ODR33 ONN5:ONN33 OXJ5:OXJ33 PHF5:PHF33 PRB5:PRB33 QAX5:QAX33 QKT5:QKT33 QUP5:QUP33 REL5:REL33 ROH5:ROH33 RYD5:RYD33 SHZ5:SHZ33 SRV5:SRV33 TBR5:TBR33 TLN5:TLN33 TVJ5:TVJ33 UFF5:UFF33 UPB5:UPB33 UYX5:UYX33 VIT5:VIT33 VSP5:VSP33 WCL5:WCL33 WMH5:WMH33" xr:uid="{7143F019-39C5-4E29-B8C6-68A4D25A94D3}">
      <formula1>"x"</formula1>
    </dataValidation>
    <dataValidation showDropDown="1" showInputMessage="1" showErrorMessage="1" sqref="I982966:I982993 I65462:I65489 I130998:I131025 I196534:I196561 I262070:I262097 I327606:I327633 I393142:I393169 I458678:I458705 I524214:I524241 I589750:I589777 I655286:I655313 I720822:I720849 I786358:I786385 I851894:I851921 I917430:I917457 I5:I32 U5:U32 JQ5:JQ32 TM5:TM32 ADI5:ADI32 ANE5:ANE32 AXA5:AXA32 BGW5:BGW32 BQS5:BQS32 CAO5:CAO32 CKK5:CKK32 CUG5:CUG32 DEC5:DEC32 DNY5:DNY32 DXU5:DXU32 EHQ5:EHQ32 ERM5:ERM32 FBI5:FBI32 FLE5:FLE32 FVA5:FVA32 GEW5:GEW32 GOS5:GOS32 GYO5:GYO32 HIK5:HIK32 HSG5:HSG32 ICC5:ICC32 ILY5:ILY32 IVU5:IVU32 JFQ5:JFQ32 JPM5:JPM32 JZI5:JZI32 KJE5:KJE32 KTA5:KTA32 LCW5:LCW32 LMS5:LMS32 LWO5:LWO32 MGK5:MGK32 MQG5:MQG32 NAC5:NAC32 NJY5:NJY32 NTU5:NTU32 ODQ5:ODQ32 ONM5:ONM32 OXI5:OXI32 PHE5:PHE32 PRA5:PRA32 QAW5:QAW32 QKS5:QKS32 QUO5:QUO32 REK5:REK32 ROG5:ROG32 RYC5:RYC32 SHY5:SHY32 SRU5:SRU32 TBQ5:TBQ32 TLM5:TLM32 TVI5:TVI32 UFE5:UFE32 UPA5:UPA32 UYW5:UYW32 VIS5:VIS32 VSO5:VSO32 WCK5:WCK32 WMG5:WMG32" xr:uid="{C6D33A7F-467D-44FB-AC1D-7639E938976C}"/>
  </dataValidations>
  <pageMargins left="0.7" right="0.7" top="0.78740157499999996" bottom="0.78740157499999996" header="0.3" footer="0.3"/>
  <pageSetup paperSize="9" scale="77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26A5-6E65-4A7A-ACF4-F88F99FDACBB}">
  <sheetPr>
    <tabColor theme="9"/>
  </sheetPr>
  <dimension ref="A1:M49"/>
  <sheetViews>
    <sheetView view="pageBreakPreview" zoomScale="60" zoomScaleNormal="100" workbookViewId="0">
      <selection activeCell="N25" sqref="N25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</cols>
  <sheetData>
    <row r="1" spans="1:13" s="316" customFormat="1" ht="15.75" x14ac:dyDescent="0.25">
      <c r="A1" s="443" t="s">
        <v>449</v>
      </c>
      <c r="B1" s="444"/>
      <c r="C1" s="444"/>
      <c r="D1" s="444"/>
      <c r="E1" s="444"/>
      <c r="F1" s="444"/>
      <c r="G1" s="449" t="s">
        <v>450</v>
      </c>
      <c r="H1" s="450"/>
      <c r="I1" s="450"/>
      <c r="J1" s="451"/>
    </row>
    <row r="2" spans="1:13" s="316" customFormat="1" ht="15.75" x14ac:dyDescent="0.25">
      <c r="A2" s="445"/>
      <c r="B2" s="446"/>
      <c r="C2" s="446"/>
      <c r="D2" s="446"/>
      <c r="E2" s="446"/>
      <c r="F2" s="446"/>
      <c r="G2" s="452" t="s">
        <v>451</v>
      </c>
      <c r="H2" s="453"/>
      <c r="I2" s="453"/>
      <c r="J2" s="454"/>
    </row>
    <row r="3" spans="1:13" s="316" customFormat="1" x14ac:dyDescent="0.25">
      <c r="A3" s="445"/>
      <c r="B3" s="446"/>
      <c r="C3" s="446"/>
      <c r="D3" s="446"/>
      <c r="E3" s="446"/>
      <c r="F3" s="446"/>
      <c r="G3" s="455" t="s">
        <v>452</v>
      </c>
      <c r="H3" s="456"/>
      <c r="I3" s="456"/>
      <c r="J3" s="457"/>
    </row>
    <row r="4" spans="1:13" s="316" customFormat="1" x14ac:dyDescent="0.25">
      <c r="A4" s="447"/>
      <c r="B4" s="448"/>
      <c r="C4" s="448"/>
      <c r="D4" s="448"/>
      <c r="E4" s="448"/>
      <c r="F4" s="448"/>
      <c r="G4" s="458" t="s">
        <v>453</v>
      </c>
      <c r="H4" s="459"/>
      <c r="I4" s="459"/>
      <c r="J4" s="460"/>
    </row>
    <row r="5" spans="1:13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5"/>
      <c r="L5" s="5"/>
      <c r="M5" s="5"/>
    </row>
    <row r="6" spans="1:13" x14ac:dyDescent="0.25">
      <c r="A6" s="1"/>
      <c r="B6" s="2"/>
      <c r="C6" s="2"/>
      <c r="D6" s="2"/>
      <c r="E6" s="2"/>
      <c r="F6" s="2"/>
      <c r="G6" s="2"/>
      <c r="H6" s="2"/>
      <c r="I6" s="2"/>
      <c r="J6" s="3"/>
      <c r="K6" s="5"/>
      <c r="L6" s="5"/>
      <c r="M6" s="5"/>
    </row>
    <row r="7" spans="1:13" x14ac:dyDescent="0.25">
      <c r="A7" s="4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</row>
    <row r="8" spans="1:13" x14ac:dyDescent="0.25">
      <c r="A8" s="4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</row>
    <row r="9" spans="1:13" x14ac:dyDescent="0.25">
      <c r="A9" s="4"/>
      <c r="B9" s="5"/>
      <c r="C9" s="5"/>
      <c r="D9" s="5"/>
      <c r="E9" s="5"/>
      <c r="F9" s="5"/>
      <c r="G9" s="5"/>
      <c r="H9" s="5"/>
      <c r="I9" s="5"/>
      <c r="J9" s="6"/>
      <c r="K9" s="5"/>
      <c r="L9" s="5"/>
      <c r="M9" s="5"/>
    </row>
    <row r="10" spans="1:13" x14ac:dyDescent="0.25">
      <c r="A10" s="4"/>
      <c r="B10" s="5"/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</row>
    <row r="11" spans="1:13" x14ac:dyDescent="0.25">
      <c r="A11" s="4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</row>
    <row r="12" spans="1:13" x14ac:dyDescent="0.25">
      <c r="A12" s="4"/>
      <c r="B12" s="5"/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</row>
    <row r="13" spans="1:13" ht="15" customHeight="1" x14ac:dyDescent="0.25">
      <c r="A13" s="440"/>
      <c r="B13" s="441"/>
      <c r="C13" s="441"/>
      <c r="D13" s="441"/>
      <c r="E13" s="441"/>
      <c r="F13" s="441"/>
      <c r="G13" s="441"/>
      <c r="H13" s="441"/>
      <c r="I13" s="441"/>
      <c r="J13" s="442"/>
      <c r="K13" s="5"/>
      <c r="L13" s="5"/>
      <c r="M13" s="5"/>
    </row>
    <row r="14" spans="1:13" ht="15" customHeight="1" x14ac:dyDescent="0.25">
      <c r="A14" s="4"/>
      <c r="B14" s="5"/>
      <c r="C14" s="5"/>
      <c r="D14" s="5"/>
      <c r="E14" s="5"/>
      <c r="F14" s="5"/>
      <c r="G14" s="5"/>
      <c r="H14" s="5"/>
      <c r="I14" s="5"/>
      <c r="J14" s="6"/>
      <c r="K14" s="5"/>
      <c r="L14" s="5"/>
      <c r="M14" s="5"/>
    </row>
    <row r="15" spans="1:13" ht="15" customHeight="1" x14ac:dyDescent="0.25">
      <c r="A15" s="19"/>
      <c r="B15" s="20"/>
      <c r="C15" s="20"/>
      <c r="D15" s="20"/>
      <c r="E15" s="20"/>
      <c r="F15" s="20"/>
      <c r="G15" s="20"/>
      <c r="H15" s="20"/>
      <c r="I15" s="20"/>
      <c r="J15" s="21"/>
      <c r="K15" s="5"/>
      <c r="L15" s="5"/>
      <c r="M15" s="5"/>
    </row>
    <row r="16" spans="1:13" ht="15" customHeight="1" x14ac:dyDescent="0.25">
      <c r="A16" s="19"/>
      <c r="B16" s="20"/>
      <c r="C16" s="20"/>
      <c r="D16" s="20"/>
      <c r="E16" s="20"/>
      <c r="F16" s="20"/>
      <c r="G16" s="20"/>
      <c r="H16" s="20"/>
      <c r="I16" s="20"/>
      <c r="J16" s="21"/>
      <c r="K16" s="5"/>
      <c r="L16" s="148"/>
      <c r="M16" s="5"/>
    </row>
    <row r="17" spans="1:13" x14ac:dyDescent="0.25">
      <c r="A17" s="440"/>
      <c r="B17" s="441"/>
      <c r="C17" s="441"/>
      <c r="D17" s="441"/>
      <c r="E17" s="441"/>
      <c r="F17" s="441"/>
      <c r="G17" s="441"/>
      <c r="H17" s="441"/>
      <c r="I17" s="441"/>
      <c r="J17" s="442"/>
      <c r="K17" s="5"/>
      <c r="L17" s="5"/>
      <c r="M17" s="5"/>
    </row>
    <row r="18" spans="1:13" x14ac:dyDescent="0.25">
      <c r="A18" s="4"/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</row>
    <row r="19" spans="1:13" x14ac:dyDescent="0.25">
      <c r="A19" s="494" t="s">
        <v>283</v>
      </c>
      <c r="B19" s="495"/>
      <c r="C19" s="495"/>
      <c r="D19" s="495"/>
      <c r="E19" s="495"/>
      <c r="F19" s="495"/>
      <c r="G19" s="495"/>
      <c r="H19" s="495"/>
      <c r="I19" s="495"/>
      <c r="J19" s="496"/>
      <c r="K19" s="5"/>
      <c r="L19" s="5"/>
      <c r="M19" s="5"/>
    </row>
    <row r="20" spans="1:13" x14ac:dyDescent="0.25">
      <c r="A20" s="494"/>
      <c r="B20" s="495"/>
      <c r="C20" s="495"/>
      <c r="D20" s="495"/>
      <c r="E20" s="495"/>
      <c r="F20" s="495"/>
      <c r="G20" s="495"/>
      <c r="H20" s="495"/>
      <c r="I20" s="495"/>
      <c r="J20" s="496"/>
      <c r="K20" s="5"/>
      <c r="L20" s="5"/>
      <c r="M20" s="5"/>
    </row>
    <row r="21" spans="1:13" x14ac:dyDescent="0.25">
      <c r="A21" s="494"/>
      <c r="B21" s="495"/>
      <c r="C21" s="495"/>
      <c r="D21" s="495"/>
      <c r="E21" s="495"/>
      <c r="F21" s="495"/>
      <c r="G21" s="495"/>
      <c r="H21" s="495"/>
      <c r="I21" s="495"/>
      <c r="J21" s="496"/>
      <c r="K21" s="5"/>
      <c r="L21" s="5"/>
      <c r="M21" s="5"/>
    </row>
    <row r="22" spans="1:13" x14ac:dyDescent="0.25">
      <c r="A22" s="4"/>
      <c r="B22" s="5"/>
      <c r="C22" s="5"/>
      <c r="D22" s="5"/>
      <c r="E22" s="5"/>
      <c r="F22" s="5"/>
      <c r="G22" s="5"/>
      <c r="H22" s="5"/>
      <c r="I22" s="5"/>
      <c r="J22" s="6"/>
      <c r="K22" s="5"/>
      <c r="L22" s="5"/>
      <c r="M22" s="5"/>
    </row>
    <row r="23" spans="1:13" x14ac:dyDescent="0.25">
      <c r="A23" s="497" t="str">
        <f>ZAD!C4</f>
        <v>DC-Jílové,ppč. 3669, přípojka NN</v>
      </c>
      <c r="B23" s="498"/>
      <c r="C23" s="498"/>
      <c r="D23" s="498"/>
      <c r="E23" s="498"/>
      <c r="F23" s="498"/>
      <c r="G23" s="498"/>
      <c r="H23" s="498"/>
      <c r="I23" s="498"/>
      <c r="J23" s="499"/>
      <c r="K23" s="5"/>
      <c r="L23" s="5"/>
      <c r="M23" s="5"/>
    </row>
    <row r="24" spans="1:13" x14ac:dyDescent="0.25">
      <c r="A24" s="497"/>
      <c r="B24" s="498"/>
      <c r="C24" s="498"/>
      <c r="D24" s="498"/>
      <c r="E24" s="498"/>
      <c r="F24" s="498"/>
      <c r="G24" s="498"/>
      <c r="H24" s="498"/>
      <c r="I24" s="498"/>
      <c r="J24" s="499"/>
      <c r="K24" s="5"/>
      <c r="L24" s="5"/>
      <c r="M24" s="5"/>
    </row>
    <row r="25" spans="1:13" x14ac:dyDescent="0.25">
      <c r="A25" s="500" t="str">
        <f>ZAD!C5</f>
        <v>IP-12-4009400</v>
      </c>
      <c r="B25" s="501"/>
      <c r="C25" s="501"/>
      <c r="D25" s="501"/>
      <c r="E25" s="501"/>
      <c r="F25" s="501"/>
      <c r="G25" s="501"/>
      <c r="H25" s="501"/>
      <c r="I25" s="501"/>
      <c r="J25" s="502"/>
      <c r="K25" s="5"/>
      <c r="L25" s="5"/>
      <c r="M25" s="5"/>
    </row>
    <row r="26" spans="1:13" x14ac:dyDescent="0.25">
      <c r="A26" s="503"/>
      <c r="B26" s="501"/>
      <c r="C26" s="501"/>
      <c r="D26" s="501"/>
      <c r="E26" s="501"/>
      <c r="F26" s="501"/>
      <c r="G26" s="501"/>
      <c r="H26" s="501"/>
      <c r="I26" s="501"/>
      <c r="J26" s="502"/>
      <c r="K26" s="5"/>
      <c r="L26" s="5"/>
      <c r="M26" s="5"/>
    </row>
    <row r="27" spans="1:13" x14ac:dyDescent="0.25">
      <c r="A27" s="503"/>
      <c r="B27" s="501"/>
      <c r="C27" s="501"/>
      <c r="D27" s="501"/>
      <c r="E27" s="501"/>
      <c r="F27" s="501"/>
      <c r="G27" s="501"/>
      <c r="H27" s="501"/>
      <c r="I27" s="501"/>
      <c r="J27" s="502"/>
      <c r="K27" s="5"/>
      <c r="L27" s="5"/>
      <c r="M27" s="5"/>
    </row>
    <row r="28" spans="1:13" x14ac:dyDescent="0.25">
      <c r="A28" s="7"/>
      <c r="B28" s="5"/>
      <c r="C28" s="10"/>
      <c r="D28" s="11"/>
      <c r="E28" s="5"/>
      <c r="F28" s="5"/>
      <c r="G28" s="5"/>
      <c r="H28" s="5"/>
      <c r="I28" s="5"/>
      <c r="J28" s="6"/>
      <c r="K28" s="5"/>
      <c r="L28" s="5"/>
      <c r="M28" s="5"/>
    </row>
    <row r="29" spans="1:13" x14ac:dyDescent="0.25">
      <c r="A29" s="440"/>
      <c r="B29" s="441"/>
      <c r="C29" s="441"/>
      <c r="D29" s="441"/>
      <c r="E29" s="441"/>
      <c r="F29" s="441"/>
      <c r="G29" s="441"/>
      <c r="H29" s="441"/>
      <c r="I29" s="441"/>
      <c r="J29" s="442"/>
      <c r="K29" s="5"/>
      <c r="L29" s="5"/>
      <c r="M29" s="5"/>
    </row>
    <row r="30" spans="1:13" x14ac:dyDescent="0.25">
      <c r="A30" s="4"/>
      <c r="B30" s="5"/>
      <c r="C30" s="5"/>
      <c r="D30" s="5"/>
      <c r="E30" s="5"/>
      <c r="F30" s="5"/>
      <c r="G30" s="5"/>
      <c r="H30" s="5"/>
      <c r="I30" s="5"/>
      <c r="J30" s="6"/>
      <c r="K30" s="5"/>
      <c r="L30" s="5"/>
      <c r="M30" s="5"/>
    </row>
    <row r="31" spans="1:13" x14ac:dyDescent="0.25">
      <c r="A31" s="466"/>
      <c r="B31" s="467"/>
      <c r="C31" s="467"/>
      <c r="D31" s="467"/>
      <c r="E31" s="467"/>
      <c r="F31" s="467"/>
      <c r="G31" s="467"/>
      <c r="H31" s="467"/>
      <c r="I31" s="467"/>
      <c r="J31" s="468"/>
      <c r="K31" s="5"/>
      <c r="L31" s="5"/>
      <c r="M31" s="5"/>
    </row>
    <row r="32" spans="1:13" x14ac:dyDescent="0.25">
      <c r="A32" s="466"/>
      <c r="B32" s="467"/>
      <c r="C32" s="467"/>
      <c r="D32" s="467"/>
      <c r="E32" s="467"/>
      <c r="F32" s="467"/>
      <c r="G32" s="467"/>
      <c r="H32" s="467"/>
      <c r="I32" s="467"/>
      <c r="J32" s="468"/>
      <c r="K32" s="5"/>
      <c r="L32" s="5"/>
      <c r="M32" s="5"/>
    </row>
    <row r="33" spans="1:13" x14ac:dyDescent="0.25">
      <c r="A33" s="4"/>
      <c r="B33" s="5"/>
      <c r="C33" s="5"/>
      <c r="D33" s="5"/>
      <c r="E33" s="5"/>
      <c r="F33" s="5"/>
      <c r="G33" s="5"/>
      <c r="H33" s="5"/>
      <c r="I33" s="5"/>
      <c r="J33" s="6"/>
      <c r="K33" s="5"/>
      <c r="L33" s="5"/>
      <c r="M33" s="5"/>
    </row>
    <row r="34" spans="1:13" x14ac:dyDescent="0.25">
      <c r="A34" s="440"/>
      <c r="B34" s="441"/>
      <c r="C34" s="441"/>
      <c r="D34" s="441"/>
      <c r="E34" s="441"/>
      <c r="F34" s="441"/>
      <c r="G34" s="441"/>
      <c r="H34" s="441"/>
      <c r="I34" s="441"/>
      <c r="J34" s="442"/>
      <c r="K34" s="5"/>
      <c r="L34" s="5"/>
      <c r="M34" s="5"/>
    </row>
    <row r="35" spans="1:13" x14ac:dyDescent="0.25">
      <c r="A35" s="4"/>
      <c r="B35" s="5"/>
      <c r="C35" s="5"/>
      <c r="D35" s="5"/>
      <c r="E35" s="5"/>
      <c r="F35" s="5"/>
      <c r="G35" s="5"/>
      <c r="H35" s="5"/>
      <c r="I35" s="5"/>
      <c r="J35" s="6"/>
      <c r="K35" s="5"/>
      <c r="L35" s="5"/>
      <c r="M35" s="5"/>
    </row>
    <row r="36" spans="1:13" x14ac:dyDescent="0.25">
      <c r="A36" s="466"/>
      <c r="B36" s="467"/>
      <c r="C36" s="467"/>
      <c r="D36" s="467"/>
      <c r="E36" s="467"/>
      <c r="F36" s="467"/>
      <c r="G36" s="467"/>
      <c r="H36" s="467"/>
      <c r="I36" s="467"/>
      <c r="J36" s="468"/>
      <c r="K36" s="5"/>
      <c r="L36" s="5"/>
      <c r="M36" s="5"/>
    </row>
    <row r="37" spans="1:13" x14ac:dyDescent="0.25">
      <c r="A37" s="466"/>
      <c r="B37" s="467"/>
      <c r="C37" s="467"/>
      <c r="D37" s="467"/>
      <c r="E37" s="467"/>
      <c r="F37" s="467"/>
      <c r="G37" s="467"/>
      <c r="H37" s="467"/>
      <c r="I37" s="467"/>
      <c r="J37" s="468"/>
      <c r="K37" s="5"/>
      <c r="L37" s="5"/>
      <c r="M37" s="5"/>
    </row>
    <row r="38" spans="1:13" x14ac:dyDescent="0.25">
      <c r="A38" s="4"/>
      <c r="B38" s="5"/>
      <c r="C38" s="5"/>
      <c r="D38" s="5"/>
      <c r="E38" s="5"/>
      <c r="F38" s="5"/>
      <c r="G38" s="5"/>
      <c r="H38" s="5"/>
      <c r="I38" s="5"/>
      <c r="J38" s="6"/>
      <c r="K38" s="5"/>
      <c r="L38" s="5"/>
      <c r="M38" s="5"/>
    </row>
    <row r="39" spans="1:13" x14ac:dyDescent="0.25">
      <c r="A39" s="4"/>
      <c r="B39" s="5"/>
      <c r="C39" s="5"/>
      <c r="D39" s="5"/>
      <c r="E39" s="5"/>
      <c r="F39" s="5"/>
      <c r="G39" s="5"/>
      <c r="H39" s="5"/>
      <c r="I39" s="5"/>
      <c r="J39" s="6"/>
      <c r="K39" s="5"/>
      <c r="L39" s="5"/>
      <c r="M39" s="5"/>
    </row>
    <row r="40" spans="1:13" x14ac:dyDescent="0.25">
      <c r="A40" s="4"/>
      <c r="B40" s="5"/>
      <c r="C40" s="5"/>
      <c r="D40" s="5"/>
      <c r="E40" s="5"/>
      <c r="F40" s="5"/>
      <c r="G40" s="5"/>
      <c r="H40" s="5"/>
      <c r="I40" s="5"/>
      <c r="J40" s="6"/>
      <c r="K40" s="5"/>
      <c r="L40" s="5"/>
      <c r="M40" s="5"/>
    </row>
    <row r="41" spans="1:13" x14ac:dyDescent="0.25">
      <c r="A41" s="4"/>
      <c r="B41" s="5"/>
      <c r="C41" s="5"/>
      <c r="D41" s="5"/>
      <c r="E41" s="5"/>
      <c r="F41" s="5"/>
      <c r="G41" s="5"/>
      <c r="H41" s="5"/>
      <c r="I41" s="5"/>
      <c r="J41" s="6"/>
      <c r="K41" s="5"/>
      <c r="L41" s="5"/>
      <c r="M41" s="5"/>
    </row>
    <row r="42" spans="1:13" x14ac:dyDescent="0.25">
      <c r="A42" s="4"/>
      <c r="B42" s="5"/>
      <c r="C42" s="5"/>
      <c r="D42" s="5"/>
      <c r="E42" s="5"/>
      <c r="F42" s="5"/>
      <c r="G42" s="5"/>
      <c r="H42" s="5"/>
      <c r="I42" s="5"/>
      <c r="J42" s="6"/>
      <c r="K42" s="5"/>
      <c r="L42" s="5"/>
      <c r="M42" s="5"/>
    </row>
    <row r="43" spans="1:13" x14ac:dyDescent="0.25">
      <c r="A43" s="4"/>
      <c r="B43" s="5"/>
      <c r="C43" s="5"/>
      <c r="D43" s="5"/>
      <c r="E43" s="5"/>
      <c r="F43" s="5"/>
      <c r="G43" s="5"/>
      <c r="H43" s="5"/>
      <c r="I43" s="5"/>
      <c r="J43" s="6"/>
      <c r="K43" s="5"/>
      <c r="L43" s="5"/>
      <c r="M43" s="5"/>
    </row>
    <row r="44" spans="1:13" x14ac:dyDescent="0.25">
      <c r="A44" s="4"/>
      <c r="B44" s="5"/>
      <c r="C44" s="5"/>
      <c r="D44" s="5"/>
      <c r="E44" s="5"/>
      <c r="F44" s="5"/>
      <c r="G44" s="5"/>
      <c r="H44" s="5"/>
      <c r="I44" s="5"/>
      <c r="J44" s="6"/>
      <c r="K44" s="5"/>
      <c r="L44" s="5"/>
      <c r="M44" s="5"/>
    </row>
    <row r="45" spans="1:13" ht="15.75" x14ac:dyDescent="0.25">
      <c r="A45" s="17" t="s">
        <v>1</v>
      </c>
      <c r="B45" s="18" t="s">
        <v>3</v>
      </c>
      <c r="C45" s="461" t="str">
        <f>ZAD!C6</f>
        <v>Paul Peter Fischer</v>
      </c>
      <c r="D45" s="461"/>
      <c r="E45" s="461"/>
      <c r="F45" s="37"/>
      <c r="G45" s="5"/>
      <c r="H45" s="5"/>
      <c r="I45" s="5"/>
      <c r="J45" s="6"/>
      <c r="K45" s="5"/>
      <c r="L45" s="5"/>
    </row>
    <row r="46" spans="1:13" ht="15.75" x14ac:dyDescent="0.25">
      <c r="A46" s="17" t="s">
        <v>0</v>
      </c>
      <c r="B46" s="18" t="s">
        <v>3</v>
      </c>
      <c r="C46" s="461" t="str">
        <f>ZAD!C7</f>
        <v>730 874 209</v>
      </c>
      <c r="D46" s="461"/>
      <c r="E46" s="461"/>
      <c r="F46" s="8"/>
      <c r="G46" s="5"/>
      <c r="H46" s="5"/>
      <c r="I46" s="5"/>
      <c r="J46" s="6"/>
      <c r="K46" s="5"/>
      <c r="L46" s="5"/>
    </row>
    <row r="47" spans="1:13" ht="15.75" x14ac:dyDescent="0.25">
      <c r="A47" s="17" t="s">
        <v>2</v>
      </c>
      <c r="B47" s="18" t="s">
        <v>3</v>
      </c>
      <c r="C47" s="462" t="str">
        <f>ZAD!C8</f>
        <v>05/2022</v>
      </c>
      <c r="D47" s="462"/>
      <c r="E47" s="462"/>
      <c r="F47" s="8"/>
      <c r="G47" s="5"/>
      <c r="H47" s="5"/>
      <c r="I47" s="5"/>
      <c r="J47" s="6"/>
      <c r="K47" s="5"/>
      <c r="L47" s="5"/>
    </row>
    <row r="48" spans="1:13" x14ac:dyDescent="0.25">
      <c r="A48" s="4"/>
      <c r="B48" s="5"/>
      <c r="C48" s="5"/>
      <c r="D48" s="5"/>
      <c r="E48" s="5"/>
      <c r="F48" s="8"/>
      <c r="G48" s="5"/>
      <c r="H48" s="5"/>
      <c r="I48" s="5"/>
      <c r="J48" s="6"/>
      <c r="K48" s="5"/>
      <c r="L48" s="5"/>
    </row>
    <row r="49" spans="1:12" x14ac:dyDescent="0.25">
      <c r="A49" s="15"/>
      <c r="B49" s="12"/>
      <c r="C49" s="16"/>
      <c r="D49" s="12"/>
      <c r="E49" s="12"/>
      <c r="F49" s="12"/>
      <c r="G49" s="12"/>
      <c r="H49" s="12"/>
      <c r="I49" s="12"/>
      <c r="J49" s="13"/>
      <c r="K49" s="5"/>
      <c r="L49" s="5"/>
    </row>
  </sheetData>
  <mergeCells count="17">
    <mergeCell ref="A31:J32"/>
    <mergeCell ref="A1:F4"/>
    <mergeCell ref="G1:J1"/>
    <mergeCell ref="G2:J2"/>
    <mergeCell ref="G3:J3"/>
    <mergeCell ref="G4:J4"/>
    <mergeCell ref="A13:J13"/>
    <mergeCell ref="A17:J17"/>
    <mergeCell ref="A19:J21"/>
    <mergeCell ref="A23:J24"/>
    <mergeCell ref="A25:J27"/>
    <mergeCell ref="A29:J29"/>
    <mergeCell ref="A34:J34"/>
    <mergeCell ref="A36:J37"/>
    <mergeCell ref="C45:E45"/>
    <mergeCell ref="C46:E46"/>
    <mergeCell ref="C47:E47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54EC3-9B5F-475D-95A3-6E496EBFD487}">
  <sheetPr>
    <tabColor theme="9"/>
  </sheetPr>
  <dimension ref="A1:J11"/>
  <sheetViews>
    <sheetView zoomScale="80" zoomScaleNormal="80" workbookViewId="0">
      <selection activeCell="N25" sqref="N25"/>
    </sheetView>
  </sheetViews>
  <sheetFormatPr defaultRowHeight="15" x14ac:dyDescent="0.25"/>
  <cols>
    <col min="1" max="1" width="14.28515625" customWidth="1"/>
    <col min="2" max="2" width="1.5703125" customWidth="1"/>
    <col min="3" max="3" width="3.28515625" customWidth="1"/>
    <col min="4" max="4" width="4.85546875" customWidth="1"/>
    <col min="5" max="5" width="8.140625" customWidth="1"/>
    <col min="6" max="6" width="10.5703125" customWidth="1"/>
    <col min="7" max="10" width="11" customWidth="1"/>
  </cols>
  <sheetData>
    <row r="1" spans="1:10" ht="24" customHeight="1" x14ac:dyDescent="0.25">
      <c r="E1" s="480" t="str">
        <f>ZAD!C4</f>
        <v>DC-Jílové,ppč. 3669, přípojka NN</v>
      </c>
      <c r="F1" s="480"/>
      <c r="G1" s="480"/>
      <c r="H1" s="480"/>
      <c r="I1" s="480"/>
      <c r="J1" s="480"/>
    </row>
    <row r="2" spans="1:10" ht="27" customHeight="1" x14ac:dyDescent="0.25">
      <c r="A2" s="504"/>
      <c r="B2" s="504"/>
      <c r="C2" s="504"/>
      <c r="D2" s="504"/>
      <c r="E2" s="505" t="str">
        <f>ZAD!C5</f>
        <v>IP-12-4009400</v>
      </c>
      <c r="F2" s="505"/>
      <c r="G2" s="505"/>
      <c r="H2" s="505"/>
      <c r="I2" s="505"/>
      <c r="J2" s="505"/>
    </row>
    <row r="3" spans="1:10" ht="27" customHeight="1" x14ac:dyDescent="0.3">
      <c r="A3" s="149" t="s">
        <v>291</v>
      </c>
      <c r="B3" s="8"/>
      <c r="C3" s="8"/>
      <c r="D3" s="8"/>
      <c r="E3" s="8"/>
      <c r="F3" s="8"/>
      <c r="G3" s="8"/>
      <c r="H3" s="8"/>
      <c r="I3" s="8"/>
      <c r="J3" s="8"/>
    </row>
    <row r="4" spans="1:10" ht="27" customHeight="1" x14ac:dyDescent="0.25">
      <c r="A4" s="506" t="s">
        <v>284</v>
      </c>
      <c r="B4" s="506"/>
      <c r="C4" s="506"/>
      <c r="D4" s="506"/>
      <c r="E4" s="506"/>
      <c r="F4" s="506"/>
      <c r="G4" s="506"/>
      <c r="H4" s="506"/>
      <c r="I4" s="506"/>
      <c r="J4" s="506"/>
    </row>
    <row r="5" spans="1:10" ht="40.5" customHeight="1" x14ac:dyDescent="0.25">
      <c r="A5" s="507" t="s">
        <v>285</v>
      </c>
      <c r="B5" s="507"/>
      <c r="C5" s="507"/>
      <c r="D5" s="507"/>
      <c r="E5" s="507"/>
      <c r="F5" s="507"/>
      <c r="G5" s="507"/>
      <c r="H5" s="507"/>
      <c r="I5" s="507"/>
      <c r="J5" s="507"/>
    </row>
    <row r="6" spans="1:10" ht="43.5" customHeight="1" x14ac:dyDescent="0.25">
      <c r="A6" s="507" t="s">
        <v>286</v>
      </c>
      <c r="B6" s="507"/>
      <c r="C6" s="507"/>
      <c r="D6" s="507"/>
      <c r="E6" s="507"/>
      <c r="F6" s="507"/>
      <c r="G6" s="507"/>
      <c r="H6" s="507"/>
      <c r="I6" s="507"/>
      <c r="J6" s="507"/>
    </row>
    <row r="7" spans="1:10" ht="27" customHeight="1" x14ac:dyDescent="0.25">
      <c r="A7" s="506" t="s">
        <v>287</v>
      </c>
      <c r="B7" s="506"/>
      <c r="C7" s="506"/>
      <c r="D7" s="506"/>
      <c r="E7" s="506"/>
      <c r="F7" s="506"/>
      <c r="G7" s="506"/>
      <c r="H7" s="506"/>
      <c r="I7" s="506"/>
      <c r="J7" s="506"/>
    </row>
    <row r="8" spans="1:10" ht="27" customHeight="1" x14ac:dyDescent="0.25">
      <c r="A8" s="506" t="s">
        <v>288</v>
      </c>
      <c r="B8" s="506"/>
      <c r="C8" s="506"/>
      <c r="D8" s="506"/>
      <c r="E8" s="506"/>
      <c r="F8" s="506"/>
      <c r="G8" s="506"/>
      <c r="H8" s="506"/>
      <c r="I8" s="506"/>
      <c r="J8" s="506"/>
    </row>
    <row r="9" spans="1:10" ht="27" customHeight="1" x14ac:dyDescent="0.25">
      <c r="A9" s="506" t="s">
        <v>289</v>
      </c>
      <c r="B9" s="506"/>
      <c r="C9" s="506"/>
      <c r="D9" s="506"/>
      <c r="E9" s="506"/>
      <c r="F9" s="506"/>
      <c r="G9" s="506"/>
      <c r="H9" s="506"/>
      <c r="I9" s="506"/>
      <c r="J9" s="506"/>
    </row>
    <row r="10" spans="1:10" ht="27" customHeight="1" x14ac:dyDescent="0.25">
      <c r="A10" s="506" t="s">
        <v>290</v>
      </c>
      <c r="B10" s="506"/>
      <c r="C10" s="506"/>
      <c r="D10" s="506"/>
      <c r="E10" s="506"/>
      <c r="F10" s="506"/>
      <c r="G10" s="506"/>
      <c r="H10" s="506"/>
      <c r="I10" s="506"/>
      <c r="J10" s="506"/>
    </row>
    <row r="11" spans="1:10" ht="25.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</row>
  </sheetData>
  <mergeCells count="10">
    <mergeCell ref="E1:J1"/>
    <mergeCell ref="A2:D2"/>
    <mergeCell ref="E2:J2"/>
    <mergeCell ref="A4:J4"/>
    <mergeCell ref="A10:J10"/>
    <mergeCell ref="A7:J7"/>
    <mergeCell ref="A6:J6"/>
    <mergeCell ref="A5:J5"/>
    <mergeCell ref="A9:J9"/>
    <mergeCell ref="A8:J8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4763E-F7CD-45B0-98FB-7B409E6959BD}">
  <sheetPr>
    <tabColor theme="7"/>
  </sheetPr>
  <dimension ref="A1:I18"/>
  <sheetViews>
    <sheetView view="pageBreakPreview" zoomScale="60" zoomScaleNormal="100" workbookViewId="0">
      <selection activeCell="N25" sqref="N25"/>
    </sheetView>
  </sheetViews>
  <sheetFormatPr defaultRowHeight="15" x14ac:dyDescent="0.25"/>
  <sheetData>
    <row r="1" spans="1:9" ht="17.25" x14ac:dyDescent="0.3">
      <c r="A1" s="510" t="s">
        <v>284</v>
      </c>
      <c r="B1" s="510"/>
      <c r="C1" s="510"/>
      <c r="D1" s="510"/>
      <c r="E1" s="510"/>
      <c r="F1" s="510"/>
      <c r="G1" s="510"/>
      <c r="H1" s="510"/>
      <c r="I1" s="510"/>
    </row>
    <row r="2" spans="1:9" ht="76.900000000000006" customHeight="1" x14ac:dyDescent="0.25">
      <c r="A2" s="511" t="s">
        <v>292</v>
      </c>
      <c r="B2" s="512"/>
      <c r="C2" s="512"/>
      <c r="D2" s="512"/>
      <c r="E2" s="512"/>
      <c r="F2" s="512"/>
      <c r="G2" s="512"/>
      <c r="H2" s="512"/>
      <c r="I2" s="512"/>
    </row>
    <row r="3" spans="1:9" ht="60.6" customHeight="1" x14ac:dyDescent="0.25">
      <c r="A3" s="511" t="s">
        <v>293</v>
      </c>
      <c r="B3" s="512"/>
      <c r="C3" s="512"/>
      <c r="D3" s="512"/>
      <c r="E3" s="512"/>
      <c r="F3" s="512"/>
      <c r="G3" s="512"/>
      <c r="H3" s="512"/>
      <c r="I3" s="512"/>
    </row>
    <row r="4" spans="1:9" ht="23.25" customHeight="1" x14ac:dyDescent="0.25">
      <c r="A4" s="512" t="s">
        <v>294</v>
      </c>
      <c r="B4" s="512"/>
      <c r="C4" s="512"/>
      <c r="D4" s="512"/>
      <c r="E4" s="512"/>
      <c r="F4" s="512"/>
      <c r="G4" s="512"/>
      <c r="H4" s="512"/>
      <c r="I4" s="512"/>
    </row>
    <row r="5" spans="1:9" ht="48.6" customHeight="1" x14ac:dyDescent="0.25">
      <c r="A5" s="511" t="s">
        <v>295</v>
      </c>
      <c r="B5" s="512"/>
      <c r="C5" s="512"/>
      <c r="D5" s="512"/>
      <c r="E5" s="512"/>
      <c r="F5" s="512"/>
      <c r="G5" s="512"/>
      <c r="H5" s="512"/>
      <c r="I5" s="512"/>
    </row>
    <row r="6" spans="1:9" ht="38.450000000000003" customHeight="1" x14ac:dyDescent="0.3">
      <c r="A6" s="513" t="s">
        <v>296</v>
      </c>
      <c r="B6" s="513"/>
      <c r="C6" s="513"/>
      <c r="D6" s="513"/>
      <c r="E6" s="513"/>
      <c r="F6" s="513"/>
      <c r="G6" s="513"/>
      <c r="H6" s="513"/>
      <c r="I6" s="513"/>
    </row>
    <row r="7" spans="1:9" ht="33.75" customHeight="1" x14ac:dyDescent="0.25">
      <c r="A7" s="511" t="s">
        <v>297</v>
      </c>
      <c r="B7" s="511"/>
      <c r="C7" s="511"/>
      <c r="D7" s="511"/>
      <c r="E7" s="511"/>
      <c r="F7" s="511"/>
      <c r="G7" s="511"/>
      <c r="H7" s="511"/>
      <c r="I7" s="511"/>
    </row>
    <row r="8" spans="1:9" ht="59.25" customHeight="1" x14ac:dyDescent="0.3">
      <c r="A8" s="513" t="s">
        <v>286</v>
      </c>
      <c r="B8" s="513"/>
      <c r="C8" s="513"/>
      <c r="D8" s="513"/>
      <c r="E8" s="513"/>
      <c r="F8" s="513"/>
      <c r="G8" s="513"/>
      <c r="H8" s="513"/>
      <c r="I8" s="513"/>
    </row>
    <row r="9" spans="1:9" ht="28.5" customHeight="1" x14ac:dyDescent="0.25">
      <c r="A9" s="511" t="s">
        <v>298</v>
      </c>
      <c r="B9" s="511"/>
      <c r="C9" s="511"/>
      <c r="D9" s="511"/>
      <c r="E9" s="511"/>
      <c r="F9" s="511"/>
      <c r="G9" s="511"/>
      <c r="H9" s="511"/>
      <c r="I9" s="511"/>
    </row>
    <row r="10" spans="1:9" ht="30.75" customHeight="1" x14ac:dyDescent="0.3">
      <c r="A10" s="513" t="s">
        <v>287</v>
      </c>
      <c r="B10" s="513"/>
      <c r="C10" s="513"/>
      <c r="D10" s="513"/>
      <c r="E10" s="513"/>
      <c r="F10" s="513"/>
      <c r="G10" s="513"/>
      <c r="H10" s="513"/>
      <c r="I10" s="513"/>
    </row>
    <row r="11" spans="1:9" ht="29.25" customHeight="1" x14ac:dyDescent="0.25">
      <c r="A11" s="509" t="s">
        <v>299</v>
      </c>
      <c r="B11" s="509"/>
      <c r="C11" s="509"/>
      <c r="D11" s="509"/>
      <c r="E11" s="509"/>
      <c r="F11" s="509"/>
      <c r="G11" s="509"/>
      <c r="H11" s="509"/>
      <c r="I11" s="509"/>
    </row>
    <row r="12" spans="1:9" ht="38.25" customHeight="1" x14ac:dyDescent="0.25">
      <c r="A12" s="508" t="s">
        <v>300</v>
      </c>
      <c r="B12" s="508"/>
      <c r="C12" s="508"/>
      <c r="D12" s="508"/>
      <c r="E12" s="508"/>
      <c r="F12" s="508"/>
      <c r="G12" s="508"/>
      <c r="H12" s="508"/>
      <c r="I12" s="508"/>
    </row>
    <row r="13" spans="1:9" ht="29.25" customHeight="1" x14ac:dyDescent="0.25">
      <c r="A13" s="509" t="s">
        <v>301</v>
      </c>
      <c r="B13" s="509"/>
      <c r="C13" s="509"/>
      <c r="D13" s="509"/>
      <c r="E13" s="509"/>
      <c r="F13" s="509"/>
      <c r="G13" s="509"/>
      <c r="H13" s="509"/>
      <c r="I13" s="509"/>
    </row>
    <row r="14" spans="1:9" ht="48" customHeight="1" x14ac:dyDescent="0.25">
      <c r="A14" s="508" t="s">
        <v>302</v>
      </c>
      <c r="B14" s="508"/>
      <c r="C14" s="508"/>
      <c r="D14" s="508"/>
      <c r="E14" s="508"/>
      <c r="F14" s="508"/>
      <c r="G14" s="508"/>
      <c r="H14" s="508"/>
      <c r="I14" s="508"/>
    </row>
    <row r="15" spans="1:9" ht="29.25" customHeight="1" x14ac:dyDescent="0.25">
      <c r="A15" s="509" t="s">
        <v>303</v>
      </c>
      <c r="B15" s="509"/>
      <c r="C15" s="509"/>
      <c r="D15" s="509"/>
      <c r="E15" s="509"/>
      <c r="F15" s="509"/>
      <c r="G15" s="509"/>
      <c r="H15" s="509"/>
      <c r="I15" s="509"/>
    </row>
    <row r="16" spans="1:9" ht="38.25" customHeight="1" x14ac:dyDescent="0.25">
      <c r="A16" s="508" t="s">
        <v>304</v>
      </c>
      <c r="B16" s="508"/>
      <c r="C16" s="508"/>
      <c r="D16" s="508"/>
      <c r="E16" s="508"/>
      <c r="F16" s="508"/>
      <c r="G16" s="508"/>
      <c r="H16" s="508"/>
      <c r="I16" s="508"/>
    </row>
    <row r="17" spans="1:9" ht="29.25" customHeight="1" x14ac:dyDescent="0.25">
      <c r="A17" s="509" t="s">
        <v>305</v>
      </c>
      <c r="B17" s="509"/>
      <c r="C17" s="509"/>
      <c r="D17" s="509"/>
      <c r="E17" s="509"/>
      <c r="F17" s="509"/>
      <c r="G17" s="509"/>
      <c r="H17" s="509"/>
      <c r="I17" s="509"/>
    </row>
    <row r="18" spans="1:9" ht="38.25" customHeight="1" x14ac:dyDescent="0.25">
      <c r="A18" s="508" t="s">
        <v>306</v>
      </c>
      <c r="B18" s="508"/>
      <c r="C18" s="508"/>
      <c r="D18" s="508"/>
      <c r="E18" s="508"/>
      <c r="F18" s="508"/>
      <c r="G18" s="508"/>
      <c r="H18" s="508"/>
      <c r="I18" s="508"/>
    </row>
  </sheetData>
  <mergeCells count="18">
    <mergeCell ref="A12:I12"/>
    <mergeCell ref="A1:I1"/>
    <mergeCell ref="A2:I2"/>
    <mergeCell ref="A4:I4"/>
    <mergeCell ref="A3:I3"/>
    <mergeCell ref="A5:I5"/>
    <mergeCell ref="A6:I6"/>
    <mergeCell ref="A7:I7"/>
    <mergeCell ref="A8:I8"/>
    <mergeCell ref="A9:I9"/>
    <mergeCell ref="A10:I10"/>
    <mergeCell ref="A11:I11"/>
    <mergeCell ref="A18:I18"/>
    <mergeCell ref="A13:I13"/>
    <mergeCell ref="A14:I14"/>
    <mergeCell ref="A15:I15"/>
    <mergeCell ref="A16:I16"/>
    <mergeCell ref="A17:I17"/>
  </mergeCells>
  <pageMargins left="0.9055118110236221" right="0.51181102362204722" top="0.78740157480314965" bottom="0.78740157480314965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8E12-93F6-4FC4-BF3F-756143481457}">
  <sheetPr>
    <tabColor theme="9"/>
  </sheetPr>
  <dimension ref="A1:I14"/>
  <sheetViews>
    <sheetView view="pageBreakPreview" zoomScale="60" zoomScaleNormal="100" workbookViewId="0">
      <selection activeCell="A8" sqref="A8:I8"/>
    </sheetView>
  </sheetViews>
  <sheetFormatPr defaultRowHeight="15" x14ac:dyDescent="0.25"/>
  <cols>
    <col min="1" max="9" width="8.85546875" customWidth="1"/>
  </cols>
  <sheetData>
    <row r="1" spans="1:9" ht="27" customHeight="1" x14ac:dyDescent="0.25">
      <c r="A1" s="509" t="s">
        <v>307</v>
      </c>
      <c r="B1" s="509"/>
      <c r="C1" s="509"/>
      <c r="D1" s="509"/>
      <c r="E1" s="509"/>
      <c r="F1" s="509"/>
      <c r="G1" s="509"/>
      <c r="H1" s="509"/>
      <c r="I1" s="509"/>
    </row>
    <row r="2" spans="1:9" ht="38.25" customHeight="1" x14ac:dyDescent="0.25">
      <c r="A2" s="508" t="s">
        <v>308</v>
      </c>
      <c r="B2" s="508"/>
      <c r="C2" s="508"/>
      <c r="D2" s="508"/>
      <c r="E2" s="508"/>
      <c r="F2" s="508"/>
      <c r="G2" s="508"/>
      <c r="H2" s="508"/>
      <c r="I2" s="508"/>
    </row>
    <row r="3" spans="1:9" ht="27" customHeight="1" x14ac:dyDescent="0.25">
      <c r="A3" s="509" t="s">
        <v>309</v>
      </c>
      <c r="B3" s="509"/>
      <c r="C3" s="509"/>
      <c r="D3" s="509"/>
      <c r="E3" s="509"/>
      <c r="F3" s="509"/>
      <c r="G3" s="509"/>
      <c r="H3" s="509"/>
      <c r="I3" s="509"/>
    </row>
    <row r="4" spans="1:9" ht="82.5" customHeight="1" x14ac:dyDescent="0.25">
      <c r="A4" s="508" t="s">
        <v>310</v>
      </c>
      <c r="B4" s="508"/>
      <c r="C4" s="508"/>
      <c r="D4" s="508"/>
      <c r="E4" s="508"/>
      <c r="F4" s="508"/>
      <c r="G4" s="508"/>
      <c r="H4" s="508"/>
      <c r="I4" s="508"/>
    </row>
    <row r="5" spans="1:9" ht="27" customHeight="1" x14ac:dyDescent="0.25">
      <c r="A5" s="509" t="s">
        <v>311</v>
      </c>
      <c r="B5" s="509"/>
      <c r="C5" s="509"/>
      <c r="D5" s="509"/>
      <c r="E5" s="509"/>
      <c r="F5" s="509"/>
      <c r="G5" s="509"/>
      <c r="H5" s="509"/>
      <c r="I5" s="509"/>
    </row>
    <row r="6" spans="1:9" ht="38.25" customHeight="1" x14ac:dyDescent="0.25">
      <c r="A6" s="508" t="s">
        <v>312</v>
      </c>
      <c r="B6" s="508"/>
      <c r="C6" s="508"/>
      <c r="D6" s="508"/>
      <c r="E6" s="508"/>
      <c r="F6" s="508"/>
      <c r="G6" s="508"/>
      <c r="H6" s="508"/>
      <c r="I6" s="508"/>
    </row>
    <row r="7" spans="1:9" ht="27" customHeight="1" x14ac:dyDescent="0.25">
      <c r="A7" s="509" t="s">
        <v>313</v>
      </c>
      <c r="B7" s="509"/>
      <c r="C7" s="509"/>
      <c r="D7" s="509"/>
      <c r="E7" s="509"/>
      <c r="F7" s="509"/>
      <c r="G7" s="509"/>
      <c r="H7" s="509"/>
      <c r="I7" s="509"/>
    </row>
    <row r="8" spans="1:9" ht="88.15" customHeight="1" x14ac:dyDescent="0.25">
      <c r="A8" s="508" t="s">
        <v>314</v>
      </c>
      <c r="B8" s="508"/>
      <c r="C8" s="508"/>
      <c r="D8" s="508"/>
      <c r="E8" s="508"/>
      <c r="F8" s="508"/>
      <c r="G8" s="508"/>
      <c r="H8" s="508"/>
      <c r="I8" s="508"/>
    </row>
    <row r="9" spans="1:9" ht="35.25" customHeight="1" x14ac:dyDescent="0.3">
      <c r="A9" s="510" t="s">
        <v>288</v>
      </c>
      <c r="B9" s="510"/>
      <c r="C9" s="510"/>
      <c r="D9" s="510"/>
      <c r="E9" s="510"/>
      <c r="F9" s="510"/>
      <c r="G9" s="510"/>
      <c r="H9" s="510"/>
      <c r="I9" s="510"/>
    </row>
    <row r="10" spans="1:9" ht="180.6" customHeight="1" x14ac:dyDescent="0.25">
      <c r="A10" s="514" t="s">
        <v>315</v>
      </c>
      <c r="B10" s="515"/>
      <c r="C10" s="515"/>
      <c r="D10" s="515"/>
      <c r="E10" s="515"/>
      <c r="F10" s="515"/>
      <c r="G10" s="515"/>
      <c r="H10" s="515"/>
      <c r="I10" s="515"/>
    </row>
    <row r="11" spans="1:9" ht="25.15" customHeight="1" x14ac:dyDescent="0.3">
      <c r="A11" s="510" t="s">
        <v>289</v>
      </c>
      <c r="B11" s="510"/>
      <c r="C11" s="510"/>
      <c r="D11" s="510"/>
      <c r="E11" s="510"/>
      <c r="F11" s="510"/>
      <c r="G11" s="510"/>
      <c r="H11" s="510"/>
      <c r="I11" s="510"/>
    </row>
    <row r="12" spans="1:9" ht="36" customHeight="1" x14ac:dyDescent="0.25">
      <c r="A12" s="511" t="s">
        <v>316</v>
      </c>
      <c r="B12" s="511"/>
      <c r="C12" s="511"/>
      <c r="D12" s="511"/>
      <c r="E12" s="511"/>
      <c r="F12" s="511"/>
      <c r="G12" s="511"/>
      <c r="H12" s="511"/>
      <c r="I12" s="511"/>
    </row>
    <row r="13" spans="1:9" ht="33" customHeight="1" x14ac:dyDescent="0.3">
      <c r="A13" s="510" t="s">
        <v>290</v>
      </c>
      <c r="B13" s="510"/>
      <c r="C13" s="510"/>
      <c r="D13" s="510"/>
      <c r="E13" s="510"/>
      <c r="F13" s="510"/>
      <c r="G13" s="510"/>
      <c r="H13" s="510"/>
      <c r="I13" s="510"/>
    </row>
    <row r="14" spans="1:9" ht="33.75" customHeight="1" x14ac:dyDescent="0.25">
      <c r="A14" s="511" t="s">
        <v>317</v>
      </c>
      <c r="B14" s="511"/>
      <c r="C14" s="511"/>
      <c r="D14" s="511"/>
      <c r="E14" s="511"/>
      <c r="F14" s="511"/>
      <c r="G14" s="511"/>
      <c r="H14" s="511"/>
      <c r="I14" s="511"/>
    </row>
  </sheetData>
  <mergeCells count="14">
    <mergeCell ref="A6:I6"/>
    <mergeCell ref="A1:I1"/>
    <mergeCell ref="A2:I2"/>
    <mergeCell ref="A3:I3"/>
    <mergeCell ref="A4:I4"/>
    <mergeCell ref="A5:I5"/>
    <mergeCell ref="A13:I13"/>
    <mergeCell ref="A14:I14"/>
    <mergeCell ref="A7:I7"/>
    <mergeCell ref="A8:I8"/>
    <mergeCell ref="A9:I9"/>
    <mergeCell ref="A10:I10"/>
    <mergeCell ref="A11:I11"/>
    <mergeCell ref="A12:I12"/>
  </mergeCells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27</vt:i4>
      </vt:variant>
    </vt:vector>
  </HeadingPairs>
  <TitlesOfParts>
    <vt:vector size="27" baseType="lpstr">
      <vt:lpstr>ZAD</vt:lpstr>
      <vt:lpstr>ŠTÍTKY</vt:lpstr>
      <vt:lpstr>E - Org. výst.</vt:lpstr>
      <vt:lpstr>E </vt:lpstr>
      <vt:lpstr>POV</vt:lpstr>
      <vt:lpstr>HV1</vt:lpstr>
      <vt:lpstr>HV2</vt:lpstr>
      <vt:lpstr>HV3</vt:lpstr>
      <vt:lpstr>HV4</vt:lpstr>
      <vt:lpstr>odpady</vt:lpstr>
      <vt:lpstr>vlivy</vt:lpstr>
      <vt:lpstr>G - Rozp. část</vt:lpstr>
      <vt:lpstr>G</vt:lpstr>
      <vt:lpstr>1</vt:lpstr>
      <vt:lpstr>2</vt:lpstr>
      <vt:lpstr>3</vt:lpstr>
      <vt:lpstr>4</vt:lpstr>
      <vt:lpstr>5</vt:lpstr>
      <vt:lpstr>6</vt:lpstr>
      <vt:lpstr>7</vt:lpstr>
      <vt:lpstr>H - Dokl 1</vt:lpstr>
      <vt:lpstr>H1</vt:lpstr>
      <vt:lpstr>H - Dokl 2</vt:lpstr>
      <vt:lpstr>H2</vt:lpstr>
      <vt:lpstr>I - SoBSVB</vt:lpstr>
      <vt:lpstr>I</vt:lpstr>
      <vt:lpstr>SoBS tabulka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kdittrichova</dc:creator>
  <cp:lastModifiedBy>kdittrichova</cp:lastModifiedBy>
  <cp:lastPrinted>2022-07-11T12:04:49Z</cp:lastPrinted>
  <dcterms:created xsi:type="dcterms:W3CDTF">2022-01-06T09:20:31Z</dcterms:created>
  <dcterms:modified xsi:type="dcterms:W3CDTF">2022-07-11T12:04:55Z</dcterms:modified>
</cp:coreProperties>
</file>