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esktop\実験A\6月11日提出\"/>
    </mc:Choice>
  </mc:AlternateContent>
  <xr:revisionPtr revIDLastSave="0" documentId="13_ncr:1_{61EE5AF6-307F-4EFD-90A1-532ABC7EAFD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演習１および課題１" sheetId="5" r:id="rId1"/>
    <sheet name="演習２" sheetId="4" r:id="rId2"/>
    <sheet name="レポートデータ出力" sheetId="6" r:id="rId3"/>
    <sheet name="課題２およびレポート用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5" i="1"/>
  <c r="O4" i="1"/>
  <c r="G41" i="1"/>
  <c r="G42" i="1"/>
  <c r="G40" i="1"/>
  <c r="D41" i="1"/>
  <c r="D42" i="1"/>
  <c r="D40" i="1"/>
  <c r="R6" i="1" l="1"/>
  <c r="R14" i="5" l="1"/>
  <c r="R10" i="5"/>
  <c r="R11" i="5"/>
  <c r="R9" i="5"/>
  <c r="P9" i="5"/>
  <c r="P10" i="5"/>
  <c r="P11" i="5"/>
  <c r="O9" i="5"/>
  <c r="O10" i="5"/>
  <c r="O11" i="5"/>
  <c r="N9" i="5"/>
  <c r="N10" i="5"/>
  <c r="N11" i="5"/>
  <c r="L11" i="5"/>
  <c r="L10" i="5"/>
  <c r="L9" i="5"/>
  <c r="N14" i="5"/>
  <c r="G29" i="1" l="1"/>
  <c r="G30" i="1"/>
  <c r="G28" i="1"/>
  <c r="D29" i="1"/>
  <c r="D30" i="1"/>
  <c r="D28" i="1"/>
  <c r="D28" i="4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P14" i="1"/>
  <c r="P15" i="1"/>
  <c r="P16" i="1"/>
  <c r="P17" i="1"/>
  <c r="P18" i="1"/>
  <c r="P9" i="1"/>
  <c r="P10" i="1"/>
  <c r="P11" i="1"/>
  <c r="P12" i="1"/>
  <c r="P13" i="1"/>
  <c r="P5" i="1"/>
  <c r="P4" i="4"/>
  <c r="O5" i="4"/>
  <c r="O4" i="4"/>
  <c r="O14" i="1"/>
  <c r="O15" i="1"/>
  <c r="O16" i="1"/>
  <c r="O17" i="1"/>
  <c r="O18" i="1"/>
  <c r="O9" i="1"/>
  <c r="O10" i="1"/>
  <c r="O11" i="1"/>
  <c r="O12" i="1"/>
  <c r="O13" i="1"/>
  <c r="O5" i="1"/>
  <c r="O6" i="1"/>
  <c r="P6" i="1" s="1"/>
  <c r="O7" i="1"/>
  <c r="P7" i="1" s="1"/>
  <c r="O8" i="1"/>
  <c r="P8" i="1" s="1"/>
  <c r="P4" i="1"/>
  <c r="N11" i="1"/>
  <c r="N12" i="1"/>
  <c r="N18" i="1"/>
  <c r="N4" i="1"/>
  <c r="N5" i="4"/>
  <c r="R5" i="4" s="1"/>
  <c r="N4" i="4"/>
  <c r="G14" i="1"/>
  <c r="N14" i="1" s="1"/>
  <c r="G15" i="1"/>
  <c r="N15" i="1" s="1"/>
  <c r="G16" i="1"/>
  <c r="N16" i="1" s="1"/>
  <c r="G17" i="1"/>
  <c r="N17" i="1" s="1"/>
  <c r="G18" i="1"/>
  <c r="G9" i="1"/>
  <c r="N9" i="1" s="1"/>
  <c r="G10" i="1"/>
  <c r="N10" i="1" s="1"/>
  <c r="G11" i="1"/>
  <c r="G12" i="1"/>
  <c r="G13" i="1"/>
  <c r="N13" i="1" s="1"/>
  <c r="G4" i="1"/>
  <c r="G5" i="1"/>
  <c r="N5" i="1" s="1"/>
  <c r="G6" i="1"/>
  <c r="N6" i="1" s="1"/>
  <c r="G7" i="1"/>
  <c r="N7" i="1" s="1"/>
  <c r="G8" i="1"/>
  <c r="N8" i="1" s="1"/>
  <c r="G29" i="4"/>
  <c r="G30" i="4"/>
  <c r="G28" i="4"/>
  <c r="S5" i="4"/>
  <c r="S6" i="4"/>
  <c r="S7" i="4"/>
  <c r="S8" i="4"/>
  <c r="D29" i="4"/>
  <c r="D30" i="4"/>
  <c r="U8" i="4"/>
  <c r="U4" i="4"/>
  <c r="T5" i="4"/>
  <c r="T6" i="4"/>
  <c r="T7" i="4"/>
  <c r="T8" i="4"/>
  <c r="R6" i="4"/>
  <c r="R7" i="4"/>
  <c r="R8" i="4"/>
  <c r="Q5" i="4"/>
  <c r="U5" i="4" s="1"/>
  <c r="Q6" i="4"/>
  <c r="Q7" i="4"/>
  <c r="Q8" i="4"/>
  <c r="Q4" i="4"/>
  <c r="P5" i="4"/>
  <c r="P6" i="4"/>
  <c r="P7" i="4"/>
  <c r="P8" i="4"/>
  <c r="M5" i="4"/>
  <c r="M6" i="4"/>
  <c r="M7" i="4"/>
  <c r="M8" i="4"/>
  <c r="O8" i="4" s="1"/>
  <c r="M4" i="4"/>
  <c r="O6" i="4"/>
  <c r="O7" i="4"/>
  <c r="N6" i="4"/>
  <c r="N7" i="4"/>
  <c r="N8" i="4"/>
  <c r="L5" i="4"/>
  <c r="L6" i="4"/>
  <c r="L7" i="4"/>
  <c r="L8" i="4"/>
  <c r="L4" i="4"/>
  <c r="G5" i="4"/>
  <c r="G6" i="4"/>
  <c r="G7" i="4"/>
  <c r="G8" i="4"/>
  <c r="G4" i="4"/>
  <c r="F5" i="4"/>
  <c r="F6" i="4"/>
  <c r="F7" i="4"/>
  <c r="F8" i="4"/>
  <c r="F4" i="4"/>
  <c r="P14" i="5"/>
  <c r="O14" i="5"/>
  <c r="F35" i="5"/>
  <c r="E35" i="5"/>
  <c r="D35" i="5"/>
  <c r="M14" i="5"/>
  <c r="L14" i="5"/>
  <c r="K14" i="5"/>
  <c r="S4" i="4" l="1"/>
  <c r="T4" i="4"/>
  <c r="R4" i="4"/>
  <c r="U7" i="4"/>
  <c r="U6" i="4"/>
  <c r="F4" i="6"/>
  <c r="G6" i="6" s="1"/>
  <c r="H4" i="6"/>
  <c r="G4" i="6"/>
  <c r="F6" i="6" l="1"/>
  <c r="F7" i="6" s="1"/>
  <c r="F8" i="6" s="1"/>
  <c r="F9" i="6" s="1"/>
  <c r="F10" i="6" s="1"/>
  <c r="G16" i="6"/>
  <c r="G8" i="6"/>
  <c r="H20" i="6"/>
  <c r="H8" i="6"/>
  <c r="G12" i="6"/>
  <c r="G9" i="6"/>
  <c r="H12" i="6"/>
  <c r="G13" i="6"/>
  <c r="H16" i="6"/>
  <c r="G20" i="6"/>
  <c r="G17" i="6"/>
  <c r="G10" i="6"/>
  <c r="G14" i="6"/>
  <c r="G18" i="6"/>
  <c r="H9" i="6"/>
  <c r="H13" i="6"/>
  <c r="H17" i="6"/>
  <c r="H10" i="6"/>
  <c r="H14" i="6"/>
  <c r="H18" i="6"/>
  <c r="G7" i="6"/>
  <c r="G11" i="6"/>
  <c r="G15" i="6"/>
  <c r="G19" i="6"/>
  <c r="H7" i="6"/>
  <c r="H11" i="6"/>
  <c r="H15" i="6"/>
  <c r="H19" i="6"/>
  <c r="H6" i="6"/>
  <c r="F11" i="6"/>
  <c r="F12" i="6" s="1"/>
  <c r="F13" i="6" s="1"/>
  <c r="F14" i="6" s="1"/>
  <c r="F15" i="6" s="1"/>
  <c r="F16" i="6" l="1"/>
  <c r="F17" i="6" s="1"/>
  <c r="F18" i="6" s="1"/>
  <c r="F19" i="6" s="1"/>
  <c r="F20" i="6" s="1"/>
</calcChain>
</file>

<file path=xl/sharedStrings.xml><?xml version="1.0" encoding="utf-8"?>
<sst xmlns="http://schemas.openxmlformats.org/spreadsheetml/2006/main" count="227" uniqueCount="107">
  <si>
    <t>Re</t>
    <phoneticPr fontId="19"/>
  </si>
  <si>
    <t>f</t>
    <phoneticPr fontId="19"/>
  </si>
  <si>
    <t>Re</t>
    <phoneticPr fontId="19"/>
  </si>
  <si>
    <t>f</t>
    <phoneticPr fontId="19"/>
  </si>
  <si>
    <t>A</t>
    <phoneticPr fontId="19"/>
  </si>
  <si>
    <t>B</t>
    <phoneticPr fontId="19"/>
  </si>
  <si>
    <t>C</t>
    <phoneticPr fontId="19"/>
  </si>
  <si>
    <t>D</t>
    <phoneticPr fontId="19"/>
  </si>
  <si>
    <t>単位</t>
  </si>
  <si>
    <t>マノメータ１</t>
  </si>
  <si>
    <t>マノメータ２</t>
  </si>
  <si>
    <t>マノメータ差</t>
  </si>
  <si>
    <t>温度</t>
  </si>
  <si>
    <t>時間</t>
  </si>
  <si>
    <t>容器質量</t>
  </si>
  <si>
    <t>水質量</t>
  </si>
  <si>
    <t>質量流量</t>
  </si>
  <si>
    <t>体積流量</t>
  </si>
  <si>
    <t>logu</t>
  </si>
  <si>
    <t>log⊿P</t>
  </si>
  <si>
    <t>水入り容器質量</t>
  </si>
  <si>
    <t>管径：4 mm</t>
  </si>
  <si>
    <t>管径：6 mm</t>
  </si>
  <si>
    <t>管径：10 mm</t>
  </si>
  <si>
    <r>
      <t xml:space="preserve">摩擦係数 </t>
    </r>
    <r>
      <rPr>
        <b/>
        <i/>
        <sz val="11"/>
        <rFont val="Arial"/>
        <family val="2"/>
      </rPr>
      <t>f</t>
    </r>
  </si>
  <si>
    <r>
      <rPr>
        <b/>
        <i/>
        <sz val="11"/>
        <rFont val="Arial"/>
        <family val="2"/>
      </rPr>
      <t>Re</t>
    </r>
    <r>
      <rPr>
        <b/>
        <sz val="11"/>
        <rFont val="Arial"/>
        <family val="2"/>
      </rPr>
      <t>数</t>
    </r>
  </si>
  <si>
    <r>
      <t>圧力損失 Δ</t>
    </r>
    <r>
      <rPr>
        <b/>
        <i/>
        <sz val="11"/>
        <rFont val="Arial"/>
        <family val="2"/>
      </rPr>
      <t>P</t>
    </r>
  </si>
  <si>
    <r>
      <t xml:space="preserve">平均流速 </t>
    </r>
    <r>
      <rPr>
        <b/>
        <i/>
        <sz val="11"/>
        <rFont val="Arial"/>
        <family val="2"/>
      </rPr>
      <t>u</t>
    </r>
  </si>
  <si>
    <r>
      <t xml:space="preserve">密度 </t>
    </r>
    <r>
      <rPr>
        <b/>
        <i/>
        <sz val="11"/>
        <rFont val="Arial"/>
        <family val="2"/>
      </rPr>
      <t>ρ</t>
    </r>
  </si>
  <si>
    <r>
      <t xml:space="preserve">粘度 </t>
    </r>
    <r>
      <rPr>
        <b/>
        <i/>
        <sz val="11"/>
        <rFont val="Arial"/>
        <family val="2"/>
      </rPr>
      <t>μ</t>
    </r>
  </si>
  <si>
    <r>
      <t xml:space="preserve">管径 </t>
    </r>
    <r>
      <rPr>
        <b/>
        <i/>
        <sz val="11"/>
        <rFont val="Arial"/>
        <family val="2"/>
      </rPr>
      <t>d</t>
    </r>
  </si>
  <si>
    <t>層流</t>
  </si>
  <si>
    <t>乱流</t>
  </si>
  <si>
    <t>〇理論線計算用</t>
  </si>
  <si>
    <t>〇水粘度パラメータ</t>
  </si>
  <si>
    <t>[m]</t>
    <phoneticPr fontId="19"/>
  </si>
  <si>
    <t>[m]</t>
    <phoneticPr fontId="19"/>
  </si>
  <si>
    <t>[cm]</t>
    <phoneticPr fontId="19"/>
  </si>
  <si>
    <t>[kg/m3]</t>
    <phoneticPr fontId="19"/>
  </si>
  <si>
    <r>
      <t>[Pa</t>
    </r>
    <r>
      <rPr>
        <sz val="11"/>
        <rFont val="ＭＳ ゴシック"/>
        <family val="2"/>
        <charset val="128"/>
      </rPr>
      <t>・</t>
    </r>
    <r>
      <rPr>
        <sz val="11"/>
        <rFont val="Arial"/>
        <family val="2"/>
      </rPr>
      <t>s]</t>
    </r>
    <phoneticPr fontId="19"/>
  </si>
  <si>
    <t>[m3/s]</t>
    <phoneticPr fontId="19"/>
  </si>
  <si>
    <t>[m/s]</t>
    <phoneticPr fontId="19"/>
  </si>
  <si>
    <t>[-]</t>
    <phoneticPr fontId="19"/>
  </si>
  <si>
    <r>
      <rPr>
        <b/>
        <sz val="11"/>
        <rFont val="ＭＳ Ｐゴシック"/>
        <family val="3"/>
        <charset val="128"/>
      </rPr>
      <t>インクスケッチ</t>
    </r>
    <r>
      <rPr>
        <b/>
        <sz val="11"/>
        <rFont val="Arial"/>
        <family val="2"/>
      </rPr>
      <t>A</t>
    </r>
    <phoneticPr fontId="19"/>
  </si>
  <si>
    <r>
      <rPr>
        <b/>
        <sz val="11"/>
        <rFont val="ＭＳ Ｐゴシック"/>
        <family val="3"/>
        <charset val="128"/>
      </rPr>
      <t>インクスケッチ</t>
    </r>
    <r>
      <rPr>
        <b/>
        <sz val="11"/>
        <rFont val="Arial"/>
        <family val="2"/>
      </rPr>
      <t>B</t>
    </r>
    <phoneticPr fontId="19"/>
  </si>
  <si>
    <r>
      <rPr>
        <b/>
        <sz val="11"/>
        <rFont val="ＭＳ Ｐゴシック"/>
        <family val="3"/>
        <charset val="128"/>
      </rPr>
      <t>インクスケッチ</t>
    </r>
    <r>
      <rPr>
        <b/>
        <sz val="11"/>
        <rFont val="Arial"/>
        <family val="2"/>
      </rPr>
      <t>C</t>
    </r>
    <phoneticPr fontId="19"/>
  </si>
  <si>
    <t>[s]</t>
    <phoneticPr fontId="19"/>
  </si>
  <si>
    <t>[kg]</t>
    <phoneticPr fontId="19"/>
  </si>
  <si>
    <t>レポート用</t>
    <rPh sb="4" eb="5">
      <t>ヨウ</t>
    </rPh>
    <phoneticPr fontId="19"/>
  </si>
  <si>
    <t>演習２</t>
    <rPh sb="0" eb="2">
      <t>エンシュウ</t>
    </rPh>
    <phoneticPr fontId="19"/>
  </si>
  <si>
    <t>演習１
課題１</t>
    <rPh sb="0" eb="2">
      <t>エンシュウ</t>
    </rPh>
    <rPh sb="4" eb="6">
      <t>カダイ</t>
    </rPh>
    <phoneticPr fontId="19"/>
  </si>
  <si>
    <t>課題２</t>
    <rPh sb="0" eb="2">
      <t>カダイ</t>
    </rPh>
    <phoneticPr fontId="19"/>
  </si>
  <si>
    <t>↓</t>
    <phoneticPr fontId="19"/>
  </si>
  <si>
    <t>Step 1</t>
    <phoneticPr fontId="19"/>
  </si>
  <si>
    <t>[cm]</t>
    <phoneticPr fontId="19"/>
  </si>
  <si>
    <t>[℃]</t>
    <phoneticPr fontId="19"/>
  </si>
  <si>
    <t>[kg/s]</t>
    <phoneticPr fontId="19"/>
  </si>
  <si>
    <t>[Pa]</t>
    <phoneticPr fontId="19"/>
  </si>
  <si>
    <t>[-]</t>
    <phoneticPr fontId="19"/>
  </si>
  <si>
    <t>↓</t>
    <phoneticPr fontId="19"/>
  </si>
  <si>
    <t>Step 3</t>
    <phoneticPr fontId="19"/>
  </si>
  <si>
    <t>Step 2</t>
    <phoneticPr fontId="19"/>
  </si>
  <si>
    <t>Step 4</t>
    <phoneticPr fontId="19"/>
  </si>
  <si>
    <t>Step 5</t>
    <phoneticPr fontId="19"/>
  </si>
  <si>
    <t>Step 6</t>
    <phoneticPr fontId="19"/>
  </si>
  <si>
    <t>Δh</t>
  </si>
  <si>
    <t>↓学籍番号の下3桁を入力</t>
    <rPh sb="1" eb="3">
      <t>ガクセキ</t>
    </rPh>
    <rPh sb="3" eb="5">
      <t>バンゴウ</t>
    </rPh>
    <rPh sb="6" eb="7">
      <t>シモ</t>
    </rPh>
    <rPh sb="8" eb="9">
      <t>ケタ</t>
    </rPh>
    <rPh sb="10" eb="12">
      <t>ニュウリョク</t>
    </rPh>
    <phoneticPr fontId="27"/>
  </si>
  <si>
    <t>B</t>
    <phoneticPr fontId="27"/>
  </si>
  <si>
    <t>T</t>
    <phoneticPr fontId="27"/>
  </si>
  <si>
    <t>管径
[mm]</t>
    <rPh sb="0" eb="2">
      <t>カンケイ</t>
    </rPh>
    <phoneticPr fontId="27"/>
  </si>
  <si>
    <t>温度
[℃]</t>
    <rPh sb="0" eb="2">
      <t>オンド</t>
    </rPh>
    <phoneticPr fontId="27"/>
  </si>
  <si>
    <t>Δh 
[m]</t>
    <phoneticPr fontId="27"/>
  </si>
  <si>
    <t>質量流量
[kg/s]</t>
    <rPh sb="0" eb="2">
      <t>シツリョウ</t>
    </rPh>
    <rPh sb="2" eb="4">
      <t>リュウリョウ</t>
    </rPh>
    <phoneticPr fontId="27"/>
  </si>
  <si>
    <t>質量流量</t>
    <rPh sb="0" eb="2">
      <t>シツリョウ</t>
    </rPh>
    <rPh sb="2" eb="4">
      <t>リュウリョウ</t>
    </rPh>
    <phoneticPr fontId="26"/>
  </si>
  <si>
    <t>体積流量</t>
    <rPh sb="0" eb="2">
      <t>タイセキ</t>
    </rPh>
    <rPh sb="2" eb="4">
      <t>リュウリョウ</t>
    </rPh>
    <phoneticPr fontId="26"/>
  </si>
  <si>
    <t>平均流速</t>
    <rPh sb="0" eb="2">
      <t>ヘイキン</t>
    </rPh>
    <rPh sb="2" eb="4">
      <t>リュウソク</t>
    </rPh>
    <phoneticPr fontId="26"/>
  </si>
  <si>
    <t>or 7</t>
    <phoneticPr fontId="19"/>
  </si>
  <si>
    <t>or 5</t>
    <phoneticPr fontId="19"/>
  </si>
  <si>
    <t>[m]</t>
    <phoneticPr fontId="19"/>
  </si>
  <si>
    <t>[K]</t>
    <phoneticPr fontId="19"/>
  </si>
  <si>
    <t>[kg/s]</t>
    <phoneticPr fontId="19"/>
  </si>
  <si>
    <t>[kg/m^3]</t>
    <phoneticPr fontId="19"/>
  </si>
  <si>
    <r>
      <t>[Pa</t>
    </r>
    <r>
      <rPr>
        <sz val="11"/>
        <rFont val="Yu Gothic"/>
        <family val="2"/>
        <charset val="128"/>
      </rPr>
      <t>・</t>
    </r>
    <r>
      <rPr>
        <sz val="11"/>
        <rFont val="Arial"/>
        <family val="2"/>
      </rPr>
      <t>s]</t>
    </r>
    <phoneticPr fontId="19"/>
  </si>
  <si>
    <t>[m^3/s]</t>
    <phoneticPr fontId="19"/>
  </si>
  <si>
    <t>[m/s]</t>
    <phoneticPr fontId="19"/>
  </si>
  <si>
    <t>[Pa]</t>
    <phoneticPr fontId="19"/>
  </si>
  <si>
    <t>[-]</t>
    <phoneticPr fontId="19"/>
  </si>
  <si>
    <t>[cm]</t>
    <phoneticPr fontId="19"/>
  </si>
  <si>
    <t>重力加速度</t>
    <rPh sb="0" eb="2">
      <t>ジュウリョク</t>
    </rPh>
    <rPh sb="2" eb="5">
      <t>カソクド</t>
    </rPh>
    <phoneticPr fontId="19"/>
  </si>
  <si>
    <t>[m/s^2]</t>
    <phoneticPr fontId="19"/>
  </si>
  <si>
    <t>管長</t>
    <rPh sb="0" eb="2">
      <t>カンチョウ</t>
    </rPh>
    <phoneticPr fontId="19"/>
  </si>
  <si>
    <t>［m］</t>
    <phoneticPr fontId="19"/>
  </si>
  <si>
    <t>[m]</t>
    <phoneticPr fontId="19"/>
  </si>
  <si>
    <t>[K]</t>
    <phoneticPr fontId="19"/>
  </si>
  <si>
    <t>[kg/s]</t>
    <phoneticPr fontId="19"/>
  </si>
  <si>
    <t>[kg/m^3]</t>
    <phoneticPr fontId="19"/>
  </si>
  <si>
    <r>
      <t>[Pa</t>
    </r>
    <r>
      <rPr>
        <sz val="11"/>
        <rFont val="Yu Gothic"/>
        <family val="2"/>
        <charset val="128"/>
      </rPr>
      <t>・</t>
    </r>
    <r>
      <rPr>
        <sz val="11"/>
        <rFont val="Arial"/>
        <family val="2"/>
      </rPr>
      <t>s]</t>
    </r>
    <phoneticPr fontId="19"/>
  </si>
  <si>
    <t>[m^3/s]</t>
    <phoneticPr fontId="19"/>
  </si>
  <si>
    <t>[m/s]</t>
    <phoneticPr fontId="19"/>
  </si>
  <si>
    <t>[Pa]</t>
    <phoneticPr fontId="19"/>
  </si>
  <si>
    <t>重力加速度</t>
    <rPh sb="0" eb="2">
      <t>ジュウリョク</t>
    </rPh>
    <rPh sb="2" eb="5">
      <t>カソクド</t>
    </rPh>
    <phoneticPr fontId="19"/>
  </si>
  <si>
    <t>[m/s^2]</t>
    <phoneticPr fontId="19"/>
  </si>
  <si>
    <t>管長</t>
    <rPh sb="0" eb="2">
      <t>カンチョウ</t>
    </rPh>
    <phoneticPr fontId="19"/>
  </si>
  <si>
    <t>[-]</t>
    <phoneticPr fontId="19"/>
  </si>
  <si>
    <r>
      <rPr>
        <sz val="11"/>
        <rFont val="Segoe UI Symbol"/>
        <family val="2"/>
      </rPr>
      <t>○</t>
    </r>
    <r>
      <rPr>
        <sz val="11"/>
        <rFont val="ＭＳ Ｐゴシック"/>
        <family val="2"/>
        <charset val="128"/>
      </rPr>
      <t>理論線その２</t>
    </r>
    <rPh sb="1" eb="3">
      <t>リロン</t>
    </rPh>
    <rPh sb="3" eb="4">
      <t>セン</t>
    </rPh>
    <phoneticPr fontId="19"/>
  </si>
  <si>
    <t>Re</t>
    <phoneticPr fontId="19"/>
  </si>
  <si>
    <t>f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</si>
</sst>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);[Red]\(0.0\)"/>
    <numFmt numFmtId="177" formatCode="0.000_ "/>
    <numFmt numFmtId="178" formatCode="0.0000_ "/>
    <numFmt numFmtId="179" formatCode="0.00_ "/>
    <numFmt numFmtId="180" formatCode="0.0_ "/>
    <numFmt numFmtId="181" formatCode="0.00000_ "/>
    <numFmt numFmtId="182" formatCode="0.0"/>
    <numFmt numFmtId="183" formatCode="0.00.E+00"/>
    <numFmt numFmtId="184" formatCode="0.000_);[Red]\(0.000\)"/>
    <numFmt numFmtId="185" formatCode="0.000.E+00"/>
    <numFmt numFmtId="186" formatCode="0_ "/>
  </numFmts>
  <fonts count="3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ＭＳ ゴシック"/>
      <family val="2"/>
      <charset val="128"/>
    </font>
    <font>
      <sz val="11"/>
      <name val="Segoe UI Symbol"/>
      <family val="2"/>
    </font>
    <font>
      <b/>
      <sz val="11"/>
      <name val="ＭＳ Ｐゴシック"/>
      <family val="3"/>
      <charset val="128"/>
    </font>
    <font>
      <sz val="11"/>
      <color rgb="FF000000"/>
      <name val="游ゴシック"/>
      <family val="2"/>
      <charset val="128"/>
    </font>
    <font>
      <sz val="6"/>
      <name val="游ゴシック"/>
      <family val="2"/>
      <charset val="128"/>
    </font>
    <font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sz val="11"/>
      <color rgb="FFF2F2F2"/>
      <name val="游ゴシック"/>
      <family val="2"/>
      <charset val="128"/>
    </font>
    <font>
      <sz val="11"/>
      <color theme="1" tint="0.499984740745262"/>
      <name val="游ゴシック"/>
      <family val="2"/>
      <charset val="128"/>
    </font>
    <font>
      <sz val="11"/>
      <name val="Yu Gothic"/>
      <family val="2"/>
      <charset val="128"/>
    </font>
    <font>
      <sz val="11"/>
      <name val="ＭＳ Ｐゴシック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1" tint="0.499984740745262"/>
        <bgColor rgb="FF000000"/>
      </patternFill>
    </fill>
  </fills>
  <borders count="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>
      <alignment vertical="center"/>
    </xf>
    <xf numFmtId="179" fontId="20" fillId="24" borderId="10" xfId="0" applyNumberFormat="1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81" fontId="20" fillId="0" borderId="10" xfId="0" applyNumberFormat="1" applyFont="1" applyFill="1" applyBorder="1" applyAlignment="1">
      <alignment horizontal="center" vertical="center"/>
    </xf>
    <xf numFmtId="0" fontId="20" fillId="25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right" vertical="center" wrapText="1"/>
    </xf>
    <xf numFmtId="0" fontId="20" fillId="0" borderId="10" xfId="0" applyNumberFormat="1" applyFont="1" applyBorder="1" applyAlignment="1">
      <alignment horizontal="right" vertical="center"/>
    </xf>
    <xf numFmtId="0" fontId="21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9" fontId="20" fillId="24" borderId="14" xfId="0" applyNumberFormat="1" applyFont="1" applyFill="1" applyBorder="1" applyAlignment="1">
      <alignment horizontal="center" vertical="center"/>
    </xf>
    <xf numFmtId="0" fontId="20" fillId="24" borderId="14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181" fontId="20" fillId="0" borderId="14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81" fontId="20" fillId="0" borderId="12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79" fontId="21" fillId="0" borderId="29" xfId="0" applyNumberFormat="1" applyFont="1" applyFill="1" applyBorder="1" applyAlignment="1">
      <alignment horizontal="center" vertical="center"/>
    </xf>
    <xf numFmtId="179" fontId="21" fillId="0" borderId="30" xfId="0" applyNumberFormat="1" applyFont="1" applyFill="1" applyBorder="1" applyAlignment="1">
      <alignment horizontal="center" vertical="center"/>
    </xf>
    <xf numFmtId="179" fontId="21" fillId="0" borderId="31" xfId="0" applyNumberFormat="1" applyFont="1" applyFill="1" applyBorder="1" applyAlignment="1">
      <alignment horizontal="center" vertical="center"/>
    </xf>
    <xf numFmtId="180" fontId="20" fillId="26" borderId="10" xfId="0" applyNumberFormat="1" applyFont="1" applyFill="1" applyBorder="1" applyAlignment="1">
      <alignment horizontal="center" vertical="center"/>
    </xf>
    <xf numFmtId="176" fontId="20" fillId="26" borderId="10" xfId="0" applyNumberFormat="1" applyFont="1" applyFill="1" applyBorder="1" applyAlignment="1">
      <alignment horizontal="center" vertical="center"/>
    </xf>
    <xf numFmtId="181" fontId="20" fillId="26" borderId="10" xfId="0" applyNumberFormat="1" applyFont="1" applyFill="1" applyBorder="1" applyAlignment="1">
      <alignment horizontal="center" vertical="center"/>
    </xf>
    <xf numFmtId="177" fontId="20" fillId="0" borderId="22" xfId="0" applyNumberFormat="1" applyFont="1" applyFill="1" applyBorder="1" applyAlignment="1">
      <alignment horizontal="center" vertical="center"/>
    </xf>
    <xf numFmtId="179" fontId="20" fillId="0" borderId="32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177" fontId="20" fillId="0" borderId="23" xfId="0" applyNumberFormat="1" applyFont="1" applyFill="1" applyBorder="1" applyAlignment="1">
      <alignment horizontal="center" vertical="center"/>
    </xf>
    <xf numFmtId="179" fontId="20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177" fontId="20" fillId="0" borderId="24" xfId="0" applyNumberFormat="1" applyFont="1" applyFill="1" applyBorder="1" applyAlignment="1">
      <alignment horizontal="center" vertical="center"/>
    </xf>
    <xf numFmtId="179" fontId="20" fillId="0" borderId="34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182" fontId="20" fillId="0" borderId="14" xfId="0" applyNumberFormat="1" applyFont="1" applyFill="1" applyBorder="1" applyAlignment="1">
      <alignment horizontal="center" vertical="center"/>
    </xf>
    <xf numFmtId="182" fontId="20" fillId="0" borderId="10" xfId="0" applyNumberFormat="1" applyFont="1" applyFill="1" applyBorder="1" applyAlignment="1">
      <alignment horizontal="center" vertical="center"/>
    </xf>
    <xf numFmtId="182" fontId="20" fillId="0" borderId="12" xfId="0" applyNumberFormat="1" applyFont="1" applyFill="1" applyBorder="1" applyAlignment="1">
      <alignment horizontal="center" vertical="center"/>
    </xf>
    <xf numFmtId="183" fontId="20" fillId="0" borderId="32" xfId="0" applyNumberFormat="1" applyFont="1" applyFill="1" applyBorder="1" applyAlignment="1">
      <alignment horizontal="center" vertical="center"/>
    </xf>
    <xf numFmtId="183" fontId="20" fillId="0" borderId="33" xfId="0" applyNumberFormat="1" applyFont="1" applyFill="1" applyBorder="1" applyAlignment="1">
      <alignment horizontal="center" vertical="center"/>
    </xf>
    <xf numFmtId="183" fontId="20" fillId="0" borderId="34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right" vertical="center" wrapText="1"/>
    </xf>
    <xf numFmtId="0" fontId="20" fillId="24" borderId="10" xfId="0" applyFont="1" applyFill="1" applyBorder="1">
      <alignment vertical="center"/>
    </xf>
    <xf numFmtId="0" fontId="20" fillId="27" borderId="10" xfId="0" applyFont="1" applyFill="1" applyBorder="1">
      <alignment vertical="center"/>
    </xf>
    <xf numFmtId="181" fontId="20" fillId="0" borderId="0" xfId="0" applyNumberFormat="1" applyFont="1">
      <alignment vertical="center"/>
    </xf>
    <xf numFmtId="0" fontId="20" fillId="25" borderId="10" xfId="0" applyFont="1" applyFill="1" applyBorder="1">
      <alignment vertical="center"/>
    </xf>
    <xf numFmtId="179" fontId="20" fillId="25" borderId="10" xfId="0" applyNumberFormat="1" applyFont="1" applyFill="1" applyBorder="1" applyAlignment="1">
      <alignment horizontal="center" vertical="center"/>
    </xf>
    <xf numFmtId="180" fontId="20" fillId="27" borderId="10" xfId="0" applyNumberFormat="1" applyFont="1" applyFill="1" applyBorder="1" applyAlignment="1">
      <alignment horizontal="center" vertical="center"/>
    </xf>
    <xf numFmtId="0" fontId="20" fillId="27" borderId="10" xfId="0" applyFont="1" applyFill="1" applyBorder="1" applyAlignment="1">
      <alignment horizontal="center" vertical="center"/>
    </xf>
    <xf numFmtId="180" fontId="20" fillId="27" borderId="12" xfId="0" applyNumberFormat="1" applyFont="1" applyFill="1" applyBorder="1" applyAlignment="1">
      <alignment horizontal="center" vertical="center"/>
    </xf>
    <xf numFmtId="0" fontId="20" fillId="27" borderId="1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177" fontId="20" fillId="26" borderId="23" xfId="0" applyNumberFormat="1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184" fontId="20" fillId="24" borderId="10" xfId="0" applyNumberFormat="1" applyFont="1" applyFill="1" applyBorder="1" applyAlignment="1">
      <alignment horizontal="center" vertical="center"/>
    </xf>
    <xf numFmtId="184" fontId="20" fillId="25" borderId="10" xfId="0" applyNumberFormat="1" applyFont="1" applyFill="1" applyBorder="1" applyAlignment="1">
      <alignment horizontal="center" vertical="center"/>
    </xf>
    <xf numFmtId="184" fontId="20" fillId="27" borderId="10" xfId="0" applyNumberFormat="1" applyFont="1" applyFill="1" applyBorder="1" applyAlignment="1">
      <alignment horizontal="center" vertical="center"/>
    </xf>
    <xf numFmtId="0" fontId="20" fillId="24" borderId="14" xfId="0" applyFont="1" applyFill="1" applyBorder="1">
      <alignment vertical="center"/>
    </xf>
    <xf numFmtId="0" fontId="20" fillId="24" borderId="11" xfId="0" applyFont="1" applyFill="1" applyBorder="1" applyAlignment="1">
      <alignment horizontal="center" vertical="center"/>
    </xf>
    <xf numFmtId="0" fontId="20" fillId="25" borderId="11" xfId="0" applyFont="1" applyFill="1" applyBorder="1" applyAlignment="1">
      <alignment horizontal="center" vertical="center"/>
    </xf>
    <xf numFmtId="0" fontId="20" fillId="27" borderId="11" xfId="0" applyFont="1" applyFill="1" applyBorder="1" applyAlignment="1">
      <alignment horizontal="center" vertical="center"/>
    </xf>
    <xf numFmtId="0" fontId="20" fillId="27" borderId="12" xfId="0" applyFont="1" applyFill="1" applyBorder="1">
      <alignment vertical="center"/>
    </xf>
    <xf numFmtId="0" fontId="20" fillId="27" borderId="13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184" fontId="20" fillId="24" borderId="14" xfId="0" applyNumberFormat="1" applyFont="1" applyFill="1" applyBorder="1" applyAlignment="1">
      <alignment horizontal="center" vertical="center"/>
    </xf>
    <xf numFmtId="184" fontId="20" fillId="27" borderId="12" xfId="0" applyNumberFormat="1" applyFont="1" applyFill="1" applyBorder="1" applyAlignment="1">
      <alignment horizontal="center" vertical="center"/>
    </xf>
    <xf numFmtId="178" fontId="20" fillId="26" borderId="10" xfId="0" applyNumberFormat="1" applyFont="1" applyFill="1" applyBorder="1" applyAlignment="1">
      <alignment horizontal="center" vertical="center"/>
    </xf>
    <xf numFmtId="0" fontId="20" fillId="26" borderId="32" xfId="0" applyFont="1" applyFill="1" applyBorder="1" applyAlignment="1">
      <alignment horizontal="center" vertical="center"/>
    </xf>
    <xf numFmtId="181" fontId="20" fillId="26" borderId="32" xfId="0" applyNumberFormat="1" applyFont="1" applyFill="1" applyBorder="1" applyAlignment="1">
      <alignment horizontal="center" vertical="center"/>
    </xf>
    <xf numFmtId="0" fontId="20" fillId="26" borderId="33" xfId="0" applyFont="1" applyFill="1" applyBorder="1" applyAlignment="1">
      <alignment horizontal="center" vertical="center"/>
    </xf>
    <xf numFmtId="181" fontId="20" fillId="26" borderId="33" xfId="0" applyNumberFormat="1" applyFont="1" applyFill="1" applyBorder="1" applyAlignment="1">
      <alignment horizontal="center" vertical="center"/>
    </xf>
    <xf numFmtId="184" fontId="20" fillId="0" borderId="14" xfId="0" applyNumberFormat="1" applyFont="1" applyFill="1" applyBorder="1" applyAlignment="1">
      <alignment horizontal="center" vertical="center"/>
    </xf>
    <xf numFmtId="184" fontId="20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>
      <alignment vertical="center"/>
    </xf>
    <xf numFmtId="0" fontId="20" fillId="0" borderId="11" xfId="0" applyFont="1" applyFill="1" applyBorder="1" applyAlignment="1">
      <alignment horizontal="center" vertical="center"/>
    </xf>
    <xf numFmtId="180" fontId="20" fillId="0" borderId="10" xfId="0" applyNumberFormat="1" applyFont="1" applyFill="1" applyBorder="1" applyAlignment="1">
      <alignment horizontal="center" vertical="center"/>
    </xf>
    <xf numFmtId="184" fontId="20" fillId="0" borderId="12" xfId="0" applyNumberFormat="1" applyFont="1" applyFill="1" applyBorder="1" applyAlignment="1">
      <alignment horizontal="center" vertical="center"/>
    </xf>
    <xf numFmtId="18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>
      <alignment vertical="center"/>
    </xf>
    <xf numFmtId="0" fontId="20" fillId="0" borderId="13" xfId="0" applyFont="1" applyFill="1" applyBorder="1" applyAlignment="1">
      <alignment horizontal="center" vertical="center"/>
    </xf>
    <xf numFmtId="177" fontId="20" fillId="26" borderId="22" xfId="0" applyNumberFormat="1" applyFont="1" applyFill="1" applyBorder="1" applyAlignment="1">
      <alignment horizontal="center" vertical="center"/>
    </xf>
    <xf numFmtId="178" fontId="20" fillId="26" borderId="14" xfId="0" applyNumberFormat="1" applyFont="1" applyFill="1" applyBorder="1" applyAlignment="1">
      <alignment horizontal="center" vertical="center"/>
    </xf>
    <xf numFmtId="176" fontId="20" fillId="26" borderId="14" xfId="0" applyNumberFormat="1" applyFont="1" applyFill="1" applyBorder="1" applyAlignment="1">
      <alignment horizontal="center" vertical="center"/>
    </xf>
    <xf numFmtId="181" fontId="20" fillId="26" borderId="14" xfId="0" applyNumberFormat="1" applyFont="1" applyFill="1" applyBorder="1" applyAlignment="1">
      <alignment horizontal="center" vertical="center"/>
    </xf>
    <xf numFmtId="181" fontId="20" fillId="0" borderId="15" xfId="0" applyNumberFormat="1" applyFont="1" applyFill="1" applyBorder="1" applyAlignment="1">
      <alignment horizontal="center" vertical="center"/>
    </xf>
    <xf numFmtId="181" fontId="20" fillId="0" borderId="11" xfId="0" applyNumberFormat="1" applyFont="1" applyFill="1" applyBorder="1" applyAlignment="1">
      <alignment horizontal="center" vertical="center"/>
    </xf>
    <xf numFmtId="177" fontId="20" fillId="26" borderId="24" xfId="0" applyNumberFormat="1" applyFont="1" applyFill="1" applyBorder="1" applyAlignment="1">
      <alignment horizontal="center" vertical="center"/>
    </xf>
    <xf numFmtId="180" fontId="20" fillId="26" borderId="12" xfId="0" applyNumberFormat="1" applyFont="1" applyFill="1" applyBorder="1" applyAlignment="1">
      <alignment horizontal="center" vertical="center"/>
    </xf>
    <xf numFmtId="178" fontId="20" fillId="26" borderId="12" xfId="0" applyNumberFormat="1" applyFont="1" applyFill="1" applyBorder="1" applyAlignment="1">
      <alignment horizontal="center" vertical="center"/>
    </xf>
    <xf numFmtId="176" fontId="20" fillId="26" borderId="12" xfId="0" applyNumberFormat="1" applyFont="1" applyFill="1" applyBorder="1" applyAlignment="1">
      <alignment horizontal="center" vertical="center"/>
    </xf>
    <xf numFmtId="0" fontId="20" fillId="26" borderId="34" xfId="0" applyFont="1" applyFill="1" applyBorder="1" applyAlignment="1">
      <alignment horizontal="center" vertical="center"/>
    </xf>
    <xf numFmtId="181" fontId="20" fillId="26" borderId="34" xfId="0" applyNumberFormat="1" applyFont="1" applyFill="1" applyBorder="1" applyAlignment="1">
      <alignment horizontal="center" vertical="center"/>
    </xf>
    <xf numFmtId="181" fontId="20" fillId="26" borderId="12" xfId="0" applyNumberFormat="1" applyFont="1" applyFill="1" applyBorder="1" applyAlignment="1">
      <alignment horizontal="center" vertical="center"/>
    </xf>
    <xf numFmtId="181" fontId="20" fillId="0" borderId="13" xfId="0" applyNumberFormat="1" applyFont="1" applyFill="1" applyBorder="1" applyAlignment="1">
      <alignment horizontal="center" vertical="center"/>
    </xf>
    <xf numFmtId="179" fontId="21" fillId="0" borderId="0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82" fontId="20" fillId="0" borderId="0" xfId="0" applyNumberFormat="1" applyFont="1" applyFill="1" applyBorder="1" applyAlignment="1">
      <alignment horizontal="center" vertical="center"/>
    </xf>
    <xf numFmtId="181" fontId="20" fillId="0" borderId="0" xfId="0" applyNumberFormat="1" applyFont="1" applyFill="1" applyBorder="1" applyAlignment="1">
      <alignment horizontal="center" vertical="center"/>
    </xf>
    <xf numFmtId="18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32" xfId="0" applyFont="1" applyFill="1" applyBorder="1">
      <alignment vertical="center"/>
    </xf>
    <xf numFmtId="181" fontId="20" fillId="0" borderId="32" xfId="0" applyNumberFormat="1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20" fillId="0" borderId="33" xfId="0" applyFont="1" applyFill="1" applyBorder="1">
      <alignment vertical="center"/>
    </xf>
    <xf numFmtId="181" fontId="20" fillId="0" borderId="33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4" borderId="32" xfId="0" applyFont="1" applyFill="1" applyBorder="1" applyAlignment="1">
      <alignment horizontal="center" vertical="center"/>
    </xf>
    <xf numFmtId="181" fontId="20" fillId="24" borderId="32" xfId="0" applyNumberFormat="1" applyFont="1" applyFill="1" applyBorder="1" applyAlignment="1">
      <alignment horizontal="center" vertical="center"/>
    </xf>
    <xf numFmtId="0" fontId="20" fillId="24" borderId="33" xfId="0" applyFont="1" applyFill="1" applyBorder="1" applyAlignment="1">
      <alignment horizontal="center" vertical="center"/>
    </xf>
    <xf numFmtId="181" fontId="20" fillId="24" borderId="33" xfId="0" applyNumberFormat="1" applyFont="1" applyFill="1" applyBorder="1" applyAlignment="1">
      <alignment horizontal="center" vertical="center"/>
    </xf>
    <xf numFmtId="0" fontId="20" fillId="25" borderId="33" xfId="0" applyFont="1" applyFill="1" applyBorder="1" applyAlignment="1">
      <alignment horizontal="center" vertical="center"/>
    </xf>
    <xf numFmtId="181" fontId="20" fillId="25" borderId="33" xfId="0" applyNumberFormat="1" applyFont="1" applyFill="1" applyBorder="1" applyAlignment="1">
      <alignment horizontal="center" vertical="center"/>
    </xf>
    <xf numFmtId="0" fontId="20" fillId="27" borderId="33" xfId="0" applyFont="1" applyFill="1" applyBorder="1" applyAlignment="1">
      <alignment horizontal="center" vertical="center"/>
    </xf>
    <xf numFmtId="181" fontId="20" fillId="27" borderId="33" xfId="0" applyNumberFormat="1" applyFont="1" applyFill="1" applyBorder="1" applyAlignment="1">
      <alignment horizontal="center" vertical="center"/>
    </xf>
    <xf numFmtId="0" fontId="20" fillId="27" borderId="34" xfId="0" applyFont="1" applyFill="1" applyBorder="1" applyAlignment="1">
      <alignment horizontal="center" vertical="center"/>
    </xf>
    <xf numFmtId="181" fontId="20" fillId="27" borderId="34" xfId="0" applyNumberFormat="1" applyFont="1" applyFill="1" applyBorder="1" applyAlignment="1">
      <alignment horizontal="center" vertical="center"/>
    </xf>
    <xf numFmtId="181" fontId="20" fillId="0" borderId="34" xfId="0" applyNumberFormat="1" applyFont="1" applyFill="1" applyBorder="1" applyAlignment="1">
      <alignment horizontal="center" vertical="center"/>
    </xf>
    <xf numFmtId="181" fontId="20" fillId="28" borderId="10" xfId="0" applyNumberFormat="1" applyFont="1" applyFill="1" applyBorder="1" applyAlignment="1">
      <alignment horizontal="center" vertical="center"/>
    </xf>
    <xf numFmtId="183" fontId="20" fillId="0" borderId="42" xfId="0" applyNumberFormat="1" applyFont="1" applyFill="1" applyBorder="1" applyAlignment="1">
      <alignment horizontal="center" vertical="center"/>
    </xf>
    <xf numFmtId="183" fontId="20" fillId="0" borderId="43" xfId="0" applyNumberFormat="1" applyFont="1" applyFill="1" applyBorder="1" applyAlignment="1">
      <alignment horizontal="center" vertical="center"/>
    </xf>
    <xf numFmtId="183" fontId="20" fillId="0" borderId="44" xfId="0" applyNumberFormat="1" applyFont="1" applyFill="1" applyBorder="1" applyAlignment="1">
      <alignment horizontal="center" vertical="center"/>
    </xf>
    <xf numFmtId="180" fontId="20" fillId="28" borderId="10" xfId="0" applyNumberFormat="1" applyFont="1" applyFill="1" applyBorder="1" applyAlignment="1">
      <alignment horizontal="center" vertical="center"/>
    </xf>
    <xf numFmtId="0" fontId="20" fillId="28" borderId="10" xfId="0" applyFont="1" applyFill="1" applyBorder="1">
      <alignment vertical="center"/>
    </xf>
    <xf numFmtId="0" fontId="20" fillId="28" borderId="10" xfId="0" applyFont="1" applyFill="1" applyBorder="1" applyAlignment="1">
      <alignment horizontal="center" vertical="center"/>
    </xf>
    <xf numFmtId="0" fontId="20" fillId="28" borderId="1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29" borderId="1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right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0" xfId="0" applyNumberFormat="1" applyFont="1" applyBorder="1" applyAlignment="1">
      <alignment horizontal="right" vertical="center"/>
    </xf>
    <xf numFmtId="181" fontId="20" fillId="0" borderId="0" xfId="0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0" fontId="20" fillId="0" borderId="45" xfId="0" applyFont="1" applyFill="1" applyBorder="1">
      <alignment vertical="center"/>
    </xf>
    <xf numFmtId="181" fontId="20" fillId="0" borderId="45" xfId="0" applyNumberFormat="1" applyFont="1" applyFill="1" applyBorder="1" applyAlignment="1">
      <alignment horizontal="center" vertical="center"/>
    </xf>
    <xf numFmtId="184" fontId="20" fillId="30" borderId="10" xfId="0" applyNumberFormat="1" applyFont="1" applyFill="1" applyBorder="1" applyAlignment="1">
      <alignment horizontal="center" vertical="center"/>
    </xf>
    <xf numFmtId="179" fontId="20" fillId="30" borderId="33" xfId="0" applyNumberFormat="1" applyFont="1" applyFill="1" applyBorder="1" applyAlignment="1">
      <alignment horizontal="center" vertical="center"/>
    </xf>
    <xf numFmtId="0" fontId="20" fillId="30" borderId="46" xfId="0" applyFont="1" applyFill="1" applyBorder="1">
      <alignment vertical="center"/>
    </xf>
    <xf numFmtId="0" fontId="20" fillId="30" borderId="10" xfId="0" applyFont="1" applyFill="1" applyBorder="1">
      <alignment vertical="center"/>
    </xf>
    <xf numFmtId="0" fontId="20" fillId="30" borderId="47" xfId="0" applyFont="1" applyFill="1" applyBorder="1" applyAlignment="1">
      <alignment horizontal="center" vertical="center"/>
    </xf>
    <xf numFmtId="181" fontId="20" fillId="30" borderId="33" xfId="0" applyNumberFormat="1" applyFont="1" applyFill="1" applyBorder="1" applyAlignment="1">
      <alignment horizontal="center" vertical="center"/>
    </xf>
    <xf numFmtId="181" fontId="20" fillId="30" borderId="46" xfId="0" applyNumberFormat="1" applyFont="1" applyFill="1" applyBorder="1" applyAlignment="1">
      <alignment horizontal="center" vertical="center"/>
    </xf>
    <xf numFmtId="181" fontId="20" fillId="30" borderId="10" xfId="0" applyNumberFormat="1" applyFont="1" applyFill="1" applyBorder="1" applyAlignment="1">
      <alignment horizontal="center" vertical="center"/>
    </xf>
    <xf numFmtId="181" fontId="20" fillId="30" borderId="48" xfId="0" applyNumberFormat="1" applyFont="1" applyFill="1" applyBorder="1" applyAlignment="1">
      <alignment horizontal="center" vertical="center"/>
    </xf>
    <xf numFmtId="181" fontId="20" fillId="30" borderId="47" xfId="0" applyNumberFormat="1" applyFont="1" applyFill="1" applyBorder="1" applyAlignment="1">
      <alignment horizontal="center" vertical="center"/>
    </xf>
    <xf numFmtId="0" fontId="20" fillId="30" borderId="33" xfId="0" applyFont="1" applyFill="1" applyBorder="1" applyAlignment="1">
      <alignment horizontal="center" vertical="center"/>
    </xf>
    <xf numFmtId="0" fontId="20" fillId="30" borderId="43" xfId="0" applyFont="1" applyFill="1" applyBorder="1" applyAlignment="1">
      <alignment horizontal="center" vertical="center"/>
    </xf>
    <xf numFmtId="0" fontId="20" fillId="0" borderId="49" xfId="0" applyFont="1" applyFill="1" applyBorder="1">
      <alignment vertical="center"/>
    </xf>
    <xf numFmtId="181" fontId="20" fillId="0" borderId="49" xfId="0" applyNumberFormat="1" applyFont="1" applyFill="1" applyBorder="1" applyAlignment="1">
      <alignment horizontal="center" vertical="center"/>
    </xf>
    <xf numFmtId="184" fontId="20" fillId="28" borderId="1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Protection="1">
      <alignment vertical="center"/>
    </xf>
    <xf numFmtId="0" fontId="26" fillId="31" borderId="0" xfId="0" applyFont="1" applyFill="1" applyBorder="1" applyProtection="1">
      <alignment vertical="center"/>
    </xf>
    <xf numFmtId="0" fontId="28" fillId="32" borderId="50" xfId="0" applyFont="1" applyFill="1" applyBorder="1" applyAlignment="1" applyProtection="1">
      <alignment horizontal="center" vertical="center"/>
    </xf>
    <xf numFmtId="0" fontId="28" fillId="32" borderId="51" xfId="0" applyFont="1" applyFill="1" applyBorder="1" applyAlignment="1" applyProtection="1">
      <alignment horizontal="center" vertical="center"/>
    </xf>
    <xf numFmtId="0" fontId="28" fillId="32" borderId="52" xfId="0" applyFont="1" applyFill="1" applyBorder="1" applyAlignment="1" applyProtection="1">
      <alignment horizontal="center" vertical="center"/>
    </xf>
    <xf numFmtId="0" fontId="28" fillId="32" borderId="53" xfId="0" applyFont="1" applyFill="1" applyBorder="1" applyAlignment="1" applyProtection="1">
      <alignment horizontal="center" vertical="center"/>
    </xf>
    <xf numFmtId="0" fontId="29" fillId="0" borderId="53" xfId="0" applyFont="1" applyFill="1" applyBorder="1" applyAlignment="1" applyProtection="1">
      <alignment horizontal="center" vertical="center"/>
      <protection locked="0"/>
    </xf>
    <xf numFmtId="0" fontId="29" fillId="0" borderId="52" xfId="0" applyFont="1" applyFill="1" applyBorder="1" applyAlignment="1" applyProtection="1">
      <alignment horizontal="center" vertical="center"/>
      <protection locked="0"/>
    </xf>
    <xf numFmtId="0" fontId="29" fillId="0" borderId="54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Protection="1">
      <alignment vertical="center"/>
    </xf>
    <xf numFmtId="0" fontId="26" fillId="33" borderId="52" xfId="0" applyFont="1" applyFill="1" applyBorder="1" applyAlignment="1" applyProtection="1">
      <alignment horizontal="center" vertical="center" wrapText="1"/>
    </xf>
    <xf numFmtId="0" fontId="26" fillId="33" borderId="53" xfId="0" applyFont="1" applyFill="1" applyBorder="1" applyAlignment="1" applyProtection="1">
      <alignment horizontal="center" vertical="center" wrapText="1"/>
    </xf>
    <xf numFmtId="0" fontId="26" fillId="33" borderId="54" xfId="0" applyFont="1" applyFill="1" applyBorder="1" applyAlignment="1" applyProtection="1">
      <alignment horizontal="center" vertical="center" wrapText="1"/>
    </xf>
    <xf numFmtId="177" fontId="26" fillId="34" borderId="27" xfId="0" applyNumberFormat="1" applyFont="1" applyFill="1" applyBorder="1" applyProtection="1">
      <alignment vertical="center"/>
    </xf>
    <xf numFmtId="177" fontId="26" fillId="34" borderId="57" xfId="0" applyNumberFormat="1" applyFont="1" applyFill="1" applyBorder="1" applyProtection="1">
      <alignment vertical="center"/>
    </xf>
    <xf numFmtId="177" fontId="26" fillId="34" borderId="28" xfId="0" applyNumberFormat="1" applyFont="1" applyFill="1" applyBorder="1" applyProtection="1">
      <alignment vertical="center"/>
    </xf>
    <xf numFmtId="177" fontId="26" fillId="34" borderId="0" xfId="0" applyNumberFormat="1" applyFont="1" applyFill="1" applyBorder="1" applyProtection="1">
      <alignment vertical="center"/>
    </xf>
    <xf numFmtId="177" fontId="26" fillId="34" borderId="26" xfId="0" applyNumberFormat="1" applyFont="1" applyFill="1" applyBorder="1" applyProtection="1">
      <alignment vertical="center"/>
    </xf>
    <xf numFmtId="177" fontId="26" fillId="34" borderId="60" xfId="0" applyNumberFormat="1" applyFont="1" applyFill="1" applyBorder="1" applyProtection="1">
      <alignment vertical="center"/>
    </xf>
    <xf numFmtId="177" fontId="26" fillId="35" borderId="27" xfId="0" applyNumberFormat="1" applyFont="1" applyFill="1" applyBorder="1" applyProtection="1">
      <alignment vertical="center"/>
    </xf>
    <xf numFmtId="180" fontId="26" fillId="35" borderId="57" xfId="0" applyNumberFormat="1" applyFont="1" applyFill="1" applyBorder="1" applyAlignment="1" applyProtection="1">
      <alignment vertical="center"/>
    </xf>
    <xf numFmtId="177" fontId="26" fillId="35" borderId="57" xfId="0" applyNumberFormat="1" applyFont="1" applyFill="1" applyBorder="1" applyProtection="1">
      <alignment vertical="center"/>
    </xf>
    <xf numFmtId="177" fontId="26" fillId="35" borderId="28" xfId="0" applyNumberFormat="1" applyFont="1" applyFill="1" applyBorder="1" applyProtection="1">
      <alignment vertical="center"/>
    </xf>
    <xf numFmtId="180" fontId="26" fillId="35" borderId="0" xfId="0" applyNumberFormat="1" applyFont="1" applyFill="1" applyBorder="1" applyAlignment="1" applyProtection="1">
      <alignment vertical="center"/>
    </xf>
    <xf numFmtId="177" fontId="26" fillId="35" borderId="0" xfId="0" applyNumberFormat="1" applyFont="1" applyFill="1" applyBorder="1" applyProtection="1">
      <alignment vertical="center"/>
    </xf>
    <xf numFmtId="177" fontId="26" fillId="35" borderId="26" xfId="0" applyNumberFormat="1" applyFont="1" applyFill="1" applyBorder="1" applyProtection="1">
      <alignment vertical="center"/>
    </xf>
    <xf numFmtId="180" fontId="26" fillId="35" borderId="60" xfId="0" applyNumberFormat="1" applyFont="1" applyFill="1" applyBorder="1" applyAlignment="1" applyProtection="1">
      <alignment vertical="center"/>
    </xf>
    <xf numFmtId="177" fontId="26" fillId="35" borderId="60" xfId="0" applyNumberFormat="1" applyFont="1" applyFill="1" applyBorder="1" applyProtection="1">
      <alignment vertical="center"/>
    </xf>
    <xf numFmtId="180" fontId="26" fillId="34" borderId="56" xfId="0" applyNumberFormat="1" applyFont="1" applyFill="1" applyBorder="1" applyAlignment="1" applyProtection="1">
      <alignment vertical="center"/>
    </xf>
    <xf numFmtId="180" fontId="26" fillId="34" borderId="41" xfId="0" applyNumberFormat="1" applyFont="1" applyFill="1" applyBorder="1" applyAlignment="1" applyProtection="1">
      <alignment vertical="center"/>
    </xf>
    <xf numFmtId="180" fontId="26" fillId="34" borderId="59" xfId="0" applyNumberFormat="1" applyFont="1" applyFill="1" applyBorder="1" applyAlignment="1" applyProtection="1">
      <alignment vertical="center"/>
    </xf>
    <xf numFmtId="177" fontId="26" fillId="36" borderId="27" xfId="0" applyNumberFormat="1" applyFont="1" applyFill="1" applyBorder="1" applyProtection="1">
      <alignment vertical="center"/>
    </xf>
    <xf numFmtId="177" fontId="26" fillId="36" borderId="57" xfId="0" applyNumberFormat="1" applyFont="1" applyFill="1" applyBorder="1" applyProtection="1">
      <alignment vertical="center"/>
    </xf>
    <xf numFmtId="177" fontId="26" fillId="36" borderId="28" xfId="0" applyNumberFormat="1" applyFont="1" applyFill="1" applyBorder="1" applyProtection="1">
      <alignment vertical="center"/>
    </xf>
    <xf numFmtId="177" fontId="26" fillId="36" borderId="0" xfId="0" applyNumberFormat="1" applyFont="1" applyFill="1" applyBorder="1" applyProtection="1">
      <alignment vertical="center"/>
    </xf>
    <xf numFmtId="177" fontId="26" fillId="36" borderId="26" xfId="0" applyNumberFormat="1" applyFont="1" applyFill="1" applyBorder="1" applyProtection="1">
      <alignment vertical="center"/>
    </xf>
    <xf numFmtId="177" fontId="26" fillId="36" borderId="60" xfId="0" applyNumberFormat="1" applyFont="1" applyFill="1" applyBorder="1" applyProtection="1">
      <alignment vertical="center"/>
    </xf>
    <xf numFmtId="180" fontId="26" fillId="36" borderId="57" xfId="0" applyNumberFormat="1" applyFont="1" applyFill="1" applyBorder="1" applyAlignment="1" applyProtection="1">
      <alignment vertical="center"/>
    </xf>
    <xf numFmtId="180" fontId="26" fillId="36" borderId="0" xfId="0" applyNumberFormat="1" applyFont="1" applyFill="1" applyBorder="1" applyAlignment="1" applyProtection="1">
      <alignment vertical="center"/>
    </xf>
    <xf numFmtId="180" fontId="26" fillId="36" borderId="60" xfId="0" applyNumberFormat="1" applyFont="1" applyFill="1" applyBorder="1" applyAlignment="1" applyProtection="1">
      <alignment vertical="center"/>
    </xf>
    <xf numFmtId="181" fontId="26" fillId="35" borderId="58" xfId="0" applyNumberFormat="1" applyFont="1" applyFill="1" applyBorder="1" applyProtection="1">
      <alignment vertical="center"/>
    </xf>
    <xf numFmtId="181" fontId="26" fillId="35" borderId="55" xfId="0" applyNumberFormat="1" applyFont="1" applyFill="1" applyBorder="1" applyProtection="1">
      <alignment vertical="center"/>
    </xf>
    <xf numFmtId="181" fontId="26" fillId="35" borderId="61" xfId="0" applyNumberFormat="1" applyFont="1" applyFill="1" applyBorder="1" applyProtection="1">
      <alignment vertical="center"/>
    </xf>
    <xf numFmtId="181" fontId="26" fillId="34" borderId="58" xfId="0" applyNumberFormat="1" applyFont="1" applyFill="1" applyBorder="1" applyProtection="1">
      <alignment vertical="center"/>
    </xf>
    <xf numFmtId="181" fontId="26" fillId="34" borderId="55" xfId="0" applyNumberFormat="1" applyFont="1" applyFill="1" applyBorder="1" applyProtection="1">
      <alignment vertical="center"/>
    </xf>
    <xf numFmtId="181" fontId="26" fillId="34" borderId="61" xfId="0" applyNumberFormat="1" applyFont="1" applyFill="1" applyBorder="1" applyProtection="1">
      <alignment vertical="center"/>
    </xf>
    <xf numFmtId="181" fontId="26" fillId="36" borderId="58" xfId="0" applyNumberFormat="1" applyFont="1" applyFill="1" applyBorder="1" applyProtection="1">
      <alignment vertical="center"/>
    </xf>
    <xf numFmtId="181" fontId="26" fillId="36" borderId="55" xfId="0" applyNumberFormat="1" applyFont="1" applyFill="1" applyBorder="1" applyProtection="1">
      <alignment vertical="center"/>
    </xf>
    <xf numFmtId="181" fontId="26" fillId="36" borderId="61" xfId="0" applyNumberFormat="1" applyFont="1" applyFill="1" applyBorder="1" applyProtection="1">
      <alignment vertical="center"/>
    </xf>
    <xf numFmtId="0" fontId="31" fillId="37" borderId="0" xfId="0" applyFont="1" applyFill="1" applyBorder="1" applyProtection="1">
      <alignment vertical="center"/>
    </xf>
    <xf numFmtId="179" fontId="20" fillId="26" borderId="14" xfId="0" applyNumberFormat="1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179" fontId="20" fillId="26" borderId="10" xfId="0" applyNumberFormat="1" applyFont="1" applyFill="1" applyBorder="1" applyAlignment="1">
      <alignment horizontal="center" vertical="center"/>
    </xf>
    <xf numFmtId="185" fontId="20" fillId="28" borderId="10" xfId="0" applyNumberFormat="1" applyFont="1" applyFill="1" applyBorder="1" applyAlignment="1">
      <alignment horizontal="center" vertical="center"/>
    </xf>
    <xf numFmtId="0" fontId="20" fillId="30" borderId="10" xfId="0" applyNumberFormat="1" applyFont="1" applyFill="1" applyBorder="1">
      <alignment vertical="center"/>
    </xf>
    <xf numFmtId="180" fontId="20" fillId="30" borderId="10" xfId="0" applyNumberFormat="1" applyFont="1" applyFill="1" applyBorder="1" applyAlignment="1">
      <alignment horizontal="center" vertical="center"/>
    </xf>
    <xf numFmtId="186" fontId="20" fillId="30" borderId="10" xfId="0" applyNumberFormat="1" applyFont="1" applyFill="1" applyBorder="1" applyAlignment="1">
      <alignment horizontal="center" vertical="center"/>
    </xf>
    <xf numFmtId="183" fontId="20" fillId="30" borderId="10" xfId="0" applyNumberFormat="1" applyFont="1" applyFill="1" applyBorder="1" applyAlignment="1">
      <alignment horizontal="center" vertical="center"/>
    </xf>
    <xf numFmtId="186" fontId="20" fillId="24" borderId="14" xfId="0" applyNumberFormat="1" applyFont="1" applyFill="1" applyBorder="1" applyAlignment="1">
      <alignment horizontal="center" vertical="center"/>
    </xf>
    <xf numFmtId="186" fontId="20" fillId="25" borderId="10" xfId="0" applyNumberFormat="1" applyFont="1" applyFill="1" applyBorder="1" applyAlignment="1">
      <alignment horizontal="center" vertical="center"/>
    </xf>
    <xf numFmtId="186" fontId="20" fillId="27" borderId="10" xfId="0" applyNumberFormat="1" applyFont="1" applyFill="1" applyBorder="1" applyAlignment="1">
      <alignment horizontal="center" vertical="center"/>
    </xf>
    <xf numFmtId="183" fontId="20" fillId="24" borderId="14" xfId="0" applyNumberFormat="1" applyFont="1" applyFill="1" applyBorder="1" applyAlignment="1">
      <alignment horizontal="center" vertical="center"/>
    </xf>
    <xf numFmtId="183" fontId="20" fillId="24" borderId="10" xfId="0" applyNumberFormat="1" applyFont="1" applyFill="1" applyBorder="1" applyAlignment="1">
      <alignment horizontal="center" vertical="center"/>
    </xf>
    <xf numFmtId="183" fontId="20" fillId="25" borderId="10" xfId="0" applyNumberFormat="1" applyFont="1" applyFill="1" applyBorder="1" applyAlignment="1">
      <alignment horizontal="center" vertical="center"/>
    </xf>
    <xf numFmtId="183" fontId="20" fillId="27" borderId="10" xfId="0" applyNumberFormat="1" applyFont="1" applyFill="1" applyBorder="1" applyAlignment="1">
      <alignment horizontal="center" vertical="center"/>
    </xf>
    <xf numFmtId="183" fontId="20" fillId="27" borderId="12" xfId="0" applyNumberFormat="1" applyFont="1" applyFill="1" applyBorder="1" applyAlignment="1">
      <alignment horizontal="center" vertical="center"/>
    </xf>
    <xf numFmtId="183" fontId="20" fillId="24" borderId="14" xfId="0" applyNumberFormat="1" applyFont="1" applyFill="1" applyBorder="1">
      <alignment vertical="center"/>
    </xf>
    <xf numFmtId="183" fontId="20" fillId="24" borderId="10" xfId="0" applyNumberFormat="1" applyFont="1" applyFill="1" applyBorder="1">
      <alignment vertical="center"/>
    </xf>
    <xf numFmtId="183" fontId="20" fillId="25" borderId="10" xfId="0" applyNumberFormat="1" applyFont="1" applyFill="1" applyBorder="1">
      <alignment vertical="center"/>
    </xf>
    <xf numFmtId="183" fontId="20" fillId="27" borderId="10" xfId="0" applyNumberFormat="1" applyFont="1" applyFill="1" applyBorder="1">
      <alignment vertical="center"/>
    </xf>
    <xf numFmtId="183" fontId="20" fillId="27" borderId="12" xfId="0" applyNumberFormat="1" applyFont="1" applyFill="1" applyBorder="1">
      <alignment vertical="center"/>
    </xf>
    <xf numFmtId="180" fontId="21" fillId="0" borderId="38" xfId="0" applyNumberFormat="1" applyFont="1" applyFill="1" applyBorder="1" applyAlignment="1">
      <alignment horizontal="center" vertical="center" wrapText="1"/>
    </xf>
    <xf numFmtId="180" fontId="21" fillId="0" borderId="39" xfId="0" applyNumberFormat="1" applyFont="1" applyFill="1" applyBorder="1" applyAlignment="1">
      <alignment horizontal="center" vertical="center" wrapText="1"/>
    </xf>
    <xf numFmtId="180" fontId="21" fillId="0" borderId="39" xfId="0" applyNumberFormat="1" applyFont="1" applyFill="1" applyBorder="1" applyAlignment="1">
      <alignment horizontal="center" vertical="center"/>
    </xf>
    <xf numFmtId="180" fontId="21" fillId="0" borderId="40" xfId="0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180" fontId="21" fillId="26" borderId="27" xfId="0" applyNumberFormat="1" applyFont="1" applyFill="1" applyBorder="1" applyAlignment="1">
      <alignment horizontal="center" vertical="center"/>
    </xf>
    <xf numFmtId="180" fontId="21" fillId="26" borderId="28" xfId="0" applyNumberFormat="1" applyFont="1" applyFill="1" applyBorder="1" applyAlignment="1">
      <alignment horizontal="center" vertical="center"/>
    </xf>
    <xf numFmtId="180" fontId="21" fillId="26" borderId="2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80" fontId="21" fillId="24" borderId="38" xfId="0" applyNumberFormat="1" applyFont="1" applyFill="1" applyBorder="1" applyAlignment="1">
      <alignment horizontal="center" vertical="center" wrapText="1"/>
    </xf>
    <xf numFmtId="180" fontId="21" fillId="24" borderId="39" xfId="0" applyNumberFormat="1" applyFont="1" applyFill="1" applyBorder="1" applyAlignment="1">
      <alignment horizontal="center" vertical="center" wrapText="1"/>
    </xf>
    <xf numFmtId="180" fontId="21" fillId="25" borderId="39" xfId="0" applyNumberFormat="1" applyFont="1" applyFill="1" applyBorder="1" applyAlignment="1">
      <alignment horizontal="center" vertical="center"/>
    </xf>
    <xf numFmtId="180" fontId="21" fillId="27" borderId="39" xfId="0" applyNumberFormat="1" applyFont="1" applyFill="1" applyBorder="1" applyAlignment="1">
      <alignment horizontal="center" vertical="center"/>
    </xf>
    <xf numFmtId="180" fontId="21" fillId="27" borderId="40" xfId="0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[1]Sheet1!$B$1:$B$60</c:f>
              <c:numCache>
                <c:formatCode>General</c:formatCode>
                <c:ptCount val="60"/>
                <c:pt idx="0">
                  <c:v>3.7700000000000011E-2</c:v>
                </c:pt>
                <c:pt idx="1">
                  <c:v>5.419999999999997E-2</c:v>
                </c:pt>
                <c:pt idx="2">
                  <c:v>8.3400000000000002E-2</c:v>
                </c:pt>
                <c:pt idx="3">
                  <c:v>0.12010000000000004</c:v>
                </c:pt>
                <c:pt idx="4">
                  <c:v>0.15039999999999998</c:v>
                </c:pt>
                <c:pt idx="5">
                  <c:v>3.2000000000000028E-2</c:v>
                </c:pt>
                <c:pt idx="6">
                  <c:v>5.6500000000000022E-2</c:v>
                </c:pt>
                <c:pt idx="7">
                  <c:v>7.7499999999999999E-2</c:v>
                </c:pt>
                <c:pt idx="8">
                  <c:v>0.105</c:v>
                </c:pt>
                <c:pt idx="9">
                  <c:v>0.13800000000000001</c:v>
                </c:pt>
                <c:pt idx="10">
                  <c:v>3.7000000000000033E-2</c:v>
                </c:pt>
                <c:pt idx="11">
                  <c:v>5.1999999999999991E-2</c:v>
                </c:pt>
                <c:pt idx="12">
                  <c:v>6.8000000000000033E-2</c:v>
                </c:pt>
                <c:pt idx="13">
                  <c:v>8.0999999999999989E-2</c:v>
                </c:pt>
                <c:pt idx="14">
                  <c:v>0.10800000000000001</c:v>
                </c:pt>
                <c:pt idx="15">
                  <c:v>3.3700000000000049E-2</c:v>
                </c:pt>
                <c:pt idx="16">
                  <c:v>4.6399999999999969E-2</c:v>
                </c:pt>
                <c:pt idx="17">
                  <c:v>7.4500000000000025E-2</c:v>
                </c:pt>
                <c:pt idx="18">
                  <c:v>0.11720000000000001</c:v>
                </c:pt>
                <c:pt idx="19">
                  <c:v>0.15670000000000003</c:v>
                </c:pt>
                <c:pt idx="20">
                  <c:v>3.7000000000000026E-2</c:v>
                </c:pt>
                <c:pt idx="21">
                  <c:v>5.699999999999996E-2</c:v>
                </c:pt>
                <c:pt idx="22">
                  <c:v>9.2499999999999999E-2</c:v>
                </c:pt>
                <c:pt idx="23">
                  <c:v>0.11550000000000001</c:v>
                </c:pt>
                <c:pt idx="24">
                  <c:v>0.17600000000000002</c:v>
                </c:pt>
                <c:pt idx="25">
                  <c:v>0.15480000000000002</c:v>
                </c:pt>
                <c:pt idx="26">
                  <c:v>0.1361</c:v>
                </c:pt>
                <c:pt idx="27">
                  <c:v>9.219999999999999E-2</c:v>
                </c:pt>
                <c:pt idx="28">
                  <c:v>7.5899999999999995E-2</c:v>
                </c:pt>
                <c:pt idx="29">
                  <c:v>5.9099999999999965E-2</c:v>
                </c:pt>
                <c:pt idx="30">
                  <c:v>3.1999999999999973E-2</c:v>
                </c:pt>
                <c:pt idx="31">
                  <c:v>5.839999999999998E-2</c:v>
                </c:pt>
                <c:pt idx="32">
                  <c:v>9.4E-2</c:v>
                </c:pt>
                <c:pt idx="33">
                  <c:v>0.11799999999999999</c:v>
                </c:pt>
                <c:pt idx="34">
                  <c:v>0.13599999999999998</c:v>
                </c:pt>
                <c:pt idx="35">
                  <c:v>0.16550000000000001</c:v>
                </c:pt>
                <c:pt idx="36">
                  <c:v>0.14100000000000001</c:v>
                </c:pt>
                <c:pt idx="37">
                  <c:v>0.10100000000000003</c:v>
                </c:pt>
                <c:pt idx="38">
                  <c:v>4.7500000000000042E-2</c:v>
                </c:pt>
                <c:pt idx="39">
                  <c:v>3.5999999999999976E-2</c:v>
                </c:pt>
                <c:pt idx="40">
                  <c:v>0.17199999999999999</c:v>
                </c:pt>
                <c:pt idx="41">
                  <c:v>0.13800000000000001</c:v>
                </c:pt>
                <c:pt idx="42">
                  <c:v>0.1125</c:v>
                </c:pt>
                <c:pt idx="43">
                  <c:v>7.1500000000000022E-2</c:v>
                </c:pt>
                <c:pt idx="44">
                  <c:v>3.0999999999999944E-2</c:v>
                </c:pt>
                <c:pt idx="45">
                  <c:v>2.9499999999999957E-2</c:v>
                </c:pt>
                <c:pt idx="46">
                  <c:v>5.0999999999999983E-2</c:v>
                </c:pt>
                <c:pt idx="47">
                  <c:v>8.7799999999999989E-2</c:v>
                </c:pt>
                <c:pt idx="48">
                  <c:v>0.11599999999999999</c:v>
                </c:pt>
                <c:pt idx="49">
                  <c:v>0.13439999999999999</c:v>
                </c:pt>
                <c:pt idx="50">
                  <c:v>2.9499999999999957E-2</c:v>
                </c:pt>
                <c:pt idx="51">
                  <c:v>5.8500000000000017E-2</c:v>
                </c:pt>
                <c:pt idx="52">
                  <c:v>8.8499999999999981E-2</c:v>
                </c:pt>
                <c:pt idx="53">
                  <c:v>0.11550000000000001</c:v>
                </c:pt>
                <c:pt idx="54">
                  <c:v>0.14199999999999999</c:v>
                </c:pt>
                <c:pt idx="55">
                  <c:v>0.1356</c:v>
                </c:pt>
                <c:pt idx="56">
                  <c:v>0.10859999999999999</c:v>
                </c:pt>
                <c:pt idx="57">
                  <c:v>8.8499999999999995E-2</c:v>
                </c:pt>
                <c:pt idx="58">
                  <c:v>5.7899999999999993E-2</c:v>
                </c:pt>
                <c:pt idx="59">
                  <c:v>3.5700000000000003E-2</c:v>
                </c:pt>
              </c:numCache>
            </c:numRef>
          </c:xVal>
          <c:yVal>
            <c:numRef>
              <c:f>[1]Sheet1!$C$1:$C$60</c:f>
              <c:numCache>
                <c:formatCode>General</c:formatCode>
                <c:ptCount val="60"/>
                <c:pt idx="0">
                  <c:v>3.5499999999999997E-2</c:v>
                </c:pt>
                <c:pt idx="1">
                  <c:v>4.4629595588235288E-2</c:v>
                </c:pt>
                <c:pt idx="2">
                  <c:v>5.4883636363636364E-2</c:v>
                </c:pt>
                <c:pt idx="3">
                  <c:v>6.5533073929961091E-2</c:v>
                </c:pt>
                <c:pt idx="4">
                  <c:v>7.7326298701298701E-2</c:v>
                </c:pt>
                <c:pt idx="5">
                  <c:v>3.0601378518093001E-2</c:v>
                </c:pt>
                <c:pt idx="6">
                  <c:v>4.4354647160068802E-2</c:v>
                </c:pt>
                <c:pt idx="7">
                  <c:v>4.9921282798833802E-2</c:v>
                </c:pt>
                <c:pt idx="8">
                  <c:v>5.8462790697674398E-2</c:v>
                </c:pt>
                <c:pt idx="9">
                  <c:v>6.8307058823529401E-2</c:v>
                </c:pt>
                <c:pt idx="10">
                  <c:v>3.3532548047117167E-2</c:v>
                </c:pt>
                <c:pt idx="11">
                  <c:v>4.0458365164247521E-2</c:v>
                </c:pt>
                <c:pt idx="12">
                  <c:v>4.7106623586429724E-2</c:v>
                </c:pt>
                <c:pt idx="13">
                  <c:v>5.091546914623838E-2</c:v>
                </c:pt>
                <c:pt idx="14">
                  <c:v>6.0371767241379305E-2</c:v>
                </c:pt>
                <c:pt idx="15">
                  <c:v>3.3010862619808304E-2</c:v>
                </c:pt>
                <c:pt idx="16">
                  <c:v>3.9597372488408042E-2</c:v>
                </c:pt>
                <c:pt idx="17">
                  <c:v>5.0718623481781369E-2</c:v>
                </c:pt>
                <c:pt idx="18">
                  <c:v>6.5611380145278453E-2</c:v>
                </c:pt>
                <c:pt idx="19">
                  <c:v>7.9050903119868635E-2</c:v>
                </c:pt>
                <c:pt idx="20">
                  <c:v>3.3219772879091516E-2</c:v>
                </c:pt>
                <c:pt idx="21">
                  <c:v>4.4272561531449407E-2</c:v>
                </c:pt>
                <c:pt idx="22">
                  <c:v>5.5339977851605771E-2</c:v>
                </c:pt>
                <c:pt idx="23">
                  <c:v>6.4700361010830307E-2</c:v>
                </c:pt>
                <c:pt idx="24">
                  <c:v>8.1200303490136572E-2</c:v>
                </c:pt>
                <c:pt idx="25">
                  <c:v>7.7627906976744196E-2</c:v>
                </c:pt>
                <c:pt idx="26">
                  <c:v>7.0229166666666662E-2</c:v>
                </c:pt>
                <c:pt idx="27">
                  <c:v>5.7974609375000007E-2</c:v>
                </c:pt>
                <c:pt idx="28">
                  <c:v>5.3743737957610789E-2</c:v>
                </c:pt>
                <c:pt idx="29">
                  <c:v>4.488469184890656E-2</c:v>
                </c:pt>
                <c:pt idx="30">
                  <c:v>3.2220661985957869E-2</c:v>
                </c:pt>
                <c:pt idx="31">
                  <c:v>4.2913861386138619E-2</c:v>
                </c:pt>
                <c:pt idx="32">
                  <c:v>5.271480804387569E-2</c:v>
                </c:pt>
                <c:pt idx="33">
                  <c:v>6.522066198595787E-2</c:v>
                </c:pt>
                <c:pt idx="34">
                  <c:v>7.0012720156555769E-2</c:v>
                </c:pt>
                <c:pt idx="35">
                  <c:v>7.905329153605016E-2</c:v>
                </c:pt>
                <c:pt idx="36">
                  <c:v>6.9990437158469934E-2</c:v>
                </c:pt>
                <c:pt idx="37">
                  <c:v>6.0633949191685917E-2</c:v>
                </c:pt>
                <c:pt idx="38">
                  <c:v>4.0413261372397848E-2</c:v>
                </c:pt>
                <c:pt idx="39">
                  <c:v>3.4098901098901097E-2</c:v>
                </c:pt>
                <c:pt idx="40">
                  <c:v>8.1547142857142846E-2</c:v>
                </c:pt>
                <c:pt idx="41">
                  <c:v>7.7455714285714294E-2</c:v>
                </c:pt>
                <c:pt idx="42">
                  <c:v>6.5931249999999997E-2</c:v>
                </c:pt>
                <c:pt idx="43">
                  <c:v>4.8446999999999997E-2</c:v>
                </c:pt>
                <c:pt idx="44">
                  <c:v>3.3659285714285718E-2</c:v>
                </c:pt>
                <c:pt idx="45">
                  <c:v>2.9818075801749278E-2</c:v>
                </c:pt>
                <c:pt idx="46">
                  <c:v>3.9292353823088461E-2</c:v>
                </c:pt>
                <c:pt idx="47">
                  <c:v>5.3007092198581574E-2</c:v>
                </c:pt>
                <c:pt idx="48">
                  <c:v>6.2208853575482399E-2</c:v>
                </c:pt>
                <c:pt idx="49">
                  <c:v>6.9567164179104482E-2</c:v>
                </c:pt>
                <c:pt idx="50">
                  <c:v>3.0091981132075472E-2</c:v>
                </c:pt>
                <c:pt idx="51">
                  <c:v>4.1467426710097725E-2</c:v>
                </c:pt>
                <c:pt idx="52">
                  <c:v>5.4545098039215686E-2</c:v>
                </c:pt>
                <c:pt idx="53">
                  <c:v>5.8294363256784977E-2</c:v>
                </c:pt>
                <c:pt idx="54">
                  <c:v>6.8253521126760572E-2</c:v>
                </c:pt>
                <c:pt idx="55">
                  <c:v>7.5447761194029836E-2</c:v>
                </c:pt>
                <c:pt idx="56">
                  <c:v>6.1908366533864542E-2</c:v>
                </c:pt>
                <c:pt idx="57">
                  <c:v>5.4590184049079747E-2</c:v>
                </c:pt>
                <c:pt idx="58">
                  <c:v>4.5726284584980237E-2</c:v>
                </c:pt>
                <c:pt idx="59">
                  <c:v>3.30588679245283E-2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B-443A-BEF7-877A4CBF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80544"/>
        <c:axId val="353674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3.7700000000000011E-2</c:v>
                      </c:pt>
                      <c:pt idx="1">
                        <c:v>5.419999999999997E-2</c:v>
                      </c:pt>
                      <c:pt idx="2">
                        <c:v>8.3400000000000002E-2</c:v>
                      </c:pt>
                      <c:pt idx="3">
                        <c:v>0.12010000000000004</c:v>
                      </c:pt>
                      <c:pt idx="4">
                        <c:v>0.15039999999999998</c:v>
                      </c:pt>
                      <c:pt idx="5">
                        <c:v>3.2000000000000028E-2</c:v>
                      </c:pt>
                      <c:pt idx="6">
                        <c:v>5.6500000000000022E-2</c:v>
                      </c:pt>
                      <c:pt idx="7">
                        <c:v>7.7499999999999999E-2</c:v>
                      </c:pt>
                      <c:pt idx="8">
                        <c:v>0.105</c:v>
                      </c:pt>
                      <c:pt idx="9">
                        <c:v>0.13800000000000001</c:v>
                      </c:pt>
                      <c:pt idx="10">
                        <c:v>3.7000000000000033E-2</c:v>
                      </c:pt>
                      <c:pt idx="11">
                        <c:v>5.1999999999999991E-2</c:v>
                      </c:pt>
                      <c:pt idx="12">
                        <c:v>6.8000000000000033E-2</c:v>
                      </c:pt>
                      <c:pt idx="13">
                        <c:v>8.0999999999999989E-2</c:v>
                      </c:pt>
                      <c:pt idx="14">
                        <c:v>0.10800000000000001</c:v>
                      </c:pt>
                      <c:pt idx="15">
                        <c:v>3.3700000000000049E-2</c:v>
                      </c:pt>
                      <c:pt idx="16">
                        <c:v>4.6399999999999969E-2</c:v>
                      </c:pt>
                      <c:pt idx="17">
                        <c:v>7.4500000000000025E-2</c:v>
                      </c:pt>
                      <c:pt idx="18">
                        <c:v>0.11720000000000001</c:v>
                      </c:pt>
                      <c:pt idx="19">
                        <c:v>0.15670000000000003</c:v>
                      </c:pt>
                      <c:pt idx="20">
                        <c:v>3.7000000000000026E-2</c:v>
                      </c:pt>
                      <c:pt idx="21">
                        <c:v>5.699999999999996E-2</c:v>
                      </c:pt>
                      <c:pt idx="22">
                        <c:v>9.2499999999999999E-2</c:v>
                      </c:pt>
                      <c:pt idx="23">
                        <c:v>0.11550000000000001</c:v>
                      </c:pt>
                      <c:pt idx="24">
                        <c:v>0.17600000000000002</c:v>
                      </c:pt>
                      <c:pt idx="25">
                        <c:v>0.15480000000000002</c:v>
                      </c:pt>
                      <c:pt idx="26">
                        <c:v>0.1361</c:v>
                      </c:pt>
                      <c:pt idx="27">
                        <c:v>9.219999999999999E-2</c:v>
                      </c:pt>
                      <c:pt idx="28">
                        <c:v>7.5899999999999995E-2</c:v>
                      </c:pt>
                      <c:pt idx="29">
                        <c:v>5.9099999999999965E-2</c:v>
                      </c:pt>
                      <c:pt idx="30">
                        <c:v>3.1999999999999973E-2</c:v>
                      </c:pt>
                      <c:pt idx="31">
                        <c:v>5.839999999999998E-2</c:v>
                      </c:pt>
                      <c:pt idx="32">
                        <c:v>9.4E-2</c:v>
                      </c:pt>
                      <c:pt idx="33">
                        <c:v>0.11799999999999999</c:v>
                      </c:pt>
                      <c:pt idx="34">
                        <c:v>0.13599999999999998</c:v>
                      </c:pt>
                      <c:pt idx="35">
                        <c:v>0.16550000000000001</c:v>
                      </c:pt>
                      <c:pt idx="36">
                        <c:v>0.14100000000000001</c:v>
                      </c:pt>
                      <c:pt idx="37">
                        <c:v>0.10100000000000003</c:v>
                      </c:pt>
                      <c:pt idx="38">
                        <c:v>4.7500000000000042E-2</c:v>
                      </c:pt>
                      <c:pt idx="39">
                        <c:v>3.5999999999999976E-2</c:v>
                      </c:pt>
                      <c:pt idx="40">
                        <c:v>0.17199999999999999</c:v>
                      </c:pt>
                      <c:pt idx="41">
                        <c:v>0.13800000000000001</c:v>
                      </c:pt>
                      <c:pt idx="42">
                        <c:v>0.1125</c:v>
                      </c:pt>
                      <c:pt idx="43">
                        <c:v>7.1500000000000022E-2</c:v>
                      </c:pt>
                      <c:pt idx="44">
                        <c:v>3.0999999999999944E-2</c:v>
                      </c:pt>
                      <c:pt idx="45">
                        <c:v>2.9499999999999957E-2</c:v>
                      </c:pt>
                      <c:pt idx="46">
                        <c:v>5.0999999999999983E-2</c:v>
                      </c:pt>
                      <c:pt idx="47">
                        <c:v>8.7799999999999989E-2</c:v>
                      </c:pt>
                      <c:pt idx="48">
                        <c:v>0.11599999999999999</c:v>
                      </c:pt>
                      <c:pt idx="49">
                        <c:v>0.13439999999999999</c:v>
                      </c:pt>
                      <c:pt idx="50">
                        <c:v>2.9499999999999957E-2</c:v>
                      </c:pt>
                      <c:pt idx="51">
                        <c:v>5.8500000000000017E-2</c:v>
                      </c:pt>
                      <c:pt idx="52">
                        <c:v>8.8499999999999981E-2</c:v>
                      </c:pt>
                      <c:pt idx="53">
                        <c:v>0.11550000000000001</c:v>
                      </c:pt>
                      <c:pt idx="54">
                        <c:v>0.14199999999999999</c:v>
                      </c:pt>
                      <c:pt idx="55">
                        <c:v>0.1356</c:v>
                      </c:pt>
                      <c:pt idx="56">
                        <c:v>0.10859999999999999</c:v>
                      </c:pt>
                      <c:pt idx="57">
                        <c:v>8.8499999999999995E-2</c:v>
                      </c:pt>
                      <c:pt idx="58">
                        <c:v>5.7899999999999993E-2</c:v>
                      </c:pt>
                      <c:pt idx="59">
                        <c:v>3.5700000000000003E-2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[1]Sheet1!$D$1:$D$60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3.5535535535535532E-5</c:v>
                      </c:pt>
                      <c:pt idx="1">
                        <c:v>4.4674269858093384E-5</c:v>
                      </c:pt>
                      <c:pt idx="2">
                        <c:v>5.493857493857494E-5</c:v>
                      </c:pt>
                      <c:pt idx="3">
                        <c:v>6.5598672602563656E-5</c:v>
                      </c:pt>
                      <c:pt idx="4">
                        <c:v>7.7403702403702399E-5</c:v>
                      </c:pt>
                      <c:pt idx="5">
                        <c:v>3.063083925929264E-5</c:v>
                      </c:pt>
                      <c:pt idx="6">
                        <c:v>4.3588106960457096E-5</c:v>
                      </c:pt>
                      <c:pt idx="7">
                        <c:v>4.99690132002427E-5</c:v>
                      </c:pt>
                      <c:pt idx="8">
                        <c:v>5.8518687748211521E-5</c:v>
                      </c:pt>
                      <c:pt idx="9">
                        <c:v>6.8372368109547647E-5</c:v>
                      </c:pt>
                      <c:pt idx="10">
                        <c:v>3.3542610830366273E-5</c:v>
                      </c:pt>
                      <c:pt idx="11">
                        <c:v>4.0470506316142364E-5</c:v>
                      </c:pt>
                      <c:pt idx="12">
                        <c:v>4.7120759814374032E-5</c:v>
                      </c:pt>
                      <c:pt idx="13">
                        <c:v>5.0930748370749602E-5</c:v>
                      </c:pt>
                      <c:pt idx="14">
                        <c:v>6.0389884206641296E-5</c:v>
                      </c:pt>
                      <c:pt idx="15">
                        <c:v>3.3022942412142664E-5</c:v>
                      </c:pt>
                      <c:pt idx="16">
                        <c:v>3.9611862507713367E-5</c:v>
                      </c:pt>
                      <c:pt idx="17">
                        <c:v>5.073718314337522E-5</c:v>
                      </c:pt>
                      <c:pt idx="18">
                        <c:v>6.5635389570783446E-5</c:v>
                      </c:pt>
                      <c:pt idx="19">
                        <c:v>7.9079830521873543E-5</c:v>
                      </c:pt>
                      <c:pt idx="20">
                        <c:v>3.3242660450811897E-5</c:v>
                      </c:pt>
                      <c:pt idx="21">
                        <c:v>4.4303064191145007E-5</c:v>
                      </c:pt>
                      <c:pt idx="22">
                        <c:v>5.5378105677364636E-5</c:v>
                      </c:pt>
                      <c:pt idx="23">
                        <c:v>6.4744937900574847E-5</c:v>
                      </c:pt>
                      <c:pt idx="24">
                        <c:v>8.1256248417171798E-5</c:v>
                      </c:pt>
                      <c:pt idx="25">
                        <c:v>7.7668760744896008E-5</c:v>
                      </c:pt>
                      <c:pt idx="26">
                        <c:v>7.026612664928418E-5</c:v>
                      </c:pt>
                      <c:pt idx="27">
                        <c:v>5.8005120068155855E-5</c:v>
                      </c:pt>
                      <c:pt idx="28">
                        <c:v>5.3772022041204459E-5</c:v>
                      </c:pt>
                      <c:pt idx="29">
                        <c:v>4.4908313621871661E-5</c:v>
                      </c:pt>
                      <c:pt idx="30">
                        <c:v>3.2240715711130189E-5</c:v>
                      </c:pt>
                      <c:pt idx="31">
                        <c:v>4.2940570420940441E-5</c:v>
                      </c:pt>
                      <c:pt idx="32">
                        <c:v>5.2747617061688057E-5</c:v>
                      </c:pt>
                      <c:pt idx="33">
                        <c:v>6.5261254486248315E-5</c:v>
                      </c:pt>
                      <c:pt idx="34">
                        <c:v>7.0056295172152841E-5</c:v>
                      </c:pt>
                      <c:pt idx="35">
                        <c:v>7.9103546018835931E-5</c:v>
                      </c:pt>
                      <c:pt idx="36">
                        <c:v>7.0043319864967988E-5</c:v>
                      </c:pt>
                      <c:pt idx="37">
                        <c:v>6.067976241230721E-5</c:v>
                      </c:pt>
                      <c:pt idx="38">
                        <c:v>4.044379643870907E-5</c:v>
                      </c:pt>
                      <c:pt idx="39">
                        <c:v>3.4124665221143057E-5</c:v>
                      </c:pt>
                      <c:pt idx="40">
                        <c:v>8.1568309833544646E-5</c:v>
                      </c:pt>
                      <c:pt idx="41">
                        <c:v>7.7475819260812469E-5</c:v>
                      </c:pt>
                      <c:pt idx="42">
                        <c:v>6.5948363600354292E-5</c:v>
                      </c:pt>
                      <c:pt idx="43">
                        <c:v>4.8459575259779907E-5</c:v>
                      </c:pt>
                      <c:pt idx="44">
                        <c:v>3.3668022566141633E-5</c:v>
                      </c:pt>
                      <c:pt idx="45">
                        <c:v>2.9825815600897708E-5</c:v>
                      </c:pt>
                      <c:pt idx="46">
                        <c:v>3.9302552835549289E-5</c:v>
                      </c:pt>
                      <c:pt idx="47">
                        <c:v>5.3020851109444475E-5</c:v>
                      </c:pt>
                      <c:pt idx="48">
                        <c:v>6.2225000963232364E-5</c:v>
                      </c:pt>
                      <c:pt idx="49">
                        <c:v>6.9585221544095168E-5</c:v>
                      </c:pt>
                      <c:pt idx="50">
                        <c:v>3.0107817844261554E-5</c:v>
                      </c:pt>
                      <c:pt idx="51">
                        <c:v>4.1489250055626984E-5</c:v>
                      </c:pt>
                      <c:pt idx="52">
                        <c:v>5.4573803860046068E-5</c:v>
                      </c:pt>
                      <c:pt idx="53">
                        <c:v>5.832504222899742E-5</c:v>
                      </c:pt>
                      <c:pt idx="54">
                        <c:v>6.8289441372922717E-5</c:v>
                      </c:pt>
                      <c:pt idx="55">
                        <c:v>7.5506943536373657E-5</c:v>
                      </c:pt>
                      <c:pt idx="56">
                        <c:v>6.1956928374324344E-5</c:v>
                      </c:pt>
                      <c:pt idx="57">
                        <c:v>5.463300539871126E-5</c:v>
                      </c:pt>
                      <c:pt idx="58">
                        <c:v>4.5762152960470651E-5</c:v>
                      </c:pt>
                      <c:pt idx="59">
                        <c:v>3.3084799790604177E-5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EB-443A-BEF7-877A4CBF2D2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3.7700000000000011E-2</c:v>
                      </c:pt>
                      <c:pt idx="1">
                        <c:v>5.419999999999997E-2</c:v>
                      </c:pt>
                      <c:pt idx="2">
                        <c:v>8.3400000000000002E-2</c:v>
                      </c:pt>
                      <c:pt idx="3">
                        <c:v>0.12010000000000004</c:v>
                      </c:pt>
                      <c:pt idx="4">
                        <c:v>0.15039999999999998</c:v>
                      </c:pt>
                      <c:pt idx="5">
                        <c:v>3.2000000000000028E-2</c:v>
                      </c:pt>
                      <c:pt idx="6">
                        <c:v>5.6500000000000022E-2</c:v>
                      </c:pt>
                      <c:pt idx="7">
                        <c:v>7.7499999999999999E-2</c:v>
                      </c:pt>
                      <c:pt idx="8">
                        <c:v>0.105</c:v>
                      </c:pt>
                      <c:pt idx="9">
                        <c:v>0.13800000000000001</c:v>
                      </c:pt>
                      <c:pt idx="10">
                        <c:v>3.7000000000000033E-2</c:v>
                      </c:pt>
                      <c:pt idx="11">
                        <c:v>5.1999999999999991E-2</c:v>
                      </c:pt>
                      <c:pt idx="12">
                        <c:v>6.8000000000000033E-2</c:v>
                      </c:pt>
                      <c:pt idx="13">
                        <c:v>8.0999999999999989E-2</c:v>
                      </c:pt>
                      <c:pt idx="14">
                        <c:v>0.10800000000000001</c:v>
                      </c:pt>
                      <c:pt idx="15">
                        <c:v>3.3700000000000049E-2</c:v>
                      </c:pt>
                      <c:pt idx="16">
                        <c:v>4.6399999999999969E-2</c:v>
                      </c:pt>
                      <c:pt idx="17">
                        <c:v>7.4500000000000025E-2</c:v>
                      </c:pt>
                      <c:pt idx="18">
                        <c:v>0.11720000000000001</c:v>
                      </c:pt>
                      <c:pt idx="19">
                        <c:v>0.15670000000000003</c:v>
                      </c:pt>
                      <c:pt idx="20">
                        <c:v>3.7000000000000026E-2</c:v>
                      </c:pt>
                      <c:pt idx="21">
                        <c:v>5.699999999999996E-2</c:v>
                      </c:pt>
                      <c:pt idx="22">
                        <c:v>9.2499999999999999E-2</c:v>
                      </c:pt>
                      <c:pt idx="23">
                        <c:v>0.11550000000000001</c:v>
                      </c:pt>
                      <c:pt idx="24">
                        <c:v>0.17600000000000002</c:v>
                      </c:pt>
                      <c:pt idx="25">
                        <c:v>0.15480000000000002</c:v>
                      </c:pt>
                      <c:pt idx="26">
                        <c:v>0.1361</c:v>
                      </c:pt>
                      <c:pt idx="27">
                        <c:v>9.219999999999999E-2</c:v>
                      </c:pt>
                      <c:pt idx="28">
                        <c:v>7.5899999999999995E-2</c:v>
                      </c:pt>
                      <c:pt idx="29">
                        <c:v>5.9099999999999965E-2</c:v>
                      </c:pt>
                      <c:pt idx="30">
                        <c:v>3.1999999999999973E-2</c:v>
                      </c:pt>
                      <c:pt idx="31">
                        <c:v>5.839999999999998E-2</c:v>
                      </c:pt>
                      <c:pt idx="32">
                        <c:v>9.4E-2</c:v>
                      </c:pt>
                      <c:pt idx="33">
                        <c:v>0.11799999999999999</c:v>
                      </c:pt>
                      <c:pt idx="34">
                        <c:v>0.13599999999999998</c:v>
                      </c:pt>
                      <c:pt idx="35">
                        <c:v>0.16550000000000001</c:v>
                      </c:pt>
                      <c:pt idx="36">
                        <c:v>0.14100000000000001</c:v>
                      </c:pt>
                      <c:pt idx="37">
                        <c:v>0.10100000000000003</c:v>
                      </c:pt>
                      <c:pt idx="38">
                        <c:v>4.7500000000000042E-2</c:v>
                      </c:pt>
                      <c:pt idx="39">
                        <c:v>3.5999999999999976E-2</c:v>
                      </c:pt>
                      <c:pt idx="40">
                        <c:v>0.17199999999999999</c:v>
                      </c:pt>
                      <c:pt idx="41">
                        <c:v>0.13800000000000001</c:v>
                      </c:pt>
                      <c:pt idx="42">
                        <c:v>0.1125</c:v>
                      </c:pt>
                      <c:pt idx="43">
                        <c:v>7.1500000000000022E-2</c:v>
                      </c:pt>
                      <c:pt idx="44">
                        <c:v>3.0999999999999944E-2</c:v>
                      </c:pt>
                      <c:pt idx="45">
                        <c:v>2.9499999999999957E-2</c:v>
                      </c:pt>
                      <c:pt idx="46">
                        <c:v>5.0999999999999983E-2</c:v>
                      </c:pt>
                      <c:pt idx="47">
                        <c:v>8.7799999999999989E-2</c:v>
                      </c:pt>
                      <c:pt idx="48">
                        <c:v>0.11599999999999999</c:v>
                      </c:pt>
                      <c:pt idx="49">
                        <c:v>0.13439999999999999</c:v>
                      </c:pt>
                      <c:pt idx="50">
                        <c:v>2.9499999999999957E-2</c:v>
                      </c:pt>
                      <c:pt idx="51">
                        <c:v>5.8500000000000017E-2</c:v>
                      </c:pt>
                      <c:pt idx="52">
                        <c:v>8.8499999999999981E-2</c:v>
                      </c:pt>
                      <c:pt idx="53">
                        <c:v>0.11550000000000001</c:v>
                      </c:pt>
                      <c:pt idx="54">
                        <c:v>0.14199999999999999</c:v>
                      </c:pt>
                      <c:pt idx="55">
                        <c:v>0.1356</c:v>
                      </c:pt>
                      <c:pt idx="56">
                        <c:v>0.10859999999999999</c:v>
                      </c:pt>
                      <c:pt idx="57">
                        <c:v>8.8499999999999995E-2</c:v>
                      </c:pt>
                      <c:pt idx="58">
                        <c:v>5.7899999999999993E-2</c:v>
                      </c:pt>
                      <c:pt idx="59">
                        <c:v>3.5700000000000003E-2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[1]Sheet1!$E$1:$E$60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0.45245249087185452</c:v>
                      </c:pt>
                      <c:pt idx="1">
                        <c:v>0.56881047015494612</c:v>
                      </c:pt>
                      <c:pt idx="2">
                        <c:v>0.69949966143189768</c:v>
                      </c:pt>
                      <c:pt idx="3">
                        <c:v>0.83522824039719124</c:v>
                      </c:pt>
                      <c:pt idx="4">
                        <c:v>0.98553454809306051</c:v>
                      </c:pt>
                      <c:pt idx="5">
                        <c:v>0.39000395833357709</c:v>
                      </c:pt>
                      <c:pt idx="6">
                        <c:v>0.55498101462199967</c:v>
                      </c:pt>
                      <c:pt idx="7">
                        <c:v>0.6362252361794235</c:v>
                      </c:pt>
                      <c:pt idx="8">
                        <c:v>0.74508307347031988</c:v>
                      </c:pt>
                      <c:pt idx="9">
                        <c:v>0.87054402844265411</c:v>
                      </c:pt>
                      <c:pt idx="10">
                        <c:v>0.42707778542884295</c:v>
                      </c:pt>
                      <c:pt idx="11">
                        <c:v>0.51528649037166629</c:v>
                      </c:pt>
                      <c:pt idx="12">
                        <c:v>0.59996014773628548</c:v>
                      </c:pt>
                      <c:pt idx="13">
                        <c:v>0.64847042868594351</c:v>
                      </c:pt>
                      <c:pt idx="14">
                        <c:v>0.76890788673873156</c:v>
                      </c:pt>
                      <c:pt idx="15">
                        <c:v>0.42046116162652025</c:v>
                      </c:pt>
                      <c:pt idx="16">
                        <c:v>0.50435389785432827</c:v>
                      </c:pt>
                      <c:pt idx="17">
                        <c:v>0.64600587966615641</c:v>
                      </c:pt>
                      <c:pt idx="18">
                        <c:v>0.83569573535619368</c:v>
                      </c:pt>
                      <c:pt idx="19">
                        <c:v>1.006875674114041</c:v>
                      </c:pt>
                      <c:pt idx="20">
                        <c:v>0.4232586985817734</c:v>
                      </c:pt>
                      <c:pt idx="21">
                        <c:v>0.56408413281106162</c:v>
                      </c:pt>
                      <c:pt idx="22">
                        <c:v>0.70509594060943481</c:v>
                      </c:pt>
                      <c:pt idx="23">
                        <c:v>0.82435815256434297</c:v>
                      </c:pt>
                      <c:pt idx="24">
                        <c:v>1.0345866874156711</c:v>
                      </c:pt>
                      <c:pt idx="25">
                        <c:v>0.98890937570975679</c:v>
                      </c:pt>
                      <c:pt idx="26">
                        <c:v>0.89465611105237874</c:v>
                      </c:pt>
                      <c:pt idx="27">
                        <c:v>0.73854412667887215</c:v>
                      </c:pt>
                      <c:pt idx="28">
                        <c:v>0.68464664863232305</c:v>
                      </c:pt>
                      <c:pt idx="29">
                        <c:v>0.5717904079073578</c:v>
                      </c:pt>
                      <c:pt idx="30">
                        <c:v>0.41050154193975208</c:v>
                      </c:pt>
                      <c:pt idx="31">
                        <c:v>0.54673632333426403</c:v>
                      </c:pt>
                      <c:pt idx="32">
                        <c:v>0.67160351933488405</c:v>
                      </c:pt>
                      <c:pt idx="33">
                        <c:v>0.83093209950916391</c:v>
                      </c:pt>
                      <c:pt idx="34">
                        <c:v>0.89198445370824064</c:v>
                      </c:pt>
                      <c:pt idx="35">
                        <c:v>1.0071776291995964</c:v>
                      </c:pt>
                      <c:pt idx="36">
                        <c:v>0.89181924696611226</c:v>
                      </c:pt>
                      <c:pt idx="37">
                        <c:v>0.77259873068483864</c:v>
                      </c:pt>
                      <c:pt idx="38">
                        <c:v>0.51494640964983529</c:v>
                      </c:pt>
                      <c:pt idx="39">
                        <c:v>0.43448873210408023</c:v>
                      </c:pt>
                      <c:pt idx="40">
                        <c:v>1.0385599767727909</c:v>
                      </c:pt>
                      <c:pt idx="41">
                        <c:v>0.98645276843620611</c:v>
                      </c:pt>
                      <c:pt idx="42">
                        <c:v>0.83968064446544077</c:v>
                      </c:pt>
                      <c:pt idx="43">
                        <c:v>0.61700647541821518</c:v>
                      </c:pt>
                      <c:pt idx="44">
                        <c:v>0.4286745772424736</c:v>
                      </c:pt>
                      <c:pt idx="45">
                        <c:v>0.37975407877041906</c:v>
                      </c:pt>
                      <c:pt idx="46">
                        <c:v>0.50041564479264455</c:v>
                      </c:pt>
                      <c:pt idx="47">
                        <c:v>0.6750824432805993</c:v>
                      </c:pt>
                      <c:pt idx="48">
                        <c:v>0.79227331897571029</c:v>
                      </c:pt>
                      <c:pt idx="49">
                        <c:v>0.88598655799099169</c:v>
                      </c:pt>
                      <c:pt idx="50">
                        <c:v>0.38334464284996789</c:v>
                      </c:pt>
                      <c:pt idx="51">
                        <c:v>0.52825753852229829</c:v>
                      </c:pt>
                      <c:pt idx="52">
                        <c:v>0.69485525181231123</c:v>
                      </c:pt>
                      <c:pt idx="53">
                        <c:v>0.7426175021430782</c:v>
                      </c:pt>
                      <c:pt idx="54">
                        <c:v>0.86948817243878707</c:v>
                      </c:pt>
                      <c:pt idx="55">
                        <c:v>0.96138426412596034</c:v>
                      </c:pt>
                      <c:pt idx="56">
                        <c:v>0.78886011276513812</c:v>
                      </c:pt>
                      <c:pt idx="57">
                        <c:v>0.69560902921368817</c:v>
                      </c:pt>
                      <c:pt idx="58">
                        <c:v>0.58266182801490529</c:v>
                      </c:pt>
                      <c:pt idx="59">
                        <c:v>0.42124875423042868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EB-443A-BEF7-877A4CBF2D2E}"/>
                  </c:ext>
                </c:extLst>
              </c15:ser>
            </c15:filteredScatterSeries>
          </c:ext>
        </c:extLst>
      </c:scatterChart>
      <c:valAx>
        <c:axId val="3536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マノメーター高さ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74968"/>
        <c:crosses val="autoZero"/>
        <c:crossBetween val="midCat"/>
      </c:valAx>
      <c:valAx>
        <c:axId val="3536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質量流量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レイノルズ数と摩擦係数の関係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演習２!$R$4:$R$8</c:f>
              <c:numCache>
                <c:formatCode>0.00000_ </c:formatCode>
                <c:ptCount val="5"/>
                <c:pt idx="0">
                  <c:v>10237.821958335167</c:v>
                </c:pt>
                <c:pt idx="1">
                  <c:v>8738.2025000167378</c:v>
                </c:pt>
                <c:pt idx="2">
                  <c:v>7798.6818755280874</c:v>
                </c:pt>
                <c:pt idx="3">
                  <c:v>6985.6351812590628</c:v>
                </c:pt>
                <c:pt idx="4">
                  <c:v>7324.4046372044904</c:v>
                </c:pt>
              </c:numCache>
            </c:numRef>
          </c:xVal>
          <c:yVal>
            <c:numRef>
              <c:f>演習２!$S$4:$S$8</c:f>
              <c:numCache>
                <c:formatCode>0.00000_ </c:formatCode>
                <c:ptCount val="5"/>
                <c:pt idx="0">
                  <c:v>7.5761639538946459E-3</c:v>
                </c:pt>
                <c:pt idx="1">
                  <c:v>8.2995075039406941E-3</c:v>
                </c:pt>
                <c:pt idx="2">
                  <c:v>8.767774269892897E-3</c:v>
                </c:pt>
                <c:pt idx="3">
                  <c:v>9.1458245415538333E-3</c:v>
                </c:pt>
                <c:pt idx="4">
                  <c:v>8.9946346386937017E-3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1-438E-9BFE-24B0E9DBD5CB}"/>
            </c:ext>
          </c:extLst>
        </c:ser>
        <c:ser>
          <c:idx val="1"/>
          <c:order val="1"/>
          <c:tx>
            <c:v>層流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演習２!$C$28:$C$30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</c:numCache>
            </c:numRef>
          </c:xVal>
          <c:yVal>
            <c:numRef>
              <c:f>演習２!$D$28:$D$30</c:f>
              <c:numCache>
                <c:formatCode>General</c:formatCode>
                <c:ptCount val="3"/>
                <c:pt idx="0">
                  <c:v>16</c:v>
                </c:pt>
                <c:pt idx="1">
                  <c:v>0.16</c:v>
                </c:pt>
                <c:pt idx="2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1-438E-9BFE-24B0E9DBD5CB}"/>
            </c:ext>
          </c:extLst>
        </c:ser>
        <c:ser>
          <c:idx val="2"/>
          <c:order val="2"/>
          <c:tx>
            <c:v>乱流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演習２!$F$28:$F$30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演習２!$G$28:$G$30</c:f>
              <c:numCache>
                <c:formatCode>General</c:formatCode>
                <c:ptCount val="3"/>
                <c:pt idx="0">
                  <c:v>2.5013616291931884E-2</c:v>
                </c:pt>
                <c:pt idx="1">
                  <c:v>7.9099999999999986E-3</c:v>
                </c:pt>
                <c:pt idx="2">
                  <c:v>4.4481198822556613E-3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1-438E-9BFE-24B0E9DB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31040"/>
        <c:axId val="351631696"/>
      </c:scatterChart>
      <c:valAx>
        <c:axId val="351631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レイノルズ数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631696"/>
        <c:crosses val="autoZero"/>
        <c:crossBetween val="midCat"/>
      </c:valAx>
      <c:valAx>
        <c:axId val="35163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63104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流速と圧力損失の関係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23447069116362"/>
                  <c:y val="8.7716535433070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演習２!$T$4:$T$8</c:f>
              <c:numCache>
                <c:formatCode>0.00000_ </c:formatCode>
                <c:ptCount val="5"/>
                <c:pt idx="0">
                  <c:v>1.3545730181684241E-2</c:v>
                </c:pt>
                <c:pt idx="1">
                  <c:v>-5.5239737589334995E-2</c:v>
                </c:pt>
                <c:pt idx="2">
                  <c:v>-0.10464063753873366</c:v>
                </c:pt>
                <c:pt idx="3">
                  <c:v>-0.15245594122410069</c:v>
                </c:pt>
                <c:pt idx="4">
                  <c:v>-0.13188951354619419</c:v>
                </c:pt>
              </c:numCache>
            </c:numRef>
          </c:xVal>
          <c:yVal>
            <c:numRef>
              <c:f>演習２!$U$4:$U$8</c:f>
              <c:numCache>
                <c:formatCode>0.00000_ </c:formatCode>
                <c:ptCount val="5"/>
                <c:pt idx="0">
                  <c:v>3.2067013618713514</c:v>
                </c:pt>
                <c:pt idx="1">
                  <c:v>3.1087333837069613</c:v>
                </c:pt>
                <c:pt idx="2">
                  <c:v>3.0337686220604998</c:v>
                </c:pt>
                <c:pt idx="3">
                  <c:v>2.9564715198874261</c:v>
                </c:pt>
                <c:pt idx="4">
                  <c:v>2.9903650368933019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C5-40C0-8EC4-814208E8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94920"/>
        <c:axId val="776291312"/>
      </c:scatterChart>
      <c:valAx>
        <c:axId val="7762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</a:t>
                </a:r>
                <a:r>
                  <a:rPr lang="en-US" altLang="ja-JP" baseline="0"/>
                  <a:t> 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291312"/>
        <c:crosses val="autoZero"/>
        <c:crossBetween val="midCat"/>
      </c:valAx>
      <c:valAx>
        <c:axId val="776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</a:t>
                </a:r>
                <a:r>
                  <a:rPr lang="en-US" altLang="ja-JP" baseline="0"/>
                  <a:t> ΔP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2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</a:t>
            </a:r>
            <a:r>
              <a:rPr lang="ja-JP" altLang="en-US"/>
              <a:t>数と摩擦係数</a:t>
            </a:r>
            <a:r>
              <a:rPr lang="en-US" altLang="ja-JP"/>
              <a:t>f</a:t>
            </a:r>
            <a:r>
              <a:rPr lang="ja-JP" altLang="en-US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792259757999267"/>
          <c:y val="0.13700421258160342"/>
          <c:w val="0.7734243635023651"/>
          <c:h val="0.76616034920626852"/>
        </c:manualLayout>
      </c:layout>
      <c:scatterChart>
        <c:scatterStyle val="lineMarker"/>
        <c:varyColors val="0"/>
        <c:ser>
          <c:idx val="1"/>
          <c:order val="0"/>
          <c:tx>
            <c:v>層流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課題２およびレポート用!$C$28:$C$30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</c:numCache>
            </c:numRef>
          </c:xVal>
          <c:yVal>
            <c:numRef>
              <c:f>課題２およびレポート用!$D$28:$D$30</c:f>
              <c:numCache>
                <c:formatCode>General</c:formatCode>
                <c:ptCount val="3"/>
                <c:pt idx="0">
                  <c:v>16</c:v>
                </c:pt>
                <c:pt idx="1">
                  <c:v>0.16</c:v>
                </c:pt>
                <c:pt idx="2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2F4-4650-978A-892424812466}"/>
            </c:ext>
          </c:extLst>
        </c:ser>
        <c:ser>
          <c:idx val="2"/>
          <c:order val="1"/>
          <c:tx>
            <c:v>乱流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課題２およびレポート用!$F$28:$F$30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課題２およびレポート用!$G$28:$G$30</c:f>
              <c:numCache>
                <c:formatCode>General</c:formatCode>
                <c:ptCount val="3"/>
                <c:pt idx="0">
                  <c:v>2.5013616291931884E-2</c:v>
                </c:pt>
                <c:pt idx="1">
                  <c:v>7.9099999999999986E-3</c:v>
                </c:pt>
                <c:pt idx="2">
                  <c:v>4.4481198822556613E-3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2F4-4650-978A-892424812466}"/>
            </c:ext>
          </c:extLst>
        </c:ser>
        <c:ser>
          <c:idx val="0"/>
          <c:order val="2"/>
          <c:tx>
            <c:v>4㎜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課題２およびレポート用!$R$4:$R$8</c:f>
              <c:numCache>
                <c:formatCode>0.00.E+00</c:formatCode>
                <c:ptCount val="5"/>
                <c:pt idx="0">
                  <c:v>1843.7006510701337</c:v>
                </c:pt>
                <c:pt idx="1">
                  <c:v>1646.6767646534743</c:v>
                </c:pt>
                <c:pt idx="2">
                  <c:v>1424.4389328466823</c:v>
                </c:pt>
                <c:pt idx="3">
                  <c:v>1149.4143236597927</c:v>
                </c:pt>
                <c:pt idx="4">
                  <c:v>660.02350875043714</c:v>
                </c:pt>
              </c:numCache>
            </c:numRef>
          </c:xVal>
          <c:yVal>
            <c:numRef>
              <c:f>課題２およびレポート用!$S$4:$S$8</c:f>
              <c:numCache>
                <c:formatCode>0.00.E+00</c:formatCode>
                <c:ptCount val="5"/>
                <c:pt idx="0">
                  <c:v>1.0859798314453646E-2</c:v>
                </c:pt>
                <c:pt idx="1">
                  <c:v>1.2037931376623111E-2</c:v>
                </c:pt>
                <c:pt idx="2">
                  <c:v>1.3463511356052206E-2</c:v>
                </c:pt>
                <c:pt idx="3">
                  <c:v>1.5769366824590871E-2</c:v>
                </c:pt>
                <c:pt idx="4">
                  <c:v>2.3087594934664963E-2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3-4448-A947-713300CFB990}"/>
            </c:ext>
          </c:extLst>
        </c:ser>
        <c:ser>
          <c:idx val="3"/>
          <c:order val="3"/>
          <c:tx>
            <c:v>6㎜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課題２およびレポート用!$R$9:$R$13</c:f>
              <c:numCache>
                <c:formatCode>0.00.E+00</c:formatCode>
                <c:ptCount val="5"/>
                <c:pt idx="0">
                  <c:v>1563.2227681806567</c:v>
                </c:pt>
                <c:pt idx="1">
                  <c:v>2124.0120179555356</c:v>
                </c:pt>
                <c:pt idx="2">
                  <c:v>2812.9468715880421</c:v>
                </c:pt>
                <c:pt idx="3">
                  <c:v>3017.3024564641</c:v>
                </c:pt>
                <c:pt idx="4">
                  <c:v>3272.4725739390865</c:v>
                </c:pt>
              </c:numCache>
            </c:numRef>
          </c:xVal>
          <c:yVal>
            <c:numRef>
              <c:f>課題２およびレポート用!$S$9:$S$13</c:f>
              <c:numCache>
                <c:formatCode>0.00.E+00</c:formatCode>
                <c:ptCount val="5"/>
                <c:pt idx="0">
                  <c:v>9.2374499078711515E-3</c:v>
                </c:pt>
                <c:pt idx="1">
                  <c:v>1.0907170417550752E-2</c:v>
                </c:pt>
                <c:pt idx="2">
                  <c:v>8.5583892582836146E-3</c:v>
                </c:pt>
                <c:pt idx="3">
                  <c:v>1.0023648476349539E-2</c:v>
                </c:pt>
                <c:pt idx="4">
                  <c:v>1.0937738125685983E-2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3-4448-A947-713300CFB990}"/>
            </c:ext>
          </c:extLst>
        </c:ser>
        <c:ser>
          <c:idx val="4"/>
          <c:order val="4"/>
          <c:tx>
            <c:v>10㎜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課題２およびレポート用!$R$14:$R$18</c:f>
              <c:numCache>
                <c:formatCode>0.00.E+00</c:formatCode>
                <c:ptCount val="5"/>
                <c:pt idx="0">
                  <c:v>2986.3881335520164</c:v>
                </c:pt>
                <c:pt idx="1">
                  <c:v>3935.2713426838459</c:v>
                </c:pt>
                <c:pt idx="2">
                  <c:v>5308.8519926109711</c:v>
                </c:pt>
                <c:pt idx="3">
                  <c:v>6230.441674200747</c:v>
                </c:pt>
                <c:pt idx="4">
                  <c:v>6967.4030937017933</c:v>
                </c:pt>
              </c:numCache>
            </c:numRef>
          </c:xVal>
          <c:yVal>
            <c:numRef>
              <c:f>課題２およびレポート用!$S$14:$S$18</c:f>
              <c:numCache>
                <c:formatCode>0.00.E+00</c:formatCode>
                <c:ptCount val="5"/>
                <c:pt idx="0">
                  <c:v>1.0020597249395174E-2</c:v>
                </c:pt>
                <c:pt idx="1">
                  <c:v>9.9766538428348248E-3</c:v>
                </c:pt>
                <c:pt idx="2">
                  <c:v>9.4375089023478083E-3</c:v>
                </c:pt>
                <c:pt idx="3">
                  <c:v>9.0528310097810014E-3</c:v>
                </c:pt>
                <c:pt idx="4">
                  <c:v>8.3872866950917037E-3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3-4448-A947-713300CF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04936"/>
        <c:axId val="809905264"/>
      </c:scatterChart>
      <c:valAx>
        <c:axId val="809904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905264"/>
        <c:crosses val="autoZero"/>
        <c:crossBetween val="midCat"/>
      </c:valAx>
      <c:valAx>
        <c:axId val="80990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</a:t>
                </a:r>
                <a:r>
                  <a:rPr lang="en-US" altLang="ja-JP"/>
                  <a:t>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90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39264807857241"/>
          <c:y val="0.28773753677945196"/>
          <c:w val="0.10718797745755752"/>
          <c:h val="0.3037552065882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流速</a:t>
            </a:r>
            <a:r>
              <a:rPr lang="en-US" altLang="ja-JP"/>
              <a:t>u</a:t>
            </a:r>
            <a:r>
              <a:rPr lang="ja-JP" altLang="en-US"/>
              <a:t>と圧力損失</a:t>
            </a:r>
            <a:r>
              <a:rPr lang="en-US" altLang="ja-JP"/>
              <a:t>ΔP</a:t>
            </a:r>
            <a:r>
              <a:rPr lang="ja-JP" altLang="en-US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742120084860161E-2"/>
          <c:y val="0.13983635508876183"/>
          <c:w val="0.87467329662266147"/>
          <c:h val="0.61388171413533577"/>
        </c:manualLayout>
      </c:layout>
      <c:scatterChart>
        <c:scatterStyle val="lineMarker"/>
        <c:varyColors val="0"/>
        <c:ser>
          <c:idx val="0"/>
          <c:order val="0"/>
          <c:tx>
            <c:v>4㎜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04768153980753"/>
                  <c:y val="0.12006891222281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課題２およびレポート用!$T$4:$T$8</c:f>
              <c:numCache>
                <c:formatCode>General</c:formatCode>
                <c:ptCount val="5"/>
                <c:pt idx="0">
                  <c:v>-0.22061251973828092</c:v>
                </c:pt>
                <c:pt idx="1">
                  <c:v>-0.2696945713318582</c:v>
                </c:pt>
                <c:pt idx="2">
                  <c:v>-0.33265909346060796</c:v>
                </c:pt>
                <c:pt idx="3">
                  <c:v>-0.42582632390655628</c:v>
                </c:pt>
                <c:pt idx="4">
                  <c:v>-0.66674352424675898</c:v>
                </c:pt>
              </c:numCache>
            </c:numRef>
          </c:xVal>
          <c:yVal>
            <c:numRef>
              <c:f>課題２およびレポート用!$U$4:$U$8</c:f>
              <c:numCache>
                <c:formatCode>General</c:formatCode>
                <c:ptCount val="5"/>
                <c:pt idx="0">
                  <c:v>3.2934364166834245</c:v>
                </c:pt>
                <c:pt idx="1">
                  <c:v>3.2400024170392485</c:v>
                </c:pt>
                <c:pt idx="2">
                  <c:v>3.1626798505165983</c:v>
                </c:pt>
                <c:pt idx="3">
                  <c:v>3.0450013044136717</c:v>
                </c:pt>
                <c:pt idx="4">
                  <c:v>2.7287313421929538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4B-4A79-9719-35E57684E526}"/>
            </c:ext>
          </c:extLst>
        </c:ser>
        <c:ser>
          <c:idx val="1"/>
          <c:order val="1"/>
          <c:tx>
            <c:v>6㎜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869094488188976"/>
                  <c:y val="0.291888863043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課題２およびレポート用!$T$9:$T$13</c:f>
              <c:numCache>
                <c:formatCode>General</c:formatCode>
                <c:ptCount val="5"/>
                <c:pt idx="0">
                  <c:v>-0.49044399526972665</c:v>
                </c:pt>
                <c:pt idx="1">
                  <c:v>-0.35730789743046559</c:v>
                </c:pt>
                <c:pt idx="2">
                  <c:v>-0.2353033374665823</c:v>
                </c:pt>
                <c:pt idx="3">
                  <c:v>-0.20484602081216838</c:v>
                </c:pt>
                <c:pt idx="4">
                  <c:v>-0.16958885165889689</c:v>
                </c:pt>
              </c:numCache>
            </c:numRef>
          </c:xVal>
          <c:yVal>
            <c:numRef>
              <c:f>課題２およびレポート用!$U$9:$U$13</c:f>
              <c:numCache>
                <c:formatCode>General</c:formatCode>
                <c:ptCount val="5"/>
                <c:pt idx="0">
                  <c:v>2.5073256495457636</c:v>
                </c:pt>
                <c:pt idx="1">
                  <c:v>2.845757847635165</c:v>
                </c:pt>
                <c:pt idx="2">
                  <c:v>2.9844469042654258</c:v>
                </c:pt>
                <c:pt idx="3">
                  <c:v>3.1139953299028389</c:v>
                </c:pt>
                <c:pt idx="4">
                  <c:v>3.2224113615826533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4B-4A79-9719-35E57684E526}"/>
            </c:ext>
          </c:extLst>
        </c:ser>
        <c:ser>
          <c:idx val="2"/>
          <c:order val="2"/>
          <c:tx>
            <c:v>10㎜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907261592300957E-2"/>
                  <c:y val="0.20189972677808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課題２およびレポート用!$T$14:$T$18</c:f>
              <c:numCache>
                <c:formatCode>General</c:formatCode>
                <c:ptCount val="5"/>
                <c:pt idx="0">
                  <c:v>-0.42021628975221231</c:v>
                </c:pt>
                <c:pt idx="1">
                  <c:v>-0.30038785803588947</c:v>
                </c:pt>
                <c:pt idx="2">
                  <c:v>-0.17036192334142611</c:v>
                </c:pt>
                <c:pt idx="3">
                  <c:v>-0.10084370623956358</c:v>
                </c:pt>
                <c:pt idx="4">
                  <c:v>-5.2291603967905831E-2</c:v>
                </c:pt>
              </c:numCache>
            </c:numRef>
          </c:xVal>
          <c:yVal>
            <c:numRef>
              <c:f>課題２およびレポート用!$U$14:$U$18</c:f>
              <c:numCache>
                <c:formatCode>General</c:formatCode>
                <c:ptCount val="5"/>
                <c:pt idx="0">
                  <c:v>2.4613172708125233</c:v>
                </c:pt>
                <c:pt idx="1">
                  <c:v>2.699065430932297</c:v>
                </c:pt>
                <c:pt idx="2">
                  <c:v>2.9349897707404633</c:v>
                </c:pt>
                <c:pt idx="3">
                  <c:v>3.0559532440612793</c:v>
                </c:pt>
                <c:pt idx="4">
                  <c:v>3.1198945235521673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4B-4A79-9719-35E57684E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56"/>
        <c:axId val="784176384"/>
      </c:scatterChart>
      <c:valAx>
        <c:axId val="784176056"/>
        <c:scaling>
          <c:orientation val="minMax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</a:t>
                </a:r>
                <a:r>
                  <a:rPr lang="en-US" altLang="ja-JP" baseline="0"/>
                  <a:t>  Δu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176384"/>
        <c:crosses val="autoZero"/>
        <c:crossBetween val="midCat"/>
      </c:valAx>
      <c:valAx>
        <c:axId val="784176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</a:t>
                </a:r>
                <a:r>
                  <a:rPr lang="ja-JP" altLang="en-US"/>
                  <a:t>　</a:t>
                </a:r>
                <a:r>
                  <a:rPr lang="en-US" altLang="ja-JP"/>
                  <a:t>ΔP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28748763728233E-2"/>
              <c:y val="0.38138914566195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17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課題２およびレポート用!$R$4:$R$8</c:f>
              <c:numCache>
                <c:formatCode>0.00.E+00</c:formatCode>
                <c:ptCount val="5"/>
                <c:pt idx="0">
                  <c:v>1843.7006510701337</c:v>
                </c:pt>
                <c:pt idx="1">
                  <c:v>1646.6767646534743</c:v>
                </c:pt>
                <c:pt idx="2">
                  <c:v>1424.4389328466823</c:v>
                </c:pt>
                <c:pt idx="3">
                  <c:v>1149.4143236597927</c:v>
                </c:pt>
                <c:pt idx="4">
                  <c:v>660.02350875043714</c:v>
                </c:pt>
              </c:numCache>
            </c:numRef>
          </c:xVal>
          <c:yVal>
            <c:numRef>
              <c:f>課題２およびレポート用!$S$4:$S$8</c:f>
              <c:numCache>
                <c:formatCode>0.00.E+00</c:formatCode>
                <c:ptCount val="5"/>
                <c:pt idx="0">
                  <c:v>1.0859798314453646E-2</c:v>
                </c:pt>
                <c:pt idx="1">
                  <c:v>1.2037931376623111E-2</c:v>
                </c:pt>
                <c:pt idx="2">
                  <c:v>1.3463511356052206E-2</c:v>
                </c:pt>
                <c:pt idx="3">
                  <c:v>1.5769366824590871E-2</c:v>
                </c:pt>
                <c:pt idx="4">
                  <c:v>2.3087594934664963E-2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2-49D2-967E-F27A02F0B4F1}"/>
            </c:ext>
          </c:extLst>
        </c:ser>
        <c:ser>
          <c:idx val="1"/>
          <c:order val="1"/>
          <c:tx>
            <c:v>6mm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課題２およびレポート用!$R$9:$R$13</c:f>
              <c:numCache>
                <c:formatCode>0.00.E+00</c:formatCode>
                <c:ptCount val="5"/>
                <c:pt idx="0">
                  <c:v>1563.2227681806567</c:v>
                </c:pt>
                <c:pt idx="1">
                  <c:v>2124.0120179555356</c:v>
                </c:pt>
                <c:pt idx="2">
                  <c:v>2812.9468715880421</c:v>
                </c:pt>
                <c:pt idx="3">
                  <c:v>3017.3024564641</c:v>
                </c:pt>
                <c:pt idx="4">
                  <c:v>3272.4725739390865</c:v>
                </c:pt>
              </c:numCache>
            </c:numRef>
          </c:xVal>
          <c:yVal>
            <c:numRef>
              <c:f>課題２およびレポート用!$S$9:$S$13</c:f>
              <c:numCache>
                <c:formatCode>0.00.E+00</c:formatCode>
                <c:ptCount val="5"/>
                <c:pt idx="0">
                  <c:v>9.2374499078711515E-3</c:v>
                </c:pt>
                <c:pt idx="1">
                  <c:v>1.0907170417550752E-2</c:v>
                </c:pt>
                <c:pt idx="2">
                  <c:v>8.5583892582836146E-3</c:v>
                </c:pt>
                <c:pt idx="3">
                  <c:v>1.0023648476349539E-2</c:v>
                </c:pt>
                <c:pt idx="4">
                  <c:v>1.0937738125685983E-2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2-49D2-967E-F27A02F0B4F1}"/>
            </c:ext>
          </c:extLst>
        </c:ser>
        <c:ser>
          <c:idx val="2"/>
          <c:order val="2"/>
          <c:tx>
            <c:v>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課題２およびレポート用!$R$14:$R$18</c:f>
              <c:numCache>
                <c:formatCode>0.00.E+00</c:formatCode>
                <c:ptCount val="5"/>
                <c:pt idx="0">
                  <c:v>2986.3881335520164</c:v>
                </c:pt>
                <c:pt idx="1">
                  <c:v>3935.2713426838459</c:v>
                </c:pt>
                <c:pt idx="2">
                  <c:v>5308.8519926109711</c:v>
                </c:pt>
                <c:pt idx="3">
                  <c:v>6230.441674200747</c:v>
                </c:pt>
                <c:pt idx="4">
                  <c:v>6967.4030937017933</c:v>
                </c:pt>
              </c:numCache>
            </c:numRef>
          </c:xVal>
          <c:yVal>
            <c:numRef>
              <c:f>課題２およびレポート用!$S$14:$S$18</c:f>
              <c:numCache>
                <c:formatCode>0.00.E+00</c:formatCode>
                <c:ptCount val="5"/>
                <c:pt idx="0">
                  <c:v>1.0020597249395174E-2</c:v>
                </c:pt>
                <c:pt idx="1">
                  <c:v>9.9766538428348248E-3</c:v>
                </c:pt>
                <c:pt idx="2">
                  <c:v>9.4375089023478083E-3</c:v>
                </c:pt>
                <c:pt idx="3">
                  <c:v>9.0528310097810014E-3</c:v>
                </c:pt>
                <c:pt idx="4">
                  <c:v>8.3872866950917037E-3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2-49D2-967E-F27A02F0B4F1}"/>
            </c:ext>
          </c:extLst>
        </c:ser>
        <c:ser>
          <c:idx val="3"/>
          <c:order val="3"/>
          <c:tx>
            <c:v>層流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課題２およびレポート用!$C$40:$C$42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</c:numCache>
            </c:numRef>
          </c:xVal>
          <c:yVal>
            <c:numRef>
              <c:f>課題２およびレポート用!$D$40:$D$42</c:f>
              <c:numCache>
                <c:formatCode>General</c:formatCode>
                <c:ptCount val="3"/>
                <c:pt idx="0">
                  <c:v>64</c:v>
                </c:pt>
                <c:pt idx="1">
                  <c:v>0.64</c:v>
                </c:pt>
                <c:pt idx="2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2-49D2-967E-F27A02F0B4F1}"/>
            </c:ext>
          </c:extLst>
        </c:ser>
        <c:ser>
          <c:idx val="4"/>
          <c:order val="4"/>
          <c:tx>
            <c:v>乱流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課題２およびレポート用!$F$40:$F$42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xVal>
          <c:yVal>
            <c:numRef>
              <c:f>課題２およびレポート用!$G$40:$G$42</c:f>
              <c:numCache>
                <c:formatCode>General</c:formatCode>
                <c:ptCount val="3"/>
                <c:pt idx="0">
                  <c:v>0.10005446516772754</c:v>
                </c:pt>
                <c:pt idx="1">
                  <c:v>3.1639999999999995E-2</c:v>
                </c:pt>
                <c:pt idx="2">
                  <c:v>1.0005446516772754E-2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2-49D2-967E-F27A02F0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25304"/>
        <c:axId val="423621696"/>
      </c:scatterChart>
      <c:valAx>
        <c:axId val="423625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21696"/>
        <c:crosses val="autoZero"/>
        <c:crossBetween val="midCat"/>
      </c:valAx>
      <c:valAx>
        <c:axId val="42362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2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170330</xdr:colOff>
      <xdr:row>33</xdr:row>
      <xdr:rowOff>53788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419A5F-84D5-4DC9-9446-2DBCED4CD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354104</xdr:colOff>
      <xdr:row>5</xdr:row>
      <xdr:rowOff>62753</xdr:rowOff>
    </xdr:from>
    <xdr:to>
      <xdr:col>13</xdr:col>
      <xdr:colOff>89645</xdr:colOff>
      <xdr:row>24</xdr:row>
      <xdr:rowOff>26895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915869-8DE2-47F8-8DF5-03F6242C7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121023</xdr:colOff>
      <xdr:row>9</xdr:row>
      <xdr:rowOff>0</xdr:rowOff>
    </xdr:from>
    <xdr:to>
      <xdr:col>18</xdr:col>
      <xdr:colOff>31376</xdr:colOff>
      <xdr:row>24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482483-A98B-427F-B2EC-D6D5FB99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35859</xdr:colOff>
      <xdr:row>22</xdr:row>
      <xdr:rowOff>71717</xdr:rowOff>
    </xdr:from>
    <xdr:to>
      <xdr:col>15</xdr:col>
      <xdr:colOff>546847</xdr:colOff>
      <xdr:row>42</xdr:row>
      <xdr:rowOff>26894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A618B4-4ABD-4BAB-BAA6-DF407E798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26893</xdr:colOff>
      <xdr:row>42</xdr:row>
      <xdr:rowOff>44824</xdr:rowOff>
    </xdr:from>
    <xdr:to>
      <xdr:col>15</xdr:col>
      <xdr:colOff>600635</xdr:colOff>
      <xdr:row>61</xdr:row>
      <xdr:rowOff>107577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B3E5473-57BF-45FC-BA52-0EACC595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487016</xdr:colOff>
      <xdr:row>23</xdr:row>
      <xdr:rowOff>111733</xdr:rowOff>
    </xdr:from>
    <xdr:to>
      <xdr:col>24</xdr:col>
      <xdr:colOff>345727</xdr:colOff>
      <xdr:row>44</xdr:row>
      <xdr:rowOff>102770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1E49C65-1041-4A95-9A4E-8E1AC553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10;&#12494;&#12513;&#12540;&#12479;&#12540;&#22238;&#24112;&#322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3.7700000000000011E-2</v>
          </cell>
          <cell r="C1">
            <v>3.5499999999999997E-2</v>
          </cell>
          <cell r="D1">
            <v>3.5535535535535532E-5</v>
          </cell>
          <cell r="E1">
            <v>0.45245249087185452</v>
          </cell>
        </row>
        <row r="2">
          <cell r="B2">
            <v>5.419999999999997E-2</v>
          </cell>
          <cell r="C2">
            <v>4.4629595588235288E-2</v>
          </cell>
          <cell r="D2">
            <v>4.4674269858093384E-5</v>
          </cell>
          <cell r="E2">
            <v>0.56881047015494612</v>
          </cell>
        </row>
        <row r="3">
          <cell r="B3">
            <v>8.3400000000000002E-2</v>
          </cell>
          <cell r="C3">
            <v>5.4883636363636364E-2</v>
          </cell>
          <cell r="D3">
            <v>5.493857493857494E-5</v>
          </cell>
          <cell r="E3">
            <v>0.69949966143189768</v>
          </cell>
        </row>
        <row r="4">
          <cell r="B4">
            <v>0.12010000000000004</v>
          </cell>
          <cell r="C4">
            <v>6.5533073929961091E-2</v>
          </cell>
          <cell r="D4">
            <v>6.5598672602563656E-5</v>
          </cell>
          <cell r="E4">
            <v>0.83522824039719124</v>
          </cell>
        </row>
        <row r="5">
          <cell r="B5">
            <v>0.15039999999999998</v>
          </cell>
          <cell r="C5">
            <v>7.7326298701298701E-2</v>
          </cell>
          <cell r="D5">
            <v>7.7403702403702399E-5</v>
          </cell>
          <cell r="E5">
            <v>0.98553454809306051</v>
          </cell>
        </row>
        <row r="6">
          <cell r="B6">
            <v>3.2000000000000028E-2</v>
          </cell>
          <cell r="C6">
            <v>3.0601378518093001E-2</v>
          </cell>
          <cell r="D6">
            <v>3.063083925929264E-5</v>
          </cell>
          <cell r="E6">
            <v>0.39000395833357709</v>
          </cell>
        </row>
        <row r="7">
          <cell r="B7">
            <v>5.6500000000000022E-2</v>
          </cell>
          <cell r="C7">
            <v>4.4354647160068802E-2</v>
          </cell>
          <cell r="D7">
            <v>4.3588106960457096E-5</v>
          </cell>
          <cell r="E7">
            <v>0.55498101462199967</v>
          </cell>
        </row>
        <row r="8">
          <cell r="B8">
            <v>7.7499999999999999E-2</v>
          </cell>
          <cell r="C8">
            <v>4.9921282798833802E-2</v>
          </cell>
          <cell r="D8">
            <v>4.99690132002427E-5</v>
          </cell>
          <cell r="E8">
            <v>0.6362252361794235</v>
          </cell>
        </row>
        <row r="9">
          <cell r="B9">
            <v>0.105</v>
          </cell>
          <cell r="C9">
            <v>5.8462790697674398E-2</v>
          </cell>
          <cell r="D9">
            <v>5.8518687748211521E-5</v>
          </cell>
          <cell r="E9">
            <v>0.74508307347031988</v>
          </cell>
        </row>
        <row r="10">
          <cell r="B10">
            <v>0.13800000000000001</v>
          </cell>
          <cell r="C10">
            <v>6.8307058823529401E-2</v>
          </cell>
          <cell r="D10">
            <v>6.8372368109547647E-5</v>
          </cell>
          <cell r="E10">
            <v>0.87054402844265411</v>
          </cell>
        </row>
        <row r="11">
          <cell r="B11">
            <v>3.7000000000000033E-2</v>
          </cell>
          <cell r="C11">
            <v>3.3532548047117167E-2</v>
          </cell>
          <cell r="D11">
            <v>3.3542610830366273E-5</v>
          </cell>
          <cell r="E11">
            <v>0.42707778542884295</v>
          </cell>
        </row>
        <row r="12">
          <cell r="B12">
            <v>5.1999999999999991E-2</v>
          </cell>
          <cell r="C12">
            <v>4.0458365164247521E-2</v>
          </cell>
          <cell r="D12">
            <v>4.0470506316142364E-5</v>
          </cell>
          <cell r="E12">
            <v>0.51528649037166629</v>
          </cell>
        </row>
        <row r="13">
          <cell r="B13">
            <v>6.8000000000000033E-2</v>
          </cell>
          <cell r="C13">
            <v>4.7106623586429724E-2</v>
          </cell>
          <cell r="D13">
            <v>4.7120759814374032E-5</v>
          </cell>
          <cell r="E13">
            <v>0.59996014773628548</v>
          </cell>
        </row>
        <row r="14">
          <cell r="B14">
            <v>8.0999999999999989E-2</v>
          </cell>
          <cell r="C14">
            <v>5.091546914623838E-2</v>
          </cell>
          <cell r="D14">
            <v>5.0930748370749602E-5</v>
          </cell>
          <cell r="E14">
            <v>0.64847042868594351</v>
          </cell>
        </row>
        <row r="15">
          <cell r="B15">
            <v>0.10800000000000001</v>
          </cell>
          <cell r="C15">
            <v>6.0371767241379305E-2</v>
          </cell>
          <cell r="D15">
            <v>6.0389884206641296E-5</v>
          </cell>
          <cell r="E15">
            <v>0.76890788673873156</v>
          </cell>
        </row>
        <row r="16">
          <cell r="B16">
            <v>3.3700000000000049E-2</v>
          </cell>
          <cell r="C16">
            <v>3.3010862619808304E-2</v>
          </cell>
          <cell r="D16">
            <v>3.3022942412142664E-5</v>
          </cell>
          <cell r="E16">
            <v>0.42046116162652025</v>
          </cell>
        </row>
        <row r="17">
          <cell r="B17">
            <v>4.6399999999999969E-2</v>
          </cell>
          <cell r="C17">
            <v>3.9597372488408042E-2</v>
          </cell>
          <cell r="D17">
            <v>3.9611862507713367E-5</v>
          </cell>
          <cell r="E17">
            <v>0.50435389785432827</v>
          </cell>
        </row>
        <row r="18">
          <cell r="B18">
            <v>7.4500000000000025E-2</v>
          </cell>
          <cell r="C18">
            <v>5.0718623481781369E-2</v>
          </cell>
          <cell r="D18">
            <v>5.073718314337522E-5</v>
          </cell>
          <cell r="E18">
            <v>0.64600587966615641</v>
          </cell>
        </row>
        <row r="19">
          <cell r="B19">
            <v>0.11720000000000001</v>
          </cell>
          <cell r="C19">
            <v>6.5611380145278453E-2</v>
          </cell>
          <cell r="D19">
            <v>6.5635389570783446E-5</v>
          </cell>
          <cell r="E19">
            <v>0.83569573535619368</v>
          </cell>
        </row>
        <row r="20">
          <cell r="B20">
            <v>0.15670000000000003</v>
          </cell>
          <cell r="C20">
            <v>7.9050903119868635E-2</v>
          </cell>
          <cell r="D20">
            <v>7.9079830521873543E-5</v>
          </cell>
          <cell r="E20">
            <v>1.006875674114041</v>
          </cell>
        </row>
        <row r="21">
          <cell r="B21">
            <v>3.7000000000000026E-2</v>
          </cell>
          <cell r="C21">
            <v>3.3219772879091516E-2</v>
          </cell>
          <cell r="D21">
            <v>3.3242660450811897E-5</v>
          </cell>
          <cell r="E21">
            <v>0.4232586985817734</v>
          </cell>
        </row>
        <row r="22">
          <cell r="B22">
            <v>5.699999999999996E-2</v>
          </cell>
          <cell r="C22">
            <v>4.4272561531449407E-2</v>
          </cell>
          <cell r="D22">
            <v>4.4303064191145007E-5</v>
          </cell>
          <cell r="E22">
            <v>0.56408413281106162</v>
          </cell>
        </row>
        <row r="23">
          <cell r="B23">
            <v>9.2499999999999999E-2</v>
          </cell>
          <cell r="C23">
            <v>5.5339977851605771E-2</v>
          </cell>
          <cell r="D23">
            <v>5.5378105677364636E-5</v>
          </cell>
          <cell r="E23">
            <v>0.70509594060943481</v>
          </cell>
        </row>
        <row r="24">
          <cell r="B24">
            <v>0.11550000000000001</v>
          </cell>
          <cell r="C24">
            <v>6.4700361010830307E-2</v>
          </cell>
          <cell r="D24">
            <v>6.4744937900574847E-5</v>
          </cell>
          <cell r="E24">
            <v>0.82435815256434297</v>
          </cell>
        </row>
        <row r="25">
          <cell r="B25">
            <v>0.17600000000000002</v>
          </cell>
          <cell r="C25">
            <v>8.1200303490136572E-2</v>
          </cell>
          <cell r="D25">
            <v>8.1256248417171798E-5</v>
          </cell>
          <cell r="E25">
            <v>1.0345866874156711</v>
          </cell>
        </row>
        <row r="26">
          <cell r="B26">
            <v>0.15480000000000002</v>
          </cell>
          <cell r="C26">
            <v>7.7627906976744196E-2</v>
          </cell>
          <cell r="D26">
            <v>7.7668760744896008E-5</v>
          </cell>
          <cell r="E26">
            <v>0.98890937570975679</v>
          </cell>
        </row>
        <row r="27">
          <cell r="B27">
            <v>0.1361</v>
          </cell>
          <cell r="C27">
            <v>7.0229166666666662E-2</v>
          </cell>
          <cell r="D27">
            <v>7.026612664928418E-5</v>
          </cell>
          <cell r="E27">
            <v>0.89465611105237874</v>
          </cell>
        </row>
        <row r="28">
          <cell r="B28">
            <v>9.219999999999999E-2</v>
          </cell>
          <cell r="C28">
            <v>5.7974609375000007E-2</v>
          </cell>
          <cell r="D28">
            <v>5.8005120068155855E-5</v>
          </cell>
          <cell r="E28">
            <v>0.73854412667887215</v>
          </cell>
        </row>
        <row r="29">
          <cell r="B29">
            <v>7.5899999999999995E-2</v>
          </cell>
          <cell r="C29">
            <v>5.3743737957610789E-2</v>
          </cell>
          <cell r="D29">
            <v>5.3772022041204459E-5</v>
          </cell>
          <cell r="E29">
            <v>0.68464664863232305</v>
          </cell>
        </row>
        <row r="30">
          <cell r="B30">
            <v>5.9099999999999965E-2</v>
          </cell>
          <cell r="C30">
            <v>4.488469184890656E-2</v>
          </cell>
          <cell r="D30">
            <v>4.4908313621871661E-5</v>
          </cell>
          <cell r="E30">
            <v>0.5717904079073578</v>
          </cell>
        </row>
        <row r="31">
          <cell r="B31">
            <v>3.1999999999999973E-2</v>
          </cell>
          <cell r="C31">
            <v>3.2220661985957869E-2</v>
          </cell>
          <cell r="D31">
            <v>3.2240715711130189E-5</v>
          </cell>
          <cell r="E31">
            <v>0.41050154193975208</v>
          </cell>
        </row>
        <row r="32">
          <cell r="B32">
            <v>5.839999999999998E-2</v>
          </cell>
          <cell r="C32">
            <v>4.2913861386138619E-2</v>
          </cell>
          <cell r="D32">
            <v>4.2940570420940441E-5</v>
          </cell>
          <cell r="E32">
            <v>0.54673632333426403</v>
          </cell>
        </row>
        <row r="33">
          <cell r="B33">
            <v>9.4E-2</v>
          </cell>
          <cell r="C33">
            <v>5.271480804387569E-2</v>
          </cell>
          <cell r="D33">
            <v>5.2747617061688057E-5</v>
          </cell>
          <cell r="E33">
            <v>0.67160351933488405</v>
          </cell>
        </row>
        <row r="34">
          <cell r="B34">
            <v>0.11799999999999999</v>
          </cell>
          <cell r="C34">
            <v>6.522066198595787E-2</v>
          </cell>
          <cell r="D34">
            <v>6.5261254486248315E-5</v>
          </cell>
          <cell r="E34">
            <v>0.83093209950916391</v>
          </cell>
        </row>
        <row r="35">
          <cell r="B35">
            <v>0.13599999999999998</v>
          </cell>
          <cell r="C35">
            <v>7.0012720156555769E-2</v>
          </cell>
          <cell r="D35">
            <v>7.0056295172152841E-5</v>
          </cell>
          <cell r="E35">
            <v>0.89198445370824064</v>
          </cell>
        </row>
        <row r="36">
          <cell r="B36">
            <v>0.16550000000000001</v>
          </cell>
          <cell r="C36">
            <v>7.905329153605016E-2</v>
          </cell>
          <cell r="D36">
            <v>7.9103546018835931E-5</v>
          </cell>
          <cell r="E36">
            <v>1.0071776291995964</v>
          </cell>
        </row>
        <row r="37">
          <cell r="B37">
            <v>0.14100000000000001</v>
          </cell>
          <cell r="C37">
            <v>6.9990437158469934E-2</v>
          </cell>
          <cell r="D37">
            <v>7.0043319864967988E-5</v>
          </cell>
          <cell r="E37">
            <v>0.89181924696611226</v>
          </cell>
        </row>
        <row r="38">
          <cell r="B38">
            <v>0.10100000000000003</v>
          </cell>
          <cell r="C38">
            <v>6.0633949191685917E-2</v>
          </cell>
          <cell r="D38">
            <v>6.067976241230721E-5</v>
          </cell>
          <cell r="E38">
            <v>0.77259873068483864</v>
          </cell>
        </row>
        <row r="39">
          <cell r="B39">
            <v>4.7500000000000042E-2</v>
          </cell>
          <cell r="C39">
            <v>4.0413261372397848E-2</v>
          </cell>
          <cell r="D39">
            <v>4.044379643870907E-5</v>
          </cell>
          <cell r="E39">
            <v>0.51494640964983529</v>
          </cell>
        </row>
        <row r="40">
          <cell r="B40">
            <v>3.5999999999999976E-2</v>
          </cell>
          <cell r="C40">
            <v>3.4098901098901097E-2</v>
          </cell>
          <cell r="D40">
            <v>3.4124665221143057E-5</v>
          </cell>
          <cell r="E40">
            <v>0.43448873210408023</v>
          </cell>
        </row>
        <row r="41">
          <cell r="B41">
            <v>0.17199999999999999</v>
          </cell>
          <cell r="C41">
            <v>8.1547142857142846E-2</v>
          </cell>
          <cell r="D41">
            <v>8.1568309833544646E-5</v>
          </cell>
          <cell r="E41">
            <v>1.0385599767727909</v>
          </cell>
        </row>
        <row r="42">
          <cell r="B42">
            <v>0.13800000000000001</v>
          </cell>
          <cell r="C42">
            <v>7.7455714285714294E-2</v>
          </cell>
          <cell r="D42">
            <v>7.7475819260812469E-5</v>
          </cell>
          <cell r="E42">
            <v>0.98645276843620611</v>
          </cell>
        </row>
        <row r="43">
          <cell r="B43">
            <v>0.1125</v>
          </cell>
          <cell r="C43">
            <v>6.5931249999999997E-2</v>
          </cell>
          <cell r="D43">
            <v>6.5948363600354292E-5</v>
          </cell>
          <cell r="E43">
            <v>0.83968064446544077</v>
          </cell>
        </row>
        <row r="44">
          <cell r="B44">
            <v>7.1500000000000022E-2</v>
          </cell>
          <cell r="C44">
            <v>4.8446999999999997E-2</v>
          </cell>
          <cell r="D44">
            <v>4.8459575259779907E-5</v>
          </cell>
          <cell r="E44">
            <v>0.61700647541821518</v>
          </cell>
        </row>
        <row r="45">
          <cell r="B45">
            <v>3.0999999999999944E-2</v>
          </cell>
          <cell r="C45">
            <v>3.3659285714285718E-2</v>
          </cell>
          <cell r="D45">
            <v>3.3668022566141633E-5</v>
          </cell>
          <cell r="E45">
            <v>0.4286745772424736</v>
          </cell>
        </row>
        <row r="46">
          <cell r="B46">
            <v>2.9499999999999957E-2</v>
          </cell>
          <cell r="C46">
            <v>2.9818075801749278E-2</v>
          </cell>
          <cell r="D46">
            <v>2.9825815600897708E-5</v>
          </cell>
          <cell r="E46">
            <v>0.37975407877041906</v>
          </cell>
        </row>
        <row r="47">
          <cell r="B47">
            <v>5.0999999999999983E-2</v>
          </cell>
          <cell r="C47">
            <v>3.9292353823088461E-2</v>
          </cell>
          <cell r="D47">
            <v>3.9302552835549289E-5</v>
          </cell>
          <cell r="E47">
            <v>0.50041564479264455</v>
          </cell>
        </row>
        <row r="48">
          <cell r="B48">
            <v>8.7799999999999989E-2</v>
          </cell>
          <cell r="C48">
            <v>5.3007092198581574E-2</v>
          </cell>
          <cell r="D48">
            <v>5.3020851109444475E-5</v>
          </cell>
          <cell r="E48">
            <v>0.6750824432805993</v>
          </cell>
        </row>
        <row r="49">
          <cell r="B49">
            <v>0.11599999999999999</v>
          </cell>
          <cell r="C49">
            <v>6.2208853575482399E-2</v>
          </cell>
          <cell r="D49">
            <v>6.2225000963232364E-5</v>
          </cell>
          <cell r="E49">
            <v>0.79227331897571029</v>
          </cell>
        </row>
        <row r="50">
          <cell r="B50">
            <v>0.13439999999999999</v>
          </cell>
          <cell r="C50">
            <v>6.9567164179104482E-2</v>
          </cell>
          <cell r="D50">
            <v>6.9585221544095168E-5</v>
          </cell>
          <cell r="E50">
            <v>0.88598655799099169</v>
          </cell>
        </row>
        <row r="51">
          <cell r="B51">
            <v>2.9499999999999957E-2</v>
          </cell>
          <cell r="C51">
            <v>3.0091981132075472E-2</v>
          </cell>
          <cell r="D51">
            <v>3.0107817844261554E-5</v>
          </cell>
          <cell r="E51">
            <v>0.38334464284996789</v>
          </cell>
        </row>
        <row r="52">
          <cell r="B52">
            <v>5.8500000000000017E-2</v>
          </cell>
          <cell r="C52">
            <v>4.1467426710097725E-2</v>
          </cell>
          <cell r="D52">
            <v>4.1489250055626984E-5</v>
          </cell>
          <cell r="E52">
            <v>0.52825753852229829</v>
          </cell>
        </row>
        <row r="53">
          <cell r="B53">
            <v>8.8499999999999981E-2</v>
          </cell>
          <cell r="C53">
            <v>5.4545098039215686E-2</v>
          </cell>
          <cell r="D53">
            <v>5.4573803860046068E-5</v>
          </cell>
          <cell r="E53">
            <v>0.69485525181231123</v>
          </cell>
        </row>
        <row r="54">
          <cell r="B54">
            <v>0.11550000000000001</v>
          </cell>
          <cell r="C54">
            <v>5.8294363256784977E-2</v>
          </cell>
          <cell r="D54">
            <v>5.832504222899742E-5</v>
          </cell>
          <cell r="E54">
            <v>0.7426175021430782</v>
          </cell>
        </row>
        <row r="55">
          <cell r="B55">
            <v>0.14199999999999999</v>
          </cell>
          <cell r="C55">
            <v>6.8253521126760572E-2</v>
          </cell>
          <cell r="D55">
            <v>6.8289441372922717E-5</v>
          </cell>
          <cell r="E55">
            <v>0.86948817243878707</v>
          </cell>
        </row>
        <row r="56">
          <cell r="B56">
            <v>0.1356</v>
          </cell>
          <cell r="C56">
            <v>7.5447761194029836E-2</v>
          </cell>
          <cell r="D56">
            <v>7.5506943536373657E-5</v>
          </cell>
          <cell r="E56">
            <v>0.96138426412596034</v>
          </cell>
        </row>
        <row r="57">
          <cell r="B57">
            <v>0.10859999999999999</v>
          </cell>
          <cell r="C57">
            <v>6.1908366533864542E-2</v>
          </cell>
          <cell r="D57">
            <v>6.1956928374324344E-5</v>
          </cell>
          <cell r="E57">
            <v>0.78886011276513812</v>
          </cell>
        </row>
        <row r="58">
          <cell r="B58">
            <v>8.8499999999999995E-2</v>
          </cell>
          <cell r="C58">
            <v>5.4590184049079747E-2</v>
          </cell>
          <cell r="D58">
            <v>5.463300539871126E-5</v>
          </cell>
          <cell r="E58">
            <v>0.69560902921368817</v>
          </cell>
        </row>
        <row r="59">
          <cell r="B59">
            <v>5.7899999999999993E-2</v>
          </cell>
          <cell r="C59">
            <v>4.5726284584980237E-2</v>
          </cell>
          <cell r="D59">
            <v>4.5762152960470651E-5</v>
          </cell>
          <cell r="E59">
            <v>0.58266182801490529</v>
          </cell>
        </row>
        <row r="60">
          <cell r="B60">
            <v>3.5700000000000003E-2</v>
          </cell>
          <cell r="C60">
            <v>3.30588679245283E-2</v>
          </cell>
          <cell r="D60">
            <v>3.3084799790604177E-5</v>
          </cell>
          <cell r="E60">
            <v>0.42124875423042868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3"/>
  <sheetViews>
    <sheetView zoomScale="70" zoomScaleNormal="70" workbookViewId="0">
      <selection activeCell="R14" sqref="R14"/>
    </sheetView>
  </sheetViews>
  <sheetFormatPr defaultColWidth="9" defaultRowHeight="13.8"/>
  <cols>
    <col min="1" max="1" width="3.77734375" style="1" customWidth="1"/>
    <col min="2" max="2" width="17.44140625" style="1" customWidth="1"/>
    <col min="3" max="3" width="13.109375" style="1" customWidth="1"/>
    <col min="4" max="4" width="14.44140625" style="1" customWidth="1"/>
    <col min="5" max="5" width="14.88671875" style="1" bestFit="1" customWidth="1"/>
    <col min="6" max="6" width="13.33203125" style="1" bestFit="1" customWidth="1"/>
    <col min="7" max="7" width="12.88671875" style="1" bestFit="1" customWidth="1"/>
    <col min="8" max="8" width="11.21875" style="1" customWidth="1"/>
    <col min="9" max="9" width="12.109375" style="1" customWidth="1"/>
    <col min="10" max="10" width="15" style="1" bestFit="1" customWidth="1"/>
    <col min="11" max="11" width="10" style="1" customWidth="1"/>
    <col min="12" max="12" width="12.44140625" style="1" bestFit="1" customWidth="1"/>
    <col min="13" max="13" width="13.88671875" style="1" customWidth="1"/>
    <col min="14" max="14" width="12.77734375" style="1" customWidth="1"/>
    <col min="15" max="15" width="12.88671875" style="1" customWidth="1"/>
    <col min="16" max="16" width="13.33203125" style="1" customWidth="1"/>
    <col min="17" max="17" width="14.88671875" style="1" customWidth="1"/>
    <col min="18" max="18" width="14" style="1" customWidth="1"/>
    <col min="19" max="19" width="14.88671875" style="1" customWidth="1"/>
    <col min="20" max="16384" width="9" style="1"/>
  </cols>
  <sheetData>
    <row r="1" spans="2:22" ht="14.4" thickBot="1"/>
    <row r="2" spans="2:22" ht="19.5" customHeight="1">
      <c r="B2" s="27"/>
      <c r="C2" s="25" t="s">
        <v>30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20</v>
      </c>
      <c r="K2" s="18" t="s">
        <v>15</v>
      </c>
      <c r="L2" s="18" t="s">
        <v>16</v>
      </c>
      <c r="M2" s="18" t="s">
        <v>28</v>
      </c>
      <c r="N2" s="18" t="s">
        <v>29</v>
      </c>
      <c r="O2" s="18" t="s">
        <v>17</v>
      </c>
      <c r="P2" s="18" t="s">
        <v>27</v>
      </c>
      <c r="Q2" s="18" t="s">
        <v>26</v>
      </c>
      <c r="R2" s="18" t="s">
        <v>25</v>
      </c>
      <c r="S2" s="18" t="s">
        <v>24</v>
      </c>
      <c r="T2" s="18" t="s">
        <v>18</v>
      </c>
      <c r="U2" s="19" t="s">
        <v>19</v>
      </c>
      <c r="V2" s="241" t="s">
        <v>50</v>
      </c>
    </row>
    <row r="3" spans="2:22" ht="17.399999999999999" thickBot="1">
      <c r="B3" s="74" t="s">
        <v>8</v>
      </c>
      <c r="C3" s="62" t="s">
        <v>35</v>
      </c>
      <c r="D3" s="20" t="s">
        <v>37</v>
      </c>
      <c r="E3" s="20" t="s">
        <v>54</v>
      </c>
      <c r="F3" s="20" t="s">
        <v>35</v>
      </c>
      <c r="G3" s="60" t="s">
        <v>55</v>
      </c>
      <c r="H3" s="20" t="s">
        <v>46</v>
      </c>
      <c r="I3" s="20" t="s">
        <v>47</v>
      </c>
      <c r="J3" s="20" t="s">
        <v>47</v>
      </c>
      <c r="K3" s="20" t="s">
        <v>47</v>
      </c>
      <c r="L3" s="20" t="s">
        <v>56</v>
      </c>
      <c r="M3" s="20" t="s">
        <v>38</v>
      </c>
      <c r="N3" s="20" t="s">
        <v>39</v>
      </c>
      <c r="O3" s="20" t="s">
        <v>40</v>
      </c>
      <c r="P3" s="20" t="s">
        <v>41</v>
      </c>
      <c r="Q3" s="20" t="s">
        <v>57</v>
      </c>
      <c r="R3" s="20" t="s">
        <v>58</v>
      </c>
      <c r="S3" s="20" t="s">
        <v>42</v>
      </c>
      <c r="T3" s="63"/>
      <c r="U3" s="64"/>
      <c r="V3" s="242"/>
    </row>
    <row r="4" spans="2:22" ht="14.25" customHeight="1">
      <c r="B4" s="237" t="s">
        <v>21</v>
      </c>
      <c r="C4" s="82">
        <v>4.0000000000000001E-3</v>
      </c>
      <c r="D4" s="36"/>
      <c r="E4" s="36"/>
      <c r="F4" s="113"/>
      <c r="G4" s="113"/>
      <c r="H4" s="37"/>
      <c r="I4" s="114"/>
      <c r="J4" s="114"/>
      <c r="K4" s="114"/>
      <c r="L4" s="113"/>
      <c r="M4" s="114"/>
      <c r="N4" s="114"/>
      <c r="O4" s="114"/>
      <c r="P4" s="114"/>
      <c r="Q4" s="114"/>
      <c r="R4" s="114"/>
      <c r="S4" s="114"/>
      <c r="T4" s="37"/>
      <c r="U4" s="115"/>
      <c r="V4" s="242"/>
    </row>
    <row r="5" spans="2:22" ht="14.25" customHeight="1">
      <c r="B5" s="238"/>
      <c r="C5" s="83">
        <v>4.0000000000000001E-3</v>
      </c>
      <c r="D5" s="39"/>
      <c r="E5" s="39"/>
      <c r="F5" s="116"/>
      <c r="G5" s="116"/>
      <c r="H5" s="40"/>
      <c r="I5" s="117"/>
      <c r="J5" s="117"/>
      <c r="K5" s="117"/>
      <c r="L5" s="116"/>
      <c r="M5" s="117"/>
      <c r="N5" s="117"/>
      <c r="O5" s="117"/>
      <c r="P5" s="117"/>
      <c r="Q5" s="117"/>
      <c r="R5" s="117"/>
      <c r="S5" s="117"/>
      <c r="T5" s="40"/>
      <c r="U5" s="118"/>
      <c r="V5" s="242"/>
    </row>
    <row r="6" spans="2:22" ht="14.25" customHeight="1">
      <c r="B6" s="238"/>
      <c r="C6" s="83">
        <v>4.0000000000000001E-3</v>
      </c>
      <c r="D6" s="39"/>
      <c r="E6" s="39"/>
      <c r="F6" s="116"/>
      <c r="G6" s="116"/>
      <c r="H6" s="40"/>
      <c r="I6" s="117"/>
      <c r="J6" s="117"/>
      <c r="K6" s="117"/>
      <c r="L6" s="116"/>
      <c r="M6" s="117"/>
      <c r="N6" s="117"/>
      <c r="O6" s="117"/>
      <c r="P6" s="117"/>
      <c r="Q6" s="117"/>
      <c r="R6" s="117"/>
      <c r="S6" s="117"/>
      <c r="T6" s="40"/>
      <c r="U6" s="118"/>
      <c r="V6" s="242"/>
    </row>
    <row r="7" spans="2:22" ht="14.25" customHeight="1">
      <c r="B7" s="238"/>
      <c r="C7" s="83">
        <v>4.0000000000000001E-3</v>
      </c>
      <c r="D7" s="39"/>
      <c r="E7" s="39"/>
      <c r="F7" s="116"/>
      <c r="G7" s="116"/>
      <c r="H7" s="40"/>
      <c r="I7" s="117"/>
      <c r="J7" s="117"/>
      <c r="K7" s="117"/>
      <c r="L7" s="116"/>
      <c r="M7" s="117"/>
      <c r="N7" s="117"/>
      <c r="O7" s="117"/>
      <c r="P7" s="117"/>
      <c r="Q7" s="117"/>
      <c r="R7" s="117"/>
      <c r="S7" s="117"/>
      <c r="T7" s="40"/>
      <c r="U7" s="118"/>
      <c r="V7" s="242"/>
    </row>
    <row r="8" spans="2:22" ht="14.25" customHeight="1">
      <c r="B8" s="238"/>
      <c r="C8" s="83">
        <v>4.0000000000000001E-3</v>
      </c>
      <c r="D8" s="39"/>
      <c r="E8" s="39"/>
      <c r="F8" s="116"/>
      <c r="G8" s="148"/>
      <c r="H8" s="40"/>
      <c r="I8" s="117"/>
      <c r="J8" s="117"/>
      <c r="K8" s="117"/>
      <c r="L8" s="148"/>
      <c r="M8" s="149"/>
      <c r="N8" s="149"/>
      <c r="O8" s="149"/>
      <c r="P8" s="149"/>
      <c r="Q8" s="117"/>
      <c r="R8" s="149"/>
      <c r="S8" s="117"/>
      <c r="T8" s="40"/>
      <c r="U8" s="118"/>
      <c r="V8" s="242"/>
    </row>
    <row r="9" spans="2:22" ht="14.25" customHeight="1">
      <c r="B9" s="239" t="s">
        <v>22</v>
      </c>
      <c r="C9" s="150">
        <v>6.0000000000000001E-3</v>
      </c>
      <c r="D9" s="151"/>
      <c r="E9" s="151"/>
      <c r="F9" s="152"/>
      <c r="G9" s="153">
        <v>11</v>
      </c>
      <c r="H9" s="154"/>
      <c r="I9" s="155"/>
      <c r="J9" s="155"/>
      <c r="K9" s="156"/>
      <c r="L9" s="220">
        <f>6.42*10^(-3)</f>
        <v>6.4200000000000004E-3</v>
      </c>
      <c r="M9" s="222">
        <v>1000</v>
      </c>
      <c r="N9" s="157">
        <f t="shared" ref="N9:N11" si="0">10^(-3)*$C$35*EXP((1+$D$35*(G9+273))/(($E$35*(G9+273)+($F$35*(G9+273)^2))))</f>
        <v>1.2871194217977447E-3</v>
      </c>
      <c r="O9" s="223">
        <f>L9/M9</f>
        <v>6.4200000000000004E-6</v>
      </c>
      <c r="P9" s="157">
        <f>O9/((C9/2)^2*3.14)</f>
        <v>0.22717622080679406</v>
      </c>
      <c r="Q9" s="158"/>
      <c r="R9" s="157">
        <f>M9*P9*C9/N9</f>
        <v>1058.9983351637686</v>
      </c>
      <c r="S9" s="159"/>
      <c r="T9" s="160"/>
      <c r="U9" s="161"/>
      <c r="V9" s="242"/>
    </row>
    <row r="10" spans="2:22" ht="14.25" customHeight="1">
      <c r="B10" s="239"/>
      <c r="C10" s="150">
        <v>6.0000000000000001E-3</v>
      </c>
      <c r="D10" s="151"/>
      <c r="E10" s="151"/>
      <c r="F10" s="152"/>
      <c r="G10" s="153">
        <v>16.100000000000001</v>
      </c>
      <c r="H10" s="154"/>
      <c r="I10" s="155"/>
      <c r="J10" s="155"/>
      <c r="K10" s="156"/>
      <c r="L10" s="153">
        <f>1.97*10^(-2)</f>
        <v>1.9699999999999999E-2</v>
      </c>
      <c r="M10" s="221">
        <v>999</v>
      </c>
      <c r="N10" s="157">
        <f t="shared" si="0"/>
        <v>1.1198112515737114E-3</v>
      </c>
      <c r="O10" s="223">
        <f t="shared" ref="O10:O11" si="1">L10/M10</f>
        <v>1.971971971971972E-5</v>
      </c>
      <c r="P10" s="157">
        <f t="shared" ref="P10:P11" si="2">O10/((C10/2)^2*3.14)</f>
        <v>0.69779616842603398</v>
      </c>
      <c r="Q10" s="158"/>
      <c r="R10" s="157">
        <f t="shared" ref="R10:R11" si="3">M10*P10*C10/N10</f>
        <v>3735.0850222907675</v>
      </c>
      <c r="S10" s="159"/>
      <c r="T10" s="160"/>
      <c r="U10" s="161"/>
      <c r="V10" s="242"/>
    </row>
    <row r="11" spans="2:22" ht="14.25" customHeight="1">
      <c r="B11" s="239"/>
      <c r="C11" s="150">
        <v>6.0000000000000001E-3</v>
      </c>
      <c r="D11" s="151"/>
      <c r="E11" s="151"/>
      <c r="F11" s="152"/>
      <c r="G11" s="153">
        <v>10.199999999999999</v>
      </c>
      <c r="H11" s="154"/>
      <c r="I11" s="155"/>
      <c r="J11" s="155"/>
      <c r="K11" s="156"/>
      <c r="L11" s="153">
        <f>1.51*10^(-2)</f>
        <v>1.5100000000000001E-2</v>
      </c>
      <c r="M11" s="157">
        <v>1000</v>
      </c>
      <c r="N11" s="157">
        <f t="shared" si="0"/>
        <v>1.3169778852139681E-3</v>
      </c>
      <c r="O11" s="223">
        <f t="shared" si="1"/>
        <v>1.5100000000000001E-5</v>
      </c>
      <c r="P11" s="157">
        <f t="shared" si="2"/>
        <v>0.53432413305024773</v>
      </c>
      <c r="Q11" s="158"/>
      <c r="R11" s="157">
        <f t="shared" si="3"/>
        <v>2434.3193870568448</v>
      </c>
      <c r="S11" s="159"/>
      <c r="T11" s="160"/>
      <c r="U11" s="161"/>
      <c r="V11" s="242"/>
    </row>
    <row r="12" spans="2:22" ht="14.25" customHeight="1">
      <c r="B12" s="239"/>
      <c r="C12" s="83">
        <v>6.0000000000000001E-3</v>
      </c>
      <c r="D12" s="39"/>
      <c r="E12" s="39"/>
      <c r="F12" s="116"/>
      <c r="G12" s="162"/>
      <c r="H12" s="40"/>
      <c r="I12" s="117"/>
      <c r="J12" s="117"/>
      <c r="K12" s="117"/>
      <c r="L12" s="162"/>
      <c r="M12" s="163"/>
      <c r="N12" s="130"/>
      <c r="O12" s="163"/>
      <c r="P12" s="163"/>
      <c r="Q12" s="117"/>
      <c r="R12" s="163"/>
      <c r="S12" s="117"/>
      <c r="T12" s="40"/>
      <c r="U12" s="118"/>
      <c r="V12" s="242"/>
    </row>
    <row r="13" spans="2:22" ht="14.25" customHeight="1">
      <c r="B13" s="239"/>
      <c r="C13" s="83">
        <v>6.0000000000000001E-3</v>
      </c>
      <c r="D13" s="39"/>
      <c r="E13" s="39"/>
      <c r="F13" s="116"/>
      <c r="G13" s="116"/>
      <c r="H13" s="40"/>
      <c r="I13" s="117"/>
      <c r="J13" s="117"/>
      <c r="K13" s="117"/>
      <c r="L13" s="116"/>
      <c r="M13" s="117"/>
      <c r="N13" s="130"/>
      <c r="O13" s="117"/>
      <c r="P13" s="117"/>
      <c r="Q13" s="117"/>
      <c r="R13" s="117"/>
      <c r="S13" s="117"/>
      <c r="T13" s="40"/>
      <c r="U13" s="118"/>
      <c r="V13" s="242"/>
    </row>
    <row r="14" spans="2:22" ht="14.25" customHeight="1">
      <c r="B14" s="239" t="s">
        <v>23</v>
      </c>
      <c r="C14" s="164">
        <v>0.01</v>
      </c>
      <c r="D14" s="134"/>
      <c r="E14" s="134"/>
      <c r="F14" s="135"/>
      <c r="G14" s="135">
        <v>20</v>
      </c>
      <c r="H14" s="136">
        <v>5</v>
      </c>
      <c r="I14" s="130">
        <v>7.8359999999999999E-2</v>
      </c>
      <c r="J14" s="130">
        <v>0.45726</v>
      </c>
      <c r="K14" s="130">
        <f>J14-I14</f>
        <v>0.37890000000000001</v>
      </c>
      <c r="L14" s="135">
        <f>K14/H14</f>
        <v>7.578E-2</v>
      </c>
      <c r="M14" s="130">
        <f>0.9982*10^3</f>
        <v>998.19999999999993</v>
      </c>
      <c r="N14" s="130">
        <f>10^(-3)*$C$35*EXP((1+$D$35*(G14+273))/(($E$35*(G14+273)+($F$35*(G14+273)^2))))</f>
        <v>1.014144640941539E-3</v>
      </c>
      <c r="O14" s="219">
        <f>L14/M14</f>
        <v>7.5916649969945903E-5</v>
      </c>
      <c r="P14" s="130">
        <f>O14/((C14/2)^2*3.14)</f>
        <v>0.96709108241969288</v>
      </c>
      <c r="Q14" s="130"/>
      <c r="R14" s="130">
        <f>M14*P14*C14/N14</f>
        <v>9518.8622953733648</v>
      </c>
      <c r="S14" s="130"/>
      <c r="T14" s="136"/>
      <c r="U14" s="137"/>
      <c r="V14" s="242"/>
    </row>
    <row r="15" spans="2:22" ht="14.25" customHeight="1">
      <c r="B15" s="239"/>
      <c r="C15" s="83">
        <v>0.01</v>
      </c>
      <c r="D15" s="86"/>
      <c r="E15" s="86"/>
      <c r="F15" s="84"/>
      <c r="G15" s="84"/>
      <c r="H15" s="6"/>
      <c r="I15" s="7"/>
      <c r="J15" s="7"/>
      <c r="K15" s="7"/>
      <c r="L15" s="84"/>
      <c r="M15" s="7"/>
      <c r="N15" s="7"/>
      <c r="O15" s="7"/>
      <c r="P15" s="7"/>
      <c r="Q15" s="7"/>
      <c r="R15" s="7"/>
      <c r="S15" s="7"/>
      <c r="T15" s="6"/>
      <c r="U15" s="85"/>
      <c r="V15" s="242"/>
    </row>
    <row r="16" spans="2:22" ht="14.25" customHeight="1">
      <c r="B16" s="239"/>
      <c r="C16" s="83">
        <v>0.01</v>
      </c>
      <c r="D16" s="86"/>
      <c r="E16" s="86"/>
      <c r="F16" s="84"/>
      <c r="G16" s="84"/>
      <c r="H16" s="6"/>
      <c r="I16" s="7"/>
      <c r="J16" s="7"/>
      <c r="K16" s="7"/>
      <c r="L16" s="84"/>
      <c r="M16" s="7"/>
      <c r="N16" s="7"/>
      <c r="O16" s="7"/>
      <c r="P16" s="7"/>
      <c r="Q16" s="7"/>
      <c r="R16" s="7"/>
      <c r="S16" s="7"/>
      <c r="T16" s="6"/>
      <c r="U16" s="85"/>
      <c r="V16" s="242"/>
    </row>
    <row r="17" spans="2:22" ht="14.25" customHeight="1">
      <c r="B17" s="239"/>
      <c r="C17" s="83">
        <v>0.01</v>
      </c>
      <c r="D17" s="86"/>
      <c r="E17" s="86"/>
      <c r="F17" s="84"/>
      <c r="G17" s="84"/>
      <c r="H17" s="6"/>
      <c r="I17" s="7"/>
      <c r="J17" s="7"/>
      <c r="K17" s="7"/>
      <c r="L17" s="84"/>
      <c r="M17" s="7"/>
      <c r="N17" s="7"/>
      <c r="O17" s="7"/>
      <c r="P17" s="7"/>
      <c r="Q17" s="7"/>
      <c r="R17" s="7"/>
      <c r="S17" s="7"/>
      <c r="T17" s="6"/>
      <c r="U17" s="85"/>
      <c r="V17" s="242"/>
    </row>
    <row r="18" spans="2:22" ht="15" customHeight="1" thickBot="1">
      <c r="B18" s="240"/>
      <c r="C18" s="87">
        <v>0.01</v>
      </c>
      <c r="D18" s="88"/>
      <c r="E18" s="88"/>
      <c r="F18" s="89"/>
      <c r="G18" s="89"/>
      <c r="H18" s="23"/>
      <c r="I18" s="24"/>
      <c r="J18" s="24"/>
      <c r="K18" s="24"/>
      <c r="L18" s="89"/>
      <c r="M18" s="24"/>
      <c r="N18" s="24"/>
      <c r="O18" s="24"/>
      <c r="P18" s="24"/>
      <c r="Q18" s="24"/>
      <c r="R18" s="24"/>
      <c r="S18" s="24"/>
      <c r="T18" s="23"/>
      <c r="U18" s="90"/>
      <c r="V18" s="242"/>
    </row>
    <row r="19" spans="2:22">
      <c r="L19" s="147" t="s">
        <v>52</v>
      </c>
      <c r="M19" s="147" t="s">
        <v>59</v>
      </c>
      <c r="N19" s="147" t="s">
        <v>52</v>
      </c>
      <c r="O19" s="147" t="s">
        <v>52</v>
      </c>
      <c r="P19" s="147" t="s">
        <v>59</v>
      </c>
      <c r="R19" s="147" t="s">
        <v>52</v>
      </c>
    </row>
    <row r="20" spans="2:22" s="112" customFormat="1">
      <c r="B20" s="105"/>
      <c r="C20" s="106"/>
      <c r="D20" s="107"/>
      <c r="E20" s="107"/>
      <c r="F20" s="108"/>
      <c r="G20" s="109"/>
      <c r="H20" s="108"/>
      <c r="I20" s="110"/>
      <c r="J20" s="110"/>
      <c r="K20" s="110"/>
      <c r="L20" s="110" t="s">
        <v>60</v>
      </c>
      <c r="M20" s="110" t="s">
        <v>53</v>
      </c>
      <c r="N20" s="110" t="s">
        <v>61</v>
      </c>
      <c r="O20" s="110" t="s">
        <v>62</v>
      </c>
      <c r="P20" s="110" t="s">
        <v>63</v>
      </c>
      <c r="Q20" s="111"/>
      <c r="R20" s="110" t="s">
        <v>64</v>
      </c>
      <c r="S20" s="111"/>
      <c r="T20" s="111"/>
      <c r="U20" s="111"/>
    </row>
    <row r="21" spans="2:22" s="112" customFormat="1">
      <c r="B21" s="105"/>
      <c r="C21" s="106"/>
      <c r="D21" s="107"/>
      <c r="E21" s="107"/>
      <c r="F21" s="108"/>
      <c r="G21" s="109"/>
      <c r="H21" s="108"/>
      <c r="I21" s="110"/>
      <c r="J21" s="110"/>
      <c r="K21" s="110"/>
      <c r="L21" s="110"/>
      <c r="M21" s="110"/>
      <c r="N21" s="110"/>
      <c r="O21" s="110"/>
      <c r="P21" s="110"/>
      <c r="Q21" s="111"/>
      <c r="R21" s="110"/>
      <c r="S21" s="111"/>
      <c r="T21" s="111"/>
      <c r="U21" s="111"/>
    </row>
    <row r="22" spans="2:22" s="112" customFormat="1">
      <c r="B22" s="105"/>
      <c r="C22" s="106"/>
      <c r="D22" s="107"/>
      <c r="E22" s="107"/>
      <c r="F22" s="108"/>
      <c r="G22" s="109"/>
      <c r="H22" s="108"/>
      <c r="I22" s="110"/>
      <c r="J22" s="110"/>
      <c r="K22" s="110"/>
      <c r="L22" s="110"/>
      <c r="M22" s="110"/>
      <c r="N22" s="110"/>
      <c r="O22" s="110"/>
      <c r="P22" s="110"/>
      <c r="Q22" s="111"/>
      <c r="R22" s="110"/>
      <c r="S22" s="111"/>
      <c r="T22" s="111"/>
      <c r="U22" s="111"/>
    </row>
    <row r="23" spans="2:22" s="112" customFormat="1"/>
    <row r="25" spans="2:22" s="112" customFormat="1"/>
    <row r="26" spans="2:22" s="112" customFormat="1">
      <c r="B26" s="140"/>
    </row>
    <row r="27" spans="2:22" s="112" customFormat="1">
      <c r="B27" s="138"/>
      <c r="C27" s="141"/>
      <c r="D27" s="141"/>
      <c r="E27" s="138"/>
      <c r="F27" s="141"/>
      <c r="G27" s="141"/>
    </row>
    <row r="28" spans="2:22" s="112" customFormat="1">
      <c r="C28" s="142"/>
      <c r="D28" s="143"/>
      <c r="F28" s="144"/>
      <c r="G28" s="143"/>
    </row>
    <row r="29" spans="2:22" s="112" customFormat="1">
      <c r="C29" s="142"/>
      <c r="D29" s="143"/>
      <c r="F29" s="144"/>
      <c r="G29" s="143"/>
    </row>
    <row r="30" spans="2:22" s="112" customFormat="1">
      <c r="C30" s="145"/>
      <c r="D30" s="143"/>
      <c r="G30" s="143"/>
      <c r="N30" s="146"/>
      <c r="O30" s="146"/>
    </row>
    <row r="31" spans="2:22" s="112" customFormat="1">
      <c r="N31" s="146"/>
      <c r="O31" s="146"/>
    </row>
    <row r="32" spans="2:22">
      <c r="N32" s="53"/>
      <c r="O32" s="53"/>
    </row>
    <row r="33" spans="2:15">
      <c r="B33" s="12" t="s">
        <v>34</v>
      </c>
      <c r="N33" s="53"/>
      <c r="O33" s="53"/>
    </row>
    <row r="34" spans="2:15">
      <c r="C34" s="13" t="s">
        <v>4</v>
      </c>
      <c r="D34" s="13" t="s">
        <v>5</v>
      </c>
      <c r="E34" s="13" t="s">
        <v>6</v>
      </c>
      <c r="F34" s="13" t="s">
        <v>7</v>
      </c>
      <c r="N34" s="53"/>
      <c r="O34" s="53"/>
    </row>
    <row r="35" spans="2:15">
      <c r="C35" s="139">
        <v>1.257E-2</v>
      </c>
      <c r="D35" s="139">
        <f>-0.581*10^(-2)</f>
        <v>-5.8100000000000001E-3</v>
      </c>
      <c r="E35" s="139">
        <f>0.113*10^(-2)</f>
        <v>1.1300000000000001E-3</v>
      </c>
      <c r="F35" s="139">
        <f>-0.572*10^(-5)</f>
        <v>-5.7200000000000003E-6</v>
      </c>
      <c r="N35" s="53"/>
      <c r="O35" s="53"/>
    </row>
    <row r="36" spans="2:15">
      <c r="N36" s="53"/>
      <c r="O36" s="53"/>
    </row>
    <row r="37" spans="2:15">
      <c r="N37" s="53"/>
      <c r="O37" s="53"/>
    </row>
    <row r="38" spans="2:15">
      <c r="N38" s="53"/>
      <c r="O38" s="53"/>
    </row>
    <row r="39" spans="2:15">
      <c r="N39" s="53"/>
      <c r="O39" s="53"/>
    </row>
    <row r="40" spans="2:15">
      <c r="N40" s="53"/>
      <c r="O40" s="53"/>
    </row>
    <row r="41" spans="2:15">
      <c r="N41" s="53"/>
      <c r="O41" s="53"/>
    </row>
    <row r="42" spans="2:15">
      <c r="N42" s="53"/>
      <c r="O42" s="53"/>
    </row>
    <row r="43" spans="2:15">
      <c r="N43" s="53"/>
      <c r="O43" s="53"/>
    </row>
    <row r="44" spans="2:15">
      <c r="N44" s="53"/>
      <c r="O44" s="53"/>
    </row>
    <row r="45" spans="2:15">
      <c r="N45" s="53"/>
      <c r="O45" s="53"/>
    </row>
    <row r="46" spans="2:15">
      <c r="N46" s="53"/>
      <c r="O46" s="53"/>
    </row>
    <row r="47" spans="2:15">
      <c r="N47" s="53"/>
      <c r="O47" s="53"/>
    </row>
    <row r="48" spans="2:15">
      <c r="N48" s="53"/>
      <c r="O48" s="53"/>
    </row>
    <row r="49" spans="14:15">
      <c r="N49" s="53"/>
      <c r="O49" s="53"/>
    </row>
    <row r="50" spans="14:15">
      <c r="N50" s="53"/>
      <c r="O50" s="53"/>
    </row>
    <row r="51" spans="14:15">
      <c r="N51" s="53"/>
      <c r="O51" s="53"/>
    </row>
    <row r="52" spans="14:15">
      <c r="N52" s="53"/>
      <c r="O52" s="53"/>
    </row>
    <row r="53" spans="14:15">
      <c r="N53" s="53"/>
      <c r="O53" s="53"/>
    </row>
  </sheetData>
  <mergeCells count="4">
    <mergeCell ref="B4:B8"/>
    <mergeCell ref="B9:B13"/>
    <mergeCell ref="B14:B18"/>
    <mergeCell ref="V2:V18"/>
  </mergeCells>
  <phoneticPr fontId="19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5"/>
  <sheetViews>
    <sheetView topLeftCell="G1" zoomScale="85" zoomScaleNormal="85" workbookViewId="0">
      <selection activeCell="T12" sqref="T12"/>
    </sheetView>
  </sheetViews>
  <sheetFormatPr defaultColWidth="9" defaultRowHeight="13.8"/>
  <cols>
    <col min="1" max="1" width="3.77734375" style="1" customWidth="1"/>
    <col min="2" max="2" width="17.44140625" style="1" customWidth="1"/>
    <col min="3" max="3" width="13.109375" style="1" customWidth="1"/>
    <col min="4" max="4" width="14.44140625" style="1" customWidth="1"/>
    <col min="5" max="5" width="14.88671875" style="1" bestFit="1" customWidth="1"/>
    <col min="6" max="6" width="13.33203125" style="1" bestFit="1" customWidth="1"/>
    <col min="7" max="7" width="14.44140625" style="1" bestFit="1" customWidth="1"/>
    <col min="8" max="8" width="11.21875" style="1" customWidth="1"/>
    <col min="9" max="9" width="12.109375" style="1" customWidth="1"/>
    <col min="10" max="10" width="15" style="1" bestFit="1" customWidth="1"/>
    <col min="11" max="11" width="10" style="1" customWidth="1"/>
    <col min="12" max="12" width="12.44140625" style="1" bestFit="1" customWidth="1"/>
    <col min="13" max="13" width="13.88671875" style="1" customWidth="1"/>
    <col min="14" max="14" width="12.77734375" style="1" customWidth="1"/>
    <col min="15" max="15" width="12.88671875" style="1" customWidth="1"/>
    <col min="16" max="16" width="13.33203125" style="1" customWidth="1"/>
    <col min="17" max="17" width="14.88671875" style="1" customWidth="1"/>
    <col min="18" max="18" width="14" style="1" customWidth="1"/>
    <col min="19" max="19" width="14.88671875" style="1" customWidth="1"/>
    <col min="20" max="20" width="9.6640625" style="1" bestFit="1" customWidth="1"/>
    <col min="21" max="21" width="9.88671875" style="1" bestFit="1" customWidth="1"/>
    <col min="22" max="16384" width="9" style="1"/>
  </cols>
  <sheetData>
    <row r="1" spans="2:22" ht="14.4" thickBot="1"/>
    <row r="2" spans="2:22" ht="19.5" customHeight="1">
      <c r="B2" s="27"/>
      <c r="C2" s="25" t="s">
        <v>30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20</v>
      </c>
      <c r="K2" s="18" t="s">
        <v>15</v>
      </c>
      <c r="L2" s="18" t="s">
        <v>16</v>
      </c>
      <c r="M2" s="18" t="s">
        <v>28</v>
      </c>
      <c r="N2" s="18" t="s">
        <v>29</v>
      </c>
      <c r="O2" s="18" t="s">
        <v>17</v>
      </c>
      <c r="P2" s="18" t="s">
        <v>27</v>
      </c>
      <c r="Q2" s="18" t="s">
        <v>26</v>
      </c>
      <c r="R2" s="18" t="s">
        <v>25</v>
      </c>
      <c r="S2" s="18" t="s">
        <v>24</v>
      </c>
      <c r="T2" s="18" t="s">
        <v>18</v>
      </c>
      <c r="U2" s="19" t="s">
        <v>19</v>
      </c>
      <c r="V2" s="246" t="s">
        <v>49</v>
      </c>
    </row>
    <row r="3" spans="2:22" ht="18.600000000000001" thickBot="1">
      <c r="B3" s="28" t="s">
        <v>8</v>
      </c>
      <c r="C3" s="26" t="s">
        <v>36</v>
      </c>
      <c r="D3" s="20" t="s">
        <v>87</v>
      </c>
      <c r="E3" s="20" t="s">
        <v>87</v>
      </c>
      <c r="F3" s="20" t="s">
        <v>78</v>
      </c>
      <c r="G3" s="60" t="s">
        <v>79</v>
      </c>
      <c r="H3" s="20"/>
      <c r="I3" s="20"/>
      <c r="J3" s="20"/>
      <c r="K3" s="20"/>
      <c r="L3" s="20" t="s">
        <v>80</v>
      </c>
      <c r="M3" s="20" t="s">
        <v>81</v>
      </c>
      <c r="N3" s="20" t="s">
        <v>82</v>
      </c>
      <c r="O3" s="20" t="s">
        <v>83</v>
      </c>
      <c r="P3" s="20" t="s">
        <v>84</v>
      </c>
      <c r="Q3" s="20" t="s">
        <v>85</v>
      </c>
      <c r="R3" s="20" t="s">
        <v>86</v>
      </c>
      <c r="S3" s="20" t="s">
        <v>86</v>
      </c>
      <c r="T3" s="20"/>
      <c r="U3" s="21"/>
      <c r="V3" s="247"/>
    </row>
    <row r="4" spans="2:22" ht="14.4" thickBot="1">
      <c r="B4" s="243" t="s">
        <v>23</v>
      </c>
      <c r="C4" s="91">
        <v>0.01</v>
      </c>
      <c r="D4" s="215">
        <v>2.61</v>
      </c>
      <c r="E4" s="215">
        <v>19.05</v>
      </c>
      <c r="F4" s="92">
        <f>(E4-D4)/100</f>
        <v>0.16440000000000002</v>
      </c>
      <c r="G4" s="93">
        <f>20+273</f>
        <v>293</v>
      </c>
      <c r="H4" s="78"/>
      <c r="I4" s="79"/>
      <c r="J4" s="79"/>
      <c r="K4" s="79"/>
      <c r="L4" s="94">
        <f>0.3566*F4+0.0222</f>
        <v>8.0825040000000001E-2</v>
      </c>
      <c r="M4" s="22">
        <f>998</f>
        <v>998</v>
      </c>
      <c r="N4" s="22">
        <f t="shared" ref="N4:N8" si="0">10^(-3)*$C$35*EXP((1+$D$35*G4)/(($E$35*(G4)+($F$35*G4^2))))</f>
        <v>1.0057005759030381E-3</v>
      </c>
      <c r="O4" s="22">
        <f t="shared" ref="O4:O8" si="1">L4/M4</f>
        <v>8.0987014028056117E-5</v>
      </c>
      <c r="P4" s="22">
        <f>O4/((C4/2)^2*3.14)</f>
        <v>1.0316817073637721</v>
      </c>
      <c r="Q4" s="22">
        <f>M4*$F$19*F4</f>
        <v>1609.5384720000004</v>
      </c>
      <c r="R4" s="22">
        <f>M4*P4*C4/N4</f>
        <v>10237.821958335167</v>
      </c>
      <c r="S4" s="22">
        <f>Q4/(4*(M4*P4^2/2)*($F$20/C4))</f>
        <v>7.5761639538946459E-3</v>
      </c>
      <c r="T4" s="22">
        <f>LOG10(P4)</f>
        <v>1.3545730181684241E-2</v>
      </c>
      <c r="U4" s="95">
        <f>LOG10(Q4)</f>
        <v>3.2067013618713514</v>
      </c>
      <c r="V4" s="247"/>
    </row>
    <row r="5" spans="2:22" ht="14.4" thickBot="1">
      <c r="B5" s="244"/>
      <c r="C5" s="61">
        <v>0.01</v>
      </c>
      <c r="D5" s="218">
        <v>9.6300000000000008</v>
      </c>
      <c r="E5" s="218">
        <v>22.75</v>
      </c>
      <c r="F5" s="92">
        <f t="shared" ref="F5:F8" si="2">(E5-D5)/100</f>
        <v>0.13119999999999998</v>
      </c>
      <c r="G5" s="93">
        <f t="shared" ref="G5:G8" si="3">20+273</f>
        <v>293</v>
      </c>
      <c r="H5" s="80"/>
      <c r="I5" s="81"/>
      <c r="J5" s="81"/>
      <c r="K5" s="81"/>
      <c r="L5" s="94">
        <f t="shared" ref="L5:L8" si="4">0.3566*F5+0.0222</f>
        <v>6.8985919999999992E-2</v>
      </c>
      <c r="M5" s="22">
        <f>998</f>
        <v>998</v>
      </c>
      <c r="N5" s="22">
        <f>10^(-3)*$C$35*EXP((1+$D$35*G5)/(($E$35*(G5)+($F$35*G5^2))))</f>
        <v>1.0057005759030381E-3</v>
      </c>
      <c r="O5" s="22">
        <f>L5/M5</f>
        <v>6.9124168336673334E-5</v>
      </c>
      <c r="P5" s="22">
        <f t="shared" ref="P5:P8" si="5">O5/((C5/2)^2*3.14)</f>
        <v>0.88056265397036082</v>
      </c>
      <c r="Q5" s="22">
        <f t="shared" ref="Q5:Q8" si="6">M5*$F$19*F5</f>
        <v>1284.497856</v>
      </c>
      <c r="R5" s="22">
        <f t="shared" ref="R5:R8" si="7">M5*P5*C5/N5</f>
        <v>8738.2025000167378</v>
      </c>
      <c r="S5" s="22">
        <f t="shared" ref="S5:S8" si="8">Q5/(4*(M5*P5^2/2)*($F$20/C5))</f>
        <v>8.2995075039406941E-3</v>
      </c>
      <c r="T5" s="22">
        <f t="shared" ref="T5:T8" si="9">LOG10(P5)</f>
        <v>-5.5239737589334995E-2</v>
      </c>
      <c r="U5" s="95">
        <f t="shared" ref="U5:U8" si="10">LOG10(Q5)</f>
        <v>3.1087333837069613</v>
      </c>
      <c r="V5" s="247"/>
    </row>
    <row r="6" spans="2:22" ht="14.4" thickBot="1">
      <c r="B6" s="244"/>
      <c r="C6" s="61">
        <v>0.01</v>
      </c>
      <c r="D6" s="218">
        <v>14.7</v>
      </c>
      <c r="E6" s="218">
        <v>25.74</v>
      </c>
      <c r="F6" s="92">
        <f t="shared" si="2"/>
        <v>0.1104</v>
      </c>
      <c r="G6" s="93">
        <f t="shared" si="3"/>
        <v>293</v>
      </c>
      <c r="H6" s="80"/>
      <c r="I6" s="81"/>
      <c r="J6" s="81"/>
      <c r="K6" s="81"/>
      <c r="L6" s="94">
        <f t="shared" si="4"/>
        <v>6.1568639999999994E-2</v>
      </c>
      <c r="M6" s="22">
        <f>998</f>
        <v>998</v>
      </c>
      <c r="N6" s="22">
        <f t="shared" si="0"/>
        <v>1.0057005759030381E-3</v>
      </c>
      <c r="O6" s="22">
        <f t="shared" si="1"/>
        <v>6.1692024048096188E-5</v>
      </c>
      <c r="P6" s="22">
        <f t="shared" si="5"/>
        <v>0.78588565666364563</v>
      </c>
      <c r="Q6" s="22">
        <f t="shared" si="6"/>
        <v>1080.8579520000001</v>
      </c>
      <c r="R6" s="22">
        <f t="shared" si="7"/>
        <v>7798.6818755280874</v>
      </c>
      <c r="S6" s="22">
        <f t="shared" si="8"/>
        <v>8.767774269892897E-3</v>
      </c>
      <c r="T6" s="22">
        <f t="shared" si="9"/>
        <v>-0.10464063753873366</v>
      </c>
      <c r="U6" s="95">
        <f t="shared" si="10"/>
        <v>3.0337686220604998</v>
      </c>
      <c r="V6" s="247"/>
    </row>
    <row r="7" spans="2:22" ht="14.4" thickBot="1">
      <c r="B7" s="244"/>
      <c r="C7" s="61">
        <v>0.01</v>
      </c>
      <c r="D7" s="218">
        <v>18.940000000000001</v>
      </c>
      <c r="E7" s="218">
        <v>28.18</v>
      </c>
      <c r="F7" s="92">
        <f t="shared" si="2"/>
        <v>9.2399999999999982E-2</v>
      </c>
      <c r="G7" s="93">
        <f t="shared" si="3"/>
        <v>293</v>
      </c>
      <c r="H7" s="80"/>
      <c r="I7" s="81"/>
      <c r="J7" s="81"/>
      <c r="K7" s="81"/>
      <c r="L7" s="94">
        <f t="shared" si="4"/>
        <v>5.5149839999999992E-2</v>
      </c>
      <c r="M7" s="22">
        <f>998</f>
        <v>998</v>
      </c>
      <c r="N7" s="22">
        <f t="shared" si="0"/>
        <v>1.0057005759030381E-3</v>
      </c>
      <c r="O7" s="22">
        <f t="shared" si="1"/>
        <v>5.5260360721442878E-5</v>
      </c>
      <c r="P7" s="22">
        <f t="shared" si="5"/>
        <v>0.70395363976360348</v>
      </c>
      <c r="Q7" s="22">
        <f t="shared" si="6"/>
        <v>904.63111199999992</v>
      </c>
      <c r="R7" s="22">
        <f t="shared" si="7"/>
        <v>6985.6351812590628</v>
      </c>
      <c r="S7" s="22">
        <f t="shared" si="8"/>
        <v>9.1458245415538333E-3</v>
      </c>
      <c r="T7" s="22">
        <f t="shared" si="9"/>
        <v>-0.15245594122410069</v>
      </c>
      <c r="U7" s="95">
        <f t="shared" si="10"/>
        <v>2.9564715198874261</v>
      </c>
      <c r="V7" s="247"/>
    </row>
    <row r="8" spans="2:22">
      <c r="B8" s="244"/>
      <c r="C8" s="61">
        <v>0.01</v>
      </c>
      <c r="D8" s="218">
        <v>17.18</v>
      </c>
      <c r="E8" s="218">
        <v>27.17</v>
      </c>
      <c r="F8" s="92">
        <f t="shared" si="2"/>
        <v>9.9900000000000017E-2</v>
      </c>
      <c r="G8" s="93">
        <f t="shared" si="3"/>
        <v>293</v>
      </c>
      <c r="H8" s="80"/>
      <c r="I8" s="81"/>
      <c r="J8" s="81"/>
      <c r="K8" s="81"/>
      <c r="L8" s="94">
        <f t="shared" si="4"/>
        <v>5.7824340000000002E-2</v>
      </c>
      <c r="M8" s="22">
        <f>998</f>
        <v>998</v>
      </c>
      <c r="N8" s="22">
        <f t="shared" si="0"/>
        <v>1.0057005759030381E-3</v>
      </c>
      <c r="O8" s="22">
        <f t="shared" si="1"/>
        <v>5.7940220440881766E-5</v>
      </c>
      <c r="P8" s="22">
        <f t="shared" si="5"/>
        <v>0.7380919801386211</v>
      </c>
      <c r="Q8" s="22">
        <f t="shared" si="6"/>
        <v>978.05896200000029</v>
      </c>
      <c r="R8" s="22">
        <f t="shared" si="7"/>
        <v>7324.4046372044904</v>
      </c>
      <c r="S8" s="22">
        <f t="shared" si="8"/>
        <v>8.9946346386937017E-3</v>
      </c>
      <c r="T8" s="22">
        <f t="shared" si="9"/>
        <v>-0.13188951354619419</v>
      </c>
      <c r="U8" s="95">
        <f t="shared" si="10"/>
        <v>2.9903650368933019</v>
      </c>
      <c r="V8" s="247"/>
    </row>
    <row r="9" spans="2:22">
      <c r="B9" s="244"/>
      <c r="C9" s="61">
        <v>0.01</v>
      </c>
      <c r="D9" s="32"/>
      <c r="E9" s="32"/>
      <c r="F9" s="77"/>
      <c r="G9" s="33"/>
      <c r="H9" s="80"/>
      <c r="I9" s="81"/>
      <c r="J9" s="81"/>
      <c r="K9" s="81"/>
      <c r="L9" s="34"/>
      <c r="M9" s="7"/>
      <c r="N9" s="7"/>
      <c r="O9" s="7"/>
      <c r="P9" s="7"/>
      <c r="Q9" s="7"/>
      <c r="R9" s="7"/>
      <c r="S9" s="7"/>
      <c r="T9" s="7"/>
      <c r="U9" s="96"/>
      <c r="V9" s="247"/>
    </row>
    <row r="10" spans="2:22">
      <c r="B10" s="244"/>
      <c r="C10" s="61">
        <v>0.01</v>
      </c>
      <c r="D10" s="32"/>
      <c r="E10" s="32"/>
      <c r="F10" s="77"/>
      <c r="G10" s="33"/>
      <c r="H10" s="80"/>
      <c r="I10" s="81"/>
      <c r="J10" s="81"/>
      <c r="K10" s="81"/>
      <c r="L10" s="34"/>
      <c r="M10" s="7"/>
      <c r="N10" s="7"/>
      <c r="O10" s="7"/>
      <c r="P10" s="7"/>
      <c r="Q10" s="7"/>
      <c r="R10" s="7"/>
      <c r="S10" s="7"/>
      <c r="T10" s="7"/>
      <c r="U10" s="96"/>
      <c r="V10" s="247"/>
    </row>
    <row r="11" spans="2:22">
      <c r="B11" s="244"/>
      <c r="C11" s="61">
        <v>0.01</v>
      </c>
      <c r="D11" s="32"/>
      <c r="E11" s="32"/>
      <c r="F11" s="77"/>
      <c r="G11" s="33"/>
      <c r="H11" s="80"/>
      <c r="I11" s="81"/>
      <c r="J11" s="81"/>
      <c r="K11" s="81"/>
      <c r="L11" s="34"/>
      <c r="M11" s="7"/>
      <c r="N11" s="7"/>
      <c r="O11" s="7"/>
      <c r="P11" s="7"/>
      <c r="Q11" s="7"/>
      <c r="R11" s="7"/>
      <c r="S11" s="7"/>
      <c r="T11" s="7"/>
      <c r="U11" s="96"/>
      <c r="V11" s="247"/>
    </row>
    <row r="12" spans="2:22">
      <c r="B12" s="244"/>
      <c r="C12" s="61">
        <v>0.01</v>
      </c>
      <c r="D12" s="32"/>
      <c r="E12" s="32"/>
      <c r="F12" s="77"/>
      <c r="G12" s="33"/>
      <c r="H12" s="80"/>
      <c r="I12" s="81"/>
      <c r="J12" s="81"/>
      <c r="K12" s="81"/>
      <c r="L12" s="34"/>
      <c r="M12" s="7"/>
      <c r="N12" s="7"/>
      <c r="O12" s="7"/>
      <c r="P12" s="7"/>
      <c r="Q12" s="7"/>
      <c r="R12" s="7"/>
      <c r="S12" s="7"/>
      <c r="T12" s="7"/>
      <c r="U12" s="96"/>
      <c r="V12" s="247"/>
    </row>
    <row r="13" spans="2:22" ht="14.4" thickBot="1">
      <c r="B13" s="245"/>
      <c r="C13" s="97">
        <v>0.01</v>
      </c>
      <c r="D13" s="98"/>
      <c r="E13" s="98"/>
      <c r="F13" s="99"/>
      <c r="G13" s="100"/>
      <c r="H13" s="101"/>
      <c r="I13" s="102"/>
      <c r="J13" s="102"/>
      <c r="K13" s="102"/>
      <c r="L13" s="103"/>
      <c r="M13" s="24"/>
      <c r="N13" s="24"/>
      <c r="O13" s="24"/>
      <c r="P13" s="24"/>
      <c r="Q13" s="24"/>
      <c r="R13" s="24"/>
      <c r="S13" s="24"/>
      <c r="T13" s="24"/>
      <c r="U13" s="104"/>
      <c r="V13" s="247"/>
    </row>
    <row r="19" spans="2:7">
      <c r="E19" s="216" t="s">
        <v>88</v>
      </c>
      <c r="F19" s="1">
        <v>9.81</v>
      </c>
      <c r="G19" s="1" t="s">
        <v>89</v>
      </c>
    </row>
    <row r="20" spans="2:7" ht="18">
      <c r="E20" s="217" t="s">
        <v>90</v>
      </c>
      <c r="F20" s="1">
        <v>1</v>
      </c>
      <c r="G20" s="216" t="s">
        <v>91</v>
      </c>
    </row>
    <row r="26" spans="2:7">
      <c r="B26" s="12" t="s">
        <v>33</v>
      </c>
    </row>
    <row r="27" spans="2:7">
      <c r="B27" s="14" t="s">
        <v>31</v>
      </c>
      <c r="C27" s="9" t="s">
        <v>0</v>
      </c>
      <c r="D27" s="9" t="s">
        <v>1</v>
      </c>
      <c r="E27" s="14" t="s">
        <v>32</v>
      </c>
      <c r="F27" s="9" t="s">
        <v>2</v>
      </c>
      <c r="G27" s="9" t="s">
        <v>3</v>
      </c>
    </row>
    <row r="28" spans="2:7">
      <c r="C28" s="10">
        <v>1</v>
      </c>
      <c r="D28" s="2">
        <f t="shared" ref="D28:D30" si="11">16/C28</f>
        <v>16</v>
      </c>
      <c r="F28" s="50">
        <v>100</v>
      </c>
      <c r="G28" s="2">
        <f>0.0791*(F28)^(-1/4)</f>
        <v>2.5013616291931884E-2</v>
      </c>
    </row>
    <row r="29" spans="2:7">
      <c r="C29" s="10">
        <v>100</v>
      </c>
      <c r="D29" s="2">
        <f t="shared" si="11"/>
        <v>0.16</v>
      </c>
      <c r="F29" s="50">
        <v>10000</v>
      </c>
      <c r="G29" s="2">
        <f t="shared" ref="G29:G30" si="12">0.0791*(F29)^(-1/4)</f>
        <v>7.9099999999999986E-3</v>
      </c>
    </row>
    <row r="30" spans="2:7">
      <c r="C30" s="11">
        <v>10000</v>
      </c>
      <c r="D30" s="2">
        <f t="shared" si="11"/>
        <v>1.6000000000000001E-3</v>
      </c>
      <c r="F30" s="3">
        <v>100000</v>
      </c>
      <c r="G30" s="2">
        <f t="shared" si="12"/>
        <v>4.4481198822556613E-3</v>
      </c>
    </row>
    <row r="33" spans="2:6">
      <c r="B33" s="12" t="s">
        <v>34</v>
      </c>
    </row>
    <row r="34" spans="2:6">
      <c r="C34" s="13" t="s">
        <v>4</v>
      </c>
      <c r="D34" s="13" t="s">
        <v>5</v>
      </c>
      <c r="E34" s="13" t="s">
        <v>6</v>
      </c>
      <c r="F34" s="13" t="s">
        <v>7</v>
      </c>
    </row>
    <row r="35" spans="2:6">
      <c r="C35" s="3">
        <v>1.2571870000000001E-2</v>
      </c>
      <c r="D35" s="3">
        <v>-5.8064359999999999E-3</v>
      </c>
      <c r="E35" s="3">
        <v>1.1309110000000001E-3</v>
      </c>
      <c r="F35" s="3">
        <v>-5.7239520000000001E-6</v>
      </c>
    </row>
  </sheetData>
  <mergeCells count="2">
    <mergeCell ref="B4:B13"/>
    <mergeCell ref="V2:V13"/>
  </mergeCells>
  <phoneticPr fontId="19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25"/>
  <sheetViews>
    <sheetView workbookViewId="0">
      <selection activeCell="I10" sqref="I10"/>
    </sheetView>
  </sheetViews>
  <sheetFormatPr defaultColWidth="8.6640625" defaultRowHeight="18"/>
  <cols>
    <col min="1" max="7" width="8.6640625" style="166"/>
    <col min="8" max="8" width="8.6640625" style="166" customWidth="1"/>
    <col min="9" max="21" width="8.6640625" style="166"/>
    <col min="22" max="24" width="8.77734375" style="166" bestFit="1" customWidth="1"/>
    <col min="25" max="25" width="13.33203125" style="166" bestFit="1" customWidth="1"/>
    <col min="26" max="26" width="8.77734375" style="166" bestFit="1" customWidth="1"/>
    <col min="27" max="27" width="8.6640625" style="166"/>
    <col min="28" max="30" width="8.77734375" style="166" bestFit="1" customWidth="1"/>
    <col min="31" max="31" width="13.33203125" style="166" bestFit="1" customWidth="1"/>
    <col min="32" max="32" width="8.77734375" style="166" bestFit="1" customWidth="1"/>
    <col min="33" max="33" width="8.6640625" style="166"/>
    <col min="34" max="36" width="8.77734375" style="166" bestFit="1" customWidth="1"/>
    <col min="37" max="37" width="13.33203125" style="166" bestFit="1" customWidth="1"/>
    <col min="38" max="38" width="8.77734375" style="166" bestFit="1" customWidth="1"/>
    <col min="39" max="39" width="8.6640625" style="166"/>
    <col min="40" max="42" width="8.77734375" style="166" bestFit="1" customWidth="1"/>
    <col min="43" max="43" width="13.33203125" style="166" bestFit="1" customWidth="1"/>
    <col min="44" max="44" width="8.77734375" style="166" bestFit="1" customWidth="1"/>
    <col min="45" max="45" width="8.6640625" style="166"/>
    <col min="46" max="48" width="8.77734375" style="166" bestFit="1" customWidth="1"/>
    <col min="49" max="49" width="13.33203125" style="166" bestFit="1" customWidth="1"/>
    <col min="50" max="50" width="8.77734375" style="166" bestFit="1" customWidth="1"/>
    <col min="51" max="51" width="8.6640625" style="166"/>
    <col min="52" max="54" width="8.77734375" style="166" bestFit="1" customWidth="1"/>
    <col min="55" max="55" width="13.33203125" style="166" bestFit="1" customWidth="1"/>
    <col min="56" max="56" width="8.77734375" style="166" bestFit="1" customWidth="1"/>
    <col min="57" max="57" width="8.6640625" style="166"/>
    <col min="58" max="60" width="8.77734375" style="166" bestFit="1" customWidth="1"/>
    <col min="61" max="61" width="13.33203125" style="166" bestFit="1" customWidth="1"/>
    <col min="62" max="62" width="8.77734375" style="166" bestFit="1" customWidth="1"/>
    <col min="63" max="63" width="8.6640625" style="166"/>
    <col min="64" max="66" width="8.77734375" style="166" bestFit="1" customWidth="1"/>
    <col min="67" max="67" width="13.33203125" style="166" bestFit="1" customWidth="1"/>
    <col min="68" max="68" width="8.77734375" style="166" bestFit="1" customWidth="1"/>
    <col min="69" max="69" width="8.6640625" style="166"/>
    <col min="70" max="72" width="8.77734375" style="166" bestFit="1" customWidth="1"/>
    <col min="73" max="73" width="13.33203125" style="166" bestFit="1" customWidth="1"/>
    <col min="74" max="74" width="8.77734375" style="166" bestFit="1" customWidth="1"/>
    <col min="75" max="75" width="8.6640625" style="166"/>
    <col min="76" max="78" width="8.77734375" style="166" bestFit="1" customWidth="1"/>
    <col min="79" max="79" width="13.33203125" style="166" bestFit="1" customWidth="1"/>
    <col min="80" max="80" width="8.77734375" style="166" bestFit="1" customWidth="1"/>
    <col min="81" max="82" width="8.6640625" style="166"/>
    <col min="83" max="83" width="8.77734375" style="166" bestFit="1" customWidth="1"/>
    <col min="84" max="87" width="8.6640625" style="166"/>
    <col min="88" max="90" width="8.77734375" style="166" bestFit="1" customWidth="1"/>
    <col min="91" max="91" width="13.33203125" style="166" bestFit="1" customWidth="1"/>
    <col min="92" max="92" width="8.77734375" style="166" bestFit="1" customWidth="1"/>
    <col min="93" max="16384" width="8.6640625" style="166"/>
  </cols>
  <sheetData>
    <row r="1" spans="1:100">
      <c r="A1" s="165"/>
      <c r="B1" s="165"/>
      <c r="C1" s="165"/>
      <c r="D1" s="165"/>
      <c r="E1" s="165"/>
      <c r="F1" s="165"/>
      <c r="G1" s="165"/>
      <c r="H1" s="165"/>
      <c r="I1" s="165"/>
    </row>
    <row r="2" spans="1:100" ht="18.600000000000001" thickBot="1">
      <c r="A2" s="165"/>
      <c r="B2" s="165"/>
      <c r="C2" s="165"/>
      <c r="D2" s="165"/>
      <c r="E2" s="165"/>
      <c r="F2" s="256" t="s">
        <v>66</v>
      </c>
      <c r="G2" s="256"/>
      <c r="H2" s="256"/>
      <c r="I2" s="165"/>
    </row>
    <row r="3" spans="1:100" ht="18.600000000000001" thickBot="1">
      <c r="A3" s="167" t="s">
        <v>67</v>
      </c>
      <c r="B3" s="168">
        <v>8</v>
      </c>
      <c r="C3" s="169" t="s">
        <v>68</v>
      </c>
      <c r="D3" s="170" t="s">
        <v>67</v>
      </c>
      <c r="E3" s="169">
        <v>3</v>
      </c>
      <c r="F3" s="171">
        <v>0</v>
      </c>
      <c r="G3" s="172">
        <v>4</v>
      </c>
      <c r="H3" s="173">
        <v>0</v>
      </c>
      <c r="I3" s="165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214"/>
      <c r="CB3" s="214"/>
      <c r="CC3" s="214"/>
      <c r="CD3" s="214"/>
      <c r="CE3" s="214"/>
      <c r="CF3" s="214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</row>
    <row r="4" spans="1:100" ht="18.600000000000001" thickBot="1">
      <c r="A4" s="165"/>
      <c r="B4" s="165" t="s">
        <v>76</v>
      </c>
      <c r="C4" s="165"/>
      <c r="D4" s="165"/>
      <c r="E4" s="165" t="s">
        <v>77</v>
      </c>
      <c r="F4" s="174">
        <f ca="1">RANDBETWEEN(0,F3+10)</f>
        <v>2</v>
      </c>
      <c r="G4" s="174">
        <f ca="1">RANDBETWEEN(0,G3+3)</f>
        <v>4</v>
      </c>
      <c r="H4" s="174">
        <f ca="1">RANDBETWEEN(0,H3+3)</f>
        <v>2</v>
      </c>
      <c r="I4" s="165"/>
      <c r="N4" s="214"/>
      <c r="O4" s="214"/>
      <c r="P4" s="214"/>
      <c r="Q4" s="214"/>
      <c r="R4" s="214"/>
      <c r="S4" s="214"/>
      <c r="T4" s="214"/>
      <c r="U4" s="214"/>
      <c r="V4" s="214"/>
      <c r="W4" s="214">
        <v>1</v>
      </c>
      <c r="X4" s="214"/>
      <c r="Y4" s="214"/>
      <c r="Z4" s="214"/>
      <c r="AA4" s="214"/>
      <c r="AB4" s="214"/>
      <c r="AC4" s="214">
        <v>2</v>
      </c>
      <c r="AD4" s="214"/>
      <c r="AE4" s="214"/>
      <c r="AF4" s="214"/>
      <c r="AG4" s="214"/>
      <c r="AH4" s="214"/>
      <c r="AI4" s="214">
        <v>3</v>
      </c>
      <c r="AJ4" s="214"/>
      <c r="AK4" s="214"/>
      <c r="AL4" s="214"/>
      <c r="AM4" s="214"/>
      <c r="AN4" s="214"/>
      <c r="AO4" s="214">
        <v>4</v>
      </c>
      <c r="AP4" s="214"/>
      <c r="AQ4" s="214"/>
      <c r="AR4" s="214"/>
      <c r="AS4" s="214"/>
      <c r="AT4" s="214"/>
      <c r="AU4" s="214">
        <v>5</v>
      </c>
      <c r="AV4" s="214"/>
      <c r="AW4" s="214"/>
      <c r="AX4" s="214"/>
      <c r="AY4" s="214"/>
      <c r="AZ4" s="214"/>
      <c r="BA4" s="214">
        <v>6</v>
      </c>
      <c r="BB4" s="214"/>
      <c r="BC4" s="214"/>
      <c r="BD4" s="214"/>
      <c r="BE4" s="214"/>
      <c r="BF4" s="214"/>
      <c r="BG4" s="214">
        <v>7</v>
      </c>
      <c r="BH4" s="214"/>
      <c r="BI4" s="214"/>
      <c r="BJ4" s="214"/>
      <c r="BK4" s="214"/>
      <c r="BL4" s="214"/>
      <c r="BM4" s="214">
        <v>8</v>
      </c>
      <c r="BN4" s="214"/>
      <c r="BO4" s="214"/>
      <c r="BP4" s="214"/>
      <c r="BQ4" s="214"/>
      <c r="BR4" s="214"/>
      <c r="BS4" s="214">
        <v>9</v>
      </c>
      <c r="BT4" s="214"/>
      <c r="BU4" s="214"/>
      <c r="BV4" s="214"/>
      <c r="BW4" s="214"/>
      <c r="BX4" s="214"/>
      <c r="BY4" s="214">
        <v>10</v>
      </c>
      <c r="BZ4" s="214"/>
      <c r="CA4" s="214"/>
      <c r="CB4" s="214"/>
      <c r="CC4" s="214"/>
      <c r="CD4" s="214"/>
      <c r="CE4" s="214">
        <v>11</v>
      </c>
      <c r="CF4" s="214"/>
      <c r="CG4" s="214"/>
      <c r="CH4" s="214"/>
      <c r="CI4" s="214"/>
      <c r="CJ4" s="214"/>
      <c r="CK4" s="214">
        <v>12</v>
      </c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</row>
    <row r="5" spans="1:100" ht="54.6" thickBot="1">
      <c r="A5" s="165"/>
      <c r="B5" s="165"/>
      <c r="C5" s="165"/>
      <c r="D5" s="165"/>
      <c r="E5" s="175" t="s">
        <v>69</v>
      </c>
      <c r="F5" s="176" t="s">
        <v>70</v>
      </c>
      <c r="G5" s="176" t="s">
        <v>71</v>
      </c>
      <c r="H5" s="177" t="s">
        <v>72</v>
      </c>
      <c r="I5" s="165"/>
      <c r="N5" s="214"/>
      <c r="O5" s="214"/>
      <c r="P5" s="214"/>
      <c r="Q5" s="214"/>
      <c r="R5" s="214"/>
      <c r="S5" s="214"/>
      <c r="T5" s="214"/>
      <c r="U5" s="214"/>
      <c r="V5" s="214"/>
      <c r="W5" s="214" t="s">
        <v>65</v>
      </c>
      <c r="X5" s="214" t="s">
        <v>73</v>
      </c>
      <c r="Y5" s="214" t="s">
        <v>74</v>
      </c>
      <c r="Z5" s="214" t="s">
        <v>75</v>
      </c>
      <c r="AA5" s="214"/>
      <c r="AB5" s="214"/>
      <c r="AC5" s="214" t="s">
        <v>65</v>
      </c>
      <c r="AD5" s="214" t="s">
        <v>73</v>
      </c>
      <c r="AE5" s="214" t="s">
        <v>74</v>
      </c>
      <c r="AF5" s="214" t="s">
        <v>75</v>
      </c>
      <c r="AG5" s="214"/>
      <c r="AH5" s="214"/>
      <c r="AI5" s="214" t="s">
        <v>65</v>
      </c>
      <c r="AJ5" s="214" t="s">
        <v>73</v>
      </c>
      <c r="AK5" s="214" t="s">
        <v>74</v>
      </c>
      <c r="AL5" s="214" t="s">
        <v>75</v>
      </c>
      <c r="AM5" s="214"/>
      <c r="AN5" s="214"/>
      <c r="AO5" s="214" t="s">
        <v>65</v>
      </c>
      <c r="AP5" s="214" t="s">
        <v>73</v>
      </c>
      <c r="AQ5" s="214" t="s">
        <v>74</v>
      </c>
      <c r="AR5" s="214" t="s">
        <v>75</v>
      </c>
      <c r="AS5" s="214"/>
      <c r="AT5" s="214"/>
      <c r="AU5" s="214" t="s">
        <v>65</v>
      </c>
      <c r="AV5" s="214" t="s">
        <v>73</v>
      </c>
      <c r="AW5" s="214" t="s">
        <v>74</v>
      </c>
      <c r="AX5" s="214" t="s">
        <v>75</v>
      </c>
      <c r="AY5" s="214"/>
      <c r="AZ5" s="214"/>
      <c r="BA5" s="214" t="s">
        <v>65</v>
      </c>
      <c r="BB5" s="214" t="s">
        <v>73</v>
      </c>
      <c r="BC5" s="214" t="s">
        <v>74</v>
      </c>
      <c r="BD5" s="214" t="s">
        <v>75</v>
      </c>
      <c r="BE5" s="214"/>
      <c r="BF5" s="214"/>
      <c r="BG5" s="214" t="s">
        <v>65</v>
      </c>
      <c r="BH5" s="214" t="s">
        <v>73</v>
      </c>
      <c r="BI5" s="214" t="s">
        <v>74</v>
      </c>
      <c r="BJ5" s="214" t="s">
        <v>75</v>
      </c>
      <c r="BK5" s="214"/>
      <c r="BL5" s="214"/>
      <c r="BM5" s="214" t="s">
        <v>65</v>
      </c>
      <c r="BN5" s="214" t="s">
        <v>73</v>
      </c>
      <c r="BO5" s="214" t="s">
        <v>74</v>
      </c>
      <c r="BP5" s="214" t="s">
        <v>75</v>
      </c>
      <c r="BQ5" s="214"/>
      <c r="BR5" s="214"/>
      <c r="BS5" s="214" t="s">
        <v>65</v>
      </c>
      <c r="BT5" s="214" t="s">
        <v>73</v>
      </c>
      <c r="BU5" s="214" t="s">
        <v>74</v>
      </c>
      <c r="BV5" s="214" t="s">
        <v>75</v>
      </c>
      <c r="BW5" s="214"/>
      <c r="BX5" s="214"/>
      <c r="BY5" s="214" t="s">
        <v>65</v>
      </c>
      <c r="BZ5" s="214" t="s">
        <v>73</v>
      </c>
      <c r="CA5" s="214" t="s">
        <v>74</v>
      </c>
      <c r="CB5" s="214" t="s">
        <v>75</v>
      </c>
      <c r="CC5" s="214"/>
      <c r="CD5" s="214"/>
      <c r="CE5" s="214" t="s">
        <v>65</v>
      </c>
      <c r="CF5" s="214" t="s">
        <v>73</v>
      </c>
      <c r="CG5" s="214" t="s">
        <v>74</v>
      </c>
      <c r="CH5" s="214" t="s">
        <v>75</v>
      </c>
      <c r="CI5" s="214"/>
      <c r="CJ5" s="214"/>
      <c r="CK5" s="214" t="s">
        <v>65</v>
      </c>
      <c r="CL5" s="214" t="s">
        <v>73</v>
      </c>
      <c r="CM5" s="214" t="s">
        <v>74</v>
      </c>
      <c r="CN5" s="214" t="s">
        <v>75</v>
      </c>
      <c r="CO5" s="214"/>
      <c r="CP5" s="214"/>
      <c r="CQ5" s="214"/>
      <c r="CR5" s="214"/>
      <c r="CS5" s="214"/>
      <c r="CT5" s="214"/>
      <c r="CU5" s="214"/>
      <c r="CV5" s="214"/>
    </row>
    <row r="6" spans="1:100">
      <c r="A6" s="165"/>
      <c r="B6" s="165"/>
      <c r="C6" s="165"/>
      <c r="D6" s="165"/>
      <c r="E6" s="184">
        <v>4.0000000000000001E-3</v>
      </c>
      <c r="F6" s="185">
        <f ca="1">10+G4+H4*0.1</f>
        <v>14.2</v>
      </c>
      <c r="G6" s="186">
        <f ca="1">IF($F$4=10,W6,IF($F$4=9,AC6,IF($F$4=8,AI6,IF($F$4=7,AO6,IF($F$4=6,AU6,IF($F$4=5,BA6,IF($F$4=4,BG6,IF($F$4=3,BM6,IF($F$4=2,BS6,BY6)))))))))</f>
        <v>0.184</v>
      </c>
      <c r="H6" s="205">
        <f ca="1">IF($F$4=10,X6,IF($F$4=9,AD6,IF($F$4=8,AJ6,IF($F$4=7,AP6,IF($F$4=6,AV6,IF($F$4=5,BB6,IF($F$4=4,BH6,IF($F$4=3,BN6,IF($F$4=2,BT6,BZ6)))))))))</f>
        <v>7.2371014492753627E-3</v>
      </c>
      <c r="I6" s="165"/>
      <c r="N6" s="214"/>
      <c r="O6" s="214"/>
      <c r="P6" s="214"/>
      <c r="Q6" s="214"/>
      <c r="R6" s="214"/>
      <c r="S6" s="214"/>
      <c r="T6" s="214"/>
      <c r="U6" s="214"/>
      <c r="V6" s="214">
        <v>4.0000000000000001E-3</v>
      </c>
      <c r="W6" s="214">
        <v>2.8499999999999914E-2</v>
      </c>
      <c r="X6" s="214">
        <v>1.5919859122171642E-3</v>
      </c>
      <c r="Y6" s="214">
        <v>1.5933724649361517E-6</v>
      </c>
      <c r="Z6" s="214">
        <v>0.12679655199055312</v>
      </c>
      <c r="AA6" s="214"/>
      <c r="AB6" s="214">
        <v>4.0000000000000001E-3</v>
      </c>
      <c r="AC6" s="214">
        <v>3.78E-2</v>
      </c>
      <c r="AD6" s="214">
        <v>1.7888967696176414E-3</v>
      </c>
      <c r="AE6" s="214">
        <v>1.7897952468315508E-6</v>
      </c>
      <c r="AF6" s="214">
        <v>0.14242738032781013</v>
      </c>
      <c r="AG6" s="214"/>
      <c r="AH6" s="214">
        <v>4.0000000000000001E-3</v>
      </c>
      <c r="AI6" s="214">
        <v>4.8999999999999988E-2</v>
      </c>
      <c r="AJ6" s="214">
        <v>2.8315073154134064E-3</v>
      </c>
      <c r="AK6" s="214">
        <v>2.8325434598110054E-6</v>
      </c>
      <c r="AL6" s="214">
        <v>0.22540664657577048</v>
      </c>
      <c r="AM6" s="214"/>
      <c r="AN6" s="214">
        <v>4.0000000000000001E-3</v>
      </c>
      <c r="AO6" s="214">
        <v>4.0300000000000009E-2</v>
      </c>
      <c r="AP6" s="214">
        <v>1.9477648661947837E-3</v>
      </c>
      <c r="AQ6" s="214">
        <v>1.9489069256532167E-6</v>
      </c>
      <c r="AR6" s="214">
        <v>0.15508908542186922</v>
      </c>
      <c r="AS6" s="214"/>
      <c r="AT6" s="214">
        <v>4.0000000000000001E-3</v>
      </c>
      <c r="AU6" s="214">
        <v>4.4500000000000033E-2</v>
      </c>
      <c r="AV6" s="214">
        <v>2.1317916666666668E-3</v>
      </c>
      <c r="AW6" s="214">
        <v>2.1492565251903635E-6</v>
      </c>
      <c r="AX6" s="214">
        <v>0.17103239997827852</v>
      </c>
      <c r="AY6" s="214"/>
      <c r="AZ6" s="214">
        <v>4.0000000000000001E-3</v>
      </c>
      <c r="BA6" s="214">
        <v>0.13420000000000001</v>
      </c>
      <c r="BB6" s="214">
        <v>5.7559665871121718E-3</v>
      </c>
      <c r="BC6" s="214">
        <v>5.7597294183411737E-6</v>
      </c>
      <c r="BD6" s="214">
        <v>0.45834470390040249</v>
      </c>
      <c r="BE6" s="214"/>
      <c r="BF6" s="214">
        <v>4.0000000000000001E-3</v>
      </c>
      <c r="BG6" s="214">
        <v>4.3500000000000039E-2</v>
      </c>
      <c r="BH6" s="214">
        <v>2.6590089340214193E-3</v>
      </c>
      <c r="BI6" s="214">
        <v>2.6608409229969027E-6</v>
      </c>
      <c r="BJ6" s="214">
        <v>0.21174299283807918</v>
      </c>
      <c r="BK6" s="214"/>
      <c r="BL6" s="214">
        <v>4.0000000000000001E-3</v>
      </c>
      <c r="BM6" s="214">
        <v>0.17250000000000001</v>
      </c>
      <c r="BN6" s="214">
        <v>7.3710394265232987E-3</v>
      </c>
      <c r="BO6" s="214">
        <v>7.3767150710990022E-6</v>
      </c>
      <c r="BP6" s="214">
        <v>0.58702033367294415</v>
      </c>
      <c r="BQ6" s="214"/>
      <c r="BR6" s="214">
        <v>4.0000000000000001E-3</v>
      </c>
      <c r="BS6" s="214">
        <v>0.184</v>
      </c>
      <c r="BT6" s="214">
        <v>7.2371014492753627E-3</v>
      </c>
      <c r="BU6" s="214">
        <v>7.2407362988974087E-6</v>
      </c>
      <c r="BV6" s="214">
        <v>0.576199486797219</v>
      </c>
      <c r="BW6" s="214"/>
      <c r="BX6" s="214">
        <v>4.0000000000000001E-3</v>
      </c>
      <c r="BY6" s="214">
        <v>0.20040000000000002</v>
      </c>
      <c r="BZ6" s="214">
        <v>7.5552147239263808E-3</v>
      </c>
      <c r="CA6" s="214">
        <v>7.5569921284749983E-6</v>
      </c>
      <c r="CB6" s="214">
        <v>0.60136632607666973</v>
      </c>
      <c r="CC6" s="214"/>
      <c r="CD6" s="214"/>
      <c r="CE6" s="214"/>
      <c r="CF6" s="214"/>
      <c r="CG6" s="214"/>
      <c r="CH6" s="214"/>
      <c r="CI6" s="214"/>
      <c r="CJ6" s="214">
        <v>4.0000000000000001E-3</v>
      </c>
      <c r="CK6" s="214">
        <v>0.18100000000000002</v>
      </c>
      <c r="CL6" s="214">
        <v>7.3792372881355938E-3</v>
      </c>
      <c r="CM6" s="214">
        <v>7.3848128218160644E-6</v>
      </c>
      <c r="CN6" s="214">
        <v>0.58766473220021742</v>
      </c>
      <c r="CO6" s="214"/>
      <c r="CP6" s="214"/>
      <c r="CQ6" s="214"/>
      <c r="CR6" s="214"/>
      <c r="CS6" s="214"/>
      <c r="CT6" s="214"/>
      <c r="CU6" s="214"/>
      <c r="CV6" s="214"/>
    </row>
    <row r="7" spans="1:100">
      <c r="A7" s="165"/>
      <c r="B7" s="165"/>
      <c r="C7" s="165"/>
      <c r="D7" s="165"/>
      <c r="E7" s="187">
        <v>4.0000000000000001E-3</v>
      </c>
      <c r="F7" s="188">
        <f ca="1">F6</f>
        <v>14.2</v>
      </c>
      <c r="G7" s="189">
        <f t="shared" ref="G7:G20" ca="1" si="0">IF($F$4=10,W7,IF($F$4=9,AC7,IF($F$4=8,AI7,IF($F$4=7,AO7,IF($F$4=6,AU7,IF($F$4=5,BA7,IF($F$4=4,BG7,IF($F$4=3,BM7,IF($F$4=2,BS7,BY7)))))))))</f>
        <v>0.1115</v>
      </c>
      <c r="H7" s="206">
        <f t="shared" ref="H7:H20" ca="1" si="1">IF($F$4=10,X7,IF($F$4=9,AD7,IF($F$4=8,AJ7,IF($F$4=7,AP7,IF($F$4=6,AV7,IF($F$4=5,BB7,IF($F$4=4,BH7,IF($F$4=3,BN7,IF($F$4=2,BT7,BZ7)))))))))</f>
        <v>6.1089156626506014E-3</v>
      </c>
      <c r="I7" s="165"/>
      <c r="N7" s="214"/>
      <c r="O7" s="214"/>
      <c r="P7" s="214"/>
      <c r="Q7" s="214"/>
      <c r="R7" s="214"/>
      <c r="S7" s="214"/>
      <c r="T7" s="214"/>
      <c r="U7" s="214"/>
      <c r="V7" s="214">
        <v>4.0000000000000001E-3</v>
      </c>
      <c r="W7" s="214">
        <v>5.8400000000000007E-2</v>
      </c>
      <c r="X7" s="214">
        <v>2.8903397341211228E-3</v>
      </c>
      <c r="Y7" s="214">
        <v>2.8928570983681229E-6</v>
      </c>
      <c r="Z7" s="214">
        <v>0.23020625343188203</v>
      </c>
      <c r="AA7" s="214"/>
      <c r="AB7" s="214">
        <v>4.0000000000000001E-3</v>
      </c>
      <c r="AC7" s="214">
        <v>6.6199999999999995E-2</v>
      </c>
      <c r="AD7" s="214">
        <v>3.037456875308034E-3</v>
      </c>
      <c r="AE7" s="214">
        <v>3.0389824444951703E-6</v>
      </c>
      <c r="AF7" s="214">
        <v>0.24183453900544891</v>
      </c>
      <c r="AG7" s="214"/>
      <c r="AH7" s="214">
        <v>4.0000000000000001E-3</v>
      </c>
      <c r="AI7" s="214">
        <v>7.5999999999999956E-2</v>
      </c>
      <c r="AJ7" s="214">
        <v>3.6826178747361013E-3</v>
      </c>
      <c r="AK7" s="214">
        <v>3.6839654693047733E-6</v>
      </c>
      <c r="AL7" s="214">
        <v>0.29316065730985436</v>
      </c>
      <c r="AM7" s="214"/>
      <c r="AN7" s="214">
        <v>4.0000000000000001E-3</v>
      </c>
      <c r="AO7" s="214">
        <v>8.1299999999999956E-2</v>
      </c>
      <c r="AP7" s="214">
        <v>3.5658748791603367E-3</v>
      </c>
      <c r="AQ7" s="214">
        <v>3.5679657070646767E-6</v>
      </c>
      <c r="AR7" s="214">
        <v>0.2839296895308564</v>
      </c>
      <c r="AS7" s="214"/>
      <c r="AT7" s="214">
        <v>4.0000000000000001E-3</v>
      </c>
      <c r="AU7" s="214">
        <v>7.9100000000000004E-2</v>
      </c>
      <c r="AV7" s="214">
        <v>3.5581411949461056E-3</v>
      </c>
      <c r="AW7" s="214">
        <v>3.5872915258854506E-6</v>
      </c>
      <c r="AX7" s="214">
        <v>0.28546758932816868</v>
      </c>
      <c r="AY7" s="214"/>
      <c r="AZ7" s="214">
        <v>4.0000000000000001E-3</v>
      </c>
      <c r="BA7" s="214">
        <v>0.1492</v>
      </c>
      <c r="BB7" s="214">
        <v>6.8788480635551142E-3</v>
      </c>
      <c r="BC7" s="214">
        <v>6.8833449528127868E-6</v>
      </c>
      <c r="BD7" s="214">
        <v>0.5477591871234021</v>
      </c>
      <c r="BE7" s="214"/>
      <c r="BF7" s="214">
        <v>4.0000000000000001E-3</v>
      </c>
      <c r="BG7" s="214">
        <v>7.949999999999996E-2</v>
      </c>
      <c r="BH7" s="214">
        <v>3.995833333333333E-3</v>
      </c>
      <c r="BI7" s="214">
        <v>3.9985863600422218E-6</v>
      </c>
      <c r="BJ7" s="214">
        <v>0.31819739229027438</v>
      </c>
      <c r="BK7" s="214"/>
      <c r="BL7" s="214">
        <v>4.0000000000000001E-3</v>
      </c>
      <c r="BM7" s="214">
        <v>0.15200000000000002</v>
      </c>
      <c r="BN7" s="214">
        <v>6.7002135231316725E-3</v>
      </c>
      <c r="BO7" s="214">
        <v>6.7053726368384564E-6</v>
      </c>
      <c r="BP7" s="214">
        <v>0.53359660021298838</v>
      </c>
      <c r="BQ7" s="214"/>
      <c r="BR7" s="214">
        <v>4.0000000000000001E-3</v>
      </c>
      <c r="BS7" s="214">
        <v>0.1115</v>
      </c>
      <c r="BT7" s="214">
        <v>6.1089156626506014E-3</v>
      </c>
      <c r="BU7" s="214">
        <v>6.1119838785576368E-6</v>
      </c>
      <c r="BV7" s="214">
        <v>0.48637622318521123</v>
      </c>
      <c r="BW7" s="214"/>
      <c r="BX7" s="214">
        <v>4.0000000000000001E-3</v>
      </c>
      <c r="BY7" s="214">
        <v>0.1772</v>
      </c>
      <c r="BZ7" s="214">
        <v>6.7478397486252948E-3</v>
      </c>
      <c r="CA7" s="214">
        <v>6.7494272139060047E-6</v>
      </c>
      <c r="CB7" s="214">
        <v>0.53710235206604995</v>
      </c>
      <c r="CC7" s="214"/>
      <c r="CD7" s="214"/>
      <c r="CE7" s="214"/>
      <c r="CF7" s="214"/>
      <c r="CG7" s="214"/>
      <c r="CH7" s="214"/>
      <c r="CI7" s="214"/>
      <c r="CJ7" s="214">
        <v>4.0000000000000001E-3</v>
      </c>
      <c r="CK7" s="214">
        <v>0.14050000000000001</v>
      </c>
      <c r="CL7" s="214">
        <v>6.0904086385771767E-3</v>
      </c>
      <c r="CM7" s="214">
        <v>6.0950103714075894E-6</v>
      </c>
      <c r="CN7" s="214">
        <v>0.48502551440294345</v>
      </c>
      <c r="CO7" s="214"/>
      <c r="CP7" s="214"/>
      <c r="CQ7" s="214"/>
      <c r="CR7" s="214"/>
      <c r="CS7" s="214"/>
      <c r="CT7" s="214"/>
      <c r="CU7" s="214"/>
      <c r="CV7" s="214"/>
    </row>
    <row r="8" spans="1:100">
      <c r="A8" s="165"/>
      <c r="B8" s="165"/>
      <c r="C8" s="165"/>
      <c r="D8" s="165"/>
      <c r="E8" s="187">
        <v>4.0000000000000001E-3</v>
      </c>
      <c r="F8" s="188">
        <f ca="1">F7</f>
        <v>14.2</v>
      </c>
      <c r="G8" s="189">
        <f t="shared" ca="1" si="0"/>
        <v>0.11</v>
      </c>
      <c r="H8" s="206">
        <f t="shared" ca="1" si="1"/>
        <v>4.5762727272727274E-3</v>
      </c>
      <c r="I8" s="165"/>
      <c r="N8" s="214"/>
      <c r="O8" s="214"/>
      <c r="P8" s="214"/>
      <c r="Q8" s="214"/>
      <c r="R8" s="214"/>
      <c r="S8" s="214"/>
      <c r="T8" s="214"/>
      <c r="U8" s="214"/>
      <c r="V8" s="214">
        <v>4.0000000000000001E-3</v>
      </c>
      <c r="W8" s="214">
        <v>8.6999999999999994E-2</v>
      </c>
      <c r="X8" s="214">
        <v>4.1202340993200795E-3</v>
      </c>
      <c r="Y8" s="214">
        <v>4.1238226497899274E-6</v>
      </c>
      <c r="Z8" s="214">
        <v>0.32816337957419245</v>
      </c>
      <c r="AA8" s="214"/>
      <c r="AB8" s="214">
        <v>4.0000000000000001E-3</v>
      </c>
      <c r="AC8" s="214">
        <v>9.6699999999999994E-2</v>
      </c>
      <c r="AD8" s="214">
        <v>4.3337016574585639E-3</v>
      </c>
      <c r="AE8" s="214">
        <v>4.3358782683492747E-6</v>
      </c>
      <c r="AF8" s="214">
        <v>0.34503822952625723</v>
      </c>
      <c r="AG8" s="214"/>
      <c r="AH8" s="214">
        <v>4.0000000000000001E-3</v>
      </c>
      <c r="AI8" s="214">
        <v>9.4000000000000028E-2</v>
      </c>
      <c r="AJ8" s="214">
        <v>4.3343034925732646E-3</v>
      </c>
      <c r="AK8" s="214">
        <v>4.3358895609746695E-6</v>
      </c>
      <c r="AL8" s="214">
        <v>0.34503912816483334</v>
      </c>
      <c r="AM8" s="214"/>
      <c r="AN8" s="214">
        <v>4.0000000000000001E-3</v>
      </c>
      <c r="AO8" s="214">
        <v>0.1143</v>
      </c>
      <c r="AP8" s="214">
        <v>4.9419543023821108E-3</v>
      </c>
      <c r="AQ8" s="214">
        <v>4.9448519856456996E-6</v>
      </c>
      <c r="AR8" s="214">
        <v>0.39349881818664351</v>
      </c>
      <c r="AS8" s="214"/>
      <c r="AT8" s="214">
        <v>4.0000000000000001E-3</v>
      </c>
      <c r="AU8" s="214">
        <v>0.10300000000000001</v>
      </c>
      <c r="AV8" s="214">
        <v>4.5118117390514261E-3</v>
      </c>
      <c r="AW8" s="214">
        <v>4.5487750853953489E-6</v>
      </c>
      <c r="AX8" s="214">
        <v>0.3619800199269641</v>
      </c>
      <c r="AY8" s="214"/>
      <c r="AZ8" s="214">
        <v>4.0000000000000001E-3</v>
      </c>
      <c r="BA8" s="214">
        <v>0.18330000000000002</v>
      </c>
      <c r="BB8" s="214">
        <v>7.8191699604743068E-3</v>
      </c>
      <c r="BC8" s="214">
        <v>7.8242815636198197E-6</v>
      </c>
      <c r="BD8" s="214">
        <v>0.62263654349643915</v>
      </c>
      <c r="BE8" s="214"/>
      <c r="BF8" s="214">
        <v>4.0000000000000001E-3</v>
      </c>
      <c r="BG8" s="214">
        <v>0.10850000000000001</v>
      </c>
      <c r="BH8" s="214">
        <v>5.772475027746948E-3</v>
      </c>
      <c r="BI8" s="214">
        <v>5.7764521150281449E-6</v>
      </c>
      <c r="BJ8" s="214">
        <v>0.45967545382018138</v>
      </c>
      <c r="BK8" s="214"/>
      <c r="BL8" s="214">
        <v>4.0000000000000001E-3</v>
      </c>
      <c r="BM8" s="214">
        <v>0.11949999999999997</v>
      </c>
      <c r="BN8" s="214">
        <v>5.2615738321663708E-3</v>
      </c>
      <c r="BO8" s="214">
        <v>5.2656252041984814E-6</v>
      </c>
      <c r="BP8" s="214">
        <v>0.41902513985872952</v>
      </c>
      <c r="BQ8" s="214"/>
      <c r="BR8" s="214">
        <v>4.0000000000000001E-3</v>
      </c>
      <c r="BS8" s="214">
        <v>0.11</v>
      </c>
      <c r="BT8" s="214">
        <v>4.5762727272727274E-3</v>
      </c>
      <c r="BU8" s="214">
        <v>4.5785711700000677E-6</v>
      </c>
      <c r="BV8" s="214">
        <v>0.36435111700177675</v>
      </c>
      <c r="BW8" s="214"/>
      <c r="BX8" s="214">
        <v>4.0000000000000001E-3</v>
      </c>
      <c r="BY8" s="214">
        <v>0.14830000000000002</v>
      </c>
      <c r="BZ8" s="214">
        <v>5.8371417250033036E-3</v>
      </c>
      <c r="CA8" s="214">
        <v>5.838514943718066E-6</v>
      </c>
      <c r="CB8" s="214">
        <v>0.46461425680431467</v>
      </c>
      <c r="CC8" s="214"/>
      <c r="CD8" s="214"/>
      <c r="CE8" s="214"/>
      <c r="CF8" s="214"/>
      <c r="CG8" s="214"/>
      <c r="CH8" s="214"/>
      <c r="CI8" s="214"/>
      <c r="CJ8" s="214">
        <v>4.0000000000000001E-3</v>
      </c>
      <c r="CK8" s="214">
        <v>0.11349999999999998</v>
      </c>
      <c r="CL8" s="214">
        <v>5.159160788569362E-3</v>
      </c>
      <c r="CM8" s="214">
        <v>5.1630588980373799E-6</v>
      </c>
      <c r="CN8" s="214">
        <v>0.41086317254862159</v>
      </c>
      <c r="CO8" s="214"/>
      <c r="CP8" s="214"/>
      <c r="CQ8" s="214"/>
      <c r="CR8" s="214"/>
      <c r="CS8" s="214"/>
      <c r="CT8" s="214"/>
      <c r="CU8" s="214"/>
      <c r="CV8" s="214"/>
    </row>
    <row r="9" spans="1:100">
      <c r="A9" s="165"/>
      <c r="B9" s="165"/>
      <c r="C9" s="165"/>
      <c r="D9" s="165"/>
      <c r="E9" s="187">
        <v>4.0000000000000001E-3</v>
      </c>
      <c r="F9" s="188">
        <f ca="1">F8</f>
        <v>14.2</v>
      </c>
      <c r="G9" s="189">
        <f t="shared" ca="1" si="0"/>
        <v>7.2499999999999967E-2</v>
      </c>
      <c r="H9" s="206">
        <f t="shared" ca="1" si="1"/>
        <v>3.2229411764705877E-3</v>
      </c>
      <c r="I9" s="165"/>
      <c r="N9" s="214"/>
      <c r="O9" s="214"/>
      <c r="P9" s="214"/>
      <c r="Q9" s="214"/>
      <c r="R9" s="214"/>
      <c r="S9" s="214"/>
      <c r="T9" s="214"/>
      <c r="U9" s="214"/>
      <c r="V9" s="214">
        <v>4.0000000000000001E-3</v>
      </c>
      <c r="W9" s="214">
        <v>0.13300000000000003</v>
      </c>
      <c r="X9" s="214">
        <v>5.9379992846071298E-3</v>
      </c>
      <c r="Y9" s="214">
        <v>5.9431710320392109E-6</v>
      </c>
      <c r="Z9" s="214">
        <v>0.47294252369480072</v>
      </c>
      <c r="AA9" s="214"/>
      <c r="AB9" s="214">
        <v>4.0000000000000001E-3</v>
      </c>
      <c r="AC9" s="214">
        <v>0.1245</v>
      </c>
      <c r="AD9" s="214">
        <v>5.2894528152260109E-3</v>
      </c>
      <c r="AE9" s="214">
        <v>5.2921094541720048E-6</v>
      </c>
      <c r="AF9" s="214">
        <v>0.42113268950741339</v>
      </c>
      <c r="AG9" s="214"/>
      <c r="AH9" s="214">
        <v>4.0000000000000001E-3</v>
      </c>
      <c r="AI9" s="214">
        <v>0.11599999999999999</v>
      </c>
      <c r="AJ9" s="214">
        <v>5.016654684878984E-3</v>
      </c>
      <c r="AK9" s="214">
        <v>5.0184904486851128E-6</v>
      </c>
      <c r="AL9" s="214">
        <v>0.39935878088384974</v>
      </c>
      <c r="AM9" s="214"/>
      <c r="AN9" s="214">
        <v>4.0000000000000001E-3</v>
      </c>
      <c r="AO9" s="214">
        <v>0.14810000000000004</v>
      </c>
      <c r="AP9" s="214">
        <v>6.0609568812758407E-3</v>
      </c>
      <c r="AQ9" s="214">
        <v>6.0645106845369794E-6</v>
      </c>
      <c r="AR9" s="214">
        <v>0.48259842643883716</v>
      </c>
      <c r="AS9" s="214"/>
      <c r="AT9" s="214">
        <v>4.0000000000000001E-3</v>
      </c>
      <c r="AU9" s="214">
        <v>0.14300000000000002</v>
      </c>
      <c r="AV9" s="214">
        <v>6.0098823006884301E-3</v>
      </c>
      <c r="AW9" s="214">
        <v>6.0591186992384418E-6</v>
      </c>
      <c r="AX9" s="214">
        <v>0.48216934588216659</v>
      </c>
      <c r="AY9" s="214"/>
      <c r="AZ9" s="214">
        <v>4.0000000000000001E-3</v>
      </c>
      <c r="BA9" s="214">
        <v>7.1400000000000005E-2</v>
      </c>
      <c r="BB9" s="214">
        <v>3.5352380952380965E-3</v>
      </c>
      <c r="BC9" s="214">
        <v>3.5375491761148523E-6</v>
      </c>
      <c r="BD9" s="214">
        <v>0.28150921890467029</v>
      </c>
      <c r="BE9" s="214"/>
      <c r="BF9" s="214">
        <v>4.0000000000000001E-3</v>
      </c>
      <c r="BG9" s="214">
        <v>0.18099999999999999</v>
      </c>
      <c r="BH9" s="214">
        <v>7.1996569958553665E-3</v>
      </c>
      <c r="BI9" s="214">
        <v>7.2046173749179975E-6</v>
      </c>
      <c r="BJ9" s="214">
        <v>0.57332523415197723</v>
      </c>
      <c r="BK9" s="214"/>
      <c r="BL9" s="214">
        <v>4.0000000000000001E-3</v>
      </c>
      <c r="BM9" s="214">
        <v>9.6700000000000036E-2</v>
      </c>
      <c r="BN9" s="214">
        <v>4.3512119649303767E-3</v>
      </c>
      <c r="BO9" s="214">
        <v>4.3545623652141727E-6</v>
      </c>
      <c r="BP9" s="214">
        <v>0.34652506271288547</v>
      </c>
      <c r="BQ9" s="214"/>
      <c r="BR9" s="214">
        <v>4.0000000000000001E-3</v>
      </c>
      <c r="BS9" s="214">
        <v>7.2499999999999967E-2</v>
      </c>
      <c r="BT9" s="214">
        <v>3.2229411764705877E-3</v>
      </c>
      <c r="BU9" s="214">
        <v>3.2245599055431702E-6</v>
      </c>
      <c r="BV9" s="214">
        <v>0.25660232413156536</v>
      </c>
      <c r="BW9" s="214"/>
      <c r="BX9" s="214">
        <v>4.0000000000000001E-3</v>
      </c>
      <c r="BY9" s="214">
        <v>0.11310000000000002</v>
      </c>
      <c r="BZ9" s="214">
        <v>4.7101312335958E-3</v>
      </c>
      <c r="CA9" s="214">
        <v>4.7112393170831779E-6</v>
      </c>
      <c r="CB9" s="214">
        <v>0.37490851270133652</v>
      </c>
      <c r="CC9" s="214"/>
      <c r="CD9" s="214"/>
      <c r="CE9" s="214"/>
      <c r="CF9" s="214"/>
      <c r="CG9" s="214"/>
      <c r="CH9" s="214"/>
      <c r="CI9" s="214"/>
      <c r="CJ9" s="214">
        <v>4.0000000000000001E-3</v>
      </c>
      <c r="CK9" s="214">
        <v>7.1000000000000008E-2</v>
      </c>
      <c r="CL9" s="214">
        <v>3.5956213017751476E-3</v>
      </c>
      <c r="CM9" s="214">
        <v>3.5983380470006331E-6</v>
      </c>
      <c r="CN9" s="214">
        <v>0.2863466435478938</v>
      </c>
      <c r="CO9" s="214"/>
      <c r="CP9" s="214"/>
      <c r="CQ9" s="214"/>
      <c r="CR9" s="214"/>
      <c r="CS9" s="214"/>
      <c r="CT9" s="214"/>
      <c r="CU9" s="214"/>
      <c r="CV9" s="214"/>
    </row>
    <row r="10" spans="1:100" ht="18.600000000000001" thickBot="1">
      <c r="A10" s="165"/>
      <c r="B10" s="165"/>
      <c r="C10" s="165"/>
      <c r="D10" s="165"/>
      <c r="E10" s="190">
        <v>4.0000000000000001E-3</v>
      </c>
      <c r="F10" s="191">
        <f ca="1">F9</f>
        <v>14.2</v>
      </c>
      <c r="G10" s="192">
        <f t="shared" ca="1" si="0"/>
        <v>3.2000000000000028E-2</v>
      </c>
      <c r="H10" s="207">
        <f t="shared" ca="1" si="1"/>
        <v>1.5029032258064515E-3</v>
      </c>
      <c r="I10" s="165"/>
      <c r="N10" s="214"/>
      <c r="O10" s="214"/>
      <c r="P10" s="214"/>
      <c r="Q10" s="214"/>
      <c r="R10" s="214"/>
      <c r="S10" s="214"/>
      <c r="T10" s="214"/>
      <c r="U10" s="214"/>
      <c r="V10" s="214">
        <v>4.0000000000000001E-3</v>
      </c>
      <c r="W10" s="214">
        <v>0.1794</v>
      </c>
      <c r="X10" s="214">
        <v>7.5718711276332087E-3</v>
      </c>
      <c r="Y10" s="214">
        <v>7.5784659086669317E-6</v>
      </c>
      <c r="Z10" s="214">
        <v>0.60307515520887722</v>
      </c>
      <c r="AA10" s="214"/>
      <c r="AB10" s="214">
        <v>4.0000000000000001E-3</v>
      </c>
      <c r="AC10" s="214">
        <v>0.1603</v>
      </c>
      <c r="AD10" s="214">
        <v>6.5064452156668312E-3</v>
      </c>
      <c r="AE10" s="214">
        <v>6.5097130916388338E-6</v>
      </c>
      <c r="AF10" s="214">
        <v>0.51802650832217234</v>
      </c>
      <c r="AG10" s="214"/>
      <c r="AH10" s="214">
        <v>4.0000000000000001E-3</v>
      </c>
      <c r="AI10" s="214">
        <v>0.13099999999999998</v>
      </c>
      <c r="AJ10" s="214">
        <v>5.6072611464968143E-3</v>
      </c>
      <c r="AK10" s="214">
        <v>5.6093130332043611E-6</v>
      </c>
      <c r="AL10" s="214">
        <v>0.44637494829213348</v>
      </c>
      <c r="AM10" s="214"/>
      <c r="AN10" s="214">
        <v>4.0000000000000001E-3</v>
      </c>
      <c r="AO10" s="214">
        <v>0.17879999999999999</v>
      </c>
      <c r="AP10" s="214">
        <v>7.1116879472428798E-3</v>
      </c>
      <c r="AQ10" s="214">
        <v>7.1158578399370827E-6</v>
      </c>
      <c r="AR10" s="214">
        <v>0.56626197478260187</v>
      </c>
      <c r="AS10" s="214"/>
      <c r="AT10" s="214">
        <v>4.0000000000000001E-3</v>
      </c>
      <c r="AU10" s="214">
        <v>0.17300000000000001</v>
      </c>
      <c r="AV10" s="214">
        <v>6.992340899596155E-3</v>
      </c>
      <c r="AW10" s="214">
        <v>7.0496261617868349E-6</v>
      </c>
      <c r="AX10" s="214">
        <v>0.56099142529916013</v>
      </c>
      <c r="AY10" s="214"/>
      <c r="AZ10" s="214">
        <v>4.0000000000000001E-3</v>
      </c>
      <c r="BA10" s="214">
        <v>5.569999999999993E-2</v>
      </c>
      <c r="BB10" s="214">
        <v>2.7544554455445555E-3</v>
      </c>
      <c r="BC10" s="214">
        <v>2.7562561076596895E-6</v>
      </c>
      <c r="BD10" s="214">
        <v>0.21933589198063344</v>
      </c>
      <c r="BE10" s="214"/>
      <c r="BF10" s="214">
        <v>4.0000000000000001E-3</v>
      </c>
      <c r="BG10" s="214">
        <v>0.19549999999999998</v>
      </c>
      <c r="BH10" s="214">
        <v>8.0337826593443167E-3</v>
      </c>
      <c r="BI10" s="214">
        <v>8.0393177296011474E-6</v>
      </c>
      <c r="BJ10" s="214">
        <v>0.63974857787616801</v>
      </c>
      <c r="BK10" s="214"/>
      <c r="BL10" s="214">
        <v>4.0000000000000001E-3</v>
      </c>
      <c r="BM10" s="214">
        <v>4.0200000000000014E-2</v>
      </c>
      <c r="BN10" s="214">
        <v>1.9291947715407186E-3</v>
      </c>
      <c r="BO10" s="214">
        <v>1.9306802369150013E-6</v>
      </c>
      <c r="BP10" s="214">
        <v>0.15363865161742704</v>
      </c>
      <c r="BQ10" s="214"/>
      <c r="BR10" s="214">
        <v>4.0000000000000001E-3</v>
      </c>
      <c r="BS10" s="214">
        <v>3.2000000000000028E-2</v>
      </c>
      <c r="BT10" s="214">
        <v>1.5029032258064515E-3</v>
      </c>
      <c r="BU10" s="214">
        <v>1.5036580621536526E-6</v>
      </c>
      <c r="BV10" s="214">
        <v>0.11965730665586712</v>
      </c>
      <c r="BW10" s="214"/>
      <c r="BX10" s="214">
        <v>4.0000000000000001E-3</v>
      </c>
      <c r="BY10" s="214">
        <v>5.460000000000001E-2</v>
      </c>
      <c r="BZ10" s="214">
        <v>2.7046794871794871E-3</v>
      </c>
      <c r="CA10" s="214">
        <v>2.705315777450343E-6</v>
      </c>
      <c r="CB10" s="214">
        <v>0.21528218930285797</v>
      </c>
      <c r="CC10" s="214"/>
      <c r="CD10" s="214"/>
      <c r="CE10" s="214"/>
      <c r="CF10" s="214"/>
      <c r="CG10" s="214"/>
      <c r="CH10" s="214"/>
      <c r="CI10" s="214"/>
      <c r="CJ10" s="214">
        <v>4.0000000000000001E-3</v>
      </c>
      <c r="CK10" s="214">
        <v>3.2500000000000001E-2</v>
      </c>
      <c r="CL10" s="214">
        <v>2.0951163610719321E-3</v>
      </c>
      <c r="CM10" s="214">
        <v>2.0966993690955994E-6</v>
      </c>
      <c r="CN10" s="214">
        <v>0.16685003438461152</v>
      </c>
      <c r="CO10" s="214"/>
      <c r="CP10" s="214"/>
      <c r="CQ10" s="214"/>
      <c r="CR10" s="214"/>
      <c r="CS10" s="214"/>
      <c r="CT10" s="214"/>
      <c r="CU10" s="214"/>
      <c r="CV10" s="214"/>
    </row>
    <row r="11" spans="1:100">
      <c r="A11" s="165"/>
      <c r="B11" s="165"/>
      <c r="C11" s="165"/>
      <c r="D11" s="165"/>
      <c r="E11" s="178">
        <v>6.0000000000000001E-3</v>
      </c>
      <c r="F11" s="193">
        <f ca="1">10+H4-G4*0.2</f>
        <v>11.2</v>
      </c>
      <c r="G11" s="179">
        <f t="shared" ca="1" si="0"/>
        <v>0.17949999999999999</v>
      </c>
      <c r="H11" s="208">
        <f t="shared" ca="1" si="1"/>
        <v>2.0371666666666666E-2</v>
      </c>
      <c r="I11" s="165"/>
      <c r="N11" s="214"/>
      <c r="O11" s="214"/>
      <c r="P11" s="214"/>
      <c r="Q11" s="214"/>
      <c r="R11" s="214"/>
      <c r="S11" s="214"/>
      <c r="T11" s="214"/>
      <c r="U11" s="214"/>
      <c r="V11" s="214">
        <v>6.0000000000000001E-3</v>
      </c>
      <c r="W11" s="214">
        <v>3.8999999999999979E-2</v>
      </c>
      <c r="X11" s="214">
        <v>9.1105375578497683E-3</v>
      </c>
      <c r="Y11" s="214">
        <v>9.119657215064834E-6</v>
      </c>
      <c r="Z11" s="214">
        <v>0.32254189446249698</v>
      </c>
      <c r="AA11" s="214"/>
      <c r="AB11" s="214">
        <v>6.0000000000000001E-3</v>
      </c>
      <c r="AC11" s="214">
        <v>2.9900000000000003E-2</v>
      </c>
      <c r="AD11" s="214">
        <v>7.2337617823479E-3</v>
      </c>
      <c r="AE11" s="214">
        <v>7.2369257662929232E-6</v>
      </c>
      <c r="AF11" s="214">
        <v>0.25595389077658248</v>
      </c>
      <c r="AG11" s="214"/>
      <c r="AH11" s="214">
        <v>6.0000000000000001E-3</v>
      </c>
      <c r="AI11" s="214">
        <v>3.6999999999999977E-2</v>
      </c>
      <c r="AJ11" s="214">
        <v>8.0812043795620431E-3</v>
      </c>
      <c r="AK11" s="214">
        <v>8.0833019964301168E-6</v>
      </c>
      <c r="AL11" s="214">
        <v>0.28588832649698648</v>
      </c>
      <c r="AM11" s="214"/>
      <c r="AN11" s="214">
        <v>6.0000000000000001E-3</v>
      </c>
      <c r="AO11" s="214">
        <v>4.6999999999999993E-2</v>
      </c>
      <c r="AP11" s="214">
        <v>1.0100403148397004E-2</v>
      </c>
      <c r="AQ11" s="214">
        <v>1.0107362067180257E-5</v>
      </c>
      <c r="AR11" s="214">
        <v>0.35747480769139012</v>
      </c>
      <c r="AS11" s="214"/>
      <c r="AT11" s="214">
        <v>6.0000000000000001E-3</v>
      </c>
      <c r="AU11" s="214">
        <v>3.1499999999999986E-2</v>
      </c>
      <c r="AV11" s="214">
        <v>8.9553779553779526E-3</v>
      </c>
      <c r="AW11" s="214">
        <v>8.9624026866037123E-6</v>
      </c>
      <c r="AX11" s="214">
        <v>0.31698015323401418</v>
      </c>
      <c r="AY11" s="214"/>
      <c r="AZ11" s="214">
        <v>6.0000000000000001E-3</v>
      </c>
      <c r="BA11" s="214">
        <v>0.19419999999999998</v>
      </c>
      <c r="BB11" s="214">
        <v>2.206E-2</v>
      </c>
      <c r="BC11" s="214">
        <v>2.2074611185143446E-5</v>
      </c>
      <c r="BD11" s="214">
        <v>0.78072966376604924</v>
      </c>
      <c r="BE11" s="214"/>
      <c r="BF11" s="214">
        <v>6.0000000000000001E-3</v>
      </c>
      <c r="BG11" s="214">
        <v>1.9499999999999962E-2</v>
      </c>
      <c r="BH11" s="214">
        <v>7.2671700304922328E-3</v>
      </c>
      <c r="BI11" s="214">
        <v>7.2716930235528821E-6</v>
      </c>
      <c r="BJ11" s="214">
        <v>0.2571835309656203</v>
      </c>
      <c r="BK11" s="214"/>
      <c r="BL11" s="214">
        <v>6.0000000000000001E-3</v>
      </c>
      <c r="BM11" s="214">
        <v>0.17800000000000002</v>
      </c>
      <c r="BN11" s="214">
        <v>2.0089763779527557E-2</v>
      </c>
      <c r="BO11" s="214">
        <v>2.0105522488053695E-5</v>
      </c>
      <c r="BP11" s="214">
        <v>0.71108739720422398</v>
      </c>
      <c r="BQ11" s="214"/>
      <c r="BR11" s="214">
        <v>6.0000000000000001E-3</v>
      </c>
      <c r="BS11" s="214">
        <v>0.17949999999999999</v>
      </c>
      <c r="BT11" s="214">
        <v>2.0371666666666666E-2</v>
      </c>
      <c r="BU11" s="214">
        <v>2.0384100968257304E-5</v>
      </c>
      <c r="BV11" s="214">
        <v>0.7209400954627645</v>
      </c>
      <c r="BW11" s="214"/>
      <c r="BX11" s="214">
        <v>6.0000000000000001E-3</v>
      </c>
      <c r="BY11" s="214">
        <v>3.280000000000001E-2</v>
      </c>
      <c r="BZ11" s="214">
        <v>9.1308447937131637E-3</v>
      </c>
      <c r="CA11" s="214">
        <v>9.1328448867433616E-6</v>
      </c>
      <c r="CB11" s="214">
        <v>0.3230083129370549</v>
      </c>
      <c r="CC11" s="214"/>
      <c r="CD11" s="214"/>
      <c r="CE11" s="214"/>
      <c r="CF11" s="214"/>
      <c r="CG11" s="214"/>
      <c r="CH11" s="214"/>
      <c r="CI11" s="214"/>
      <c r="CJ11" s="214">
        <v>6.0000000000000001E-3</v>
      </c>
      <c r="CK11" s="214">
        <v>0.19500000000000001</v>
      </c>
      <c r="CL11" s="214">
        <v>2.0172628304821149E-2</v>
      </c>
      <c r="CM11" s="214">
        <v>2.0185728842840157E-5</v>
      </c>
      <c r="CN11" s="214">
        <v>0.71392411672236789</v>
      </c>
      <c r="CO11" s="214"/>
      <c r="CP11" s="214"/>
      <c r="CQ11" s="214"/>
      <c r="CR11" s="214"/>
      <c r="CS11" s="214"/>
      <c r="CT11" s="214"/>
      <c r="CU11" s="214"/>
      <c r="CV11" s="214"/>
    </row>
    <row r="12" spans="1:100">
      <c r="A12" s="165"/>
      <c r="B12" s="165"/>
      <c r="C12" s="165"/>
      <c r="D12" s="165"/>
      <c r="E12" s="180">
        <v>6.0000000000000001E-3</v>
      </c>
      <c r="F12" s="194">
        <f ca="1">F11</f>
        <v>11.2</v>
      </c>
      <c r="G12" s="181">
        <f ca="1">IF($F$4=10,W12,IF($F$4=9,AC12,IF($F$4=8,AI12,IF($F$4=7,AO12,IF($F$4=6,AU12,IF($F$4=5,BA12,IF($F$4=4,BG12,IF($F$4=3,BM12,IF($F$4=2,BS12,BY12)))))))))</f>
        <v>0.14950000000000002</v>
      </c>
      <c r="H12" s="209">
        <f t="shared" ca="1" si="1"/>
        <v>1.8676538461538463E-2</v>
      </c>
      <c r="I12" s="165"/>
      <c r="N12" s="214"/>
      <c r="O12" s="214"/>
      <c r="P12" s="214"/>
      <c r="Q12" s="214"/>
      <c r="R12" s="214"/>
      <c r="S12" s="214"/>
      <c r="T12" s="214"/>
      <c r="U12" s="214"/>
      <c r="V12" s="214">
        <v>6.0000000000000001E-3</v>
      </c>
      <c r="W12" s="214">
        <v>6.1100000000000043E-2</v>
      </c>
      <c r="X12" s="214">
        <v>1.1898297067171241E-2</v>
      </c>
      <c r="Y12" s="214">
        <v>1.1910207274445686E-5</v>
      </c>
      <c r="Z12" s="214">
        <v>0.42123741355046246</v>
      </c>
      <c r="AA12" s="214"/>
      <c r="AB12" s="214">
        <v>6.0000000000000001E-3</v>
      </c>
      <c r="AC12" s="214">
        <v>5.9800000000000006E-2</v>
      </c>
      <c r="AD12" s="214">
        <v>1.1663928012519562E-2</v>
      </c>
      <c r="AE12" s="214">
        <v>1.1669029712309784E-5</v>
      </c>
      <c r="AF12" s="214">
        <v>0.41270750217784435</v>
      </c>
      <c r="AG12" s="214"/>
      <c r="AH12" s="214">
        <v>6.0000000000000001E-3</v>
      </c>
      <c r="AI12" s="214">
        <v>6.899999999999995E-2</v>
      </c>
      <c r="AJ12" s="214">
        <v>1.231350210970464E-2</v>
      </c>
      <c r="AK12" s="214">
        <v>1.231669829291165E-5</v>
      </c>
      <c r="AL12" s="214">
        <v>0.43561409241964405</v>
      </c>
      <c r="AM12" s="214"/>
      <c r="AN12" s="214">
        <v>6.0000000000000001E-3</v>
      </c>
      <c r="AO12" s="214">
        <v>6.8899999999999975E-2</v>
      </c>
      <c r="AP12" s="214">
        <v>1.2674601340420616E-2</v>
      </c>
      <c r="AQ12" s="214">
        <v>1.2683333815752762E-5</v>
      </c>
      <c r="AR12" s="214">
        <v>0.44858117148036503</v>
      </c>
      <c r="AS12" s="214"/>
      <c r="AT12" s="214">
        <v>6.0000000000000001E-3</v>
      </c>
      <c r="AU12" s="214">
        <v>5.699999999999996E-2</v>
      </c>
      <c r="AV12" s="214">
        <v>1.1837441860465115E-2</v>
      </c>
      <c r="AW12" s="214">
        <v>1.1846727325342719E-5</v>
      </c>
      <c r="AX12" s="214">
        <v>0.41899226962002711</v>
      </c>
      <c r="AY12" s="214"/>
      <c r="AZ12" s="214">
        <v>6.0000000000000001E-3</v>
      </c>
      <c r="BA12" s="214">
        <v>0.16020000000000004</v>
      </c>
      <c r="BB12" s="214">
        <v>1.8904287138584247E-2</v>
      </c>
      <c r="BC12" s="214">
        <v>1.891680817391456E-5</v>
      </c>
      <c r="BD12" s="214">
        <v>0.66904522853326054</v>
      </c>
      <c r="BE12" s="214"/>
      <c r="BF12" s="214">
        <v>6.0000000000000001E-3</v>
      </c>
      <c r="BG12" s="214">
        <v>5.9499999999999997E-2</v>
      </c>
      <c r="BH12" s="214">
        <v>1.1686087159170357E-2</v>
      </c>
      <c r="BI12" s="214">
        <v>1.1693360429357417E-5</v>
      </c>
      <c r="BJ12" s="214">
        <v>0.41356802526386677</v>
      </c>
      <c r="BK12" s="214"/>
      <c r="BL12" s="214">
        <v>6.0000000000000001E-3</v>
      </c>
      <c r="BM12" s="214">
        <v>0.15200000000000002</v>
      </c>
      <c r="BN12" s="214">
        <v>1.7795501730103809E-2</v>
      </c>
      <c r="BO12" s="214">
        <v>1.7809460785467459E-5</v>
      </c>
      <c r="BP12" s="214">
        <v>0.6298808261796478</v>
      </c>
      <c r="BQ12" s="214"/>
      <c r="BR12" s="214">
        <v>6.0000000000000001E-3</v>
      </c>
      <c r="BS12" s="214">
        <v>0.14950000000000002</v>
      </c>
      <c r="BT12" s="214">
        <v>1.8676538461538463E-2</v>
      </c>
      <c r="BU12" s="214">
        <v>1.8687938103781772E-5</v>
      </c>
      <c r="BV12" s="214">
        <v>0.66095060564716679</v>
      </c>
      <c r="BW12" s="214"/>
      <c r="BX12" s="214">
        <v>6.0000000000000001E-3</v>
      </c>
      <c r="BY12" s="214">
        <v>7.1499999999999994E-2</v>
      </c>
      <c r="BZ12" s="214">
        <v>1.2406436542953543E-2</v>
      </c>
      <c r="CA12" s="214">
        <v>1.2409154147711893E-5</v>
      </c>
      <c r="CB12" s="214">
        <v>0.43888404937725406</v>
      </c>
      <c r="CC12" s="214"/>
      <c r="CD12" s="214"/>
      <c r="CE12" s="214"/>
      <c r="CF12" s="214"/>
      <c r="CG12" s="214"/>
      <c r="CH12" s="214"/>
      <c r="CI12" s="214"/>
      <c r="CJ12" s="214">
        <v>6.0000000000000001E-3</v>
      </c>
      <c r="CK12" s="214">
        <v>0.14450000000000002</v>
      </c>
      <c r="CL12" s="214">
        <v>1.7702702702702702E-2</v>
      </c>
      <c r="CM12" s="214">
        <v>1.7714199217995179E-5</v>
      </c>
      <c r="CN12" s="214">
        <v>0.62651163743522664</v>
      </c>
      <c r="CO12" s="214"/>
      <c r="CP12" s="214"/>
      <c r="CQ12" s="214"/>
      <c r="CR12" s="214"/>
      <c r="CS12" s="214"/>
      <c r="CT12" s="214"/>
      <c r="CU12" s="214"/>
      <c r="CV12" s="214"/>
    </row>
    <row r="13" spans="1:100">
      <c r="A13" s="165"/>
      <c r="B13" s="165"/>
      <c r="C13" s="165"/>
      <c r="D13" s="165"/>
      <c r="E13" s="180">
        <v>6.0000000000000001E-3</v>
      </c>
      <c r="F13" s="194">
        <f ca="1">F12</f>
        <v>11.2</v>
      </c>
      <c r="G13" s="181">
        <f t="shared" ca="1" si="0"/>
        <v>0.11050000000000001</v>
      </c>
      <c r="H13" s="209">
        <f t="shared" ca="1" si="1"/>
        <v>1.6141379310344831E-2</v>
      </c>
      <c r="I13" s="165"/>
      <c r="N13" s="214"/>
      <c r="O13" s="214"/>
      <c r="P13" s="214"/>
      <c r="Q13" s="214"/>
      <c r="R13" s="214"/>
      <c r="S13" s="214"/>
      <c r="T13" s="214"/>
      <c r="U13" s="214"/>
      <c r="V13" s="214">
        <v>6.0000000000000001E-3</v>
      </c>
      <c r="W13" s="214">
        <v>9.5500000000000029E-2</v>
      </c>
      <c r="X13" s="214">
        <v>1.4281214848143979E-2</v>
      </c>
      <c r="Y13" s="214">
        <v>1.4295510358502483E-5</v>
      </c>
      <c r="Z13" s="214">
        <v>0.50560025279490295</v>
      </c>
      <c r="AA13" s="214"/>
      <c r="AB13" s="214">
        <v>6.0000000000000001E-3</v>
      </c>
      <c r="AC13" s="214">
        <v>9.6699999999999994E-2</v>
      </c>
      <c r="AD13" s="214">
        <v>1.4421303656597774E-2</v>
      </c>
      <c r="AE13" s="214">
        <v>1.4427611408305485E-5</v>
      </c>
      <c r="AF13" s="214">
        <v>0.51027237169796436</v>
      </c>
      <c r="AG13" s="214"/>
      <c r="AH13" s="214">
        <v>6.0000000000000001E-3</v>
      </c>
      <c r="AI13" s="214">
        <v>8.8999999999999996E-2</v>
      </c>
      <c r="AJ13" s="214">
        <v>1.4159319758335199E-2</v>
      </c>
      <c r="AK13" s="214">
        <v>1.4162995055552115E-5</v>
      </c>
      <c r="AL13" s="214">
        <v>0.50091348268382041</v>
      </c>
      <c r="AM13" s="214"/>
      <c r="AN13" s="214">
        <v>6.0000000000000001E-3</v>
      </c>
      <c r="AO13" s="214">
        <v>9.1300000000000034E-2</v>
      </c>
      <c r="AP13" s="214">
        <v>1.4483157894736842E-2</v>
      </c>
      <c r="AQ13" s="214">
        <v>1.4493136419161434E-5</v>
      </c>
      <c r="AR13" s="214">
        <v>0.51258984489215864</v>
      </c>
      <c r="AS13" s="214"/>
      <c r="AT13" s="214">
        <v>6.0000000000000001E-3</v>
      </c>
      <c r="AU13" s="214">
        <v>8.8500000000000009E-2</v>
      </c>
      <c r="AV13" s="214">
        <v>1.4295030239284778E-2</v>
      </c>
      <c r="AW13" s="214">
        <v>1.4306243472918852E-5</v>
      </c>
      <c r="AX13" s="214">
        <v>0.50597985906471088</v>
      </c>
      <c r="AY13" s="214"/>
      <c r="AZ13" s="214">
        <v>6.0000000000000001E-3</v>
      </c>
      <c r="BA13" s="214">
        <v>0.12780000000000002</v>
      </c>
      <c r="BB13" s="214">
        <v>1.5427155599603568E-2</v>
      </c>
      <c r="BC13" s="214">
        <v>1.5437373597187547E-5</v>
      </c>
      <c r="BD13" s="214">
        <v>0.54598540363304704</v>
      </c>
      <c r="BE13" s="214"/>
      <c r="BF13" s="214">
        <v>6.0000000000000001E-3</v>
      </c>
      <c r="BG13" s="214">
        <v>9.0499999999999997E-2</v>
      </c>
      <c r="BH13" s="214">
        <v>1.4177178058081547E-2</v>
      </c>
      <c r="BI13" s="214">
        <v>1.4186001751170775E-5</v>
      </c>
      <c r="BJ13" s="214">
        <v>0.50172717809091372</v>
      </c>
      <c r="BK13" s="214"/>
      <c r="BL13" s="214">
        <v>6.0000000000000001E-3</v>
      </c>
      <c r="BM13" s="214">
        <v>0.1255</v>
      </c>
      <c r="BN13" s="214">
        <v>1.6483692106979777E-2</v>
      </c>
      <c r="BO13" s="214">
        <v>1.6496622159428339E-5</v>
      </c>
      <c r="BP13" s="214">
        <v>0.58344865799829271</v>
      </c>
      <c r="BQ13" s="214"/>
      <c r="BR13" s="214">
        <v>6.0000000000000001E-3</v>
      </c>
      <c r="BS13" s="214">
        <v>0.11050000000000001</v>
      </c>
      <c r="BT13" s="214">
        <v>1.6141379310344831E-2</v>
      </c>
      <c r="BU13" s="214">
        <v>1.6151231561597406E-5</v>
      </c>
      <c r="BV13" s="214">
        <v>0.5712329644555687</v>
      </c>
      <c r="BW13" s="214"/>
      <c r="BX13" s="214">
        <v>6.0000000000000001E-3</v>
      </c>
      <c r="BY13" s="214">
        <v>9.8400000000000001E-2</v>
      </c>
      <c r="BZ13" s="214">
        <v>1.6430531732418527E-2</v>
      </c>
      <c r="CA13" s="214">
        <v>1.6434130807065275E-5</v>
      </c>
      <c r="CB13" s="214">
        <v>0.58123847852516397</v>
      </c>
      <c r="CC13" s="214"/>
      <c r="CD13" s="214"/>
      <c r="CE13" s="214"/>
      <c r="CF13" s="214"/>
      <c r="CG13" s="214"/>
      <c r="CH13" s="214"/>
      <c r="CI13" s="214"/>
      <c r="CJ13" s="214">
        <v>6.0000000000000001E-3</v>
      </c>
      <c r="CK13" s="214">
        <v>0.11</v>
      </c>
      <c r="CL13" s="214">
        <v>1.5491190603310195E-2</v>
      </c>
      <c r="CM13" s="214">
        <v>1.5501250915154132E-5</v>
      </c>
      <c r="CN13" s="214">
        <v>0.54824460161212141</v>
      </c>
      <c r="CO13" s="214"/>
      <c r="CP13" s="214"/>
      <c r="CQ13" s="214"/>
      <c r="CR13" s="214"/>
      <c r="CS13" s="214"/>
      <c r="CT13" s="214"/>
      <c r="CU13" s="214"/>
      <c r="CV13" s="214"/>
    </row>
    <row r="14" spans="1:100">
      <c r="A14" s="165"/>
      <c r="B14" s="165"/>
      <c r="C14" s="165"/>
      <c r="D14" s="165"/>
      <c r="E14" s="180">
        <v>6.0000000000000001E-3</v>
      </c>
      <c r="F14" s="194">
        <f ca="1">F13</f>
        <v>11.2</v>
      </c>
      <c r="G14" s="181">
        <f t="shared" ca="1" si="0"/>
        <v>6.8999999999999992E-2</v>
      </c>
      <c r="H14" s="209">
        <f t="shared" ca="1" si="1"/>
        <v>1.3276756756756757E-2</v>
      </c>
      <c r="I14" s="165"/>
      <c r="N14" s="214"/>
      <c r="O14" s="214"/>
      <c r="P14" s="214"/>
      <c r="Q14" s="214"/>
      <c r="R14" s="214"/>
      <c r="S14" s="214"/>
      <c r="T14" s="214"/>
      <c r="U14" s="214"/>
      <c r="V14" s="214">
        <v>6.0000000000000001E-3</v>
      </c>
      <c r="W14" s="214">
        <v>0.12890000000000001</v>
      </c>
      <c r="X14" s="214">
        <v>1.7123728257302264E-2</v>
      </c>
      <c r="Y14" s="214">
        <v>1.7140869126428692E-5</v>
      </c>
      <c r="Z14" s="214">
        <v>0.60623423341386318</v>
      </c>
      <c r="AA14" s="214"/>
      <c r="AB14" s="214">
        <v>6.0000000000000001E-3</v>
      </c>
      <c r="AC14" s="214">
        <v>0.1361</v>
      </c>
      <c r="AD14" s="214">
        <v>1.7056740807989103E-2</v>
      </c>
      <c r="AE14" s="214">
        <v>1.7064201276787315E-5</v>
      </c>
      <c r="AF14" s="214">
        <v>0.60352266291460732</v>
      </c>
      <c r="AG14" s="214"/>
      <c r="AH14" s="214">
        <v>6.0000000000000001E-3</v>
      </c>
      <c r="AI14" s="214">
        <v>9.8999999999999977E-2</v>
      </c>
      <c r="AJ14" s="214">
        <v>1.5018163471241172E-2</v>
      </c>
      <c r="AK14" s="214">
        <v>1.502206169625135E-5</v>
      </c>
      <c r="AL14" s="214">
        <v>0.53129674986440545</v>
      </c>
      <c r="AM14" s="214"/>
      <c r="AN14" s="214">
        <v>6.0000000000000001E-3</v>
      </c>
      <c r="AO14" s="214">
        <v>0.11310000000000001</v>
      </c>
      <c r="AP14" s="214">
        <v>1.5766857142857141E-2</v>
      </c>
      <c r="AQ14" s="214">
        <v>1.577772010314816E-5</v>
      </c>
      <c r="AR14" s="214">
        <v>0.55802269891919964</v>
      </c>
      <c r="AS14" s="214"/>
      <c r="AT14" s="214">
        <v>6.0000000000000001E-3</v>
      </c>
      <c r="AU14" s="214">
        <v>0.1265</v>
      </c>
      <c r="AV14" s="214">
        <v>1.6742524916943523E-2</v>
      </c>
      <c r="AW14" s="214">
        <v>1.6755658001685245E-5</v>
      </c>
      <c r="AX14" s="214">
        <v>0.59261017682788353</v>
      </c>
      <c r="AY14" s="214"/>
      <c r="AZ14" s="214">
        <v>6.0000000000000001E-3</v>
      </c>
      <c r="BA14" s="214">
        <v>8.9000000000000024E-2</v>
      </c>
      <c r="BB14" s="214">
        <v>1.4513379583746282E-2</v>
      </c>
      <c r="BC14" s="214">
        <v>1.4522992352384325E-5</v>
      </c>
      <c r="BD14" s="214">
        <v>0.51364578252616855</v>
      </c>
      <c r="BE14" s="214"/>
      <c r="BF14" s="214">
        <v>6.0000000000000001E-3</v>
      </c>
      <c r="BG14" s="214">
        <v>0.128</v>
      </c>
      <c r="BH14" s="214">
        <v>1.6575323790047714E-2</v>
      </c>
      <c r="BI14" s="214">
        <v>1.6585640058163891E-5</v>
      </c>
      <c r="BJ14" s="214">
        <v>0.58659702213327414</v>
      </c>
      <c r="BK14" s="214"/>
      <c r="BL14" s="214">
        <v>6.0000000000000001E-3</v>
      </c>
      <c r="BM14" s="214">
        <v>6.8000000000000005E-2</v>
      </c>
      <c r="BN14" s="214">
        <v>1.2631641933939685E-2</v>
      </c>
      <c r="BO14" s="214">
        <v>1.2641550381128413E-5</v>
      </c>
      <c r="BP14" s="214">
        <v>0.44710338477818229</v>
      </c>
      <c r="BQ14" s="214"/>
      <c r="BR14" s="214">
        <v>6.0000000000000001E-3</v>
      </c>
      <c r="BS14" s="214">
        <v>6.8999999999999992E-2</v>
      </c>
      <c r="BT14" s="214">
        <v>1.3276756756756757E-2</v>
      </c>
      <c r="BU14" s="214">
        <v>1.3284860521674979E-5</v>
      </c>
      <c r="BV14" s="214">
        <v>0.46985582673576631</v>
      </c>
      <c r="BW14" s="214"/>
      <c r="BX14" s="214">
        <v>6.0000000000000001E-3</v>
      </c>
      <c r="BY14" s="214">
        <v>0.13260000000000002</v>
      </c>
      <c r="BZ14" s="214">
        <v>1.7624180626365622E-2</v>
      </c>
      <c r="CA14" s="214">
        <v>1.762804116738128E-5</v>
      </c>
      <c r="CB14" s="214">
        <v>0.62346441973692357</v>
      </c>
      <c r="CC14" s="214"/>
      <c r="CD14" s="214"/>
      <c r="CE14" s="214"/>
      <c r="CF14" s="214"/>
      <c r="CG14" s="214"/>
      <c r="CH14" s="214"/>
      <c r="CI14" s="214"/>
      <c r="CJ14" s="214">
        <v>6.0000000000000001E-3</v>
      </c>
      <c r="CK14" s="214">
        <v>7.0000000000000007E-2</v>
      </c>
      <c r="CL14" s="214">
        <v>1.2960356347438756E-2</v>
      </c>
      <c r="CM14" s="214">
        <v>1.2968773081168435E-5</v>
      </c>
      <c r="CN14" s="214">
        <v>0.45867652037890366</v>
      </c>
      <c r="CO14" s="214"/>
      <c r="CP14" s="214"/>
      <c r="CQ14" s="214"/>
      <c r="CR14" s="214"/>
      <c r="CS14" s="214"/>
      <c r="CT14" s="214"/>
      <c r="CU14" s="214"/>
      <c r="CV14" s="214"/>
    </row>
    <row r="15" spans="1:100" ht="18.600000000000001" thickBot="1">
      <c r="A15" s="165"/>
      <c r="B15" s="165"/>
      <c r="C15" s="165"/>
      <c r="D15" s="165"/>
      <c r="E15" s="182">
        <v>6.0000000000000001E-3</v>
      </c>
      <c r="F15" s="195">
        <f ca="1">F14</f>
        <v>11.2</v>
      </c>
      <c r="G15" s="183">
        <f t="shared" ca="1" si="0"/>
        <v>3.1000000000000014E-2</v>
      </c>
      <c r="H15" s="210">
        <f t="shared" ca="1" si="1"/>
        <v>7.040579710144928E-3</v>
      </c>
      <c r="I15" s="165"/>
      <c r="N15" s="214"/>
      <c r="O15" s="214"/>
      <c r="P15" s="214"/>
      <c r="Q15" s="214"/>
      <c r="R15" s="214"/>
      <c r="S15" s="214"/>
      <c r="T15" s="214"/>
      <c r="U15" s="214"/>
      <c r="V15" s="214">
        <v>6.0000000000000001E-3</v>
      </c>
      <c r="W15" s="214">
        <v>0.1668</v>
      </c>
      <c r="X15" s="214">
        <v>1.9591397849462368E-2</v>
      </c>
      <c r="Y15" s="214">
        <v>1.9611008858320689E-5</v>
      </c>
      <c r="Z15" s="214">
        <v>0.69359755529348555</v>
      </c>
      <c r="AA15" s="214"/>
      <c r="AB15" s="214">
        <v>6.0000000000000001E-3</v>
      </c>
      <c r="AC15" s="214">
        <v>0.17350000000000002</v>
      </c>
      <c r="AD15" s="214">
        <v>1.9498670919723553E-2</v>
      </c>
      <c r="AE15" s="214">
        <v>1.9507199467330668E-5</v>
      </c>
      <c r="AF15" s="214">
        <v>0.68992604913450306</v>
      </c>
      <c r="AG15" s="214"/>
      <c r="AH15" s="214">
        <v>6.0000000000000001E-3</v>
      </c>
      <c r="AI15" s="214">
        <v>0.16500000000000001</v>
      </c>
      <c r="AJ15" s="214">
        <v>1.8696698549830301E-2</v>
      </c>
      <c r="AK15" s="214">
        <v>1.870155160247114E-5</v>
      </c>
      <c r="AL15" s="214">
        <v>0.66143208467143078</v>
      </c>
      <c r="AM15" s="214"/>
      <c r="AN15" s="214">
        <v>6.0000000000000001E-3</v>
      </c>
      <c r="AO15" s="214">
        <v>0.16589999999999999</v>
      </c>
      <c r="AP15" s="214">
        <v>1.9326379542395695E-2</v>
      </c>
      <c r="AQ15" s="214">
        <v>1.9339694922349732E-5</v>
      </c>
      <c r="AR15" s="214">
        <v>0.6840017877291531</v>
      </c>
      <c r="AS15" s="214"/>
      <c r="AT15" s="214">
        <v>6.0000000000000001E-3</v>
      </c>
      <c r="AU15" s="214">
        <v>0.17199999999999999</v>
      </c>
      <c r="AV15" s="214">
        <v>1.9925646123260438E-2</v>
      </c>
      <c r="AW15" s="214">
        <v>1.9941276095464065E-5</v>
      </c>
      <c r="AX15" s="214">
        <v>0.70527836936741251</v>
      </c>
      <c r="AY15" s="214"/>
      <c r="AZ15" s="214">
        <v>6.0000000000000001E-3</v>
      </c>
      <c r="BA15" s="214">
        <v>6.8300000000000013E-2</v>
      </c>
      <c r="BB15" s="214">
        <v>1.2633100697906284E-2</v>
      </c>
      <c r="BC15" s="214">
        <v>1.2641468085632163E-5</v>
      </c>
      <c r="BD15" s="214">
        <v>0.44710047417039955</v>
      </c>
      <c r="BE15" s="214"/>
      <c r="BF15" s="214">
        <v>6.0000000000000001E-3</v>
      </c>
      <c r="BG15" s="214">
        <v>0.1845</v>
      </c>
      <c r="BH15" s="214">
        <v>2.0129860031104198E-2</v>
      </c>
      <c r="BI15" s="214">
        <v>2.0142388596811415E-5</v>
      </c>
      <c r="BJ15" s="214">
        <v>0.71239126908008044</v>
      </c>
      <c r="BK15" s="214"/>
      <c r="BL15" s="214">
        <v>6.0000000000000001E-3</v>
      </c>
      <c r="BM15" s="214">
        <v>3.400000000000003E-2</v>
      </c>
      <c r="BN15" s="214">
        <v>7.9753012048192767E-3</v>
      </c>
      <c r="BO15" s="214">
        <v>7.9815571493129086E-6</v>
      </c>
      <c r="BP15" s="214">
        <v>0.28228983864080143</v>
      </c>
      <c r="BQ15" s="214"/>
      <c r="BR15" s="214">
        <v>6.0000000000000001E-3</v>
      </c>
      <c r="BS15" s="214">
        <v>3.1000000000000014E-2</v>
      </c>
      <c r="BT15" s="214">
        <v>7.040579710144928E-3</v>
      </c>
      <c r="BU15" s="214">
        <v>7.0448770851668798E-6</v>
      </c>
      <c r="BV15" s="214">
        <v>0.24916155812869606</v>
      </c>
      <c r="BW15" s="214"/>
      <c r="BX15" s="214">
        <v>6.0000000000000001E-3</v>
      </c>
      <c r="BY15" s="214">
        <v>0.17019999999999999</v>
      </c>
      <c r="BZ15" s="214">
        <v>1.9114639175257738E-2</v>
      </c>
      <c r="CA15" s="214">
        <v>1.9118826198195144E-5</v>
      </c>
      <c r="CB15" s="214">
        <v>0.67619015456835241</v>
      </c>
      <c r="CC15" s="214"/>
      <c r="CD15" s="214"/>
      <c r="CE15" s="214"/>
      <c r="CF15" s="214"/>
      <c r="CG15" s="214"/>
      <c r="CH15" s="214"/>
      <c r="CI15" s="214"/>
      <c r="CJ15" s="214">
        <v>6.0000000000000001E-3</v>
      </c>
      <c r="CK15" s="214">
        <v>3.1499999999999986E-2</v>
      </c>
      <c r="CL15" s="214">
        <v>8.1724039013195641E-3</v>
      </c>
      <c r="CM15" s="214">
        <v>8.1777112359116707E-6</v>
      </c>
      <c r="CN15" s="214">
        <v>0.28922737030521667</v>
      </c>
      <c r="CO15" s="214"/>
      <c r="CP15" s="214"/>
      <c r="CQ15" s="214"/>
      <c r="CR15" s="214"/>
      <c r="CS15" s="214"/>
      <c r="CT15" s="214"/>
      <c r="CU15" s="214"/>
      <c r="CV15" s="214"/>
    </row>
    <row r="16" spans="1:100">
      <c r="A16" s="165"/>
      <c r="B16" s="165"/>
      <c r="C16" s="165"/>
      <c r="D16" s="165"/>
      <c r="E16" s="196">
        <v>0.01</v>
      </c>
      <c r="F16" s="202">
        <f ca="1">AVERAGE(F6:F15)</f>
        <v>12.700000000000001</v>
      </c>
      <c r="G16" s="197">
        <f t="shared" ca="1" si="0"/>
        <v>0.17199999999999999</v>
      </c>
      <c r="H16" s="211">
        <f t="shared" ca="1" si="1"/>
        <v>8.1547142857142846E-2</v>
      </c>
      <c r="I16" s="165"/>
      <c r="N16" s="214"/>
      <c r="O16" s="214"/>
      <c r="P16" s="214"/>
      <c r="Q16" s="214"/>
      <c r="R16" s="214"/>
      <c r="S16" s="214"/>
      <c r="T16" s="214"/>
      <c r="U16" s="214"/>
      <c r="V16" s="214">
        <v>0.01</v>
      </c>
      <c r="W16" s="214">
        <v>3.7700000000000011E-2</v>
      </c>
      <c r="X16" s="214">
        <v>3.5499999999999997E-2</v>
      </c>
      <c r="Y16" s="214">
        <v>3.5535535535535532E-5</v>
      </c>
      <c r="Z16" s="214">
        <v>0.45245249087185452</v>
      </c>
      <c r="AA16" s="214"/>
      <c r="AB16" s="214">
        <v>0.01</v>
      </c>
      <c r="AC16" s="214">
        <v>3.73E-2</v>
      </c>
      <c r="AD16" s="214">
        <v>3.4512709237445753E-2</v>
      </c>
      <c r="AE16" s="214">
        <v>3.452631260461197E-5</v>
      </c>
      <c r="AF16" s="214">
        <v>0.43960266542080056</v>
      </c>
      <c r="AG16" s="214"/>
      <c r="AH16" s="214">
        <v>0.01</v>
      </c>
      <c r="AI16" s="214">
        <v>3.7000000000000033E-2</v>
      </c>
      <c r="AJ16" s="214">
        <v>3.3532548047117167E-2</v>
      </c>
      <c r="AK16" s="214">
        <v>3.3542610830366273E-5</v>
      </c>
      <c r="AL16" s="214">
        <v>0.42707778542884295</v>
      </c>
      <c r="AM16" s="214"/>
      <c r="AN16" s="214">
        <v>0.01</v>
      </c>
      <c r="AO16" s="214">
        <v>3.3700000000000049E-2</v>
      </c>
      <c r="AP16" s="214">
        <v>3.3010862619808304E-2</v>
      </c>
      <c r="AQ16" s="214">
        <v>3.3022942412142664E-5</v>
      </c>
      <c r="AR16" s="214">
        <v>0.42046116162652025</v>
      </c>
      <c r="AS16" s="214"/>
      <c r="AT16" s="214">
        <v>0.01</v>
      </c>
      <c r="AU16" s="214">
        <v>3.7000000000000026E-2</v>
      </c>
      <c r="AV16" s="214">
        <v>3.3219772879091516E-2</v>
      </c>
      <c r="AW16" s="214">
        <v>3.3242660450811897E-5</v>
      </c>
      <c r="AX16" s="214">
        <v>0.4232586985817734</v>
      </c>
      <c r="AY16" s="214"/>
      <c r="AZ16" s="214">
        <v>0.01</v>
      </c>
      <c r="BA16" s="214">
        <v>0.15480000000000002</v>
      </c>
      <c r="BB16" s="214">
        <v>7.7627906976744196E-2</v>
      </c>
      <c r="BC16" s="214">
        <v>7.7668760744896008E-5</v>
      </c>
      <c r="BD16" s="214">
        <v>0.98890937570975679</v>
      </c>
      <c r="BE16" s="214"/>
      <c r="BF16" s="214">
        <v>0.01</v>
      </c>
      <c r="BG16" s="214">
        <v>3.1999999999999973E-2</v>
      </c>
      <c r="BH16" s="214">
        <v>3.2220661985957869E-2</v>
      </c>
      <c r="BI16" s="214">
        <v>3.2240715711130189E-5</v>
      </c>
      <c r="BJ16" s="214">
        <v>0.41050154193975208</v>
      </c>
      <c r="BK16" s="214"/>
      <c r="BL16" s="214">
        <v>0.01</v>
      </c>
      <c r="BM16" s="214">
        <v>0.16550000000000001</v>
      </c>
      <c r="BN16" s="214">
        <v>7.905329153605016E-2</v>
      </c>
      <c r="BO16" s="214">
        <v>7.9103546018835931E-5</v>
      </c>
      <c r="BP16" s="214">
        <v>1.0071776291995964</v>
      </c>
      <c r="BQ16" s="214"/>
      <c r="BR16" s="214">
        <v>0.01</v>
      </c>
      <c r="BS16" s="214">
        <v>0.17199999999999999</v>
      </c>
      <c r="BT16" s="214">
        <v>8.1547142857142846E-2</v>
      </c>
      <c r="BU16" s="214">
        <v>8.1568309833544646E-5</v>
      </c>
      <c r="BV16" s="214">
        <v>1.0385599767727909</v>
      </c>
      <c r="BW16" s="214"/>
      <c r="BX16" s="214">
        <v>0.01</v>
      </c>
      <c r="BY16" s="214">
        <v>2.9499999999999957E-2</v>
      </c>
      <c r="BZ16" s="214">
        <v>2.9818075801749278E-2</v>
      </c>
      <c r="CA16" s="214">
        <v>2.9825815600897708E-5</v>
      </c>
      <c r="CB16" s="214">
        <v>0.37975407877041906</v>
      </c>
      <c r="CC16" s="214"/>
      <c r="CD16" s="214"/>
      <c r="CE16" s="214"/>
      <c r="CF16" s="214"/>
      <c r="CG16" s="214"/>
      <c r="CH16" s="214"/>
      <c r="CI16" s="214"/>
      <c r="CJ16" s="214">
        <v>0.01</v>
      </c>
      <c r="CK16" s="214">
        <v>0.14199999999999999</v>
      </c>
      <c r="CL16" s="214">
        <v>6.8253521126760572E-2</v>
      </c>
      <c r="CM16" s="214">
        <v>6.8289441372922717E-5</v>
      </c>
      <c r="CN16" s="214">
        <v>0.86948817243878707</v>
      </c>
      <c r="CO16" s="214"/>
      <c r="CP16" s="214"/>
      <c r="CQ16" s="214"/>
      <c r="CR16" s="214"/>
      <c r="CS16" s="214"/>
      <c r="CT16" s="214"/>
      <c r="CU16" s="214"/>
      <c r="CV16" s="214"/>
    </row>
    <row r="17" spans="1:100">
      <c r="A17" s="165"/>
      <c r="B17" s="165"/>
      <c r="C17" s="165"/>
      <c r="D17" s="165"/>
      <c r="E17" s="198">
        <v>0.01</v>
      </c>
      <c r="F17" s="203">
        <f ca="1">F16</f>
        <v>12.700000000000001</v>
      </c>
      <c r="G17" s="199">
        <f t="shared" ca="1" si="0"/>
        <v>0.13800000000000001</v>
      </c>
      <c r="H17" s="212">
        <f t="shared" ca="1" si="1"/>
        <v>7.7455714285714294E-2</v>
      </c>
      <c r="I17" s="165"/>
      <c r="N17" s="214"/>
      <c r="O17" s="214"/>
      <c r="P17" s="214"/>
      <c r="Q17" s="214"/>
      <c r="R17" s="214"/>
      <c r="S17" s="214"/>
      <c r="T17" s="214"/>
      <c r="U17" s="214"/>
      <c r="V17" s="214">
        <v>0.01</v>
      </c>
      <c r="W17" s="214">
        <v>5.419999999999997E-2</v>
      </c>
      <c r="X17" s="214">
        <v>4.4629595588235288E-2</v>
      </c>
      <c r="Y17" s="214">
        <v>4.4674269858093384E-5</v>
      </c>
      <c r="Z17" s="214">
        <v>0.56881047015494612</v>
      </c>
      <c r="AA17" s="214"/>
      <c r="AB17" s="214">
        <v>0.01</v>
      </c>
      <c r="AC17" s="214">
        <v>6.8900000000000003E-2</v>
      </c>
      <c r="AD17" s="214">
        <v>4.7114042553191494E-2</v>
      </c>
      <c r="AE17" s="214">
        <v>4.7132612802635732E-5</v>
      </c>
      <c r="AF17" s="214">
        <v>0.60011106467006625</v>
      </c>
      <c r="AG17" s="214"/>
      <c r="AH17" s="214">
        <v>0.01</v>
      </c>
      <c r="AI17" s="214">
        <v>5.1999999999999991E-2</v>
      </c>
      <c r="AJ17" s="214">
        <v>4.0458365164247521E-2</v>
      </c>
      <c r="AK17" s="214">
        <v>4.0470506316142364E-5</v>
      </c>
      <c r="AL17" s="214">
        <v>0.51528649037166629</v>
      </c>
      <c r="AM17" s="214"/>
      <c r="AN17" s="214">
        <v>0.01</v>
      </c>
      <c r="AO17" s="214">
        <v>4.6399999999999969E-2</v>
      </c>
      <c r="AP17" s="214">
        <v>3.9597372488408042E-2</v>
      </c>
      <c r="AQ17" s="214">
        <v>3.9611862507713367E-5</v>
      </c>
      <c r="AR17" s="214">
        <v>0.50435389785432827</v>
      </c>
      <c r="AS17" s="214"/>
      <c r="AT17" s="214">
        <v>0.01</v>
      </c>
      <c r="AU17" s="214">
        <v>5.699999999999996E-2</v>
      </c>
      <c r="AV17" s="214">
        <v>4.4272561531449407E-2</v>
      </c>
      <c r="AW17" s="214">
        <v>4.4303064191145007E-5</v>
      </c>
      <c r="AX17" s="214">
        <v>0.56408413281106162</v>
      </c>
      <c r="AY17" s="214"/>
      <c r="AZ17" s="214">
        <v>0.01</v>
      </c>
      <c r="BA17" s="214">
        <v>0.1361</v>
      </c>
      <c r="BB17" s="214">
        <v>7.0229166666666662E-2</v>
      </c>
      <c r="BC17" s="214">
        <v>7.026612664928418E-5</v>
      </c>
      <c r="BD17" s="214">
        <v>0.89465611105237874</v>
      </c>
      <c r="BE17" s="214"/>
      <c r="BF17" s="214">
        <v>0.01</v>
      </c>
      <c r="BG17" s="214">
        <v>5.839999999999998E-2</v>
      </c>
      <c r="BH17" s="214">
        <v>4.2913861386138619E-2</v>
      </c>
      <c r="BI17" s="214">
        <v>4.2940570420940441E-5</v>
      </c>
      <c r="BJ17" s="214">
        <v>0.54673632333426403</v>
      </c>
      <c r="BK17" s="214"/>
      <c r="BL17" s="214">
        <v>0.01</v>
      </c>
      <c r="BM17" s="214">
        <v>0.14100000000000001</v>
      </c>
      <c r="BN17" s="214">
        <v>6.9990437158469934E-2</v>
      </c>
      <c r="BO17" s="214">
        <v>7.0043319864967988E-5</v>
      </c>
      <c r="BP17" s="214">
        <v>0.89181924696611226</v>
      </c>
      <c r="BQ17" s="214"/>
      <c r="BR17" s="214">
        <v>0.01</v>
      </c>
      <c r="BS17" s="214">
        <v>0.13800000000000001</v>
      </c>
      <c r="BT17" s="214">
        <v>7.7455714285714294E-2</v>
      </c>
      <c r="BU17" s="214">
        <v>7.7475819260812469E-5</v>
      </c>
      <c r="BV17" s="214">
        <v>0.98645276843620611</v>
      </c>
      <c r="BW17" s="214"/>
      <c r="BX17" s="214">
        <v>0.01</v>
      </c>
      <c r="BY17" s="214">
        <v>5.0999999999999983E-2</v>
      </c>
      <c r="BZ17" s="214">
        <v>3.9292353823088461E-2</v>
      </c>
      <c r="CA17" s="214">
        <v>3.9302552835549289E-5</v>
      </c>
      <c r="CB17" s="214">
        <v>0.50041564479264455</v>
      </c>
      <c r="CC17" s="214"/>
      <c r="CD17" s="214"/>
      <c r="CE17" s="214"/>
      <c r="CF17" s="214"/>
      <c r="CG17" s="214"/>
      <c r="CH17" s="214"/>
      <c r="CI17" s="214"/>
      <c r="CJ17" s="214">
        <v>0.01</v>
      </c>
      <c r="CK17" s="214">
        <v>0.11550000000000001</v>
      </c>
      <c r="CL17" s="214">
        <v>5.8294363256784977E-2</v>
      </c>
      <c r="CM17" s="214">
        <v>5.832504222899742E-5</v>
      </c>
      <c r="CN17" s="214">
        <v>0.7426175021430782</v>
      </c>
      <c r="CO17" s="214"/>
      <c r="CP17" s="214"/>
      <c r="CQ17" s="214"/>
      <c r="CR17" s="214"/>
      <c r="CS17" s="214"/>
      <c r="CT17" s="214"/>
      <c r="CU17" s="214"/>
      <c r="CV17" s="214"/>
    </row>
    <row r="18" spans="1:100">
      <c r="A18" s="165"/>
      <c r="B18" s="165"/>
      <c r="C18" s="165"/>
      <c r="D18" s="165"/>
      <c r="E18" s="198">
        <v>0.01</v>
      </c>
      <c r="F18" s="203">
        <f ca="1">F17</f>
        <v>12.700000000000001</v>
      </c>
      <c r="G18" s="199">
        <f t="shared" ca="1" si="0"/>
        <v>0.1125</v>
      </c>
      <c r="H18" s="212">
        <f t="shared" ca="1" si="1"/>
        <v>6.5931249999999997E-2</v>
      </c>
      <c r="I18" s="165"/>
      <c r="N18" s="214"/>
      <c r="O18" s="214"/>
      <c r="P18" s="214"/>
      <c r="Q18" s="214"/>
      <c r="R18" s="214"/>
      <c r="S18" s="214"/>
      <c r="T18" s="214"/>
      <c r="U18" s="214"/>
      <c r="V18" s="214">
        <v>0.01</v>
      </c>
      <c r="W18" s="214">
        <v>8.3400000000000002E-2</v>
      </c>
      <c r="X18" s="214">
        <v>5.4883636363636364E-2</v>
      </c>
      <c r="Y18" s="214">
        <v>5.493857493857494E-5</v>
      </c>
      <c r="Z18" s="214">
        <v>0.69949966143189768</v>
      </c>
      <c r="AA18" s="214"/>
      <c r="AB18" s="214">
        <v>0.01</v>
      </c>
      <c r="AC18" s="214">
        <v>0.10050000000000001</v>
      </c>
      <c r="AD18" s="214">
        <v>5.8933962264150951E-2</v>
      </c>
      <c r="AE18" s="214">
        <v>5.8957191397561589E-5</v>
      </c>
      <c r="AF18" s="214">
        <v>0.75066627533895158</v>
      </c>
      <c r="AG18" s="214"/>
      <c r="AH18" s="214">
        <v>0.01</v>
      </c>
      <c r="AI18" s="214">
        <v>6.8000000000000033E-2</v>
      </c>
      <c r="AJ18" s="214">
        <v>4.7106623586429724E-2</v>
      </c>
      <c r="AK18" s="214">
        <v>4.7120759814374032E-5</v>
      </c>
      <c r="AL18" s="214">
        <v>0.59996014773628548</v>
      </c>
      <c r="AM18" s="214"/>
      <c r="AN18" s="214">
        <v>0.01</v>
      </c>
      <c r="AO18" s="214">
        <v>7.4500000000000025E-2</v>
      </c>
      <c r="AP18" s="214">
        <v>5.0718623481781369E-2</v>
      </c>
      <c r="AQ18" s="214">
        <v>5.073718314337522E-5</v>
      </c>
      <c r="AR18" s="214">
        <v>0.64600587966615641</v>
      </c>
      <c r="AS18" s="214"/>
      <c r="AT18" s="214">
        <v>0.01</v>
      </c>
      <c r="AU18" s="214">
        <v>9.2499999999999999E-2</v>
      </c>
      <c r="AV18" s="214">
        <v>5.5339977851605771E-2</v>
      </c>
      <c r="AW18" s="214">
        <v>5.5378105677364636E-5</v>
      </c>
      <c r="AX18" s="214">
        <v>0.70509594060943481</v>
      </c>
      <c r="AY18" s="214"/>
      <c r="AZ18" s="214">
        <v>0.01</v>
      </c>
      <c r="BA18" s="214">
        <v>9.219999999999999E-2</v>
      </c>
      <c r="BB18" s="214">
        <v>5.7974609375000007E-2</v>
      </c>
      <c r="BC18" s="214">
        <v>5.8005120068155855E-5</v>
      </c>
      <c r="BD18" s="214">
        <v>0.73854412667887215</v>
      </c>
      <c r="BE18" s="214"/>
      <c r="BF18" s="214">
        <v>0.01</v>
      </c>
      <c r="BG18" s="214">
        <v>9.4E-2</v>
      </c>
      <c r="BH18" s="214">
        <v>5.271480804387569E-2</v>
      </c>
      <c r="BI18" s="214">
        <v>5.2747617061688057E-5</v>
      </c>
      <c r="BJ18" s="214">
        <v>0.67160351933488405</v>
      </c>
      <c r="BK18" s="214"/>
      <c r="BL18" s="214">
        <v>0.01</v>
      </c>
      <c r="BM18" s="214">
        <v>0.10100000000000003</v>
      </c>
      <c r="BN18" s="214">
        <v>6.0633949191685917E-2</v>
      </c>
      <c r="BO18" s="214">
        <v>6.067976241230721E-5</v>
      </c>
      <c r="BP18" s="214">
        <v>0.77259873068483864</v>
      </c>
      <c r="BQ18" s="214"/>
      <c r="BR18" s="214">
        <v>0.01</v>
      </c>
      <c r="BS18" s="214">
        <v>0.1125</v>
      </c>
      <c r="BT18" s="214">
        <v>6.5931249999999997E-2</v>
      </c>
      <c r="BU18" s="214">
        <v>6.5948363600354292E-5</v>
      </c>
      <c r="BV18" s="214">
        <v>0.83968064446544077</v>
      </c>
      <c r="BW18" s="214"/>
      <c r="BX18" s="214">
        <v>0.01</v>
      </c>
      <c r="BY18" s="214">
        <v>8.7799999999999989E-2</v>
      </c>
      <c r="BZ18" s="214">
        <v>5.3007092198581574E-2</v>
      </c>
      <c r="CA18" s="214">
        <v>5.3020851109444475E-5</v>
      </c>
      <c r="CB18" s="214">
        <v>0.6750824432805993</v>
      </c>
      <c r="CC18" s="214"/>
      <c r="CD18" s="214"/>
      <c r="CE18" s="214"/>
      <c r="CF18" s="214"/>
      <c r="CG18" s="214"/>
      <c r="CH18" s="214"/>
      <c r="CI18" s="214"/>
      <c r="CJ18" s="214">
        <v>0.01</v>
      </c>
      <c r="CK18" s="214">
        <v>8.8499999999999981E-2</v>
      </c>
      <c r="CL18" s="214">
        <v>5.4545098039215686E-2</v>
      </c>
      <c r="CM18" s="214">
        <v>5.4573803860046068E-5</v>
      </c>
      <c r="CN18" s="214">
        <v>0.69485525181231123</v>
      </c>
      <c r="CO18" s="214"/>
      <c r="CP18" s="214"/>
      <c r="CQ18" s="214"/>
      <c r="CR18" s="214"/>
      <c r="CS18" s="214"/>
      <c r="CT18" s="214"/>
      <c r="CU18" s="214"/>
      <c r="CV18" s="214"/>
    </row>
    <row r="19" spans="1:100">
      <c r="A19" s="165"/>
      <c r="B19" s="165"/>
      <c r="C19" s="165"/>
      <c r="D19" s="165"/>
      <c r="E19" s="198">
        <v>0.01</v>
      </c>
      <c r="F19" s="203">
        <f ca="1">F18</f>
        <v>12.700000000000001</v>
      </c>
      <c r="G19" s="199">
        <f t="shared" ca="1" si="0"/>
        <v>7.1500000000000022E-2</v>
      </c>
      <c r="H19" s="212">
        <f t="shared" ca="1" si="1"/>
        <v>4.8446999999999997E-2</v>
      </c>
      <c r="I19" s="165"/>
      <c r="N19" s="214"/>
      <c r="O19" s="214"/>
      <c r="P19" s="214"/>
      <c r="Q19" s="214"/>
      <c r="R19" s="214"/>
      <c r="S19" s="214"/>
      <c r="T19" s="214"/>
      <c r="U19" s="214"/>
      <c r="V19" s="214">
        <v>0.01</v>
      </c>
      <c r="W19" s="214">
        <v>0.12010000000000004</v>
      </c>
      <c r="X19" s="214">
        <v>6.5533073929961091E-2</v>
      </c>
      <c r="Y19" s="214">
        <v>6.5598672602563656E-5</v>
      </c>
      <c r="Z19" s="214">
        <v>0.83522824039719124</v>
      </c>
      <c r="AA19" s="214"/>
      <c r="AB19" s="214">
        <v>0.01</v>
      </c>
      <c r="AC19" s="214">
        <v>0.13619999999999999</v>
      </c>
      <c r="AD19" s="214">
        <v>7.1777093596059119E-2</v>
      </c>
      <c r="AE19" s="214">
        <v>7.18053849177167E-5</v>
      </c>
      <c r="AF19" s="214">
        <v>0.91425455602166728</v>
      </c>
      <c r="AG19" s="214"/>
      <c r="AH19" s="214">
        <v>0.01</v>
      </c>
      <c r="AI19" s="214">
        <v>8.0999999999999989E-2</v>
      </c>
      <c r="AJ19" s="214">
        <v>5.091546914623838E-2</v>
      </c>
      <c r="AK19" s="214">
        <v>5.0930748370749602E-5</v>
      </c>
      <c r="AL19" s="214">
        <v>0.64847042868594351</v>
      </c>
      <c r="AM19" s="214"/>
      <c r="AN19" s="214">
        <v>0.01</v>
      </c>
      <c r="AO19" s="214">
        <v>0.11720000000000001</v>
      </c>
      <c r="AP19" s="214">
        <v>6.5611380145278453E-2</v>
      </c>
      <c r="AQ19" s="214">
        <v>6.5635389570783446E-5</v>
      </c>
      <c r="AR19" s="214">
        <v>0.83569573535619368</v>
      </c>
      <c r="AS19" s="214"/>
      <c r="AT19" s="214">
        <v>0.01</v>
      </c>
      <c r="AU19" s="214">
        <v>0.11550000000000001</v>
      </c>
      <c r="AV19" s="214">
        <v>6.4700361010830307E-2</v>
      </c>
      <c r="AW19" s="214">
        <v>6.4744937900574847E-5</v>
      </c>
      <c r="AX19" s="214">
        <v>0.82435815256434297</v>
      </c>
      <c r="AY19" s="214"/>
      <c r="AZ19" s="214">
        <v>0.01</v>
      </c>
      <c r="BA19" s="214">
        <v>7.5899999999999995E-2</v>
      </c>
      <c r="BB19" s="214">
        <v>5.3743737957610789E-2</v>
      </c>
      <c r="BC19" s="214">
        <v>5.3772022041204459E-5</v>
      </c>
      <c r="BD19" s="214">
        <v>0.68464664863232305</v>
      </c>
      <c r="BE19" s="214"/>
      <c r="BF19" s="214">
        <v>0.01</v>
      </c>
      <c r="BG19" s="214">
        <v>0.11799999999999999</v>
      </c>
      <c r="BH19" s="214">
        <v>6.522066198595787E-2</v>
      </c>
      <c r="BI19" s="214">
        <v>6.5261254486248315E-5</v>
      </c>
      <c r="BJ19" s="214">
        <v>0.83093209950916391</v>
      </c>
      <c r="BK19" s="214"/>
      <c r="BL19" s="214">
        <v>0.01</v>
      </c>
      <c r="BM19" s="214">
        <v>4.7500000000000042E-2</v>
      </c>
      <c r="BN19" s="214">
        <v>4.0413261372397848E-2</v>
      </c>
      <c r="BO19" s="214">
        <v>4.044379643870907E-5</v>
      </c>
      <c r="BP19" s="214">
        <v>0.51494640964983529</v>
      </c>
      <c r="BQ19" s="214"/>
      <c r="BR19" s="214">
        <v>0.01</v>
      </c>
      <c r="BS19" s="214">
        <v>7.1500000000000022E-2</v>
      </c>
      <c r="BT19" s="214">
        <v>4.8446999999999997E-2</v>
      </c>
      <c r="BU19" s="214">
        <v>4.8459575259779907E-5</v>
      </c>
      <c r="BV19" s="214">
        <v>0.61700647541821518</v>
      </c>
      <c r="BW19" s="214"/>
      <c r="BX19" s="214">
        <v>0.01</v>
      </c>
      <c r="BY19" s="214">
        <v>0.11599999999999999</v>
      </c>
      <c r="BZ19" s="214">
        <v>6.2208853575482399E-2</v>
      </c>
      <c r="CA19" s="214">
        <v>6.2225000963232364E-5</v>
      </c>
      <c r="CB19" s="214">
        <v>0.79227331897571029</v>
      </c>
      <c r="CC19" s="214"/>
      <c r="CD19" s="214"/>
      <c r="CE19" s="214"/>
      <c r="CF19" s="214"/>
      <c r="CG19" s="214"/>
      <c r="CH19" s="214"/>
      <c r="CI19" s="214"/>
      <c r="CJ19" s="214">
        <v>0.01</v>
      </c>
      <c r="CK19" s="214">
        <v>5.8500000000000017E-2</v>
      </c>
      <c r="CL19" s="214">
        <v>4.1467426710097725E-2</v>
      </c>
      <c r="CM19" s="214">
        <v>4.1489250055626984E-5</v>
      </c>
      <c r="CN19" s="214">
        <v>0.52825753852229829</v>
      </c>
      <c r="CO19" s="214"/>
      <c r="CP19" s="214"/>
      <c r="CQ19" s="214"/>
      <c r="CR19" s="214"/>
      <c r="CS19" s="214"/>
      <c r="CT19" s="214"/>
      <c r="CU19" s="214"/>
      <c r="CV19" s="214"/>
    </row>
    <row r="20" spans="1:100" ht="18.600000000000001" thickBot="1">
      <c r="A20" s="165"/>
      <c r="B20" s="165"/>
      <c r="C20" s="165"/>
      <c r="D20" s="165"/>
      <c r="E20" s="200">
        <v>0.01</v>
      </c>
      <c r="F20" s="204">
        <f ca="1">F19</f>
        <v>12.700000000000001</v>
      </c>
      <c r="G20" s="201">
        <f t="shared" ca="1" si="0"/>
        <v>3.0999999999999944E-2</v>
      </c>
      <c r="H20" s="213">
        <f t="shared" ca="1" si="1"/>
        <v>3.3659285714285718E-2</v>
      </c>
      <c r="I20" s="165"/>
      <c r="N20" s="214"/>
      <c r="O20" s="214"/>
      <c r="P20" s="214"/>
      <c r="Q20" s="214"/>
      <c r="R20" s="214"/>
      <c r="S20" s="214"/>
      <c r="T20" s="214"/>
      <c r="U20" s="214"/>
      <c r="V20" s="214">
        <v>0.01</v>
      </c>
      <c r="W20" s="214">
        <v>0.15039999999999998</v>
      </c>
      <c r="X20" s="214">
        <v>7.7326298701298701E-2</v>
      </c>
      <c r="Y20" s="214">
        <v>7.7403702403702399E-5</v>
      </c>
      <c r="Z20" s="214">
        <v>0.98553454809306051</v>
      </c>
      <c r="AA20" s="214"/>
      <c r="AB20" s="214">
        <v>0.01</v>
      </c>
      <c r="AC20" s="214">
        <v>0.1784</v>
      </c>
      <c r="AD20" s="214">
        <v>8.2509661835748802E-2</v>
      </c>
      <c r="AE20" s="214">
        <v>8.2542183456030474E-5</v>
      </c>
      <c r="AF20" s="214">
        <v>1.0509597208500252</v>
      </c>
      <c r="AG20" s="214"/>
      <c r="AH20" s="214">
        <v>0.01</v>
      </c>
      <c r="AI20" s="214">
        <v>0.10800000000000001</v>
      </c>
      <c r="AJ20" s="214">
        <v>6.0371767241379305E-2</v>
      </c>
      <c r="AK20" s="214">
        <v>6.0389884206641296E-5</v>
      </c>
      <c r="AL20" s="214">
        <v>0.76890788673873156</v>
      </c>
      <c r="AM20" s="214"/>
      <c r="AN20" s="214">
        <v>0.01</v>
      </c>
      <c r="AO20" s="214">
        <v>0.15670000000000003</v>
      </c>
      <c r="AP20" s="214">
        <v>7.9050903119868635E-2</v>
      </c>
      <c r="AQ20" s="214">
        <v>7.9079830521873543E-5</v>
      </c>
      <c r="AR20" s="214">
        <v>1.006875674114041</v>
      </c>
      <c r="AS20" s="214"/>
      <c r="AT20" s="214">
        <v>0.01</v>
      </c>
      <c r="AU20" s="214">
        <v>0.17600000000000002</v>
      </c>
      <c r="AV20" s="214">
        <v>8.1200303490136572E-2</v>
      </c>
      <c r="AW20" s="214">
        <v>8.1256248417171798E-5</v>
      </c>
      <c r="AX20" s="214">
        <v>1.0345866874156711</v>
      </c>
      <c r="AY20" s="214"/>
      <c r="AZ20" s="214">
        <v>0.01</v>
      </c>
      <c r="BA20" s="214">
        <v>5.9099999999999965E-2</v>
      </c>
      <c r="BB20" s="214">
        <v>4.488469184890656E-2</v>
      </c>
      <c r="BC20" s="214">
        <v>4.4908313621871661E-5</v>
      </c>
      <c r="BD20" s="214">
        <v>0.5717904079073578</v>
      </c>
      <c r="BE20" s="214"/>
      <c r="BF20" s="214">
        <v>0.01</v>
      </c>
      <c r="BG20" s="214">
        <v>0.13599999999999998</v>
      </c>
      <c r="BH20" s="214">
        <v>7.0012720156555769E-2</v>
      </c>
      <c r="BI20" s="214">
        <v>7.0056295172152841E-5</v>
      </c>
      <c r="BJ20" s="214">
        <v>0.89198445370824064</v>
      </c>
      <c r="BK20" s="214"/>
      <c r="BL20" s="214">
        <v>0.01</v>
      </c>
      <c r="BM20" s="214">
        <v>3.5999999999999976E-2</v>
      </c>
      <c r="BN20" s="214">
        <v>3.4098901098901097E-2</v>
      </c>
      <c r="BO20" s="214">
        <v>3.4124665221143057E-5</v>
      </c>
      <c r="BP20" s="214">
        <v>0.43448873210408023</v>
      </c>
      <c r="BQ20" s="214"/>
      <c r="BR20" s="214">
        <v>0.01</v>
      </c>
      <c r="BS20" s="214">
        <v>3.0999999999999944E-2</v>
      </c>
      <c r="BT20" s="214">
        <v>3.3659285714285718E-2</v>
      </c>
      <c r="BU20" s="214">
        <v>3.3668022566141633E-5</v>
      </c>
      <c r="BV20" s="214">
        <v>0.4286745772424736</v>
      </c>
      <c r="BW20" s="214"/>
      <c r="BX20" s="214">
        <v>0.01</v>
      </c>
      <c r="BY20" s="214">
        <v>0.13439999999999999</v>
      </c>
      <c r="BZ20" s="214">
        <v>6.9567164179104482E-2</v>
      </c>
      <c r="CA20" s="214">
        <v>6.9585221544095168E-5</v>
      </c>
      <c r="CB20" s="214">
        <v>0.88598655799099169</v>
      </c>
      <c r="CC20" s="214"/>
      <c r="CD20" s="214"/>
      <c r="CE20" s="214"/>
      <c r="CF20" s="214"/>
      <c r="CG20" s="214"/>
      <c r="CH20" s="214"/>
      <c r="CI20" s="214"/>
      <c r="CJ20" s="214">
        <v>0.01</v>
      </c>
      <c r="CK20" s="214">
        <v>2.9499999999999957E-2</v>
      </c>
      <c r="CL20" s="214">
        <v>3.0091981132075472E-2</v>
      </c>
      <c r="CM20" s="214">
        <v>3.0107817844261554E-5</v>
      </c>
      <c r="CN20" s="214">
        <v>0.38334464284996789</v>
      </c>
      <c r="CO20" s="214"/>
      <c r="CP20" s="214"/>
      <c r="CQ20" s="214"/>
      <c r="CR20" s="214"/>
      <c r="CS20" s="214"/>
      <c r="CT20" s="214"/>
      <c r="CU20" s="214"/>
      <c r="CV20" s="214"/>
    </row>
    <row r="21" spans="1:100">
      <c r="A21" s="165"/>
      <c r="B21" s="165"/>
      <c r="C21" s="165"/>
      <c r="D21" s="165"/>
      <c r="E21" s="165"/>
      <c r="F21" s="165"/>
      <c r="G21" s="165"/>
      <c r="H21" s="165"/>
      <c r="I21" s="165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</row>
    <row r="22" spans="1:100">
      <c r="A22" s="165"/>
      <c r="B22" s="165"/>
      <c r="C22" s="165"/>
      <c r="D22" s="165"/>
      <c r="E22" s="165"/>
      <c r="F22" s="165"/>
      <c r="G22" s="165"/>
      <c r="H22" s="165"/>
      <c r="I22" s="165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</row>
    <row r="23" spans="1:100"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</row>
    <row r="24" spans="1:100"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</row>
    <row r="25" spans="1:100"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</row>
  </sheetData>
  <sheetProtection sheet="1" objects="1" scenarios="1"/>
  <mergeCells count="1">
    <mergeCell ref="F2:H2"/>
  </mergeCells>
  <phoneticPr fontId="1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53"/>
  <sheetViews>
    <sheetView tabSelected="1" topLeftCell="G27" zoomScale="138" zoomScaleNormal="85" workbookViewId="0">
      <selection activeCell="M22" sqref="M22"/>
    </sheetView>
  </sheetViews>
  <sheetFormatPr defaultColWidth="9" defaultRowHeight="13.8"/>
  <cols>
    <col min="1" max="1" width="3.77734375" style="1" customWidth="1"/>
    <col min="2" max="2" width="17.44140625" style="1" customWidth="1"/>
    <col min="3" max="3" width="13.109375" style="1" customWidth="1"/>
    <col min="4" max="4" width="14.44140625" style="1" customWidth="1"/>
    <col min="5" max="5" width="15" style="1" bestFit="1" customWidth="1"/>
    <col min="6" max="6" width="15.5546875" style="1" bestFit="1" customWidth="1"/>
    <col min="7" max="7" width="14" style="1" bestFit="1" customWidth="1"/>
    <col min="8" max="8" width="11.21875" style="1" customWidth="1"/>
    <col min="9" max="9" width="12.109375" style="1" customWidth="1"/>
    <col min="10" max="10" width="15" style="1" bestFit="1" customWidth="1"/>
    <col min="11" max="11" width="10" style="1" customWidth="1"/>
    <col min="12" max="12" width="12.5546875" style="1" bestFit="1" customWidth="1"/>
    <col min="13" max="13" width="13.88671875" style="1" customWidth="1"/>
    <col min="14" max="14" width="12.77734375" style="1" customWidth="1"/>
    <col min="15" max="15" width="11.44140625" style="1" customWidth="1"/>
    <col min="16" max="16" width="13.33203125" style="1" customWidth="1"/>
    <col min="17" max="17" width="14.88671875" style="1" customWidth="1"/>
    <col min="18" max="18" width="14" style="1" customWidth="1"/>
    <col min="19" max="19" width="14.88671875" style="1" customWidth="1"/>
    <col min="20" max="21" width="9.109375" style="1" bestFit="1" customWidth="1"/>
    <col min="22" max="16384" width="9" style="1"/>
  </cols>
  <sheetData>
    <row r="1" spans="2:28" ht="14.4" thickBot="1"/>
    <row r="2" spans="2:28" ht="19.5" customHeight="1">
      <c r="B2" s="27"/>
      <c r="C2" s="25" t="s">
        <v>30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14</v>
      </c>
      <c r="J2" s="18" t="s">
        <v>20</v>
      </c>
      <c r="K2" s="18" t="s">
        <v>15</v>
      </c>
      <c r="L2" s="18" t="s">
        <v>16</v>
      </c>
      <c r="M2" s="18" t="s">
        <v>28</v>
      </c>
      <c r="N2" s="18" t="s">
        <v>29</v>
      </c>
      <c r="O2" s="18" t="s">
        <v>17</v>
      </c>
      <c r="P2" s="18" t="s">
        <v>27</v>
      </c>
      <c r="Q2" s="18" t="s">
        <v>26</v>
      </c>
      <c r="R2" s="18" t="s">
        <v>25</v>
      </c>
      <c r="S2" s="18" t="s">
        <v>24</v>
      </c>
      <c r="T2" s="18" t="s">
        <v>18</v>
      </c>
      <c r="U2" s="19" t="s">
        <v>19</v>
      </c>
      <c r="V2" s="255" t="s">
        <v>48</v>
      </c>
    </row>
    <row r="3" spans="2:28" ht="18.600000000000001" thickBot="1">
      <c r="B3" s="74" t="s">
        <v>8</v>
      </c>
      <c r="C3" s="62" t="s">
        <v>35</v>
      </c>
      <c r="D3" s="63"/>
      <c r="E3" s="63"/>
      <c r="F3" s="63" t="s">
        <v>92</v>
      </c>
      <c r="G3" s="63" t="s">
        <v>93</v>
      </c>
      <c r="H3" s="63"/>
      <c r="I3" s="63"/>
      <c r="J3" s="63"/>
      <c r="K3" s="63"/>
      <c r="L3" s="63" t="s">
        <v>94</v>
      </c>
      <c r="M3" s="63" t="s">
        <v>95</v>
      </c>
      <c r="N3" s="63" t="s">
        <v>96</v>
      </c>
      <c r="O3" s="63" t="s">
        <v>97</v>
      </c>
      <c r="P3" s="63" t="s">
        <v>98</v>
      </c>
      <c r="Q3" s="63" t="s">
        <v>99</v>
      </c>
      <c r="R3" s="63" t="s">
        <v>103</v>
      </c>
      <c r="S3" s="63" t="s">
        <v>103</v>
      </c>
      <c r="T3" s="63"/>
      <c r="U3" s="64"/>
      <c r="V3" s="242"/>
    </row>
    <row r="4" spans="2:28" ht="14.4" thickBot="1">
      <c r="B4" s="250" t="s">
        <v>21</v>
      </c>
      <c r="C4" s="75">
        <v>4.0000000000000001E-3</v>
      </c>
      <c r="D4" s="15"/>
      <c r="E4" s="15"/>
      <c r="F4" s="68">
        <v>0.20040000000000002</v>
      </c>
      <c r="G4" s="68">
        <f>10.2+273</f>
        <v>283.2</v>
      </c>
      <c r="H4" s="119"/>
      <c r="I4" s="120"/>
      <c r="J4" s="120"/>
      <c r="K4" s="120"/>
      <c r="L4" s="232">
        <v>7.5552147239263808E-3</v>
      </c>
      <c r="M4" s="224">
        <v>999.7</v>
      </c>
      <c r="N4" s="227">
        <f>10^(-3)*$C$35*EXP((1+$D$35*G4)/(($E$35*G4+($F$35*G4^2))))</f>
        <v>1.305048808999162E-3</v>
      </c>
      <c r="O4" s="227">
        <f>L4/M4</f>
        <v>7.5574819685169356E-6</v>
      </c>
      <c r="P4" s="227">
        <f>O4/((C4/2)^2*3.14)</f>
        <v>0.60171034781185795</v>
      </c>
      <c r="Q4" s="227">
        <f>M4*$K$25*F4</f>
        <v>1965.3342228000004</v>
      </c>
      <c r="R4" s="227">
        <f>M4*P4*C4/N4</f>
        <v>1843.7006510701337</v>
      </c>
      <c r="S4" s="227">
        <f>Q4/(4*(M4*P4^2/2)*($K$26/C4))</f>
        <v>1.0859798314453646E-2</v>
      </c>
      <c r="T4" s="16">
        <f>LOG10(P4)</f>
        <v>-0.22061251973828092</v>
      </c>
      <c r="U4" s="17">
        <f>LOG10(Q4)</f>
        <v>3.2934364166834245</v>
      </c>
      <c r="V4" s="242"/>
    </row>
    <row r="5" spans="2:28" ht="14.4" thickBot="1">
      <c r="B5" s="251"/>
      <c r="C5" s="65">
        <v>4.0000000000000001E-3</v>
      </c>
      <c r="D5" s="4"/>
      <c r="E5" s="4"/>
      <c r="F5" s="51">
        <v>0.1772</v>
      </c>
      <c r="G5" s="51">
        <f t="shared" ref="G5:G8" si="0">10.2+273</f>
        <v>283.2</v>
      </c>
      <c r="H5" s="121"/>
      <c r="I5" s="122"/>
      <c r="J5" s="122"/>
      <c r="K5" s="122"/>
      <c r="L5" s="233">
        <v>6.7478397486252948E-3</v>
      </c>
      <c r="M5" s="224">
        <v>999.7</v>
      </c>
      <c r="N5" s="228">
        <f t="shared" ref="N5:N18" si="1">10^(-3)*$C$35*EXP((1+$D$35*G5)/(($E$35*G5+($F$35*G5^2))))</f>
        <v>1.305048808999162E-3</v>
      </c>
      <c r="O5" s="227">
        <f t="shared" ref="O5:O18" si="2">L5/M5</f>
        <v>6.7498647080377055E-6</v>
      </c>
      <c r="P5" s="227">
        <f t="shared" ref="P5:P18" si="3">O5/((C5/2)^2*3.14)</f>
        <v>0.5374096105125562</v>
      </c>
      <c r="Q5" s="228">
        <f t="shared" ref="Q5:Q18" si="4">M5*$K$25*F5</f>
        <v>1737.8105004000001</v>
      </c>
      <c r="R5" s="228">
        <f t="shared" ref="R5:R18" si="5">M5*P5*C5/N5</f>
        <v>1646.6767646534743</v>
      </c>
      <c r="S5" s="228">
        <f t="shared" ref="S5:S18" si="6">Q5/(4*(M5*P5^2/2)*($K$26/C5))</f>
        <v>1.2037931376623111E-2</v>
      </c>
      <c r="T5" s="5">
        <f t="shared" ref="T5:T18" si="7">LOG10(P5)</f>
        <v>-0.2696945713318582</v>
      </c>
      <c r="U5" s="69">
        <f t="shared" ref="U5:U18" si="8">LOG10(Q5)</f>
        <v>3.2400024170392485</v>
      </c>
      <c r="V5" s="242"/>
    </row>
    <row r="6" spans="2:28" ht="14.4" thickBot="1">
      <c r="B6" s="251"/>
      <c r="C6" s="65">
        <v>4.0000000000000001E-3</v>
      </c>
      <c r="D6" s="4"/>
      <c r="E6" s="4"/>
      <c r="F6" s="51">
        <v>0.14830000000000002</v>
      </c>
      <c r="G6" s="51">
        <f t="shared" si="0"/>
        <v>283.2</v>
      </c>
      <c r="H6" s="121"/>
      <c r="I6" s="122"/>
      <c r="J6" s="122"/>
      <c r="K6" s="122"/>
      <c r="L6" s="233">
        <v>5.8371417250033036E-3</v>
      </c>
      <c r="M6" s="224">
        <v>999.7</v>
      </c>
      <c r="N6" s="228">
        <f t="shared" si="1"/>
        <v>1.305048808999162E-3</v>
      </c>
      <c r="O6" s="227">
        <f t="shared" si="2"/>
        <v>5.8388933930212099E-6</v>
      </c>
      <c r="P6" s="227">
        <f t="shared" si="3"/>
        <v>0.46488004721506448</v>
      </c>
      <c r="Q6" s="228">
        <f t="shared" si="4"/>
        <v>1454.3865531000004</v>
      </c>
      <c r="R6" s="228">
        <f>M6*P6*C6/N6</f>
        <v>1424.4389328466823</v>
      </c>
      <c r="S6" s="228">
        <f t="shared" si="6"/>
        <v>1.3463511356052206E-2</v>
      </c>
      <c r="T6" s="5">
        <f t="shared" si="7"/>
        <v>-0.33265909346060796</v>
      </c>
      <c r="U6" s="69">
        <f t="shared" si="8"/>
        <v>3.1626798505165983</v>
      </c>
      <c r="V6" s="242"/>
    </row>
    <row r="7" spans="2:28" ht="14.4" thickBot="1">
      <c r="B7" s="251"/>
      <c r="C7" s="65">
        <v>4.0000000000000001E-3</v>
      </c>
      <c r="D7" s="4"/>
      <c r="E7" s="4"/>
      <c r="F7" s="51">
        <v>0.11310000000000002</v>
      </c>
      <c r="G7" s="51">
        <f t="shared" si="0"/>
        <v>283.2</v>
      </c>
      <c r="H7" s="121"/>
      <c r="I7" s="122"/>
      <c r="J7" s="122"/>
      <c r="K7" s="122"/>
      <c r="L7" s="233">
        <v>4.7101312335958E-3</v>
      </c>
      <c r="M7" s="224">
        <v>999.7</v>
      </c>
      <c r="N7" s="228">
        <f t="shared" si="1"/>
        <v>1.305048808999162E-3</v>
      </c>
      <c r="O7" s="227">
        <f t="shared" si="2"/>
        <v>4.7115446970049013E-6</v>
      </c>
      <c r="P7" s="227">
        <f t="shared" si="3"/>
        <v>0.37512298543032652</v>
      </c>
      <c r="Q7" s="228">
        <f t="shared" si="4"/>
        <v>1109.1781467000003</v>
      </c>
      <c r="R7" s="228">
        <f t="shared" si="5"/>
        <v>1149.4143236597927</v>
      </c>
      <c r="S7" s="228">
        <f t="shared" si="6"/>
        <v>1.5769366824590871E-2</v>
      </c>
      <c r="T7" s="5">
        <f t="shared" si="7"/>
        <v>-0.42582632390655628</v>
      </c>
      <c r="U7" s="69">
        <f t="shared" si="8"/>
        <v>3.0450013044136717</v>
      </c>
      <c r="V7" s="242"/>
      <c r="Y7" s="1">
        <v>660.02350875043714</v>
      </c>
      <c r="Z7" s="1">
        <v>2.3087594934664963E-2</v>
      </c>
      <c r="AA7" s="1">
        <v>-0.66674352424675898</v>
      </c>
      <c r="AB7" s="1">
        <v>2.7287313421929538</v>
      </c>
    </row>
    <row r="8" spans="2:28">
      <c r="B8" s="251"/>
      <c r="C8" s="65">
        <v>4.0000000000000001E-3</v>
      </c>
      <c r="D8" s="4"/>
      <c r="E8" s="4"/>
      <c r="F8" s="51">
        <v>5.460000000000001E-2</v>
      </c>
      <c r="G8" s="51">
        <f t="shared" si="0"/>
        <v>283.2</v>
      </c>
      <c r="H8" s="121"/>
      <c r="I8" s="122"/>
      <c r="J8" s="122"/>
      <c r="K8" s="122"/>
      <c r="L8" s="233">
        <v>2.7046794871794871E-3</v>
      </c>
      <c r="M8" s="224">
        <v>999.7</v>
      </c>
      <c r="N8" s="228">
        <f t="shared" si="1"/>
        <v>1.305048808999162E-3</v>
      </c>
      <c r="O8" s="227">
        <f t="shared" si="2"/>
        <v>2.7054911345198428E-6</v>
      </c>
      <c r="P8" s="227">
        <f t="shared" si="3"/>
        <v>0.21540534510508302</v>
      </c>
      <c r="Q8" s="228">
        <f t="shared" si="4"/>
        <v>535.46531220000008</v>
      </c>
      <c r="R8" s="228">
        <f t="shared" si="5"/>
        <v>660.02350875043714</v>
      </c>
      <c r="S8" s="228">
        <f t="shared" si="6"/>
        <v>2.3087594934664963E-2</v>
      </c>
      <c r="T8" s="5">
        <f t="shared" si="7"/>
        <v>-0.66674352424675898</v>
      </c>
      <c r="U8" s="69">
        <f t="shared" si="8"/>
        <v>2.7287313421929538</v>
      </c>
      <c r="V8" s="242"/>
      <c r="Y8" s="1">
        <v>1149.4143236597927</v>
      </c>
      <c r="Z8" s="1">
        <v>1.5769366824590871E-2</v>
      </c>
      <c r="AA8" s="1">
        <v>-0.42582632390655628</v>
      </c>
      <c r="AB8" s="1">
        <v>3.0450013044136717</v>
      </c>
    </row>
    <row r="9" spans="2:28">
      <c r="B9" s="252" t="s">
        <v>22</v>
      </c>
      <c r="C9" s="66">
        <v>6.0000000000000001E-3</v>
      </c>
      <c r="D9" s="55"/>
      <c r="E9" s="55"/>
      <c r="F9" s="54">
        <v>3.280000000000001E-2</v>
      </c>
      <c r="G9" s="54">
        <f>12+273</f>
        <v>285</v>
      </c>
      <c r="H9" s="123"/>
      <c r="I9" s="124"/>
      <c r="J9" s="124"/>
      <c r="K9" s="124"/>
      <c r="L9" s="234">
        <v>9.1308447937131637E-3</v>
      </c>
      <c r="M9" s="225">
        <v>999.5</v>
      </c>
      <c r="N9" s="229">
        <f t="shared" si="1"/>
        <v>1.2401356197705461E-3</v>
      </c>
      <c r="O9" s="229">
        <f t="shared" si="2"/>
        <v>9.1354124999631454E-6</v>
      </c>
      <c r="P9" s="229">
        <f t="shared" si="3"/>
        <v>0.32326300424498039</v>
      </c>
      <c r="Q9" s="229">
        <f t="shared" si="4"/>
        <v>321.60711600000013</v>
      </c>
      <c r="R9" s="229">
        <f t="shared" si="5"/>
        <v>1563.2227681806567</v>
      </c>
      <c r="S9" s="229">
        <f t="shared" si="6"/>
        <v>9.2374499078711515E-3</v>
      </c>
      <c r="T9" s="8">
        <f t="shared" si="7"/>
        <v>-0.49044399526972665</v>
      </c>
      <c r="U9" s="70">
        <f t="shared" si="8"/>
        <v>2.5073256495457636</v>
      </c>
      <c r="V9" s="242"/>
      <c r="Y9" s="1">
        <v>1424.4389328466823</v>
      </c>
      <c r="Z9" s="1">
        <v>1.3463511356052206E-2</v>
      </c>
      <c r="AA9" s="1">
        <v>-0.33265909346060796</v>
      </c>
      <c r="AB9" s="1">
        <v>3.1626798505165983</v>
      </c>
    </row>
    <row r="10" spans="2:28">
      <c r="B10" s="252"/>
      <c r="C10" s="66">
        <v>6.0000000000000001E-3</v>
      </c>
      <c r="D10" s="55"/>
      <c r="E10" s="55"/>
      <c r="F10" s="54">
        <v>7.1499999999999994E-2</v>
      </c>
      <c r="G10" s="54">
        <f t="shared" ref="G10:G13" si="9">12+273</f>
        <v>285</v>
      </c>
      <c r="H10" s="123"/>
      <c r="I10" s="124"/>
      <c r="J10" s="124"/>
      <c r="K10" s="124"/>
      <c r="L10" s="234">
        <v>1.2406436542953543E-2</v>
      </c>
      <c r="M10" s="225">
        <v>999.5</v>
      </c>
      <c r="N10" s="229">
        <f t="shared" si="1"/>
        <v>1.2401356197705461E-3</v>
      </c>
      <c r="O10" s="229">
        <f t="shared" si="2"/>
        <v>1.2412642864385735E-5</v>
      </c>
      <c r="P10" s="229">
        <f t="shared" si="3"/>
        <v>0.43923010843544713</v>
      </c>
      <c r="Q10" s="229">
        <f t="shared" si="4"/>
        <v>701.06429250000008</v>
      </c>
      <c r="R10" s="229">
        <f t="shared" si="5"/>
        <v>2124.0120179555356</v>
      </c>
      <c r="S10" s="229">
        <f t="shared" si="6"/>
        <v>1.0907170417550752E-2</v>
      </c>
      <c r="T10" s="8">
        <f t="shared" si="7"/>
        <v>-0.35730789743046559</v>
      </c>
      <c r="U10" s="70">
        <f t="shared" si="8"/>
        <v>2.845757847635165</v>
      </c>
      <c r="V10" s="242"/>
      <c r="Y10" s="1">
        <v>1563.2227681806567</v>
      </c>
      <c r="Z10" s="1">
        <v>9.2374499078711515E-3</v>
      </c>
      <c r="AA10" s="1">
        <v>-0.49044399526972665</v>
      </c>
      <c r="AB10" s="1">
        <v>2.5073256495457636</v>
      </c>
    </row>
    <row r="11" spans="2:28">
      <c r="B11" s="252"/>
      <c r="C11" s="66">
        <v>6.0000000000000001E-3</v>
      </c>
      <c r="D11" s="55"/>
      <c r="E11" s="55"/>
      <c r="F11" s="54">
        <v>9.8400000000000001E-2</v>
      </c>
      <c r="G11" s="54">
        <f t="shared" si="9"/>
        <v>285</v>
      </c>
      <c r="H11" s="123"/>
      <c r="I11" s="124"/>
      <c r="J11" s="124"/>
      <c r="K11" s="124"/>
      <c r="L11" s="234">
        <v>1.6430531732418527E-2</v>
      </c>
      <c r="M11" s="225">
        <v>999.5</v>
      </c>
      <c r="N11" s="229">
        <f t="shared" si="1"/>
        <v>1.2401356197705461E-3</v>
      </c>
      <c r="O11" s="229">
        <f t="shared" si="2"/>
        <v>1.6438751107972511E-5</v>
      </c>
      <c r="P11" s="229">
        <f t="shared" si="3"/>
        <v>0.58169678372160338</v>
      </c>
      <c r="Q11" s="229">
        <f t="shared" si="4"/>
        <v>964.82134800000017</v>
      </c>
      <c r="R11" s="229">
        <f t="shared" si="5"/>
        <v>2812.9468715880421</v>
      </c>
      <c r="S11" s="229">
        <f t="shared" si="6"/>
        <v>8.5583892582836146E-3</v>
      </c>
      <c r="T11" s="8">
        <f t="shared" si="7"/>
        <v>-0.2353033374665823</v>
      </c>
      <c r="U11" s="70">
        <f t="shared" si="8"/>
        <v>2.9844469042654258</v>
      </c>
      <c r="V11" s="242"/>
      <c r="Y11" s="1">
        <v>1646.6767646534743</v>
      </c>
      <c r="Z11" s="1">
        <v>1.2037931376623111E-2</v>
      </c>
      <c r="AA11" s="1">
        <v>-0.2696945713318582</v>
      </c>
      <c r="AB11" s="1">
        <v>3.2400024170392485</v>
      </c>
    </row>
    <row r="12" spans="2:28">
      <c r="B12" s="252"/>
      <c r="C12" s="66">
        <v>6.0000000000000001E-3</v>
      </c>
      <c r="D12" s="55"/>
      <c r="E12" s="55"/>
      <c r="F12" s="54">
        <v>0.13260000000000002</v>
      </c>
      <c r="G12" s="54">
        <f t="shared" si="9"/>
        <v>285</v>
      </c>
      <c r="H12" s="123"/>
      <c r="I12" s="124"/>
      <c r="J12" s="124"/>
      <c r="K12" s="124"/>
      <c r="L12" s="234">
        <v>1.7624180626365622E-2</v>
      </c>
      <c r="M12" s="225">
        <v>999.5</v>
      </c>
      <c r="N12" s="229">
        <f t="shared" si="1"/>
        <v>1.2401356197705461E-3</v>
      </c>
      <c r="O12" s="229">
        <f t="shared" si="2"/>
        <v>1.7632997124928087E-5</v>
      </c>
      <c r="P12" s="229">
        <f t="shared" si="3"/>
        <v>0.6239560199903782</v>
      </c>
      <c r="Q12" s="229">
        <f t="shared" si="4"/>
        <v>1300.1555970000004</v>
      </c>
      <c r="R12" s="229">
        <f t="shared" si="5"/>
        <v>3017.3024564641</v>
      </c>
      <c r="S12" s="229">
        <f t="shared" si="6"/>
        <v>1.0023648476349539E-2</v>
      </c>
      <c r="T12" s="8">
        <f t="shared" si="7"/>
        <v>-0.20484602081216838</v>
      </c>
      <c r="U12" s="70">
        <f t="shared" si="8"/>
        <v>3.1139953299028389</v>
      </c>
      <c r="V12" s="242"/>
      <c r="Y12" s="1">
        <v>1843.7006510701337</v>
      </c>
      <c r="Z12" s="1">
        <v>1.0859798314453646E-2</v>
      </c>
      <c r="AA12" s="1">
        <v>-0.22061251973828092</v>
      </c>
      <c r="AB12" s="1">
        <v>3.2934364166834245</v>
      </c>
    </row>
    <row r="13" spans="2:28">
      <c r="B13" s="252"/>
      <c r="C13" s="66">
        <v>6.0000000000000001E-3</v>
      </c>
      <c r="D13" s="55"/>
      <c r="E13" s="55"/>
      <c r="F13" s="54">
        <v>0.17019999999999999</v>
      </c>
      <c r="G13" s="54">
        <f t="shared" si="9"/>
        <v>285</v>
      </c>
      <c r="H13" s="123"/>
      <c r="I13" s="124"/>
      <c r="J13" s="124"/>
      <c r="K13" s="124"/>
      <c r="L13" s="234">
        <v>1.9114639175257738E-2</v>
      </c>
      <c r="M13" s="225">
        <v>999.5</v>
      </c>
      <c r="N13" s="229">
        <f t="shared" si="1"/>
        <v>1.2401356197705461E-3</v>
      </c>
      <c r="O13" s="229">
        <f t="shared" si="2"/>
        <v>1.9124201275895685E-5</v>
      </c>
      <c r="P13" s="229">
        <f t="shared" si="3"/>
        <v>0.67672332894181475</v>
      </c>
      <c r="Q13" s="229">
        <f t="shared" si="4"/>
        <v>1668.8271690000001</v>
      </c>
      <c r="R13" s="229">
        <f t="shared" si="5"/>
        <v>3272.4725739390865</v>
      </c>
      <c r="S13" s="229">
        <f t="shared" si="6"/>
        <v>1.0937738125685983E-2</v>
      </c>
      <c r="T13" s="8">
        <f t="shared" si="7"/>
        <v>-0.16958885165889689</v>
      </c>
      <c r="U13" s="70">
        <f t="shared" si="8"/>
        <v>3.2224113615826533</v>
      </c>
      <c r="V13" s="242"/>
      <c r="Y13" s="1">
        <v>2124.0120179555356</v>
      </c>
      <c r="Z13" s="1">
        <v>1.0907170417550752E-2</v>
      </c>
      <c r="AA13" s="1">
        <v>-0.35730789743046559</v>
      </c>
      <c r="AB13" s="1">
        <v>2.845757847635165</v>
      </c>
    </row>
    <row r="14" spans="2:28">
      <c r="B14" s="253" t="s">
        <v>23</v>
      </c>
      <c r="C14" s="67">
        <v>0.01</v>
      </c>
      <c r="D14" s="56"/>
      <c r="E14" s="56"/>
      <c r="F14" s="52">
        <v>2.9499999999999957E-2</v>
      </c>
      <c r="G14" s="52">
        <f>11.1+273</f>
        <v>284.10000000000002</v>
      </c>
      <c r="H14" s="125"/>
      <c r="I14" s="126"/>
      <c r="J14" s="126"/>
      <c r="K14" s="126"/>
      <c r="L14" s="235">
        <v>2.9818075801749278E-2</v>
      </c>
      <c r="M14" s="226">
        <v>999.6</v>
      </c>
      <c r="N14" s="230">
        <f t="shared" si="1"/>
        <v>1.2719314516346841E-3</v>
      </c>
      <c r="O14" s="230">
        <f t="shared" si="2"/>
        <v>2.9830007804871225E-5</v>
      </c>
      <c r="P14" s="230">
        <f t="shared" si="3"/>
        <v>0.38000009942511109</v>
      </c>
      <c r="Q14" s="230">
        <f t="shared" si="4"/>
        <v>289.27924199999961</v>
      </c>
      <c r="R14" s="230">
        <f t="shared" si="5"/>
        <v>2986.3881335520164</v>
      </c>
      <c r="S14" s="230">
        <f t="shared" si="6"/>
        <v>1.0020597249395174E-2</v>
      </c>
      <c r="T14" s="57">
        <f t="shared" si="7"/>
        <v>-0.42021628975221231</v>
      </c>
      <c r="U14" s="71">
        <f t="shared" si="8"/>
        <v>2.4613172708125233</v>
      </c>
      <c r="V14" s="242"/>
      <c r="Y14" s="1">
        <v>2812.9468715880421</v>
      </c>
      <c r="Z14" s="1">
        <v>8.5583892582836146E-3</v>
      </c>
      <c r="AA14" s="1">
        <v>-0.2353033374665823</v>
      </c>
      <c r="AB14" s="1">
        <v>2.9844469042654258</v>
      </c>
    </row>
    <row r="15" spans="2:28">
      <c r="B15" s="253"/>
      <c r="C15" s="67">
        <v>0.01</v>
      </c>
      <c r="D15" s="56"/>
      <c r="E15" s="56"/>
      <c r="F15" s="52">
        <v>5.0999999999999983E-2</v>
      </c>
      <c r="G15" s="52">
        <f t="shared" ref="G15:G18" si="10">11.1+273</f>
        <v>284.10000000000002</v>
      </c>
      <c r="H15" s="125"/>
      <c r="I15" s="126"/>
      <c r="J15" s="126"/>
      <c r="K15" s="126"/>
      <c r="L15" s="235">
        <v>3.9292353823088461E-2</v>
      </c>
      <c r="M15" s="226">
        <v>999.6</v>
      </c>
      <c r="N15" s="230">
        <f t="shared" si="1"/>
        <v>1.2719314516346841E-3</v>
      </c>
      <c r="O15" s="230">
        <f t="shared" si="2"/>
        <v>3.9308077053910023E-5</v>
      </c>
      <c r="P15" s="230">
        <f t="shared" si="3"/>
        <v>0.50073983508165631</v>
      </c>
      <c r="Q15" s="230">
        <f t="shared" si="4"/>
        <v>500.10987599999987</v>
      </c>
      <c r="R15" s="230">
        <f t="shared" si="5"/>
        <v>3935.2713426838459</v>
      </c>
      <c r="S15" s="230">
        <f t="shared" si="6"/>
        <v>9.9766538428348248E-3</v>
      </c>
      <c r="T15" s="57">
        <f t="shared" si="7"/>
        <v>-0.30038785803588947</v>
      </c>
      <c r="U15" s="71">
        <f t="shared" si="8"/>
        <v>2.699065430932297</v>
      </c>
      <c r="V15" s="242"/>
      <c r="Y15" s="1">
        <v>2986.3881335520164</v>
      </c>
      <c r="Z15" s="1">
        <v>1.0020597249395174E-2</v>
      </c>
      <c r="AA15" s="1">
        <v>-0.42021628975221231</v>
      </c>
      <c r="AB15" s="1">
        <v>2.4613172708125233</v>
      </c>
    </row>
    <row r="16" spans="2:28">
      <c r="B16" s="253"/>
      <c r="C16" s="67">
        <v>0.01</v>
      </c>
      <c r="D16" s="56"/>
      <c r="E16" s="56"/>
      <c r="F16" s="52">
        <v>8.7799999999999989E-2</v>
      </c>
      <c r="G16" s="52">
        <f t="shared" si="10"/>
        <v>284.10000000000002</v>
      </c>
      <c r="H16" s="125"/>
      <c r="I16" s="126"/>
      <c r="J16" s="126"/>
      <c r="K16" s="126"/>
      <c r="L16" s="235">
        <v>5.3007092198581574E-2</v>
      </c>
      <c r="M16" s="226">
        <v>999.6</v>
      </c>
      <c r="N16" s="230">
        <f t="shared" si="1"/>
        <v>1.2719314516346841E-3</v>
      </c>
      <c r="O16" s="230">
        <f t="shared" si="2"/>
        <v>5.3028303519989566E-5</v>
      </c>
      <c r="P16" s="230">
        <f t="shared" si="3"/>
        <v>0.67551979006356122</v>
      </c>
      <c r="Q16" s="230">
        <f t="shared" si="4"/>
        <v>860.97347279999997</v>
      </c>
      <c r="R16" s="230">
        <f t="shared" si="5"/>
        <v>5308.8519926109711</v>
      </c>
      <c r="S16" s="230">
        <f t="shared" si="6"/>
        <v>9.4375089023478083E-3</v>
      </c>
      <c r="T16" s="57">
        <f t="shared" si="7"/>
        <v>-0.17036192334142611</v>
      </c>
      <c r="U16" s="71">
        <f t="shared" si="8"/>
        <v>2.9349897707404633</v>
      </c>
      <c r="V16" s="242"/>
      <c r="Y16" s="1">
        <v>3017.3024564641</v>
      </c>
      <c r="Z16" s="1">
        <v>1.0023648476349539E-2</v>
      </c>
      <c r="AA16" s="1">
        <v>-0.20484602081216838</v>
      </c>
      <c r="AB16" s="1">
        <v>3.1139953299028389</v>
      </c>
    </row>
    <row r="17" spans="2:28">
      <c r="B17" s="253"/>
      <c r="C17" s="67">
        <v>0.01</v>
      </c>
      <c r="D17" s="56"/>
      <c r="E17" s="56"/>
      <c r="F17" s="52">
        <v>0.11599999999999999</v>
      </c>
      <c r="G17" s="52">
        <f t="shared" si="10"/>
        <v>284.10000000000002</v>
      </c>
      <c r="H17" s="125"/>
      <c r="I17" s="126"/>
      <c r="J17" s="126"/>
      <c r="K17" s="126"/>
      <c r="L17" s="235">
        <v>6.2208853575482399E-2</v>
      </c>
      <c r="M17" s="226">
        <v>999.6</v>
      </c>
      <c r="N17" s="230">
        <f t="shared" si="1"/>
        <v>1.2719314516346841E-3</v>
      </c>
      <c r="O17" s="230">
        <f t="shared" si="2"/>
        <v>6.223374707431212E-5</v>
      </c>
      <c r="P17" s="230">
        <f t="shared" si="3"/>
        <v>0.79278658693391224</v>
      </c>
      <c r="Q17" s="230">
        <f t="shared" si="4"/>
        <v>1137.5048160000001</v>
      </c>
      <c r="R17" s="230">
        <f t="shared" si="5"/>
        <v>6230.441674200747</v>
      </c>
      <c r="S17" s="230">
        <f t="shared" si="6"/>
        <v>9.0528310097810014E-3</v>
      </c>
      <c r="T17" s="57">
        <f t="shared" si="7"/>
        <v>-0.10084370623956358</v>
      </c>
      <c r="U17" s="71">
        <f t="shared" si="8"/>
        <v>3.0559532440612793</v>
      </c>
      <c r="V17" s="242"/>
      <c r="Y17" s="1">
        <v>3272.4725739390865</v>
      </c>
      <c r="Z17" s="1">
        <v>1.0937738125685983E-2</v>
      </c>
      <c r="AA17" s="1">
        <v>-0.16958885165889689</v>
      </c>
      <c r="AB17" s="1">
        <v>3.2224113615826533</v>
      </c>
    </row>
    <row r="18" spans="2:28" ht="14.4" thickBot="1">
      <c r="B18" s="254"/>
      <c r="C18" s="76">
        <v>0.01</v>
      </c>
      <c r="D18" s="58"/>
      <c r="E18" s="58"/>
      <c r="F18" s="72">
        <v>0.13439999999999999</v>
      </c>
      <c r="G18" s="72">
        <f t="shared" si="10"/>
        <v>284.10000000000002</v>
      </c>
      <c r="H18" s="127"/>
      <c r="I18" s="128"/>
      <c r="J18" s="128"/>
      <c r="K18" s="128"/>
      <c r="L18" s="236">
        <v>6.9567164179104482E-2</v>
      </c>
      <c r="M18" s="226">
        <v>999.6</v>
      </c>
      <c r="N18" s="231">
        <f t="shared" si="1"/>
        <v>1.2719314516346841E-3</v>
      </c>
      <c r="O18" s="231">
        <f t="shared" si="2"/>
        <v>6.9595002179976469E-5</v>
      </c>
      <c r="P18" s="231">
        <f t="shared" si="3"/>
        <v>0.88656053732454088</v>
      </c>
      <c r="Q18" s="231">
        <f t="shared" si="4"/>
        <v>1317.9366144000001</v>
      </c>
      <c r="R18" s="231">
        <f t="shared" si="5"/>
        <v>6967.4030937017933</v>
      </c>
      <c r="S18" s="231">
        <f t="shared" si="6"/>
        <v>8.3872866950917037E-3</v>
      </c>
      <c r="T18" s="59">
        <f t="shared" si="7"/>
        <v>-5.2291603967905831E-2</v>
      </c>
      <c r="U18" s="73">
        <f t="shared" si="8"/>
        <v>3.1198945235521673</v>
      </c>
      <c r="V18" s="242"/>
      <c r="Y18" s="1">
        <v>3935.2713426838459</v>
      </c>
      <c r="Z18" s="1">
        <v>9.9766538428348248E-3</v>
      </c>
      <c r="AA18" s="1">
        <v>-0.30038785803588947</v>
      </c>
      <c r="AB18" s="1">
        <v>2.699065430932297</v>
      </c>
    </row>
    <row r="19" spans="2:28" ht="14.4" thickBot="1">
      <c r="Y19" s="1">
        <v>5308.8519926109711</v>
      </c>
      <c r="Z19" s="1">
        <v>9.4375089023478083E-3</v>
      </c>
      <c r="AA19" s="1">
        <v>-0.17036192334142611</v>
      </c>
      <c r="AB19" s="1">
        <v>2.9349897707404633</v>
      </c>
    </row>
    <row r="20" spans="2:28">
      <c r="B20" s="29" t="s">
        <v>43</v>
      </c>
      <c r="C20" s="35"/>
      <c r="D20" s="36"/>
      <c r="E20" s="36"/>
      <c r="F20" s="37"/>
      <c r="G20" s="44"/>
      <c r="H20" s="37"/>
      <c r="I20" s="114"/>
      <c r="J20" s="114"/>
      <c r="K20" s="114"/>
      <c r="L20" s="22"/>
      <c r="M20" s="22"/>
      <c r="N20" s="22"/>
      <c r="O20" s="22"/>
      <c r="P20" s="22"/>
      <c r="Q20" s="47"/>
      <c r="R20" s="22"/>
      <c r="S20" s="47"/>
      <c r="T20" s="47"/>
      <c r="U20" s="131"/>
      <c r="V20" s="248" t="s">
        <v>51</v>
      </c>
      <c r="Y20" s="1">
        <v>6230.441674200747</v>
      </c>
      <c r="Z20" s="1">
        <v>9.0528310097810014E-3</v>
      </c>
      <c r="AA20" s="1">
        <v>-0.10084370623956358</v>
      </c>
      <c r="AB20" s="1">
        <v>3.0559532440612793</v>
      </c>
    </row>
    <row r="21" spans="2:28">
      <c r="B21" s="30" t="s">
        <v>44</v>
      </c>
      <c r="C21" s="38"/>
      <c r="D21" s="39"/>
      <c r="E21" s="39"/>
      <c r="F21" s="40"/>
      <c r="G21" s="45"/>
      <c r="H21" s="40"/>
      <c r="I21" s="117"/>
      <c r="J21" s="117"/>
      <c r="K21" s="117"/>
      <c r="L21" s="7"/>
      <c r="M21" s="7"/>
      <c r="N21" s="7"/>
      <c r="O21" s="7"/>
      <c r="P21" s="7"/>
      <c r="Q21" s="48"/>
      <c r="R21" s="7"/>
      <c r="S21" s="48"/>
      <c r="T21" s="48"/>
      <c r="U21" s="132"/>
      <c r="V21" s="249"/>
      <c r="Y21" s="1">
        <v>6967.4030937017933</v>
      </c>
      <c r="Z21" s="1">
        <v>8.3872866950917037E-3</v>
      </c>
      <c r="AA21" s="1">
        <v>-5.2291603967905831E-2</v>
      </c>
      <c r="AB21" s="1">
        <v>3.1198945235521673</v>
      </c>
    </row>
    <row r="22" spans="2:28" ht="14.4" thickBot="1">
      <c r="B22" s="31" t="s">
        <v>45</v>
      </c>
      <c r="C22" s="41"/>
      <c r="D22" s="42"/>
      <c r="E22" s="42"/>
      <c r="F22" s="43"/>
      <c r="G22" s="46"/>
      <c r="H22" s="43"/>
      <c r="I22" s="129"/>
      <c r="J22" s="129"/>
      <c r="K22" s="129"/>
      <c r="L22" s="24"/>
      <c r="M22" s="24"/>
      <c r="N22" s="24"/>
      <c r="O22" s="24"/>
      <c r="P22" s="24"/>
      <c r="Q22" s="49"/>
      <c r="R22" s="24"/>
      <c r="S22" s="49"/>
      <c r="T22" s="49"/>
      <c r="U22" s="133"/>
      <c r="V22" s="249"/>
    </row>
    <row r="25" spans="2:28">
      <c r="J25" s="216" t="s">
        <v>100</v>
      </c>
      <c r="K25" s="1">
        <v>9.81</v>
      </c>
      <c r="L25" s="1" t="s">
        <v>101</v>
      </c>
    </row>
    <row r="26" spans="2:28">
      <c r="B26" s="12" t="s">
        <v>33</v>
      </c>
      <c r="J26" s="216" t="s">
        <v>102</v>
      </c>
      <c r="K26" s="1">
        <v>1</v>
      </c>
      <c r="L26" s="216" t="s">
        <v>92</v>
      </c>
    </row>
    <row r="27" spans="2:28">
      <c r="B27" s="14" t="s">
        <v>31</v>
      </c>
      <c r="C27" s="9" t="s">
        <v>0</v>
      </c>
      <c r="D27" s="9" t="s">
        <v>1</v>
      </c>
      <c r="E27" s="14" t="s">
        <v>32</v>
      </c>
      <c r="F27" s="9" t="s">
        <v>0</v>
      </c>
      <c r="G27" s="9" t="s">
        <v>1</v>
      </c>
    </row>
    <row r="28" spans="2:28">
      <c r="C28" s="10">
        <v>1</v>
      </c>
      <c r="D28" s="2">
        <f t="shared" ref="D28:D30" si="11">16/C28</f>
        <v>16</v>
      </c>
      <c r="F28" s="50">
        <v>100</v>
      </c>
      <c r="G28" s="2">
        <f>0.0791*(F28)^(-1/4)</f>
        <v>2.5013616291931884E-2</v>
      </c>
    </row>
    <row r="29" spans="2:28">
      <c r="C29" s="10">
        <v>100</v>
      </c>
      <c r="D29" s="2">
        <f t="shared" si="11"/>
        <v>0.16</v>
      </c>
      <c r="F29" s="50">
        <v>10000</v>
      </c>
      <c r="G29" s="2">
        <f t="shared" ref="G29:G30" si="12">0.0791*(F29)^(-1/4)</f>
        <v>7.9099999999999986E-3</v>
      </c>
    </row>
    <row r="30" spans="2:28">
      <c r="C30" s="11">
        <v>10000</v>
      </c>
      <c r="D30" s="2">
        <f t="shared" si="11"/>
        <v>1.6000000000000001E-3</v>
      </c>
      <c r="F30" s="3">
        <v>100000</v>
      </c>
      <c r="G30" s="2">
        <f t="shared" si="12"/>
        <v>4.4481198822556613E-3</v>
      </c>
      <c r="N30" s="53"/>
      <c r="O30" s="53"/>
    </row>
    <row r="31" spans="2:28">
      <c r="N31" s="53"/>
      <c r="O31" s="53"/>
    </row>
    <row r="32" spans="2:28">
      <c r="N32" s="53"/>
      <c r="O32" s="53"/>
    </row>
    <row r="33" spans="2:15">
      <c r="B33" s="12" t="s">
        <v>34</v>
      </c>
      <c r="N33" s="53"/>
      <c r="O33" s="53"/>
    </row>
    <row r="34" spans="2:15">
      <c r="C34" s="13" t="s">
        <v>4</v>
      </c>
      <c r="D34" s="13" t="s">
        <v>5</v>
      </c>
      <c r="E34" s="13" t="s">
        <v>6</v>
      </c>
      <c r="F34" s="13" t="s">
        <v>7</v>
      </c>
      <c r="N34" s="53"/>
      <c r="O34" s="53"/>
    </row>
    <row r="35" spans="2:15">
      <c r="C35" s="3">
        <v>1.2571870000000001E-2</v>
      </c>
      <c r="D35" s="3">
        <v>-5.8064359999999999E-3</v>
      </c>
      <c r="E35" s="3">
        <v>1.1309110000000001E-3</v>
      </c>
      <c r="F35" s="3">
        <v>-5.7239520000000001E-6</v>
      </c>
      <c r="N35" s="53"/>
      <c r="O35" s="53"/>
    </row>
    <row r="36" spans="2:15">
      <c r="N36" s="53"/>
      <c r="O36" s="53"/>
    </row>
    <row r="37" spans="2:15">
      <c r="N37" s="53"/>
      <c r="O37" s="53"/>
    </row>
    <row r="38" spans="2:15">
      <c r="N38" s="53"/>
      <c r="O38" s="53"/>
    </row>
    <row r="39" spans="2:15" ht="16.8">
      <c r="B39" s="1" t="s">
        <v>104</v>
      </c>
      <c r="C39" s="1" t="s">
        <v>105</v>
      </c>
      <c r="D39" s="1" t="s">
        <v>106</v>
      </c>
      <c r="F39" s="1" t="s">
        <v>105</v>
      </c>
      <c r="G39" s="1" t="s">
        <v>106</v>
      </c>
      <c r="N39" s="53"/>
      <c r="O39" s="53"/>
    </row>
    <row r="40" spans="2:15">
      <c r="C40" s="1">
        <v>1</v>
      </c>
      <c r="D40" s="1">
        <f>64/C40</f>
        <v>64</v>
      </c>
      <c r="F40" s="1">
        <v>100</v>
      </c>
      <c r="G40" s="1">
        <f>0.3164*F40^(-1/4)</f>
        <v>0.10005446516772754</v>
      </c>
      <c r="N40" s="53"/>
      <c r="O40" s="53"/>
    </row>
    <row r="41" spans="2:15">
      <c r="C41" s="1">
        <v>100</v>
      </c>
      <c r="D41" s="1">
        <f t="shared" ref="D41:D42" si="13">64/C41</f>
        <v>0.64</v>
      </c>
      <c r="F41" s="1">
        <v>10000</v>
      </c>
      <c r="G41" s="1">
        <f t="shared" ref="G41:G42" si="14">0.3164*F41^(-1/4)</f>
        <v>3.1639999999999995E-2</v>
      </c>
      <c r="N41" s="53"/>
      <c r="O41" s="53"/>
    </row>
    <row r="42" spans="2:15">
      <c r="C42" s="1">
        <v>10000</v>
      </c>
      <c r="D42" s="1">
        <f t="shared" si="13"/>
        <v>6.4000000000000003E-3</v>
      </c>
      <c r="F42" s="1">
        <v>1000000</v>
      </c>
      <c r="G42" s="1">
        <f t="shared" si="14"/>
        <v>1.0005446516772754E-2</v>
      </c>
      <c r="N42" s="53"/>
      <c r="O42" s="53"/>
    </row>
    <row r="43" spans="2:15">
      <c r="N43" s="53"/>
      <c r="O43" s="53"/>
    </row>
    <row r="44" spans="2:15">
      <c r="N44" s="53"/>
      <c r="O44" s="53"/>
    </row>
    <row r="45" spans="2:15">
      <c r="F45" s="1">
        <v>100</v>
      </c>
      <c r="G45" s="1">
        <f>0.046*F45^(-0.2)</f>
        <v>1.831292984546087E-2</v>
      </c>
      <c r="N45" s="53"/>
      <c r="O45" s="53"/>
    </row>
    <row r="46" spans="2:15">
      <c r="F46" s="1">
        <v>10000</v>
      </c>
      <c r="G46" s="1">
        <f t="shared" ref="G46:G47" si="15">0.046*F46^(-0.2)</f>
        <v>7.2905086853211204E-3</v>
      </c>
      <c r="N46" s="53"/>
      <c r="O46" s="53"/>
    </row>
    <row r="47" spans="2:15">
      <c r="F47" s="1">
        <v>1000000</v>
      </c>
      <c r="G47" s="1">
        <f t="shared" si="15"/>
        <v>2.9024037846088887E-3</v>
      </c>
      <c r="N47" s="53"/>
      <c r="O47" s="53"/>
    </row>
    <row r="48" spans="2:15">
      <c r="N48" s="53"/>
      <c r="O48" s="53"/>
    </row>
    <row r="49" spans="14:15">
      <c r="N49" s="53"/>
      <c r="O49" s="53"/>
    </row>
    <row r="50" spans="14:15">
      <c r="N50" s="53"/>
      <c r="O50" s="53"/>
    </row>
    <row r="51" spans="14:15">
      <c r="N51" s="53"/>
      <c r="O51" s="53"/>
    </row>
    <row r="52" spans="14:15">
      <c r="N52" s="53"/>
      <c r="O52" s="53"/>
    </row>
    <row r="53" spans="14:15">
      <c r="N53" s="53"/>
      <c r="O53" s="53"/>
    </row>
  </sheetData>
  <sortState xmlns:xlrd2="http://schemas.microsoft.com/office/spreadsheetml/2017/richdata2" ref="Y7:AB21">
    <sortCondition ref="Y7"/>
  </sortState>
  <mergeCells count="5">
    <mergeCell ref="V20:V22"/>
    <mergeCell ref="B4:B8"/>
    <mergeCell ref="B9:B13"/>
    <mergeCell ref="B14:B18"/>
    <mergeCell ref="V2:V18"/>
  </mergeCells>
  <phoneticPr fontId="19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演習１および課題１</vt:lpstr>
      <vt:lpstr>演習２</vt:lpstr>
      <vt:lpstr>レポートデータ出力</vt:lpstr>
      <vt:lpstr>課題２およびレポート用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</dc:creator>
  <cp:lastModifiedBy>io</cp:lastModifiedBy>
  <dcterms:created xsi:type="dcterms:W3CDTF">2012-04-11T06:52:45Z</dcterms:created>
  <dcterms:modified xsi:type="dcterms:W3CDTF">2020-06-07T14:39:54Z</dcterms:modified>
</cp:coreProperties>
</file>