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o\Desktop\kadai\experimentA\"/>
    </mc:Choice>
  </mc:AlternateContent>
  <xr:revisionPtr revIDLastSave="0" documentId="13_ncr:1_{DE7C368C-08B0-4334-A5A7-40BB2453DCDC}" xr6:coauthVersionLast="45" xr6:coauthVersionMax="45" xr10:uidLastSave="{00000000-0000-0000-0000-000000000000}"/>
  <bookViews>
    <workbookView minimized="1" xWindow="9348" yWindow="6228" windowWidth="11016" windowHeight="7260" activeTab="2" xr2:uid="{00000000-000D-0000-FFFF-FFFF00000000}"/>
  </bookViews>
  <sheets>
    <sheet name="密度" sheetId="3" r:id="rId1"/>
    <sheet name="VLE" sheetId="2" r:id="rId2"/>
    <sheet name="データシート" sheetId="1" r:id="rId3"/>
    <sheet name="T" sheetId="4" r:id="rId4"/>
  </sheets>
  <definedNames>
    <definedName name="solver_adj" localSheetId="2" hidden="1">データシート!$F$220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データシート!$V$243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1</definedName>
    <definedName name="solver_ver" localSheetId="2" hidden="1">3</definedName>
  </definedNames>
  <calcPr calcId="191029"/>
  <customWorkbookViews>
    <customWorkbookView name="no1" guid="{1FFD3B07-D15B-4B91-8FEC-A05959BD3E75}" maximized="1" windowWidth="1020" windowHeight="635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1" l="1"/>
  <c r="I40" i="1" s="1"/>
  <c r="I71" i="1" s="1"/>
  <c r="I14" i="1"/>
  <c r="T259" i="1" s="1"/>
  <c r="V259" i="1" s="1"/>
  <c r="J217" i="1"/>
  <c r="J218" i="1"/>
  <c r="J219" i="1"/>
  <c r="J220" i="1"/>
  <c r="J221" i="1"/>
  <c r="J216" i="1"/>
  <c r="I217" i="1"/>
  <c r="I218" i="1"/>
  <c r="I219" i="1"/>
  <c r="I220" i="1"/>
  <c r="I221" i="1"/>
  <c r="I216" i="1"/>
  <c r="E217" i="1"/>
  <c r="E218" i="1"/>
  <c r="E219" i="1"/>
  <c r="E220" i="1"/>
  <c r="E221" i="1"/>
  <c r="E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W236" i="1"/>
  <c r="X23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16" i="1"/>
  <c r="W216" i="1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I38" i="1"/>
  <c r="Q49" i="1" s="1"/>
  <c r="I39" i="1"/>
  <c r="D71" i="1" s="1"/>
  <c r="F50" i="1"/>
  <c r="W50" i="1"/>
  <c r="I50" i="1"/>
  <c r="X50" i="1"/>
  <c r="K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B51" i="1"/>
  <c r="B52" i="1"/>
  <c r="F51" i="1"/>
  <c r="Q51" i="1"/>
  <c r="W51" i="1"/>
  <c r="X51" i="1"/>
  <c r="K51" i="1"/>
  <c r="F52" i="1"/>
  <c r="W52" i="1"/>
  <c r="I52" i="1"/>
  <c r="X52" i="1"/>
  <c r="K52" i="1"/>
  <c r="F53" i="1"/>
  <c r="W53" i="1"/>
  <c r="X53" i="1"/>
  <c r="K53" i="1"/>
  <c r="F54" i="1"/>
  <c r="W54" i="1"/>
  <c r="I54" i="1"/>
  <c r="X54" i="1"/>
  <c r="F55" i="1"/>
  <c r="W55" i="1"/>
  <c r="I55" i="1"/>
  <c r="X55" i="1"/>
  <c r="K55" i="1"/>
  <c r="F56" i="1"/>
  <c r="W56" i="1"/>
  <c r="X56" i="1"/>
  <c r="F57" i="1"/>
  <c r="W57" i="1"/>
  <c r="X57" i="1"/>
  <c r="K57" i="1"/>
  <c r="F58" i="1"/>
  <c r="W58" i="1"/>
  <c r="I58" i="1"/>
  <c r="X58" i="1"/>
  <c r="K58" i="1"/>
  <c r="F59" i="1"/>
  <c r="W59" i="1"/>
  <c r="I59" i="1"/>
  <c r="X59" i="1"/>
  <c r="K59" i="1"/>
  <c r="F60" i="1"/>
  <c r="W60" i="1"/>
  <c r="I60" i="1"/>
  <c r="X60" i="1"/>
  <c r="K60" i="1"/>
  <c r="F61" i="1"/>
  <c r="W61" i="1"/>
  <c r="I61" i="1"/>
  <c r="X61" i="1"/>
  <c r="K61" i="1"/>
  <c r="F62" i="1"/>
  <c r="W62" i="1"/>
  <c r="I62" i="1"/>
  <c r="X62" i="1"/>
  <c r="K62" i="1"/>
  <c r="F63" i="1"/>
  <c r="W63" i="1"/>
  <c r="I63" i="1"/>
  <c r="X63" i="1"/>
  <c r="K63" i="1"/>
  <c r="F64" i="1"/>
  <c r="W64" i="1"/>
  <c r="I64" i="1"/>
  <c r="X64" i="1"/>
  <c r="F65" i="1"/>
  <c r="W65" i="1"/>
  <c r="I65" i="1"/>
  <c r="X65" i="1"/>
  <c r="F66" i="1"/>
  <c r="W66" i="1"/>
  <c r="I66" i="1"/>
  <c r="X66" i="1"/>
  <c r="K66" i="1"/>
  <c r="F67" i="1"/>
  <c r="W67" i="1"/>
  <c r="I67" i="1"/>
  <c r="X67" i="1"/>
  <c r="K67" i="1"/>
  <c r="F68" i="1"/>
  <c r="W68" i="1"/>
  <c r="X68" i="1"/>
  <c r="K68" i="1"/>
  <c r="F69" i="1"/>
  <c r="W69" i="1"/>
  <c r="I69" i="1"/>
  <c r="X69" i="1"/>
  <c r="K69" i="1"/>
  <c r="F70" i="1"/>
  <c r="W70" i="1"/>
  <c r="I70" i="1"/>
  <c r="X70" i="1"/>
  <c r="K70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X216" i="1"/>
  <c r="K56" i="1"/>
  <c r="W220" i="1"/>
  <c r="Z236" i="1"/>
  <c r="Y236" i="1"/>
  <c r="Z224" i="1"/>
  <c r="Z227" i="1"/>
  <c r="W223" i="1"/>
  <c r="Y223" i="1"/>
  <c r="Z234" i="1"/>
  <c r="Z235" i="1"/>
  <c r="W219" i="1"/>
  <c r="Z229" i="1"/>
  <c r="Y226" i="1"/>
  <c r="Y233" i="1"/>
  <c r="Y234" i="1"/>
  <c r="Y235" i="1"/>
  <c r="W235" i="1"/>
  <c r="Y229" i="1"/>
  <c r="Z228" i="1"/>
  <c r="Z225" i="1"/>
  <c r="Z223" i="1"/>
  <c r="Y231" i="1"/>
  <c r="W231" i="1"/>
  <c r="Y222" i="1"/>
  <c r="Y230" i="1"/>
  <c r="Y232" i="1"/>
  <c r="Z226" i="1"/>
  <c r="Z233" i="1"/>
  <c r="Y227" i="1"/>
  <c r="Y224" i="1"/>
  <c r="Z231" i="1"/>
  <c r="Z222" i="1"/>
  <c r="Z230" i="1"/>
  <c r="Z232" i="1"/>
  <c r="Y228" i="1"/>
  <c r="Y225" i="1"/>
  <c r="W229" i="1"/>
  <c r="W230" i="1"/>
  <c r="W225" i="1"/>
  <c r="W233" i="1"/>
  <c r="W227" i="1"/>
  <c r="W221" i="1"/>
  <c r="W228" i="1"/>
  <c r="W224" i="1"/>
  <c r="W232" i="1"/>
  <c r="W222" i="1"/>
  <c r="W217" i="1"/>
  <c r="W234" i="1"/>
  <c r="W226" i="1"/>
  <c r="W218" i="1"/>
  <c r="U51" i="1"/>
  <c r="H51" i="1"/>
  <c r="K65" i="1"/>
  <c r="Q52" i="1"/>
  <c r="I53" i="1"/>
  <c r="T250" i="1"/>
  <c r="V250" i="1" s="1"/>
  <c r="U249" i="1"/>
  <c r="T252" i="1"/>
  <c r="T249" i="1"/>
  <c r="V249" i="1" s="1"/>
  <c r="M71" i="1"/>
  <c r="U258" i="1"/>
  <c r="U246" i="1"/>
  <c r="U259" i="1"/>
  <c r="U250" i="1"/>
  <c r="I68" i="1"/>
  <c r="D131" i="1"/>
  <c r="H131" i="1"/>
  <c r="B53" i="1"/>
  <c r="U52" i="1"/>
  <c r="Q53" i="1"/>
  <c r="Q131" i="1"/>
  <c r="T52" i="1"/>
  <c r="K64" i="1"/>
  <c r="I56" i="1"/>
  <c r="K54" i="1"/>
  <c r="I51" i="1"/>
  <c r="T51" i="1"/>
  <c r="G51" i="1"/>
  <c r="Z51" i="1"/>
  <c r="I57" i="1"/>
  <c r="W131" i="1"/>
  <c r="R131" i="1"/>
  <c r="U53" i="1"/>
  <c r="T53" i="1"/>
  <c r="Q132" i="1"/>
  <c r="Q54" i="1"/>
  <c r="U131" i="1"/>
  <c r="J131" i="1"/>
  <c r="H52" i="1"/>
  <c r="V131" i="1"/>
  <c r="L131" i="1"/>
  <c r="G52" i="1"/>
  <c r="D132" i="1"/>
  <c r="H132" i="1"/>
  <c r="B54" i="1"/>
  <c r="B55" i="1"/>
  <c r="D133" i="1"/>
  <c r="H133" i="1"/>
  <c r="D93" i="1"/>
  <c r="H93" i="1"/>
  <c r="U132" i="1"/>
  <c r="H53" i="1"/>
  <c r="Q93" i="1"/>
  <c r="Q55" i="1"/>
  <c r="T54" i="1"/>
  <c r="Q133" i="1"/>
  <c r="U54" i="1"/>
  <c r="Z52" i="1"/>
  <c r="R132" i="1"/>
  <c r="W132" i="1"/>
  <c r="X131" i="1"/>
  <c r="Y131" i="1"/>
  <c r="T131" i="1"/>
  <c r="V132" i="1"/>
  <c r="T132" i="1"/>
  <c r="G53" i="1"/>
  <c r="Z53" i="1"/>
  <c r="J132" i="1"/>
  <c r="U55" i="1"/>
  <c r="Q134" i="1"/>
  <c r="T55" i="1"/>
  <c r="Q56" i="1"/>
  <c r="Q94" i="1"/>
  <c r="W93" i="1"/>
  <c r="R93" i="1"/>
  <c r="F132" i="1"/>
  <c r="X132" i="1"/>
  <c r="Y132" i="1"/>
  <c r="V133" i="1"/>
  <c r="L133" i="1"/>
  <c r="G54" i="1"/>
  <c r="Z54" i="1"/>
  <c r="V93" i="1"/>
  <c r="L93" i="1"/>
  <c r="L132" i="1"/>
  <c r="F131" i="1"/>
  <c r="Z131" i="1"/>
  <c r="H54" i="1"/>
  <c r="U93" i="1"/>
  <c r="J93" i="1"/>
  <c r="U133" i="1"/>
  <c r="J133" i="1"/>
  <c r="Z132" i="1"/>
  <c r="R133" i="1"/>
  <c r="W133" i="1"/>
  <c r="D134" i="1"/>
  <c r="H134" i="1"/>
  <c r="D94" i="1"/>
  <c r="H94" i="1"/>
  <c r="B56" i="1"/>
  <c r="W94" i="1"/>
  <c r="R94" i="1"/>
  <c r="U94" i="1"/>
  <c r="J94" i="1"/>
  <c r="U134" i="1"/>
  <c r="J134" i="1"/>
  <c r="H55" i="1"/>
  <c r="D95" i="1"/>
  <c r="H95" i="1"/>
  <c r="B57" i="1"/>
  <c r="D135" i="1"/>
  <c r="H135" i="1"/>
  <c r="X93" i="1"/>
  <c r="Y93" i="1"/>
  <c r="Q95" i="1"/>
  <c r="Q135" i="1"/>
  <c r="Q57" i="1"/>
  <c r="U56" i="1"/>
  <c r="T56" i="1"/>
  <c r="X133" i="1"/>
  <c r="Y133" i="1"/>
  <c r="V134" i="1"/>
  <c r="T94" i="1"/>
  <c r="F94" i="1"/>
  <c r="G55" i="1"/>
  <c r="V94" i="1"/>
  <c r="L94" i="1"/>
  <c r="T93" i="1"/>
  <c r="T133" i="1"/>
  <c r="R134" i="1"/>
  <c r="W134" i="1"/>
  <c r="Q58" i="1"/>
  <c r="Q136" i="1"/>
  <c r="U57" i="1"/>
  <c r="Q96" i="1"/>
  <c r="T57" i="1"/>
  <c r="Y94" i="1"/>
  <c r="X94" i="1"/>
  <c r="X134" i="1"/>
  <c r="Y134" i="1"/>
  <c r="T134" i="1"/>
  <c r="W135" i="1"/>
  <c r="R135" i="1"/>
  <c r="F133" i="1"/>
  <c r="Z133" i="1"/>
  <c r="L134" i="1"/>
  <c r="V135" i="1"/>
  <c r="L135" i="1"/>
  <c r="G56" i="1"/>
  <c r="T95" i="1"/>
  <c r="V95" i="1"/>
  <c r="T135" i="1"/>
  <c r="F135" i="1"/>
  <c r="R95" i="1"/>
  <c r="Z95" i="1"/>
  <c r="W95" i="1"/>
  <c r="D96" i="1"/>
  <c r="H96" i="1"/>
  <c r="D136" i="1"/>
  <c r="H136" i="1"/>
  <c r="B58" i="1"/>
  <c r="F93" i="1"/>
  <c r="Z93" i="1"/>
  <c r="Z55" i="1"/>
  <c r="H56" i="1"/>
  <c r="U135" i="1"/>
  <c r="U95" i="1"/>
  <c r="Z94" i="1"/>
  <c r="J135" i="1"/>
  <c r="T136" i="1"/>
  <c r="F136" i="1"/>
  <c r="V136" i="1"/>
  <c r="L136" i="1"/>
  <c r="V96" i="1"/>
  <c r="L96" i="1"/>
  <c r="G57" i="1"/>
  <c r="Q59" i="1"/>
  <c r="Q97" i="1"/>
  <c r="U58" i="1"/>
  <c r="T58" i="1"/>
  <c r="Q137" i="1"/>
  <c r="D137" i="1"/>
  <c r="H137" i="1"/>
  <c r="B59" i="1"/>
  <c r="D97" i="1"/>
  <c r="H97" i="1"/>
  <c r="L95" i="1"/>
  <c r="Z135" i="1"/>
  <c r="R96" i="1"/>
  <c r="W96" i="1"/>
  <c r="F95" i="1"/>
  <c r="F134" i="1"/>
  <c r="Z134" i="1"/>
  <c r="U136" i="1"/>
  <c r="J136" i="1"/>
  <c r="U96" i="1"/>
  <c r="J96" i="1"/>
  <c r="H57" i="1"/>
  <c r="J95" i="1"/>
  <c r="X95" i="1"/>
  <c r="Y95" i="1"/>
  <c r="Z56" i="1"/>
  <c r="Y135" i="1"/>
  <c r="X135" i="1"/>
  <c r="R136" i="1"/>
  <c r="W136" i="1"/>
  <c r="Z136" i="1"/>
  <c r="X96" i="1"/>
  <c r="Y96" i="1"/>
  <c r="Z97" i="1"/>
  <c r="R97" i="1"/>
  <c r="W97" i="1"/>
  <c r="W137" i="1"/>
  <c r="R137" i="1"/>
  <c r="Q60" i="1"/>
  <c r="Q138" i="1"/>
  <c r="T59" i="1"/>
  <c r="Q98" i="1"/>
  <c r="U59" i="1"/>
  <c r="V97" i="1"/>
  <c r="L97" i="1"/>
  <c r="G58" i="1"/>
  <c r="V137" i="1"/>
  <c r="L137" i="1"/>
  <c r="T137" i="1"/>
  <c r="F137" i="1"/>
  <c r="T97" i="1"/>
  <c r="F97" i="1"/>
  <c r="Z57" i="1"/>
  <c r="Y136" i="1"/>
  <c r="X136" i="1"/>
  <c r="D138" i="1"/>
  <c r="H138" i="1"/>
  <c r="B60" i="1"/>
  <c r="D98" i="1"/>
  <c r="H98" i="1"/>
  <c r="U97" i="1"/>
  <c r="U137" i="1"/>
  <c r="J137" i="1"/>
  <c r="H58" i="1"/>
  <c r="T96" i="1"/>
  <c r="Z137" i="1"/>
  <c r="R138" i="1"/>
  <c r="W138" i="1"/>
  <c r="Z58" i="1"/>
  <c r="U138" i="1"/>
  <c r="U98" i="1"/>
  <c r="J98" i="1"/>
  <c r="H59" i="1"/>
  <c r="Q99" i="1"/>
  <c r="U60" i="1"/>
  <c r="Q139" i="1"/>
  <c r="Q61" i="1"/>
  <c r="T60" i="1"/>
  <c r="B61" i="1"/>
  <c r="D139" i="1"/>
  <c r="H139" i="1"/>
  <c r="D99" i="1"/>
  <c r="H99" i="1"/>
  <c r="T138" i="1"/>
  <c r="F138" i="1"/>
  <c r="V138" i="1"/>
  <c r="G59" i="1"/>
  <c r="Z59" i="1"/>
  <c r="V98" i="1"/>
  <c r="T98" i="1"/>
  <c r="F98" i="1"/>
  <c r="X137" i="1"/>
  <c r="Y137" i="1"/>
  <c r="J97" i="1"/>
  <c r="F96" i="1"/>
  <c r="Z96" i="1"/>
  <c r="R98" i="1"/>
  <c r="W98" i="1"/>
  <c r="Y97" i="1"/>
  <c r="X97" i="1"/>
  <c r="U139" i="1"/>
  <c r="J139" i="1"/>
  <c r="U99" i="1"/>
  <c r="H60" i="1"/>
  <c r="J138" i="1"/>
  <c r="Y138" i="1"/>
  <c r="X138" i="1"/>
  <c r="L98" i="1"/>
  <c r="V139" i="1"/>
  <c r="L139" i="1"/>
  <c r="G60" i="1"/>
  <c r="Z60" i="1"/>
  <c r="V99" i="1"/>
  <c r="L99" i="1"/>
  <c r="W99" i="1"/>
  <c r="R99" i="1"/>
  <c r="Z138" i="1"/>
  <c r="Z98" i="1"/>
  <c r="Q62" i="1"/>
  <c r="Q140" i="1"/>
  <c r="Q100" i="1"/>
  <c r="U61" i="1"/>
  <c r="T61" i="1"/>
  <c r="Y98" i="1"/>
  <c r="X98" i="1"/>
  <c r="L138" i="1"/>
  <c r="D140" i="1"/>
  <c r="H140" i="1"/>
  <c r="B62" i="1"/>
  <c r="D100" i="1"/>
  <c r="H100" i="1"/>
  <c r="W139" i="1"/>
  <c r="R139" i="1"/>
  <c r="W100" i="1"/>
  <c r="R100" i="1"/>
  <c r="Y99" i="1"/>
  <c r="X99" i="1"/>
  <c r="J99" i="1"/>
  <c r="W140" i="1"/>
  <c r="R140" i="1"/>
  <c r="T99" i="1"/>
  <c r="V140" i="1"/>
  <c r="L140" i="1"/>
  <c r="V100" i="1"/>
  <c r="L100" i="1"/>
  <c r="T140" i="1"/>
  <c r="F140" i="1"/>
  <c r="G61" i="1"/>
  <c r="T62" i="1"/>
  <c r="Q63" i="1"/>
  <c r="U62" i="1"/>
  <c r="Q101" i="1"/>
  <c r="Q141" i="1"/>
  <c r="X139" i="1"/>
  <c r="Y139" i="1"/>
  <c r="D101" i="1"/>
  <c r="H101" i="1"/>
  <c r="B63" i="1"/>
  <c r="D141" i="1"/>
  <c r="H141" i="1"/>
  <c r="U100" i="1"/>
  <c r="J100" i="1"/>
  <c r="H61" i="1"/>
  <c r="U140" i="1"/>
  <c r="J140" i="1"/>
  <c r="T139" i="1"/>
  <c r="B64" i="1"/>
  <c r="D142" i="1"/>
  <c r="H142" i="1"/>
  <c r="D102" i="1"/>
  <c r="H102" i="1"/>
  <c r="Q64" i="1"/>
  <c r="T63" i="1"/>
  <c r="Q142" i="1"/>
  <c r="U63" i="1"/>
  <c r="Q102" i="1"/>
  <c r="R141" i="1"/>
  <c r="W141" i="1"/>
  <c r="W147" i="1"/>
  <c r="Q147" i="1"/>
  <c r="G62" i="1"/>
  <c r="V141" i="1"/>
  <c r="T141" i="1"/>
  <c r="T101" i="1"/>
  <c r="F101" i="1"/>
  <c r="V101" i="1"/>
  <c r="Y140" i="1"/>
  <c r="X140" i="1"/>
  <c r="X100" i="1"/>
  <c r="Y100" i="1"/>
  <c r="F139" i="1"/>
  <c r="Z139" i="1"/>
  <c r="W101" i="1"/>
  <c r="R101" i="1"/>
  <c r="T100" i="1"/>
  <c r="Z140" i="1"/>
  <c r="H62" i="1"/>
  <c r="U101" i="1"/>
  <c r="U141" i="1"/>
  <c r="Z61" i="1"/>
  <c r="F99" i="1"/>
  <c r="Z99" i="1"/>
  <c r="R102" i="1"/>
  <c r="W102" i="1"/>
  <c r="T64" i="1"/>
  <c r="Q143" i="1"/>
  <c r="Q103" i="1"/>
  <c r="Q65" i="1"/>
  <c r="U64" i="1"/>
  <c r="J101" i="1"/>
  <c r="L141" i="1"/>
  <c r="V147" i="1"/>
  <c r="R142" i="1"/>
  <c r="W142" i="1"/>
  <c r="Z142" i="1"/>
  <c r="J141" i="1"/>
  <c r="U147" i="1"/>
  <c r="F100" i="1"/>
  <c r="Z100" i="1"/>
  <c r="X101" i="1"/>
  <c r="Y101" i="1"/>
  <c r="F141" i="1"/>
  <c r="T147" i="1"/>
  <c r="U142" i="1"/>
  <c r="J142" i="1"/>
  <c r="H63" i="1"/>
  <c r="U102" i="1"/>
  <c r="J102" i="1"/>
  <c r="X141" i="1"/>
  <c r="X147" i="1"/>
  <c r="Y141" i="1"/>
  <c r="Y147" i="1"/>
  <c r="R147" i="1"/>
  <c r="Z101" i="1"/>
  <c r="L101" i="1"/>
  <c r="Z62" i="1"/>
  <c r="Z141" i="1"/>
  <c r="Z147" i="1"/>
  <c r="T151" i="1"/>
  <c r="K166" i="1"/>
  <c r="V142" i="1"/>
  <c r="L142" i="1"/>
  <c r="T142" i="1"/>
  <c r="F142" i="1"/>
  <c r="V102" i="1"/>
  <c r="L102" i="1"/>
  <c r="T102" i="1"/>
  <c r="Z102" i="1"/>
  <c r="G63" i="1"/>
  <c r="Z63" i="1"/>
  <c r="B65" i="1"/>
  <c r="D143" i="1"/>
  <c r="H143" i="1"/>
  <c r="D103" i="1"/>
  <c r="H103" i="1"/>
  <c r="R216" i="1"/>
  <c r="G216" i="1"/>
  <c r="T188" i="1"/>
  <c r="G220" i="1"/>
  <c r="R103" i="1"/>
  <c r="W103" i="1"/>
  <c r="U65" i="1"/>
  <c r="Q144" i="1"/>
  <c r="T65" i="1"/>
  <c r="Q66" i="1"/>
  <c r="Q104" i="1"/>
  <c r="D104" i="1"/>
  <c r="H104" i="1"/>
  <c r="D144" i="1"/>
  <c r="H144" i="1"/>
  <c r="B66" i="1"/>
  <c r="T149" i="1"/>
  <c r="T150" i="1"/>
  <c r="Y142" i="1"/>
  <c r="X142" i="1"/>
  <c r="R143" i="1"/>
  <c r="W143" i="1"/>
  <c r="F102" i="1"/>
  <c r="T152" i="1"/>
  <c r="K165" i="1"/>
  <c r="K167" i="1"/>
  <c r="S216" i="1"/>
  <c r="U143" i="1"/>
  <c r="J143" i="1"/>
  <c r="H64" i="1"/>
  <c r="U103" i="1"/>
  <c r="J103" i="1"/>
  <c r="V143" i="1"/>
  <c r="L143" i="1"/>
  <c r="V103" i="1"/>
  <c r="L103" i="1"/>
  <c r="T143" i="1"/>
  <c r="F143" i="1"/>
  <c r="T103" i="1"/>
  <c r="F103" i="1"/>
  <c r="G64" i="1"/>
  <c r="X102" i="1"/>
  <c r="Y102" i="1"/>
  <c r="T66" i="1"/>
  <c r="U66" i="1"/>
  <c r="Q105" i="1"/>
  <c r="Q145" i="1"/>
  <c r="Q67" i="1"/>
  <c r="Y220" i="1"/>
  <c r="Y216" i="1"/>
  <c r="V104" i="1"/>
  <c r="L104" i="1"/>
  <c r="G65" i="1"/>
  <c r="V144" i="1"/>
  <c r="L144" i="1"/>
  <c r="Y103" i="1"/>
  <c r="X103" i="1"/>
  <c r="I188" i="1"/>
  <c r="Z50" i="1"/>
  <c r="G218" i="1"/>
  <c r="B67" i="1"/>
  <c r="D105" i="1"/>
  <c r="H105" i="1"/>
  <c r="D145" i="1"/>
  <c r="H145" i="1"/>
  <c r="Z64" i="1"/>
  <c r="S224" i="1"/>
  <c r="S233" i="1"/>
  <c r="S228" i="1"/>
  <c r="S230" i="1"/>
  <c r="S218" i="1"/>
  <c r="S225" i="1"/>
  <c r="S222" i="1"/>
  <c r="S223" i="1"/>
  <c r="S227" i="1"/>
  <c r="S236" i="1"/>
  <c r="S219" i="1"/>
  <c r="S231" i="1"/>
  <c r="S232" i="1"/>
  <c r="S234" i="1"/>
  <c r="S235" i="1"/>
  <c r="S220" i="1"/>
  <c r="S221" i="1"/>
  <c r="S229" i="1"/>
  <c r="S217" i="1"/>
  <c r="S226" i="1"/>
  <c r="Z143" i="1"/>
  <c r="W144" i="1"/>
  <c r="R144" i="1"/>
  <c r="T144" i="1"/>
  <c r="Z103" i="1"/>
  <c r="G221" i="1"/>
  <c r="R223" i="1"/>
  <c r="R228" i="1"/>
  <c r="R234" i="1"/>
  <c r="R227" i="1"/>
  <c r="R222" i="1"/>
  <c r="R225" i="1"/>
  <c r="R221" i="1"/>
  <c r="R217" i="1"/>
  <c r="R219" i="1"/>
  <c r="R236" i="1"/>
  <c r="R230" i="1"/>
  <c r="R232" i="1"/>
  <c r="R218" i="1"/>
  <c r="R229" i="1"/>
  <c r="R220" i="1"/>
  <c r="R233" i="1"/>
  <c r="R231" i="1"/>
  <c r="R224" i="1"/>
  <c r="R226" i="1"/>
  <c r="R235" i="1"/>
  <c r="Y143" i="1"/>
  <c r="X143" i="1"/>
  <c r="R104" i="1"/>
  <c r="T104" i="1"/>
  <c r="W104" i="1"/>
  <c r="U144" i="1"/>
  <c r="J144" i="1"/>
  <c r="H65" i="1"/>
  <c r="U104" i="1"/>
  <c r="J104" i="1"/>
  <c r="G219" i="1"/>
  <c r="G217" i="1"/>
  <c r="F104" i="1"/>
  <c r="Z104" i="1"/>
  <c r="F144" i="1"/>
  <c r="Z144" i="1"/>
  <c r="W145" i="1"/>
  <c r="R145" i="1"/>
  <c r="Y219" i="1"/>
  <c r="Y221" i="1"/>
  <c r="Z105" i="1"/>
  <c r="W105" i="1"/>
  <c r="R105" i="1"/>
  <c r="X104" i="1"/>
  <c r="Y104" i="1"/>
  <c r="B68" i="1"/>
  <c r="B69" i="1"/>
  <c r="B70" i="1"/>
  <c r="D106" i="1"/>
  <c r="H106" i="1"/>
  <c r="U105" i="1"/>
  <c r="J105" i="1"/>
  <c r="U145" i="1"/>
  <c r="J145" i="1"/>
  <c r="H66" i="1"/>
  <c r="Y217" i="1"/>
  <c r="T240" i="1"/>
  <c r="X144" i="1"/>
  <c r="Y144" i="1"/>
  <c r="Y218" i="1"/>
  <c r="Z65" i="1"/>
  <c r="Q106" i="1"/>
  <c r="Q68" i="1"/>
  <c r="U67" i="1"/>
  <c r="T67" i="1"/>
  <c r="V105" i="1"/>
  <c r="L105" i="1"/>
  <c r="G66" i="1"/>
  <c r="Z66" i="1"/>
  <c r="T105" i="1"/>
  <c r="F105" i="1"/>
  <c r="T145" i="1"/>
  <c r="F145" i="1"/>
  <c r="V145" i="1"/>
  <c r="L145" i="1"/>
  <c r="V106" i="1"/>
  <c r="G67" i="1"/>
  <c r="Z67" i="1"/>
  <c r="H67" i="1"/>
  <c r="U106" i="1"/>
  <c r="Y145" i="1"/>
  <c r="X145" i="1"/>
  <c r="T68" i="1"/>
  <c r="G68" i="1"/>
  <c r="Z68" i="1"/>
  <c r="U68" i="1"/>
  <c r="H68" i="1"/>
  <c r="Q69" i="1"/>
  <c r="Y105" i="1"/>
  <c r="X105" i="1"/>
  <c r="Z145" i="1"/>
  <c r="R106" i="1"/>
  <c r="W106" i="1"/>
  <c r="W108" i="1"/>
  <c r="Q108" i="1"/>
  <c r="X106" i="1"/>
  <c r="X108" i="1"/>
  <c r="Y106" i="1"/>
  <c r="Y108" i="1"/>
  <c r="R108" i="1"/>
  <c r="T69" i="1"/>
  <c r="G69" i="1"/>
  <c r="Z69" i="1"/>
  <c r="Q70" i="1"/>
  <c r="U69" i="1"/>
  <c r="H69" i="1"/>
  <c r="J106" i="1"/>
  <c r="U108" i="1"/>
  <c r="T106" i="1"/>
  <c r="L106" i="1"/>
  <c r="V108" i="1"/>
  <c r="T110" i="1"/>
  <c r="G127" i="1"/>
  <c r="F106" i="1"/>
  <c r="T108" i="1"/>
  <c r="Z106" i="1"/>
  <c r="Z108" i="1"/>
  <c r="T112" i="1"/>
  <c r="T113" i="1"/>
  <c r="T111" i="1"/>
  <c r="G125" i="1"/>
  <c r="G126" i="1"/>
  <c r="T216" i="1"/>
  <c r="U216" i="1"/>
  <c r="T189" i="1"/>
  <c r="H217" i="1"/>
  <c r="H218" i="1"/>
  <c r="H219" i="1"/>
  <c r="H216" i="1"/>
  <c r="I189" i="1"/>
  <c r="Z70" i="1"/>
  <c r="H221" i="1"/>
  <c r="H220" i="1"/>
  <c r="U229" i="1"/>
  <c r="U222" i="1"/>
  <c r="U230" i="1"/>
  <c r="U228" i="1"/>
  <c r="U232" i="1"/>
  <c r="U227" i="1"/>
  <c r="U234" i="1"/>
  <c r="U231" i="1"/>
  <c r="U236" i="1"/>
  <c r="U233" i="1"/>
  <c r="U218" i="1"/>
  <c r="U223" i="1"/>
  <c r="U217" i="1"/>
  <c r="U226" i="1"/>
  <c r="U220" i="1"/>
  <c r="U225" i="1"/>
  <c r="U235" i="1"/>
  <c r="U224" i="1"/>
  <c r="U221" i="1"/>
  <c r="U219" i="1"/>
  <c r="T232" i="1"/>
  <c r="T218" i="1"/>
  <c r="T230" i="1"/>
  <c r="T227" i="1"/>
  <c r="T219" i="1"/>
  <c r="T235" i="1"/>
  <c r="T236" i="1"/>
  <c r="T231" i="1"/>
  <c r="T233" i="1"/>
  <c r="T217" i="1"/>
  <c r="T223" i="1"/>
  <c r="T224" i="1"/>
  <c r="T234" i="1"/>
  <c r="T222" i="1"/>
  <c r="T228" i="1"/>
  <c r="T221" i="1"/>
  <c r="T229" i="1"/>
  <c r="T220" i="1"/>
  <c r="T225" i="1"/>
  <c r="T226" i="1"/>
  <c r="Z216" i="1"/>
  <c r="U260" i="1"/>
  <c r="U242" i="1"/>
  <c r="Z219" i="1"/>
  <c r="Z220" i="1"/>
  <c r="U243" i="1"/>
  <c r="Z218" i="1"/>
  <c r="Z221" i="1"/>
  <c r="Z217" i="1"/>
  <c r="I41" i="1" l="1"/>
  <c r="K71" i="1" s="1"/>
  <c r="F71" i="1"/>
  <c r="U256" i="1"/>
  <c r="C217" i="1"/>
  <c r="C216" i="1"/>
  <c r="U240" i="1"/>
  <c r="V240" i="1" s="1"/>
  <c r="U241" i="1"/>
  <c r="T242" i="1"/>
  <c r="V242" i="1" s="1"/>
  <c r="U255" i="1"/>
  <c r="T248" i="1"/>
  <c r="V248" i="1" s="1"/>
  <c r="U252" i="1"/>
  <c r="V252" i="1" s="1"/>
  <c r="U247" i="1"/>
  <c r="U251" i="1"/>
  <c r="T257" i="1"/>
  <c r="V257" i="1" s="1"/>
  <c r="C220" i="1"/>
  <c r="C221" i="1"/>
  <c r="T256" i="1"/>
  <c r="U245" i="1"/>
  <c r="T260" i="1"/>
  <c r="V260" i="1" s="1"/>
  <c r="T251" i="1"/>
  <c r="U254" i="1"/>
  <c r="T253" i="1"/>
  <c r="T245" i="1"/>
  <c r="C219" i="1"/>
  <c r="C218" i="1"/>
  <c r="U244" i="1"/>
  <c r="T241" i="1"/>
  <c r="V241" i="1" s="1"/>
  <c r="T244" i="1"/>
  <c r="U257" i="1"/>
  <c r="U253" i="1"/>
  <c r="U248" i="1"/>
  <c r="T255" i="1"/>
  <c r="T243" i="1"/>
  <c r="V243" i="1" s="1"/>
  <c r="T254" i="1"/>
  <c r="V254" i="1" s="1"/>
  <c r="T247" i="1"/>
  <c r="V247" i="1" s="1"/>
  <c r="T246" i="1"/>
  <c r="V246" i="1" s="1"/>
  <c r="T258" i="1"/>
  <c r="V258" i="1" s="1"/>
  <c r="I42" i="1"/>
  <c r="B71" i="1"/>
  <c r="Q107" i="1"/>
  <c r="Q146" i="1"/>
  <c r="I43" i="1" l="1"/>
  <c r="Z49" i="1" s="1"/>
  <c r="K218" i="1"/>
  <c r="L218" i="1"/>
  <c r="V256" i="1"/>
  <c r="V255" i="1"/>
  <c r="L219" i="1"/>
  <c r="K219" i="1"/>
  <c r="L221" i="1"/>
  <c r="K221" i="1"/>
  <c r="M221" i="1" s="1"/>
  <c r="V245" i="1"/>
  <c r="K220" i="1"/>
  <c r="M220" i="1" s="1"/>
  <c r="L220" i="1"/>
  <c r="V253" i="1"/>
  <c r="L216" i="1"/>
  <c r="K216" i="1"/>
  <c r="V244" i="1"/>
  <c r="V251" i="1"/>
  <c r="L217" i="1"/>
  <c r="K217" i="1"/>
  <c r="M217" i="1" s="1"/>
  <c r="R146" i="1"/>
  <c r="T146" i="1" s="1"/>
  <c r="W146" i="1"/>
  <c r="G71" i="1"/>
  <c r="R107" i="1"/>
  <c r="T107" i="1" s="1"/>
  <c r="W107" i="1"/>
  <c r="D146" i="1"/>
  <c r="H146" i="1" s="1"/>
  <c r="D107" i="1"/>
  <c r="H107" i="1" s="1"/>
  <c r="U107" i="1" l="1"/>
  <c r="J107" i="1" s="1"/>
  <c r="V146" i="1"/>
  <c r="L146" i="1" s="1"/>
  <c r="H71" i="1"/>
  <c r="U146" i="1"/>
  <c r="J146" i="1" s="1"/>
  <c r="V107" i="1"/>
  <c r="L107" i="1" s="1"/>
  <c r="M218" i="1"/>
  <c r="M216" i="1"/>
  <c r="M219" i="1"/>
  <c r="F146" i="1"/>
  <c r="Z146" i="1"/>
  <c r="F107" i="1"/>
  <c r="Z107" i="1"/>
  <c r="X107" i="1"/>
  <c r="Y146" i="1"/>
  <c r="X146" i="1"/>
  <c r="Y107" i="1" l="1"/>
</calcChain>
</file>

<file path=xl/sharedStrings.xml><?xml version="1.0" encoding="utf-8"?>
<sst xmlns="http://schemas.openxmlformats.org/spreadsheetml/2006/main" count="203" uniqueCount="151">
  <si>
    <r>
      <t>純粋成分</t>
    </r>
    <r>
      <rPr>
        <sz val="11"/>
        <rFont val="Times New Roman"/>
        <family val="1"/>
      </rPr>
      <t>1</t>
    </r>
    <r>
      <rPr>
        <sz val="11"/>
        <rFont val="ＭＳ Ｐゴシック"/>
        <family val="3"/>
        <charset val="128"/>
      </rPr>
      <t>の飽和蒸気圧</t>
    </r>
    <r>
      <rPr>
        <sz val="11"/>
        <rFont val="Times New Roman"/>
        <family val="1"/>
      </rPr>
      <t>P</t>
    </r>
    <r>
      <rPr>
        <vertAlign val="subscript"/>
        <sz val="11"/>
        <rFont val="Times New Roman"/>
        <family val="1"/>
      </rPr>
      <t xml:space="preserve">1 </t>
    </r>
    <r>
      <rPr>
        <sz val="11"/>
        <rFont val="Times New Roman"/>
        <family val="1"/>
      </rPr>
      <t>[mmHg]</t>
    </r>
    <rPh sb="0" eb="2">
      <t>ジュンスイ</t>
    </rPh>
    <rPh sb="2" eb="4">
      <t>セイブン</t>
    </rPh>
    <rPh sb="6" eb="8">
      <t>ホウワ</t>
    </rPh>
    <rPh sb="8" eb="11">
      <t>ジョウキアツ</t>
    </rPh>
    <phoneticPr fontId="2"/>
  </si>
  <si>
    <r>
      <t>純粋成分</t>
    </r>
    <r>
      <rPr>
        <sz val="11"/>
        <rFont val="Times New Roman"/>
        <family val="1"/>
      </rPr>
      <t>2</t>
    </r>
    <r>
      <rPr>
        <sz val="11"/>
        <rFont val="ＭＳ Ｐゴシック"/>
        <family val="3"/>
        <charset val="128"/>
      </rPr>
      <t>の飽和蒸気圧</t>
    </r>
    <r>
      <rPr>
        <sz val="11"/>
        <rFont val="Times New Roman"/>
        <family val="1"/>
      </rPr>
      <t>P</t>
    </r>
    <r>
      <rPr>
        <vertAlign val="subscript"/>
        <sz val="11"/>
        <rFont val="Times New Roman"/>
        <family val="1"/>
      </rPr>
      <t xml:space="preserve">2 </t>
    </r>
    <r>
      <rPr>
        <sz val="11"/>
        <rFont val="Times New Roman"/>
        <family val="1"/>
      </rPr>
      <t>[mmHg]</t>
    </r>
    <rPh sb="0" eb="2">
      <t>ジュンスイ</t>
    </rPh>
    <rPh sb="2" eb="4">
      <t>セイブン</t>
    </rPh>
    <rPh sb="6" eb="8">
      <t>ホウワ</t>
    </rPh>
    <rPh sb="8" eb="11">
      <t>ジョウキアツ</t>
    </rPh>
    <phoneticPr fontId="2"/>
  </si>
  <si>
    <r>
      <t>沸点</t>
    </r>
    <r>
      <rPr>
        <sz val="11"/>
        <rFont val="Times New Roman"/>
        <family val="1"/>
      </rPr>
      <t xml:space="preserve"> [</t>
    </r>
    <r>
      <rPr>
        <sz val="11"/>
        <rFont val="ＭＳ Ｐ明朝"/>
        <family val="1"/>
        <charset val="128"/>
      </rPr>
      <t>℃</t>
    </r>
    <r>
      <rPr>
        <sz val="11"/>
        <rFont val="Times New Roman"/>
        <family val="1"/>
      </rPr>
      <t>]</t>
    </r>
    <rPh sb="0" eb="2">
      <t>フッテン</t>
    </rPh>
    <phoneticPr fontId="2"/>
  </si>
  <si>
    <t>成分</t>
    <rPh sb="0" eb="2">
      <t>セイブン</t>
    </rPh>
    <phoneticPr fontId="2"/>
  </si>
  <si>
    <t>A</t>
    <phoneticPr fontId="2"/>
  </si>
  <si>
    <t>B</t>
    <phoneticPr fontId="2"/>
  </si>
  <si>
    <t>C</t>
    <phoneticPr fontId="2"/>
  </si>
  <si>
    <t>エタノール</t>
    <phoneticPr fontId="2"/>
  </si>
  <si>
    <r>
      <t>t [</t>
    </r>
    <r>
      <rPr>
        <sz val="11"/>
        <rFont val="ＭＳ Ｐ明朝"/>
        <family val="1"/>
        <charset val="128"/>
      </rPr>
      <t>℃</t>
    </r>
    <r>
      <rPr>
        <sz val="11"/>
        <rFont val="Times New Roman"/>
        <family val="1"/>
      </rPr>
      <t>]</t>
    </r>
    <phoneticPr fontId="2"/>
  </si>
  <si>
    <r>
      <t>γ</t>
    </r>
    <r>
      <rPr>
        <vertAlign val="subscript"/>
        <sz val="11"/>
        <rFont val="Times New Roman"/>
        <family val="1"/>
      </rPr>
      <t>1</t>
    </r>
    <phoneticPr fontId="2"/>
  </si>
  <si>
    <r>
      <t>γ</t>
    </r>
    <r>
      <rPr>
        <vertAlign val="subscript"/>
        <sz val="11"/>
        <rFont val="Times New Roman"/>
        <family val="1"/>
      </rPr>
      <t>2</t>
    </r>
    <phoneticPr fontId="2"/>
  </si>
  <si>
    <t>No.</t>
    <phoneticPr fontId="2"/>
  </si>
  <si>
    <r>
      <t>x</t>
    </r>
    <r>
      <rPr>
        <vertAlign val="subscript"/>
        <sz val="11"/>
        <rFont val="Times New Roman"/>
        <family val="1"/>
      </rPr>
      <t>1</t>
    </r>
    <phoneticPr fontId="2"/>
  </si>
  <si>
    <r>
      <t>x</t>
    </r>
    <r>
      <rPr>
        <vertAlign val="subscript"/>
        <sz val="11"/>
        <rFont val="Times New Roman"/>
        <family val="1"/>
      </rPr>
      <t>2</t>
    </r>
    <phoneticPr fontId="2"/>
  </si>
  <si>
    <r>
      <t>ｌｎγ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/x</t>
    </r>
    <r>
      <rPr>
        <vertAlign val="subscript"/>
        <sz val="11"/>
        <rFont val="Times New Roman"/>
        <family val="1"/>
      </rPr>
      <t>1</t>
    </r>
    <r>
      <rPr>
        <vertAlign val="superscript"/>
        <sz val="11"/>
        <rFont val="Times New Roman"/>
        <family val="1"/>
      </rPr>
      <t>2</t>
    </r>
    <phoneticPr fontId="2"/>
  </si>
  <si>
    <r>
      <t>ｌｎγ</t>
    </r>
    <r>
      <rPr>
        <vertAlign val="subscript"/>
        <sz val="11"/>
        <rFont val="Times New Roman"/>
        <family val="1"/>
      </rPr>
      <t>1</t>
    </r>
    <r>
      <rPr>
        <sz val="11"/>
        <rFont val="Times New Roman"/>
        <family val="1"/>
      </rPr>
      <t>/x</t>
    </r>
    <r>
      <rPr>
        <vertAlign val="subscript"/>
        <sz val="11"/>
        <rFont val="Times New Roman"/>
        <family val="1"/>
      </rPr>
      <t>2</t>
    </r>
    <r>
      <rPr>
        <vertAlign val="superscript"/>
        <sz val="11"/>
        <rFont val="Times New Roman"/>
        <family val="1"/>
      </rPr>
      <t>2</t>
    </r>
    <phoneticPr fontId="2"/>
  </si>
  <si>
    <r>
      <t>活量係数γ</t>
    </r>
    <r>
      <rPr>
        <vertAlign val="subscript"/>
        <sz val="11"/>
        <rFont val="Times New Roman"/>
        <family val="1"/>
      </rPr>
      <t>1</t>
    </r>
    <r>
      <rPr>
        <sz val="11"/>
        <rFont val="Times New Roman"/>
        <family val="1"/>
      </rPr>
      <t xml:space="preserve"> [-]</t>
    </r>
    <rPh sb="0" eb="1">
      <t>カツ</t>
    </rPh>
    <rPh sb="1" eb="2">
      <t>リョウ</t>
    </rPh>
    <rPh sb="2" eb="4">
      <t>ケイスウ</t>
    </rPh>
    <phoneticPr fontId="2"/>
  </si>
  <si>
    <r>
      <t>活量係数γ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 xml:space="preserve"> [-]</t>
    </r>
    <rPh sb="0" eb="1">
      <t>カツ</t>
    </rPh>
    <rPh sb="1" eb="2">
      <t>リョウ</t>
    </rPh>
    <rPh sb="2" eb="4">
      <t>ケイスウ</t>
    </rPh>
    <phoneticPr fontId="2"/>
  </si>
  <si>
    <r>
      <t>ｌｎγ</t>
    </r>
    <r>
      <rPr>
        <vertAlign val="subscript"/>
        <sz val="11"/>
        <rFont val="Times New Roman"/>
        <family val="1"/>
      </rPr>
      <t>1</t>
    </r>
    <r>
      <rPr>
        <sz val="11"/>
        <rFont val="Times New Roman"/>
        <family val="1"/>
      </rPr>
      <t>/</t>
    </r>
    <r>
      <rPr>
        <sz val="11"/>
        <rFont val="ＭＳ Ｐ明朝"/>
        <family val="1"/>
        <charset val="128"/>
      </rPr>
      <t>γ</t>
    </r>
    <r>
      <rPr>
        <vertAlign val="subscript"/>
        <sz val="11"/>
        <rFont val="Times New Roman"/>
        <family val="1"/>
      </rPr>
      <t>2</t>
    </r>
    <phoneticPr fontId="2"/>
  </si>
  <si>
    <t>number of data</t>
    <phoneticPr fontId="2"/>
  </si>
  <si>
    <t>A</t>
    <phoneticPr fontId="2"/>
  </si>
  <si>
    <t>B</t>
    <phoneticPr fontId="2"/>
  </si>
  <si>
    <r>
      <t>ln</t>
    </r>
    <r>
      <rPr>
        <sz val="11"/>
        <rFont val="ＭＳ Ｐ明朝"/>
        <family val="1"/>
        <charset val="128"/>
      </rPr>
      <t>γ</t>
    </r>
    <r>
      <rPr>
        <vertAlign val="subscript"/>
        <sz val="11"/>
        <rFont val="Times New Roman"/>
        <family val="1"/>
      </rPr>
      <t>1</t>
    </r>
    <r>
      <rPr>
        <sz val="11"/>
        <rFont val="Times New Roman"/>
        <family val="1"/>
      </rPr>
      <t>/</t>
    </r>
    <r>
      <rPr>
        <sz val="11"/>
        <rFont val="ＭＳ Ｐ明朝"/>
        <family val="1"/>
        <charset val="128"/>
      </rPr>
      <t>γ</t>
    </r>
    <r>
      <rPr>
        <vertAlign val="subscript"/>
        <sz val="11"/>
        <rFont val="Times New Roman"/>
        <family val="1"/>
      </rPr>
      <t>2</t>
    </r>
    <phoneticPr fontId="2"/>
  </si>
  <si>
    <r>
      <t>x</t>
    </r>
    <r>
      <rPr>
        <vertAlign val="subscript"/>
        <sz val="11"/>
        <rFont val="Times New Roman"/>
        <family val="1"/>
      </rPr>
      <t>1</t>
    </r>
    <phoneticPr fontId="2"/>
  </si>
  <si>
    <t>水</t>
    <rPh sb="0" eb="1">
      <t>ミズ</t>
    </rPh>
    <phoneticPr fontId="2"/>
  </si>
  <si>
    <r>
      <t>液相密度</t>
    </r>
    <r>
      <rPr>
        <sz val="11"/>
        <rFont val="Times New Roman"/>
        <family val="1"/>
      </rPr>
      <t xml:space="preserve"> [g/cm</t>
    </r>
    <r>
      <rPr>
        <vertAlign val="superscript"/>
        <sz val="11"/>
        <rFont val="Times New Roman"/>
        <family val="1"/>
      </rPr>
      <t>3</t>
    </r>
    <r>
      <rPr>
        <sz val="11"/>
        <rFont val="Times New Roman"/>
        <family val="1"/>
      </rPr>
      <t>]</t>
    </r>
    <rPh sb="0" eb="1">
      <t>エキ</t>
    </rPh>
    <rPh sb="1" eb="2">
      <t>ソウ</t>
    </rPh>
    <rPh sb="2" eb="4">
      <t>ミツド</t>
    </rPh>
    <phoneticPr fontId="2"/>
  </si>
  <si>
    <r>
      <t>気相密度</t>
    </r>
    <r>
      <rPr>
        <sz val="11"/>
        <rFont val="Times New Roman"/>
        <family val="1"/>
      </rPr>
      <t xml:space="preserve"> [g/cm</t>
    </r>
    <r>
      <rPr>
        <vertAlign val="superscript"/>
        <sz val="11"/>
        <rFont val="Times New Roman"/>
        <family val="1"/>
      </rPr>
      <t>3</t>
    </r>
    <r>
      <rPr>
        <sz val="11"/>
        <rFont val="Times New Roman"/>
        <family val="1"/>
      </rPr>
      <t>]</t>
    </r>
    <rPh sb="0" eb="1">
      <t>キ</t>
    </rPh>
    <rPh sb="1" eb="2">
      <t>ソウ</t>
    </rPh>
    <rPh sb="2" eb="4">
      <t>ミツド</t>
    </rPh>
    <phoneticPr fontId="2"/>
  </si>
  <si>
    <r>
      <t>※</t>
    </r>
    <r>
      <rPr>
        <sz val="11"/>
        <rFont val="Times New Roman"/>
        <family val="1"/>
      </rPr>
      <t>No. 1</t>
    </r>
    <r>
      <rPr>
        <sz val="11"/>
        <rFont val="ＭＳ Ｐ明朝"/>
        <family val="1"/>
        <charset val="128"/>
      </rPr>
      <t>～</t>
    </r>
    <r>
      <rPr>
        <sz val="11"/>
        <rFont val="Times New Roman"/>
        <family val="1"/>
      </rPr>
      <t>21</t>
    </r>
    <r>
      <rPr>
        <sz val="11"/>
        <rFont val="ＭＳ Ｐ明朝"/>
        <family val="1"/>
        <charset val="128"/>
      </rPr>
      <t>は文献値</t>
    </r>
    <r>
      <rPr>
        <sz val="11"/>
        <rFont val="Times New Roman"/>
        <family val="1"/>
      </rPr>
      <t xml:space="preserve"> (K. Kojima, K. Tochigi, H. Seki, K. Hatase, Kagaku Kougaku, 32, 149 (1968).)</t>
    </r>
    <rPh sb="10" eb="12">
      <t>ブンケン</t>
    </rPh>
    <rPh sb="12" eb="13">
      <t>チ</t>
    </rPh>
    <phoneticPr fontId="2"/>
  </si>
  <si>
    <t>x1</t>
  </si>
  <si>
    <t>x2</t>
  </si>
  <si>
    <t>-</t>
    <phoneticPr fontId="2"/>
  </si>
  <si>
    <r>
      <t>課題</t>
    </r>
    <r>
      <rPr>
        <sz val="11"/>
        <rFont val="Times New Roman"/>
        <family val="1"/>
      </rPr>
      <t xml:space="preserve"> : </t>
    </r>
    <r>
      <rPr>
        <sz val="11"/>
        <rFont val="ＭＳ Ｐ明朝"/>
        <family val="1"/>
        <charset val="128"/>
      </rPr>
      <t>測定値の熱力学的妥当性について検討せよ。</t>
    </r>
    <phoneticPr fontId="2"/>
  </si>
  <si>
    <r>
      <t>P1</t>
    </r>
    <r>
      <rPr>
        <sz val="11"/>
        <rFont val="Times New Roman"/>
        <family val="1"/>
      </rPr>
      <t xml:space="preserve"> </t>
    </r>
    <phoneticPr fontId="2"/>
  </si>
  <si>
    <r>
      <t>x</t>
    </r>
    <r>
      <rPr>
        <vertAlign val="subscript"/>
        <sz val="11"/>
        <rFont val="Times New Roman"/>
        <family val="1"/>
      </rPr>
      <t xml:space="preserve">1 </t>
    </r>
    <phoneticPr fontId="2"/>
  </si>
  <si>
    <r>
      <t>y</t>
    </r>
    <r>
      <rPr>
        <vertAlign val="subscript"/>
        <sz val="11"/>
        <rFont val="Times New Roman"/>
        <family val="1"/>
      </rPr>
      <t>1</t>
    </r>
    <r>
      <rPr>
        <sz val="11"/>
        <rFont val="Times New Roman"/>
        <family val="1"/>
      </rPr>
      <t xml:space="preserve"> </t>
    </r>
    <phoneticPr fontId="2"/>
  </si>
  <si>
    <t>t</t>
    <phoneticPr fontId="2"/>
  </si>
  <si>
    <r>
      <t>P2</t>
    </r>
    <r>
      <rPr>
        <sz val="11"/>
        <rFont val="Times New Roman"/>
        <family val="1"/>
      </rPr>
      <t xml:space="preserve"> </t>
    </r>
    <phoneticPr fontId="2"/>
  </si>
  <si>
    <t>P</t>
    <phoneticPr fontId="2"/>
  </si>
  <si>
    <r>
      <t xml:space="preserve"> x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-ln</t>
    </r>
    <r>
      <rPr>
        <sz val="11"/>
        <rFont val="ＭＳ Ｐ明朝"/>
        <family val="1"/>
        <charset val="128"/>
      </rPr>
      <t>γ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/x</t>
    </r>
    <r>
      <rPr>
        <vertAlign val="subscript"/>
        <sz val="11"/>
        <rFont val="Times New Roman"/>
        <family val="1"/>
      </rPr>
      <t>1</t>
    </r>
    <r>
      <rPr>
        <vertAlign val="superscript"/>
        <sz val="11"/>
        <rFont val="Times New Roman"/>
        <family val="1"/>
      </rPr>
      <t>2</t>
    </r>
    <phoneticPr fontId="2"/>
  </si>
  <si>
    <r>
      <t>x</t>
    </r>
    <r>
      <rPr>
        <vertAlign val="subscript"/>
        <sz val="11"/>
        <rFont val="Times New Roman"/>
        <family val="1"/>
      </rPr>
      <t>1</t>
    </r>
    <r>
      <rPr>
        <sz val="11"/>
        <rFont val="Times New Roman"/>
        <family val="1"/>
      </rPr>
      <t>-ln</t>
    </r>
    <r>
      <rPr>
        <sz val="11"/>
        <rFont val="ＭＳ Ｐ明朝"/>
        <family val="1"/>
        <charset val="128"/>
      </rPr>
      <t>γ</t>
    </r>
    <r>
      <rPr>
        <vertAlign val="subscript"/>
        <sz val="11"/>
        <rFont val="Times New Roman"/>
        <family val="1"/>
      </rPr>
      <t>1</t>
    </r>
    <r>
      <rPr>
        <sz val="11"/>
        <rFont val="Times New Roman"/>
        <family val="1"/>
      </rPr>
      <t>/x</t>
    </r>
    <r>
      <rPr>
        <vertAlign val="subscript"/>
        <sz val="11"/>
        <rFont val="Times New Roman"/>
        <family val="1"/>
      </rPr>
      <t>2</t>
    </r>
    <r>
      <rPr>
        <vertAlign val="superscript"/>
        <sz val="11"/>
        <rFont val="Times New Roman"/>
        <family val="1"/>
      </rPr>
      <t>2</t>
    </r>
    <phoneticPr fontId="2"/>
  </si>
  <si>
    <t>T1</t>
    <phoneticPr fontId="2"/>
  </si>
  <si>
    <t>T2</t>
    <phoneticPr fontId="2"/>
  </si>
  <si>
    <t>k2</t>
    <phoneticPr fontId="2"/>
  </si>
  <si>
    <t>k1</t>
    <phoneticPr fontId="2"/>
  </si>
  <si>
    <t>T2</t>
    <phoneticPr fontId="2"/>
  </si>
  <si>
    <t>T22</t>
    <phoneticPr fontId="2"/>
  </si>
  <si>
    <t>T12</t>
    <phoneticPr fontId="2"/>
  </si>
  <si>
    <t>T1k1</t>
    <phoneticPr fontId="2"/>
  </si>
  <si>
    <t>T2K2</t>
    <phoneticPr fontId="2"/>
  </si>
  <si>
    <t>a0</t>
    <phoneticPr fontId="2"/>
  </si>
  <si>
    <t>a1</t>
    <phoneticPr fontId="2"/>
  </si>
  <si>
    <t>2(B-A)</t>
    <phoneticPr fontId="2"/>
  </si>
  <si>
    <t>2(A-B)</t>
    <phoneticPr fontId="2"/>
  </si>
  <si>
    <t>密度-組成図</t>
    <rPh sb="0" eb="2">
      <t>ミツド</t>
    </rPh>
    <rPh sb="3" eb="5">
      <t>ソセイ</t>
    </rPh>
    <rPh sb="5" eb="6">
      <t>ズ</t>
    </rPh>
    <phoneticPr fontId="2"/>
  </si>
  <si>
    <r>
      <t>モル分率=119.662593X密度-42.2257684X密度</t>
    </r>
    <r>
      <rPr>
        <vertAlign val="superscript"/>
        <sz val="11"/>
        <rFont val="ＭＳ Ｐゴシック"/>
        <family val="3"/>
        <charset val="128"/>
      </rPr>
      <t>2</t>
    </r>
    <r>
      <rPr>
        <sz val="11"/>
        <rFont val="ＭＳ Ｐゴシック"/>
        <family val="3"/>
        <charset val="128"/>
      </rPr>
      <t xml:space="preserve"> + 38.5195457/密度 -115.974295</t>
    </r>
    <rPh sb="2" eb="3">
      <t>ブン</t>
    </rPh>
    <rPh sb="3" eb="4">
      <t>リツ</t>
    </rPh>
    <rPh sb="16" eb="18">
      <t>ミツド</t>
    </rPh>
    <rPh sb="30" eb="32">
      <t>ミツド</t>
    </rPh>
    <rPh sb="47" eb="49">
      <t>ミツド</t>
    </rPh>
    <phoneticPr fontId="2"/>
  </si>
  <si>
    <t>図 エタノール＋水系気液平衡データ関係(760mmHg)</t>
    <rPh sb="0" eb="1">
      <t>ズ</t>
    </rPh>
    <rPh sb="8" eb="9">
      <t>ミズ</t>
    </rPh>
    <rPh sb="9" eb="10">
      <t>ケイ</t>
    </rPh>
    <rPh sb="10" eb="11">
      <t>キ</t>
    </rPh>
    <rPh sb="11" eb="12">
      <t>エキ</t>
    </rPh>
    <rPh sb="12" eb="14">
      <t>ヘイコウ</t>
    </rPh>
    <rPh sb="17" eb="19">
      <t>カンケイ</t>
    </rPh>
    <phoneticPr fontId="2"/>
  </si>
  <si>
    <t xml:space="preserve">表5b エタノール+水系の気液平衡データ </t>
    <rPh sb="10" eb="11">
      <t>ミズ</t>
    </rPh>
    <rPh sb="11" eb="12">
      <t>ケイ</t>
    </rPh>
    <rPh sb="13" eb="14">
      <t>キ</t>
    </rPh>
    <rPh sb="14" eb="15">
      <t>エキ</t>
    </rPh>
    <rPh sb="15" eb="17">
      <t>ヘイコウ</t>
    </rPh>
    <phoneticPr fontId="2"/>
  </si>
  <si>
    <r>
      <t>ｌｎγ</t>
    </r>
    <r>
      <rPr>
        <sz val="11"/>
        <rFont val="Times New Roman"/>
        <family val="1"/>
      </rPr>
      <t>1/x22</t>
    </r>
  </si>
  <si>
    <r>
      <t>ｌｎγ</t>
    </r>
    <r>
      <rPr>
        <sz val="11"/>
        <rFont val="Times New Roman"/>
        <family val="1"/>
      </rPr>
      <t>2/x12</t>
    </r>
  </si>
  <si>
    <r>
      <t>ｌｎγ</t>
    </r>
    <r>
      <rPr>
        <sz val="11"/>
        <rFont val="Times New Roman"/>
        <family val="1"/>
      </rPr>
      <t>1/</t>
    </r>
    <r>
      <rPr>
        <sz val="11"/>
        <rFont val="ＭＳ Ｐ明朝"/>
        <family val="1"/>
        <charset val="128"/>
      </rPr>
      <t>γ</t>
    </r>
    <r>
      <rPr>
        <sz val="11"/>
        <rFont val="Times New Roman"/>
        <family val="1"/>
      </rPr>
      <t>2</t>
    </r>
  </si>
  <si>
    <t>A1=</t>
    <phoneticPr fontId="2"/>
  </si>
  <si>
    <t>B1=</t>
    <phoneticPr fontId="2"/>
  </si>
  <si>
    <t>2(B2-A2)=</t>
    <phoneticPr fontId="2"/>
  </si>
  <si>
    <t>A2=</t>
    <phoneticPr fontId="2"/>
  </si>
  <si>
    <t>B2=</t>
    <phoneticPr fontId="2"/>
  </si>
  <si>
    <t>A_g1</t>
    <phoneticPr fontId="2"/>
  </si>
  <si>
    <t>B_g2</t>
    <phoneticPr fontId="2"/>
  </si>
  <si>
    <t>B_g1</t>
    <phoneticPr fontId="2"/>
  </si>
  <si>
    <t>A_g2</t>
    <phoneticPr fontId="2"/>
  </si>
  <si>
    <t>x</t>
    <phoneticPr fontId="2"/>
  </si>
  <si>
    <t>y</t>
    <phoneticPr fontId="2"/>
  </si>
  <si>
    <t>t</t>
    <phoneticPr fontId="2"/>
  </si>
  <si>
    <r>
      <t>4.1 x</t>
    </r>
    <r>
      <rPr>
        <b/>
        <vertAlign val="subscript"/>
        <sz val="11"/>
        <rFont val="Times New Roman"/>
        <family val="1"/>
      </rPr>
      <t>2</t>
    </r>
    <r>
      <rPr>
        <b/>
        <sz val="11"/>
        <rFont val="Times New Roman"/>
        <family val="1"/>
      </rPr>
      <t>-ln</t>
    </r>
    <r>
      <rPr>
        <b/>
        <sz val="11"/>
        <rFont val="ＭＳ Ｐ明朝"/>
        <family val="1"/>
        <charset val="128"/>
      </rPr>
      <t>γ</t>
    </r>
    <r>
      <rPr>
        <b/>
        <vertAlign val="subscript"/>
        <sz val="11"/>
        <rFont val="Times New Roman"/>
        <family val="1"/>
      </rPr>
      <t>2</t>
    </r>
    <r>
      <rPr>
        <b/>
        <sz val="11"/>
        <rFont val="Times New Roman"/>
        <family val="1"/>
      </rPr>
      <t>/x</t>
    </r>
    <r>
      <rPr>
        <b/>
        <vertAlign val="subscript"/>
        <sz val="11"/>
        <rFont val="Times New Roman"/>
        <family val="1"/>
      </rPr>
      <t>1</t>
    </r>
    <r>
      <rPr>
        <b/>
        <vertAlign val="superscript"/>
        <sz val="11"/>
        <rFont val="Times New Roman"/>
        <family val="1"/>
      </rPr>
      <t>2</t>
    </r>
    <phoneticPr fontId="2"/>
  </si>
  <si>
    <r>
      <t>4.2 x</t>
    </r>
    <r>
      <rPr>
        <b/>
        <vertAlign val="subscript"/>
        <sz val="11"/>
        <rFont val="Times New Roman"/>
        <family val="1"/>
      </rPr>
      <t>1</t>
    </r>
    <r>
      <rPr>
        <b/>
        <sz val="11"/>
        <rFont val="Times New Roman"/>
        <family val="1"/>
      </rPr>
      <t>-ln</t>
    </r>
    <r>
      <rPr>
        <b/>
        <sz val="11"/>
        <rFont val="ＭＳ Ｐ明朝"/>
        <family val="1"/>
        <charset val="128"/>
      </rPr>
      <t>γ</t>
    </r>
    <r>
      <rPr>
        <b/>
        <vertAlign val="subscript"/>
        <sz val="11"/>
        <rFont val="Times New Roman"/>
        <family val="1"/>
      </rPr>
      <t>1</t>
    </r>
    <r>
      <rPr>
        <b/>
        <sz val="11"/>
        <rFont val="Times New Roman"/>
        <family val="1"/>
      </rPr>
      <t>/x</t>
    </r>
    <r>
      <rPr>
        <b/>
        <vertAlign val="subscript"/>
        <sz val="11"/>
        <rFont val="Times New Roman"/>
        <family val="1"/>
      </rPr>
      <t>2</t>
    </r>
    <r>
      <rPr>
        <b/>
        <vertAlign val="superscript"/>
        <sz val="11"/>
        <rFont val="Times New Roman"/>
        <family val="1"/>
      </rPr>
      <t>2</t>
    </r>
    <phoneticPr fontId="2"/>
  </si>
  <si>
    <t>g1</t>
    <phoneticPr fontId="2"/>
  </si>
  <si>
    <t>g2</t>
    <phoneticPr fontId="2"/>
  </si>
  <si>
    <r>
      <t>また、図</t>
    </r>
    <r>
      <rPr>
        <sz val="11"/>
        <rFont val="Times New Roman"/>
        <family val="1"/>
      </rPr>
      <t>2</t>
    </r>
    <r>
      <rPr>
        <sz val="11"/>
        <rFont val="ＭＳ Ｐ明朝"/>
        <family val="1"/>
        <charset val="128"/>
      </rPr>
      <t>、</t>
    </r>
    <r>
      <rPr>
        <sz val="11"/>
        <rFont val="Times New Roman"/>
        <family val="1"/>
      </rPr>
      <t>3</t>
    </r>
    <r>
      <rPr>
        <sz val="11"/>
        <rFont val="ＭＳ Ｐ明朝"/>
        <family val="1"/>
        <charset val="128"/>
      </rPr>
      <t>、</t>
    </r>
    <r>
      <rPr>
        <sz val="11"/>
        <rFont val="Times New Roman"/>
        <family val="1"/>
      </rPr>
      <t>6</t>
    </r>
    <r>
      <rPr>
        <sz val="11"/>
        <rFont val="ＭＳ Ｐ明朝"/>
        <family val="1"/>
        <charset val="128"/>
      </rPr>
      <t>において文献値との差異の原因についても考察せよ。</t>
    </r>
    <phoneticPr fontId="2"/>
  </si>
  <si>
    <t>の部分のみデータを入力すること。</t>
    <rPh sb="1" eb="3">
      <t>ブブン</t>
    </rPh>
    <rPh sb="9" eb="11">
      <t>ニュウリョク</t>
    </rPh>
    <phoneticPr fontId="2"/>
  </si>
  <si>
    <r>
      <t>気液平衡実験結果および解析</t>
    </r>
    <r>
      <rPr>
        <b/>
        <sz val="16"/>
        <rFont val="Times New Roman"/>
        <family val="1"/>
      </rPr>
      <t xml:space="preserve"> </t>
    </r>
    <rPh sb="0" eb="1">
      <t>キ</t>
    </rPh>
    <rPh sb="1" eb="2">
      <t>エキ</t>
    </rPh>
    <rPh sb="2" eb="4">
      <t>ヘイコウ</t>
    </rPh>
    <rPh sb="4" eb="6">
      <t>ジッケン</t>
    </rPh>
    <rPh sb="6" eb="8">
      <t>ケッカ</t>
    </rPh>
    <rPh sb="11" eb="13">
      <t>カイセキ</t>
    </rPh>
    <phoneticPr fontId="2"/>
  </si>
  <si>
    <t>注）　</t>
    <rPh sb="0" eb="1">
      <t>チュウ</t>
    </rPh>
    <phoneticPr fontId="2"/>
  </si>
  <si>
    <r>
      <t>表</t>
    </r>
    <r>
      <rPr>
        <b/>
        <sz val="11"/>
        <rFont val="Times New Roman"/>
        <family val="1"/>
      </rPr>
      <t xml:space="preserve">1 </t>
    </r>
    <r>
      <rPr>
        <b/>
        <sz val="11"/>
        <rFont val="ＭＳ Ｐ明朝"/>
        <family val="1"/>
        <charset val="128"/>
      </rPr>
      <t>Antoine式の定数</t>
    </r>
    <rPh sb="10" eb="11">
      <t>シキ</t>
    </rPh>
    <rPh sb="12" eb="14">
      <t>テイスウ</t>
    </rPh>
    <phoneticPr fontId="2"/>
  </si>
  <si>
    <r>
      <t>図</t>
    </r>
    <r>
      <rPr>
        <b/>
        <sz val="11"/>
        <rFont val="Times New Roman"/>
        <family val="1"/>
      </rPr>
      <t>2 t-x,y</t>
    </r>
    <r>
      <rPr>
        <b/>
        <sz val="11"/>
        <rFont val="ＭＳ Ｐ明朝"/>
        <family val="1"/>
        <charset val="128"/>
      </rPr>
      <t>曲線</t>
    </r>
    <rPh sb="0" eb="1">
      <t>ズ</t>
    </rPh>
    <rPh sb="8" eb="10">
      <t>キョクセン</t>
    </rPh>
    <phoneticPr fontId="2"/>
  </si>
  <si>
    <r>
      <t xml:space="preserve">図3 </t>
    </r>
    <r>
      <rPr>
        <b/>
        <sz val="11"/>
        <rFont val="Times New Roman"/>
        <family val="1"/>
      </rPr>
      <t>x-y</t>
    </r>
    <r>
      <rPr>
        <b/>
        <sz val="11"/>
        <rFont val="ＭＳ Ｐ明朝"/>
        <family val="1"/>
        <charset val="128"/>
      </rPr>
      <t>曲線</t>
    </r>
    <rPh sb="0" eb="1">
      <t>ズ</t>
    </rPh>
    <rPh sb="6" eb="8">
      <t>キョクセン</t>
    </rPh>
    <phoneticPr fontId="2"/>
  </si>
  <si>
    <t xml:space="preserve">表5a エタノール+水系の気液平衡データ </t>
    <rPh sb="10" eb="11">
      <t>ミズ</t>
    </rPh>
    <rPh sb="11" eb="12">
      <t>ケイ</t>
    </rPh>
    <rPh sb="13" eb="14">
      <t>キ</t>
    </rPh>
    <rPh sb="14" eb="15">
      <t>エキ</t>
    </rPh>
    <rPh sb="15" eb="17">
      <t>ヘイコウ</t>
    </rPh>
    <phoneticPr fontId="2"/>
  </si>
  <si>
    <r>
      <t>図</t>
    </r>
    <r>
      <rPr>
        <b/>
        <sz val="11"/>
        <rFont val="Times New Roman"/>
        <family val="1"/>
      </rPr>
      <t>4 x</t>
    </r>
    <r>
      <rPr>
        <b/>
        <vertAlign val="subscript"/>
        <sz val="11"/>
        <rFont val="Times New Roman"/>
        <family val="1"/>
      </rPr>
      <t>2</t>
    </r>
    <r>
      <rPr>
        <b/>
        <sz val="11"/>
        <rFont val="Times New Roman"/>
        <family val="1"/>
      </rPr>
      <t>-ln</t>
    </r>
    <r>
      <rPr>
        <b/>
        <sz val="11"/>
        <rFont val="ＭＳ Ｐ明朝"/>
        <family val="1"/>
        <charset val="128"/>
      </rPr>
      <t>γ</t>
    </r>
    <r>
      <rPr>
        <b/>
        <vertAlign val="subscript"/>
        <sz val="11"/>
        <rFont val="Times New Roman"/>
        <family val="1"/>
      </rPr>
      <t>2</t>
    </r>
    <r>
      <rPr>
        <b/>
        <sz val="11"/>
        <rFont val="Times New Roman"/>
        <family val="1"/>
      </rPr>
      <t>/x</t>
    </r>
    <r>
      <rPr>
        <b/>
        <vertAlign val="subscript"/>
        <sz val="11"/>
        <rFont val="Times New Roman"/>
        <family val="1"/>
      </rPr>
      <t>1</t>
    </r>
    <r>
      <rPr>
        <b/>
        <vertAlign val="superscript"/>
        <sz val="11"/>
        <rFont val="Times New Roman"/>
        <family val="1"/>
      </rPr>
      <t>2</t>
    </r>
    <r>
      <rPr>
        <b/>
        <sz val="11"/>
        <rFont val="ＭＳ Ｐ明朝"/>
        <family val="1"/>
        <charset val="128"/>
      </rPr>
      <t>プロット</t>
    </r>
    <rPh sb="0" eb="1">
      <t>ズ</t>
    </rPh>
    <phoneticPr fontId="2"/>
  </si>
  <si>
    <t>　　　　　表6a 決定したMargules式のパラメータ</t>
    <rPh sb="9" eb="11">
      <t>ケッテイ</t>
    </rPh>
    <rPh sb="21" eb="22">
      <t>シキ</t>
    </rPh>
    <phoneticPr fontId="2"/>
  </si>
  <si>
    <r>
      <t xml:space="preserve">    </t>
    </r>
    <r>
      <rPr>
        <b/>
        <sz val="11"/>
        <rFont val="ＭＳ Ｐ明朝"/>
        <family val="1"/>
        <charset val="128"/>
      </rPr>
      <t>図</t>
    </r>
    <r>
      <rPr>
        <b/>
        <sz val="11"/>
        <rFont val="Times New Roman"/>
        <family val="1"/>
      </rPr>
      <t>5 x</t>
    </r>
    <r>
      <rPr>
        <b/>
        <vertAlign val="subscript"/>
        <sz val="11"/>
        <rFont val="Times New Roman"/>
        <family val="1"/>
      </rPr>
      <t>1</t>
    </r>
    <r>
      <rPr>
        <b/>
        <sz val="11"/>
        <rFont val="Times New Roman"/>
        <family val="1"/>
      </rPr>
      <t>-ln</t>
    </r>
    <r>
      <rPr>
        <b/>
        <sz val="11"/>
        <rFont val="ＭＳ Ｐ明朝"/>
        <family val="1"/>
        <charset val="128"/>
      </rPr>
      <t>γ</t>
    </r>
    <r>
      <rPr>
        <b/>
        <vertAlign val="subscript"/>
        <sz val="11"/>
        <rFont val="Times New Roman"/>
        <family val="1"/>
      </rPr>
      <t>1</t>
    </r>
    <r>
      <rPr>
        <b/>
        <sz val="11"/>
        <rFont val="Times New Roman"/>
        <family val="1"/>
      </rPr>
      <t>/x</t>
    </r>
    <r>
      <rPr>
        <b/>
        <vertAlign val="subscript"/>
        <sz val="11"/>
        <rFont val="Times New Roman"/>
        <family val="1"/>
      </rPr>
      <t>2</t>
    </r>
    <r>
      <rPr>
        <b/>
        <vertAlign val="superscript"/>
        <sz val="11"/>
        <rFont val="Times New Roman"/>
        <family val="1"/>
      </rPr>
      <t>2</t>
    </r>
    <r>
      <rPr>
        <b/>
        <sz val="11"/>
        <rFont val="ＭＳ Ｐ明朝"/>
        <family val="1"/>
        <charset val="128"/>
      </rPr>
      <t>プロット</t>
    </r>
    <rPh sb="4" eb="5">
      <t>ズ</t>
    </rPh>
    <phoneticPr fontId="2"/>
  </si>
  <si>
    <r>
      <t>　　　　　表</t>
    </r>
    <r>
      <rPr>
        <b/>
        <sz val="11"/>
        <rFont val="Times New Roman"/>
        <family val="1"/>
      </rPr>
      <t xml:space="preserve">6b </t>
    </r>
    <r>
      <rPr>
        <b/>
        <sz val="11"/>
        <rFont val="ＭＳ Ｐ明朝"/>
        <family val="1"/>
        <charset val="128"/>
      </rPr>
      <t>決定した</t>
    </r>
    <r>
      <rPr>
        <b/>
        <sz val="11"/>
        <rFont val="Times New Roman"/>
        <family val="1"/>
      </rPr>
      <t>Margules</t>
    </r>
    <r>
      <rPr>
        <b/>
        <sz val="11"/>
        <rFont val="ＭＳ Ｐ明朝"/>
        <family val="1"/>
        <charset val="128"/>
      </rPr>
      <t>式のパラメータ</t>
    </r>
    <phoneticPr fontId="2"/>
  </si>
  <si>
    <r>
      <t>図</t>
    </r>
    <r>
      <rPr>
        <b/>
        <sz val="11"/>
        <rFont val="Times New Roman"/>
        <family val="1"/>
      </rPr>
      <t>6</t>
    </r>
    <r>
      <rPr>
        <b/>
        <sz val="11"/>
        <rFont val="ＭＳ Ｐ明朝"/>
        <family val="1"/>
        <charset val="128"/>
      </rPr>
      <t>　</t>
    </r>
    <r>
      <rPr>
        <b/>
        <sz val="11"/>
        <rFont val="Times New Roman"/>
        <family val="1"/>
      </rPr>
      <t>ln</t>
    </r>
    <r>
      <rPr>
        <b/>
        <sz val="11"/>
        <rFont val="ＭＳ Ｐ明朝"/>
        <family val="1"/>
        <charset val="128"/>
      </rPr>
      <t>γ</t>
    </r>
    <r>
      <rPr>
        <b/>
        <vertAlign val="subscript"/>
        <sz val="11"/>
        <rFont val="Times New Roman"/>
        <family val="1"/>
      </rPr>
      <t>1</t>
    </r>
    <r>
      <rPr>
        <b/>
        <sz val="11"/>
        <rFont val="Times New Roman"/>
        <family val="1"/>
      </rPr>
      <t>/</t>
    </r>
    <r>
      <rPr>
        <b/>
        <sz val="11"/>
        <rFont val="ＭＳ Ｐ明朝"/>
        <family val="1"/>
        <charset val="128"/>
      </rPr>
      <t>γ</t>
    </r>
    <r>
      <rPr>
        <b/>
        <vertAlign val="subscript"/>
        <sz val="11"/>
        <rFont val="Times New Roman"/>
        <family val="1"/>
      </rPr>
      <t>2</t>
    </r>
    <r>
      <rPr>
        <b/>
        <sz val="11"/>
        <rFont val="Times New Roman"/>
        <family val="1"/>
      </rPr>
      <t xml:space="preserve"> vs x</t>
    </r>
    <r>
      <rPr>
        <b/>
        <vertAlign val="subscript"/>
        <sz val="11"/>
        <rFont val="Times New Roman"/>
        <family val="1"/>
      </rPr>
      <t>1</t>
    </r>
    <r>
      <rPr>
        <b/>
        <sz val="11"/>
        <rFont val="ＭＳ Ｐ明朝"/>
        <family val="1"/>
        <charset val="128"/>
      </rPr>
      <t>のプロット</t>
    </r>
    <rPh sb="0" eb="1">
      <t>ズ</t>
    </rPh>
    <phoneticPr fontId="2"/>
  </si>
  <si>
    <r>
      <t>表</t>
    </r>
    <r>
      <rPr>
        <b/>
        <sz val="11"/>
        <rFont val="Times New Roman"/>
        <family val="1"/>
      </rPr>
      <t xml:space="preserve">7  </t>
    </r>
    <r>
      <rPr>
        <b/>
        <sz val="11"/>
        <rFont val="ＭＳ Ｐ明朝"/>
        <family val="1"/>
        <charset val="128"/>
      </rPr>
      <t>エタノール</t>
    </r>
    <r>
      <rPr>
        <b/>
        <sz val="11"/>
        <rFont val="Times New Roman"/>
        <family val="1"/>
      </rPr>
      <t>+</t>
    </r>
    <r>
      <rPr>
        <b/>
        <sz val="11"/>
        <rFont val="ＭＳ Ｐ明朝"/>
        <family val="1"/>
        <charset val="128"/>
      </rPr>
      <t>水系の気液平衡データ</t>
    </r>
    <r>
      <rPr>
        <b/>
        <sz val="11"/>
        <rFont val="Times New Roman"/>
        <family val="1"/>
      </rPr>
      <t xml:space="preserve"> (Margules</t>
    </r>
    <r>
      <rPr>
        <b/>
        <sz val="11"/>
        <rFont val="ＭＳ Ｐ明朝"/>
        <family val="1"/>
        <charset val="128"/>
      </rPr>
      <t>式による計算値）</t>
    </r>
    <r>
      <rPr>
        <b/>
        <sz val="11"/>
        <rFont val="Times New Roman"/>
        <family val="1"/>
      </rPr>
      <t xml:space="preserve"> (760mmHg)</t>
    </r>
    <rPh sb="0" eb="1">
      <t>ヒョウ</t>
    </rPh>
    <rPh sb="10" eb="11">
      <t>ミズ</t>
    </rPh>
    <rPh sb="30" eb="31">
      <t>シキ</t>
    </rPh>
    <rPh sb="34" eb="37">
      <t>ケイサンチ</t>
    </rPh>
    <phoneticPr fontId="2"/>
  </si>
  <si>
    <t xml:space="preserve">表8 エタノール＋水系の気液平衡データの計算値 </t>
    <rPh sb="9" eb="10">
      <t>ミズ</t>
    </rPh>
    <rPh sb="10" eb="11">
      <t>ケイ</t>
    </rPh>
    <rPh sb="12" eb="13">
      <t>キ</t>
    </rPh>
    <rPh sb="13" eb="14">
      <t>エキ</t>
    </rPh>
    <rPh sb="14" eb="16">
      <t>ヘイコウ</t>
    </rPh>
    <rPh sb="20" eb="22">
      <t>ケイサン</t>
    </rPh>
    <rPh sb="22" eb="23">
      <t>チ</t>
    </rPh>
    <phoneticPr fontId="2"/>
  </si>
  <si>
    <r>
      <t>図</t>
    </r>
    <r>
      <rPr>
        <b/>
        <sz val="11"/>
        <rFont val="Times New Roman"/>
        <family val="1"/>
      </rPr>
      <t>8</t>
    </r>
    <r>
      <rPr>
        <b/>
        <sz val="11"/>
        <rFont val="ＭＳ Ｐ明朝"/>
        <family val="1"/>
        <charset val="128"/>
      </rPr>
      <t xml:space="preserve"> </t>
    </r>
    <r>
      <rPr>
        <b/>
        <sz val="11"/>
        <rFont val="Times New Roman"/>
        <family val="1"/>
      </rPr>
      <t>x-y</t>
    </r>
    <r>
      <rPr>
        <b/>
        <sz val="11"/>
        <rFont val="ＭＳ Ｐ明朝"/>
        <family val="1"/>
        <charset val="128"/>
      </rPr>
      <t>曲線</t>
    </r>
    <rPh sb="0" eb="1">
      <t>ズ</t>
    </rPh>
    <rPh sb="6" eb="8">
      <t>キョクセン</t>
    </rPh>
    <phoneticPr fontId="2"/>
  </si>
  <si>
    <r>
      <t>図</t>
    </r>
    <r>
      <rPr>
        <b/>
        <sz val="11"/>
        <rFont val="Times New Roman"/>
        <family val="1"/>
      </rPr>
      <t>9</t>
    </r>
    <r>
      <rPr>
        <b/>
        <sz val="11"/>
        <rFont val="ＭＳ Ｐ明朝"/>
        <family val="1"/>
        <charset val="128"/>
      </rPr>
      <t xml:space="preserve"> </t>
    </r>
    <r>
      <rPr>
        <b/>
        <sz val="11"/>
        <rFont val="Times New Roman"/>
        <family val="1"/>
      </rPr>
      <t>x-</t>
    </r>
    <r>
      <rPr>
        <b/>
        <sz val="11"/>
        <rFont val="ＭＳ Ｐ明朝"/>
        <family val="1"/>
        <charset val="128"/>
      </rPr>
      <t>γ</t>
    </r>
    <r>
      <rPr>
        <b/>
        <vertAlign val="subscript"/>
        <sz val="11"/>
        <rFont val="Times New Roman"/>
        <family val="1"/>
      </rPr>
      <t>1</t>
    </r>
    <r>
      <rPr>
        <b/>
        <sz val="11"/>
        <rFont val="Times New Roman"/>
        <family val="1"/>
      </rPr>
      <t>,</t>
    </r>
    <r>
      <rPr>
        <b/>
        <sz val="11"/>
        <rFont val="ＭＳ Ｐ明朝"/>
        <family val="1"/>
        <charset val="128"/>
      </rPr>
      <t>γ</t>
    </r>
    <r>
      <rPr>
        <b/>
        <vertAlign val="subscript"/>
        <sz val="11"/>
        <rFont val="Times New Roman"/>
        <family val="1"/>
      </rPr>
      <t>2</t>
    </r>
    <r>
      <rPr>
        <b/>
        <sz val="11"/>
        <rFont val="ＭＳ Ｐ明朝"/>
        <family val="1"/>
        <charset val="128"/>
      </rPr>
      <t>曲線</t>
    </r>
    <rPh sb="0" eb="1">
      <t>ズ</t>
    </rPh>
    <rPh sb="10" eb="12">
      <t>キョクセン</t>
    </rPh>
    <phoneticPr fontId="2"/>
  </si>
  <si>
    <r>
      <t>6. Margules</t>
    </r>
    <r>
      <rPr>
        <b/>
        <sz val="14"/>
        <rFont val="ＭＳ Ｐゴシック"/>
        <family val="3"/>
        <charset val="128"/>
      </rPr>
      <t>式による気液平衡推算</t>
    </r>
    <r>
      <rPr>
        <b/>
        <sz val="14"/>
        <rFont val="Times New Roman"/>
        <family val="1"/>
      </rPr>
      <t xml:space="preserve"> ( t-x,y</t>
    </r>
    <r>
      <rPr>
        <b/>
        <sz val="14"/>
        <rFont val="ＭＳ Ｐゴシック"/>
        <family val="3"/>
        <charset val="128"/>
      </rPr>
      <t>、</t>
    </r>
    <r>
      <rPr>
        <b/>
        <sz val="14"/>
        <rFont val="Times New Roman"/>
        <family val="1"/>
      </rPr>
      <t>x-y</t>
    </r>
    <r>
      <rPr>
        <b/>
        <sz val="14"/>
        <rFont val="ＭＳ Ｐゴシック"/>
        <family val="3"/>
        <charset val="128"/>
      </rPr>
      <t>、γ</t>
    </r>
    <r>
      <rPr>
        <b/>
        <sz val="14"/>
        <rFont val="Times New Roman"/>
        <family val="1"/>
      </rPr>
      <t>-x</t>
    </r>
    <r>
      <rPr>
        <b/>
        <sz val="14"/>
        <rFont val="ＭＳ Ｐゴシック"/>
        <family val="3"/>
        <charset val="128"/>
      </rPr>
      <t>曲線）</t>
    </r>
    <rPh sb="11" eb="12">
      <t>シキ</t>
    </rPh>
    <rPh sb="15" eb="16">
      <t>キ</t>
    </rPh>
    <rPh sb="16" eb="17">
      <t>エキ</t>
    </rPh>
    <rPh sb="17" eb="19">
      <t>ヘイコウ</t>
    </rPh>
    <rPh sb="19" eb="21">
      <t>スイサン</t>
    </rPh>
    <rPh sb="37" eb="39">
      <t>キョクセン</t>
    </rPh>
    <phoneticPr fontId="2"/>
  </si>
  <si>
    <r>
      <t>4. Margules</t>
    </r>
    <r>
      <rPr>
        <b/>
        <sz val="14"/>
        <rFont val="ＭＳ Ｐゴシック"/>
        <family val="3"/>
        <charset val="128"/>
      </rPr>
      <t>式の定数</t>
    </r>
    <r>
      <rPr>
        <b/>
        <sz val="14"/>
        <rFont val="Times New Roman"/>
        <family val="1"/>
      </rPr>
      <t>A, B</t>
    </r>
    <r>
      <rPr>
        <b/>
        <sz val="14"/>
        <rFont val="ＭＳ Ｐゴシック"/>
        <family val="3"/>
        <charset val="128"/>
      </rPr>
      <t>の決定</t>
    </r>
    <rPh sb="11" eb="12">
      <t>シキ</t>
    </rPh>
    <rPh sb="13" eb="15">
      <t>テイスウ</t>
    </rPh>
    <rPh sb="20" eb="22">
      <t>ケッテイ</t>
    </rPh>
    <phoneticPr fontId="2"/>
  </si>
  <si>
    <r>
      <t>3. t-x, y</t>
    </r>
    <r>
      <rPr>
        <b/>
        <sz val="14"/>
        <rFont val="ＭＳ Ｐゴシック"/>
        <family val="3"/>
        <charset val="128"/>
      </rPr>
      <t>曲線、</t>
    </r>
    <r>
      <rPr>
        <b/>
        <sz val="14"/>
        <rFont val="Times New Roman"/>
        <family val="1"/>
      </rPr>
      <t>x-y</t>
    </r>
    <r>
      <rPr>
        <b/>
        <sz val="14"/>
        <rFont val="ＭＳ Ｐゴシック"/>
        <family val="3"/>
        <charset val="128"/>
      </rPr>
      <t>曲線の作成</t>
    </r>
    <rPh sb="9" eb="11">
      <t>キョクセン</t>
    </rPh>
    <rPh sb="15" eb="17">
      <t>キョクセン</t>
    </rPh>
    <rPh sb="18" eb="20">
      <t>サクセイ</t>
    </rPh>
    <phoneticPr fontId="2"/>
  </si>
  <si>
    <r>
      <t xml:space="preserve">1. &amp; 2. </t>
    </r>
    <r>
      <rPr>
        <b/>
        <sz val="14"/>
        <rFont val="ＭＳ Ｐゴシック"/>
        <family val="3"/>
        <charset val="128"/>
      </rPr>
      <t>実験結果の整理</t>
    </r>
    <rPh sb="8" eb="10">
      <t>ジッケン</t>
    </rPh>
    <rPh sb="10" eb="12">
      <t>ケッカ</t>
    </rPh>
    <rPh sb="13" eb="15">
      <t>セイリ</t>
    </rPh>
    <phoneticPr fontId="2"/>
  </si>
  <si>
    <t>MIN</t>
    <phoneticPr fontId="2"/>
  </si>
  <si>
    <t>T1</t>
    <phoneticPr fontId="2"/>
  </si>
  <si>
    <t>T2</t>
    <phoneticPr fontId="2"/>
  </si>
  <si>
    <t>１；３９</t>
    <phoneticPr fontId="2"/>
  </si>
  <si>
    <t>１；１２</t>
    <phoneticPr fontId="2"/>
  </si>
  <si>
    <t>２；０２</t>
    <phoneticPr fontId="2"/>
  </si>
  <si>
    <t>2(A1-B1)=</t>
    <phoneticPr fontId="2"/>
  </si>
  <si>
    <t>y1</t>
    <phoneticPr fontId="2"/>
  </si>
  <si>
    <t>y2</t>
    <phoneticPr fontId="2"/>
  </si>
  <si>
    <t>y1+y2</t>
    <phoneticPr fontId="2"/>
  </si>
  <si>
    <r>
      <t>表３</t>
    </r>
    <r>
      <rPr>
        <b/>
        <sz val="11"/>
        <rFont val="Times New Roman"/>
        <family val="1"/>
      </rPr>
      <t xml:space="preserve"> </t>
    </r>
    <r>
      <rPr>
        <b/>
        <sz val="11"/>
        <rFont val="ＭＳ Ｐ明朝"/>
        <family val="1"/>
        <charset val="128"/>
      </rPr>
      <t>実験結果</t>
    </r>
    <phoneticPr fontId="2"/>
  </si>
  <si>
    <r>
      <t xml:space="preserve">                      </t>
    </r>
    <r>
      <rPr>
        <b/>
        <sz val="11"/>
        <rFont val="ＭＳ Ｐ明朝"/>
        <family val="1"/>
        <charset val="128"/>
      </rPr>
      <t>図</t>
    </r>
    <r>
      <rPr>
        <b/>
        <sz val="11"/>
        <rFont val="Times New Roman"/>
        <family val="1"/>
      </rPr>
      <t xml:space="preserve">1 </t>
    </r>
    <r>
      <rPr>
        <b/>
        <sz val="11"/>
        <rFont val="ＭＳ Ｐ明朝"/>
        <family val="1"/>
        <charset val="128"/>
      </rPr>
      <t>エタノール</t>
    </r>
    <r>
      <rPr>
        <b/>
        <sz val="11"/>
        <rFont val="Times New Roman"/>
        <family val="1"/>
      </rPr>
      <t>+</t>
    </r>
    <r>
      <rPr>
        <b/>
        <sz val="11"/>
        <rFont val="ＭＳ Ｐ明朝"/>
        <family val="1"/>
        <charset val="128"/>
      </rPr>
      <t>水系の検量線</t>
    </r>
    <rPh sb="22" eb="23">
      <t>ズ</t>
    </rPh>
    <rPh sb="31" eb="32">
      <t>ミズ</t>
    </rPh>
    <rPh sb="32" eb="33">
      <t>ケイ</t>
    </rPh>
    <rPh sb="34" eb="36">
      <t>ケンリョウ</t>
    </rPh>
    <rPh sb="36" eb="37">
      <t>セン</t>
    </rPh>
    <phoneticPr fontId="2"/>
  </si>
  <si>
    <r>
      <t>表４</t>
    </r>
    <r>
      <rPr>
        <b/>
        <sz val="11"/>
        <rFont val="Times New Roman"/>
        <family val="1"/>
      </rPr>
      <t xml:space="preserve"> </t>
    </r>
    <r>
      <rPr>
        <b/>
        <sz val="11"/>
        <rFont val="ＭＳ Ｐ明朝"/>
        <family val="1"/>
        <charset val="128"/>
      </rPr>
      <t>解析結果</t>
    </r>
    <rPh sb="3" eb="5">
      <t>カイセキ</t>
    </rPh>
    <rPh sb="5" eb="7">
      <t>ケッカ</t>
    </rPh>
    <phoneticPr fontId="2"/>
  </si>
  <si>
    <t>表4 エタノール+水系の気液平衡データ</t>
    <rPh sb="9" eb="10">
      <t>ミズ</t>
    </rPh>
    <rPh sb="10" eb="11">
      <t>ケイ</t>
    </rPh>
    <rPh sb="12" eb="13">
      <t>キ</t>
    </rPh>
    <rPh sb="13" eb="14">
      <t>エキ</t>
    </rPh>
    <rPh sb="14" eb="16">
      <t>ヘイコウ</t>
    </rPh>
    <phoneticPr fontId="2"/>
  </si>
  <si>
    <r>
      <t>5. Gibbs-Duhem</t>
    </r>
    <r>
      <rPr>
        <b/>
        <sz val="14"/>
        <rFont val="ＭＳ Ｐゴシック"/>
        <family val="3"/>
        <charset val="128"/>
      </rPr>
      <t>式による測定値の評</t>
    </r>
    <r>
      <rPr>
        <b/>
        <sz val="14"/>
        <rFont val="ＭＳ Ｐゴシック"/>
        <family val="3"/>
        <charset val="128"/>
      </rPr>
      <t>価</t>
    </r>
    <rPh sb="14" eb="15">
      <t>シキ</t>
    </rPh>
    <rPh sb="18" eb="21">
      <t>ソクテイチ</t>
    </rPh>
    <rPh sb="22" eb="24">
      <t>ヒョウカ</t>
    </rPh>
    <phoneticPr fontId="2"/>
  </si>
  <si>
    <r>
      <t>図</t>
    </r>
    <r>
      <rPr>
        <b/>
        <sz val="11"/>
        <rFont val="Times New Roman"/>
        <family val="1"/>
      </rPr>
      <t>7 t-x,y</t>
    </r>
    <r>
      <rPr>
        <b/>
        <sz val="11"/>
        <rFont val="ＭＳ Ｐ明朝"/>
        <family val="1"/>
        <charset val="128"/>
      </rPr>
      <t>曲線</t>
    </r>
    <rPh sb="0" eb="1">
      <t>ズ</t>
    </rPh>
    <rPh sb="8" eb="10">
      <t>キョクセン</t>
    </rPh>
    <phoneticPr fontId="2"/>
  </si>
  <si>
    <r>
      <t>気相温度</t>
    </r>
    <r>
      <rPr>
        <sz val="11"/>
        <rFont val="Century"/>
        <family val="1"/>
      </rPr>
      <t>T</t>
    </r>
    <r>
      <rPr>
        <vertAlign val="subscript"/>
        <sz val="11"/>
        <rFont val="Century"/>
        <family val="1"/>
      </rPr>
      <t>1</t>
    </r>
    <r>
      <rPr>
        <sz val="11"/>
        <rFont val="Century"/>
        <family val="1"/>
      </rPr>
      <t>[</t>
    </r>
    <r>
      <rPr>
        <sz val="11"/>
        <rFont val="ＭＳ 明朝"/>
        <family val="1"/>
        <charset val="128"/>
      </rPr>
      <t>℃</t>
    </r>
    <r>
      <rPr>
        <sz val="11"/>
        <rFont val="Century"/>
        <family val="1"/>
      </rPr>
      <t>]</t>
    </r>
  </si>
  <si>
    <r>
      <t>液相温度</t>
    </r>
    <r>
      <rPr>
        <sz val="11"/>
        <rFont val="Century"/>
        <family val="1"/>
      </rPr>
      <t>T</t>
    </r>
    <r>
      <rPr>
        <vertAlign val="subscript"/>
        <sz val="11"/>
        <rFont val="Century"/>
        <family val="1"/>
      </rPr>
      <t>2</t>
    </r>
    <r>
      <rPr>
        <sz val="11"/>
        <rFont val="Century"/>
        <family val="1"/>
      </rPr>
      <t>[</t>
    </r>
    <r>
      <rPr>
        <sz val="11"/>
        <rFont val="ＭＳ 明朝"/>
        <family val="1"/>
        <charset val="128"/>
      </rPr>
      <t>℃</t>
    </r>
    <r>
      <rPr>
        <sz val="11"/>
        <rFont val="Century"/>
        <family val="1"/>
      </rPr>
      <t>]</t>
    </r>
  </si>
  <si>
    <r>
      <t>加熱時間</t>
    </r>
    <r>
      <rPr>
        <sz val="11"/>
        <rFont val="Century"/>
        <family val="1"/>
      </rPr>
      <t>[mim]</t>
    </r>
  </si>
  <si>
    <r>
      <t>x</t>
    </r>
    <r>
      <rPr>
        <vertAlign val="subscript"/>
        <sz val="11"/>
        <rFont val="Times New Roman"/>
        <family val="1"/>
      </rPr>
      <t>1</t>
    </r>
    <phoneticPr fontId="2"/>
  </si>
  <si>
    <r>
      <t xml:space="preserve">t </t>
    </r>
    <r>
      <rPr>
        <sz val="11"/>
        <rFont val="ＭＳ Ｐ明朝"/>
        <family val="1"/>
        <charset val="128"/>
      </rPr>
      <t/>
    </r>
    <phoneticPr fontId="2"/>
  </si>
  <si>
    <t>P</t>
    <phoneticPr fontId="2"/>
  </si>
  <si>
    <t>[mmHg]</t>
    <phoneticPr fontId="2"/>
  </si>
  <si>
    <t>[-]</t>
    <phoneticPr fontId="2"/>
  </si>
  <si>
    <r>
      <t>[</t>
    </r>
    <r>
      <rPr>
        <sz val="11"/>
        <rFont val="ＭＳ Ｐ明朝"/>
        <family val="1"/>
        <charset val="128"/>
      </rPr>
      <t>℃</t>
    </r>
    <r>
      <rPr>
        <sz val="11"/>
        <rFont val="Times New Roman"/>
        <family val="1"/>
      </rPr>
      <t>]</t>
    </r>
    <phoneticPr fontId="2"/>
  </si>
  <si>
    <r>
      <t>P</t>
    </r>
    <r>
      <rPr>
        <vertAlign val="subscript"/>
        <sz val="11"/>
        <rFont val="Times New Roman"/>
        <family val="1"/>
      </rPr>
      <t>1</t>
    </r>
    <r>
      <rPr>
        <vertAlign val="superscript"/>
        <sz val="11"/>
        <rFont val="Times New Roman"/>
        <family val="1"/>
      </rPr>
      <t>o</t>
    </r>
    <phoneticPr fontId="2"/>
  </si>
  <si>
    <r>
      <t>P</t>
    </r>
    <r>
      <rPr>
        <vertAlign val="subscript"/>
        <sz val="11"/>
        <rFont val="Times New Roman"/>
        <family val="1"/>
      </rPr>
      <t>2</t>
    </r>
    <r>
      <rPr>
        <vertAlign val="superscript"/>
        <sz val="11"/>
        <rFont val="Times New Roman"/>
        <family val="1"/>
      </rPr>
      <t>o</t>
    </r>
    <phoneticPr fontId="2"/>
  </si>
  <si>
    <r>
      <t>x</t>
    </r>
    <r>
      <rPr>
        <vertAlign val="subscript"/>
        <sz val="11"/>
        <rFont val="Times New Roman"/>
        <family val="1"/>
      </rPr>
      <t>2</t>
    </r>
    <phoneticPr fontId="2"/>
  </si>
  <si>
    <r>
      <t>y</t>
    </r>
    <r>
      <rPr>
        <vertAlign val="subscript"/>
        <sz val="11"/>
        <rFont val="Times New Roman"/>
        <family val="1"/>
      </rPr>
      <t>1</t>
    </r>
    <phoneticPr fontId="2"/>
  </si>
  <si>
    <r>
      <t>y</t>
    </r>
    <r>
      <rPr>
        <vertAlign val="subscript"/>
        <sz val="11"/>
        <rFont val="Times New Roman"/>
        <family val="1"/>
      </rPr>
      <t>2</t>
    </r>
    <phoneticPr fontId="2"/>
  </si>
  <si>
    <r>
      <t>y</t>
    </r>
    <r>
      <rPr>
        <vertAlign val="subscript"/>
        <sz val="11"/>
        <rFont val="Times New Roman"/>
        <family val="1"/>
      </rPr>
      <t>1</t>
    </r>
    <r>
      <rPr>
        <sz val="11"/>
        <rFont val="Times New Roman"/>
        <family val="1"/>
      </rPr>
      <t>+y</t>
    </r>
    <r>
      <rPr>
        <vertAlign val="subscript"/>
        <sz val="11"/>
        <rFont val="Times New Roman"/>
        <family val="1"/>
      </rPr>
      <t>2</t>
    </r>
    <phoneticPr fontId="2"/>
  </si>
  <si>
    <r>
      <t>液相組成</t>
    </r>
    <r>
      <rPr>
        <sz val="11"/>
        <rFont val="Times New Roman"/>
        <family val="1"/>
      </rPr>
      <t>x</t>
    </r>
    <r>
      <rPr>
        <vertAlign val="subscript"/>
        <sz val="11"/>
        <rFont val="Times New Roman"/>
        <family val="1"/>
      </rPr>
      <t>1</t>
    </r>
    <r>
      <rPr>
        <vertAlign val="subscript"/>
        <sz val="11"/>
        <rFont val="ＭＳ Ｐゴシック"/>
        <family val="3"/>
        <charset val="128"/>
      </rPr>
      <t>　</t>
    </r>
    <r>
      <rPr>
        <sz val="11"/>
        <rFont val="Times New Roman"/>
        <family val="1"/>
      </rPr>
      <t xml:space="preserve">[-] </t>
    </r>
    <rPh sb="0" eb="1">
      <t>エキ</t>
    </rPh>
    <rPh sb="1" eb="2">
      <t>ソウ</t>
    </rPh>
    <rPh sb="2" eb="4">
      <t>ソセイ</t>
    </rPh>
    <phoneticPr fontId="2"/>
  </si>
  <si>
    <r>
      <t>気相組成</t>
    </r>
    <r>
      <rPr>
        <sz val="11"/>
        <rFont val="Times New Roman"/>
        <family val="1"/>
      </rPr>
      <t>y</t>
    </r>
    <r>
      <rPr>
        <vertAlign val="subscript"/>
        <sz val="11"/>
        <rFont val="Times New Roman"/>
        <family val="1"/>
      </rPr>
      <t>1</t>
    </r>
    <r>
      <rPr>
        <vertAlign val="subscript"/>
        <sz val="11"/>
        <rFont val="ＭＳ Ｐゴシック"/>
        <family val="3"/>
        <charset val="128"/>
      </rPr>
      <t>　</t>
    </r>
    <r>
      <rPr>
        <sz val="11"/>
        <rFont val="Times New Roman"/>
        <family val="1"/>
      </rPr>
      <t xml:space="preserve">[-] </t>
    </r>
    <rPh sb="0" eb="1">
      <t>キ</t>
    </rPh>
    <rPh sb="1" eb="2">
      <t>ソウ</t>
    </rPh>
    <rPh sb="2" eb="4">
      <t>ソセイ</t>
    </rPh>
    <phoneticPr fontId="2"/>
  </si>
  <si>
    <t>P</t>
    <phoneticPr fontId="2"/>
  </si>
  <si>
    <r>
      <t>x</t>
    </r>
    <r>
      <rPr>
        <vertAlign val="subscript"/>
        <sz val="11"/>
        <rFont val="Times New Roman"/>
        <family val="1"/>
      </rPr>
      <t xml:space="preserve">1 </t>
    </r>
    <phoneticPr fontId="2"/>
  </si>
  <si>
    <t>t</t>
    <phoneticPr fontId="2"/>
  </si>
  <si>
    <t>P1o</t>
    <phoneticPr fontId="2"/>
  </si>
  <si>
    <t>P2o</t>
    <phoneticPr fontId="2"/>
  </si>
  <si>
    <r>
      <t>ln(</t>
    </r>
    <r>
      <rPr>
        <sz val="11"/>
        <rFont val="ＭＳ Ｐ明朝"/>
        <family val="1"/>
        <charset val="128"/>
      </rPr>
      <t>γ</t>
    </r>
    <r>
      <rPr>
        <sz val="11"/>
        <rFont val="Times New Roman"/>
        <family val="1"/>
      </rPr>
      <t>1/</t>
    </r>
    <r>
      <rPr>
        <sz val="11"/>
        <rFont val="ＭＳ Ｐ明朝"/>
        <family val="1"/>
        <charset val="128"/>
      </rPr>
      <t>γ</t>
    </r>
    <r>
      <rPr>
        <sz val="11"/>
        <rFont val="Times New Roman"/>
        <family val="1"/>
      </rPr>
      <t>2)</t>
    </r>
    <phoneticPr fontId="2"/>
  </si>
  <si>
    <t>年度</t>
    <rPh sb="0" eb="2">
      <t>ネンド</t>
    </rPh>
    <phoneticPr fontId="2"/>
  </si>
  <si>
    <r>
      <t>温度</t>
    </r>
    <r>
      <rPr>
        <sz val="11"/>
        <rFont val="Times New Roman"/>
        <family val="1"/>
      </rPr>
      <t xml:space="preserve"> </t>
    </r>
    <r>
      <rPr>
        <i/>
        <sz val="11"/>
        <rFont val="Times New Roman"/>
        <family val="1"/>
      </rPr>
      <t>T</t>
    </r>
    <r>
      <rPr>
        <sz val="11"/>
        <rFont val="ＭＳ Ｐゴシック"/>
        <family val="3"/>
        <charset val="128"/>
      </rPr>
      <t>　</t>
    </r>
    <r>
      <rPr>
        <sz val="11"/>
        <rFont val="Times New Roman"/>
        <family val="1"/>
      </rPr>
      <t>[</t>
    </r>
    <r>
      <rPr>
        <sz val="11"/>
        <rFont val="ＭＳ Ｐゴシック"/>
        <family val="3"/>
        <charset val="128"/>
      </rPr>
      <t>℃</t>
    </r>
    <r>
      <rPr>
        <sz val="11"/>
        <rFont val="Times New Roman"/>
        <family val="1"/>
      </rPr>
      <t>]</t>
    </r>
    <r>
      <rPr>
        <sz val="11"/>
        <rFont val="ＭＳ Ｐゴシック"/>
        <family val="3"/>
        <charset val="128"/>
      </rPr>
      <t>　</t>
    </r>
    <rPh sb="0" eb="2">
      <t>オンド</t>
    </rPh>
    <phoneticPr fontId="2"/>
  </si>
  <si>
    <r>
      <t>大気圧</t>
    </r>
    <r>
      <rPr>
        <sz val="11"/>
        <rFont val="Times New Roman"/>
        <family val="1"/>
      </rPr>
      <t xml:space="preserve"> </t>
    </r>
    <r>
      <rPr>
        <i/>
        <sz val="11"/>
        <rFont val="Times New Roman"/>
        <family val="1"/>
      </rPr>
      <t>P</t>
    </r>
    <r>
      <rPr>
        <sz val="11"/>
        <rFont val="ＭＳ Ｐゴシック"/>
        <family val="3"/>
        <charset val="128"/>
      </rPr>
      <t>　</t>
    </r>
    <r>
      <rPr>
        <sz val="11"/>
        <rFont val="Times New Roman"/>
        <family val="1"/>
      </rPr>
      <t>[mmHg]</t>
    </r>
    <rPh sb="0" eb="3">
      <t>タイキアツ</t>
    </rPh>
    <phoneticPr fontId="2"/>
  </si>
  <si>
    <r>
      <rPr>
        <i/>
        <sz val="11"/>
        <rFont val="Times New Roman"/>
        <family val="1"/>
      </rPr>
      <t>T</t>
    </r>
    <r>
      <rPr>
        <vertAlign val="subscript"/>
        <sz val="11"/>
        <rFont val="Times New Roman"/>
        <family val="1"/>
      </rPr>
      <t>1</t>
    </r>
    <r>
      <rPr>
        <sz val="11"/>
        <rFont val="Times New Roman"/>
        <family val="1"/>
      </rPr>
      <t xml:space="preserve"> [</t>
    </r>
    <r>
      <rPr>
        <sz val="11"/>
        <rFont val="Segoe UI Symbol"/>
        <family val="2"/>
      </rPr>
      <t>℃</t>
    </r>
    <r>
      <rPr>
        <sz val="11"/>
        <rFont val="Times New Roman"/>
        <family val="1"/>
      </rPr>
      <t>]</t>
    </r>
    <phoneticPr fontId="2"/>
  </si>
  <si>
    <r>
      <rPr>
        <i/>
        <sz val="11"/>
        <rFont val="Times New Roman"/>
        <family val="1"/>
      </rPr>
      <t>T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 xml:space="preserve"> [</t>
    </r>
    <r>
      <rPr>
        <sz val="11"/>
        <rFont val="Segoe UI Symbol"/>
        <family val="2"/>
      </rPr>
      <t>℃</t>
    </r>
    <r>
      <rPr>
        <sz val="11"/>
        <rFont val="Times New Roman"/>
        <family val="1"/>
      </rPr>
      <t>]</t>
    </r>
    <phoneticPr fontId="2"/>
  </si>
  <si>
    <r>
      <rPr>
        <i/>
        <sz val="11"/>
        <rFont val="Times New Roman"/>
        <family val="1"/>
      </rPr>
      <t>P</t>
    </r>
    <r>
      <rPr>
        <sz val="11"/>
        <rFont val="Times New Roman"/>
        <family val="1"/>
      </rPr>
      <t xml:space="preserve"> [hPa]</t>
    </r>
    <phoneticPr fontId="2"/>
  </si>
  <si>
    <r>
      <rPr>
        <b/>
        <sz val="9"/>
        <rFont val="ＭＳ Ｐ明朝"/>
        <family val="1"/>
        <charset val="128"/>
      </rPr>
      <t>単位は</t>
    </r>
    <r>
      <rPr>
        <b/>
        <sz val="9"/>
        <rFont val="Times New Roman"/>
        <family val="1"/>
      </rPr>
      <t>SI</t>
    </r>
    <r>
      <rPr>
        <b/>
        <sz val="9"/>
        <rFont val="ＭＳ Ｐ明朝"/>
        <family val="1"/>
        <charset val="128"/>
      </rPr>
      <t>単位系に準じてレポート作成すること</t>
    </r>
    <rPh sb="0" eb="2">
      <t>タンイ</t>
    </rPh>
    <rPh sb="5" eb="8">
      <t>タンイケイ</t>
    </rPh>
    <rPh sb="9" eb="10">
      <t>ジュン</t>
    </rPh>
    <rPh sb="16" eb="18">
      <t>サクセイ</t>
    </rPh>
    <phoneticPr fontId="2"/>
  </si>
  <si>
    <r>
      <rPr>
        <b/>
        <sz val="9"/>
        <rFont val="ＭＳ Ｐ明朝"/>
        <family val="1"/>
        <charset val="128"/>
      </rPr>
      <t>無次元の場合、単位に</t>
    </r>
    <r>
      <rPr>
        <b/>
        <sz val="9"/>
        <rFont val="Times New Roman"/>
        <family val="1"/>
      </rPr>
      <t xml:space="preserve">[-] </t>
    </r>
    <r>
      <rPr>
        <b/>
        <sz val="9"/>
        <rFont val="ＭＳ Ｐ明朝"/>
        <family val="1"/>
        <charset val="128"/>
      </rPr>
      <t>を示すこと</t>
    </r>
    <rPh sb="0" eb="3">
      <t>ムジゲン</t>
    </rPh>
    <rPh sb="4" eb="6">
      <t>バアイ</t>
    </rPh>
    <rPh sb="7" eb="9">
      <t>タンイ</t>
    </rPh>
    <rPh sb="15" eb="16">
      <t>シメ</t>
    </rPh>
    <phoneticPr fontId="2"/>
  </si>
  <si>
    <t>方法</t>
    <rPh sb="0" eb="2">
      <t>ホウホウ</t>
    </rPh>
    <phoneticPr fontId="2"/>
  </si>
  <si>
    <t>A</t>
    <phoneticPr fontId="2"/>
  </si>
  <si>
    <t>B</t>
    <phoneticPr fontId="2"/>
  </si>
  <si>
    <t>連立方程式</t>
    <rPh sb="0" eb="2">
      <t>レンリツ</t>
    </rPh>
    <rPh sb="2" eb="5">
      <t>ホウテイシキ</t>
    </rPh>
    <phoneticPr fontId="2"/>
  </si>
  <si>
    <t>プロット</t>
    <phoneticPr fontId="2"/>
  </si>
  <si>
    <t>平均</t>
    <rPh sb="0" eb="2">
      <t>ヘイキン</t>
    </rPh>
    <phoneticPr fontId="2"/>
  </si>
  <si>
    <t>ラベル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</si>
</sst>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0.000_);[Red]\(0.000\)"/>
    <numFmt numFmtId="178" formatCode="0.0000_ "/>
    <numFmt numFmtId="179" formatCode="0.000_ "/>
    <numFmt numFmtId="180" formatCode="0.0_ "/>
    <numFmt numFmtId="181" formatCode="0.00_);[Red]\(0.00\)"/>
    <numFmt numFmtId="182" formatCode="0.0000_);[Red]\(0.0000\)"/>
    <numFmt numFmtId="183" formatCode="0.00000_ "/>
    <numFmt numFmtId="184" formatCode="0.000000000000000_ "/>
  </numFmts>
  <fonts count="4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ＭＳ Ｐ明朝"/>
      <family val="1"/>
      <charset val="128"/>
    </font>
    <font>
      <vertAlign val="subscript"/>
      <sz val="11"/>
      <name val="ＭＳ Ｐゴシック"/>
      <family val="3"/>
      <charset val="128"/>
    </font>
    <font>
      <sz val="20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  <font>
      <b/>
      <sz val="11"/>
      <name val="ＭＳ Ｐゴシック"/>
      <family val="3"/>
      <charset val="128"/>
    </font>
    <font>
      <vertAlign val="superscript"/>
      <sz val="11"/>
      <name val="Times New Roman"/>
      <family val="1"/>
    </font>
    <font>
      <sz val="11"/>
      <name val="ＭＳ Ｐゴシック"/>
      <family val="3"/>
      <charset val="128"/>
    </font>
    <font>
      <sz val="11"/>
      <color indexed="10"/>
      <name val="Times New Roman"/>
      <family val="1"/>
    </font>
    <font>
      <b/>
      <sz val="14"/>
      <name val="Times New Roman"/>
      <family val="1"/>
    </font>
    <font>
      <b/>
      <sz val="11"/>
      <name val="ＭＳ Ｐ明朝"/>
      <family val="1"/>
      <charset val="128"/>
    </font>
    <font>
      <sz val="10"/>
      <name val="ＭＳ Ｐゴシック"/>
      <family val="3"/>
      <charset val="128"/>
    </font>
    <font>
      <sz val="10"/>
      <name val="ＭＳ Ｐ明朝"/>
      <family val="1"/>
      <charset val="128"/>
    </font>
    <font>
      <b/>
      <sz val="11"/>
      <color indexed="10"/>
      <name val="Times New Roman"/>
      <family val="1"/>
    </font>
    <font>
      <sz val="10"/>
      <name val="Times New Roman"/>
      <family val="1"/>
    </font>
    <font>
      <sz val="11"/>
      <color indexed="10"/>
      <name val="ＭＳ Ｐゴシック"/>
      <family val="3"/>
      <charset val="128"/>
    </font>
    <font>
      <b/>
      <sz val="16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b/>
      <vertAlign val="subscript"/>
      <sz val="11"/>
      <name val="Times New Roman"/>
      <family val="1"/>
    </font>
    <font>
      <b/>
      <vertAlign val="superscript"/>
      <sz val="11"/>
      <name val="Times New Roman"/>
      <family val="1"/>
    </font>
    <font>
      <b/>
      <sz val="16"/>
      <name val="Times New Roman"/>
      <family val="1"/>
    </font>
    <font>
      <sz val="9"/>
      <name val="ＭＳ Ｐ明朝"/>
      <family val="1"/>
      <charset val="128"/>
    </font>
    <font>
      <sz val="9"/>
      <name val="Times New Roman"/>
      <family val="1"/>
    </font>
    <font>
      <b/>
      <sz val="14"/>
      <name val="ＭＳ Ｐゴシック"/>
      <family val="3"/>
      <charset val="128"/>
    </font>
    <font>
      <sz val="11"/>
      <color indexed="8"/>
      <name val="Times New Roman"/>
      <family val="1"/>
    </font>
    <font>
      <sz val="11"/>
      <name val="ＭＳ 明朝"/>
      <family val="1"/>
      <charset val="128"/>
    </font>
    <font>
      <sz val="11"/>
      <name val="Century"/>
      <family val="1"/>
    </font>
    <font>
      <vertAlign val="subscript"/>
      <sz val="11"/>
      <name val="Century"/>
      <family val="1"/>
    </font>
    <font>
      <b/>
      <sz val="11"/>
      <color indexed="10"/>
      <name val="Times New Roman"/>
      <family val="1"/>
    </font>
    <font>
      <b/>
      <sz val="11"/>
      <color indexed="10"/>
      <name val="ＭＳ Ｐゴシック"/>
      <family val="3"/>
      <charset val="128"/>
    </font>
    <font>
      <i/>
      <sz val="11"/>
      <name val="Times New Roman"/>
      <family val="1"/>
    </font>
    <font>
      <sz val="11"/>
      <name val="Segoe UI Symbol"/>
      <family val="2"/>
    </font>
    <font>
      <b/>
      <sz val="9"/>
      <name val="Times New Roman"/>
      <family val="1"/>
    </font>
    <font>
      <b/>
      <sz val="9"/>
      <name val="ＭＳ Ｐ明朝"/>
      <family val="1"/>
      <charset val="128"/>
    </font>
    <font>
      <b/>
      <sz val="9"/>
      <name val="Times New Roman"/>
      <family val="1"/>
    </font>
    <font>
      <sz val="11"/>
      <color theme="1"/>
      <name val="ＭＳ Ｐゴシック"/>
      <family val="3"/>
      <charset val="128"/>
      <scheme val="minor"/>
    </font>
    <font>
      <sz val="10.5"/>
      <color rgb="FF212121"/>
      <name val="游明朝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79998168889431442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41" fillId="6" borderId="0" applyNumberFormat="0" applyBorder="0" applyAlignment="0" applyProtection="0">
      <alignment vertical="center"/>
    </xf>
  </cellStyleXfs>
  <cellXfs count="203">
    <xf numFmtId="0" fontId="0" fillId="0" borderId="0" xfId="0"/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79" fontId="3" fillId="0" borderId="0" xfId="0" applyNumberFormat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79" fontId="3" fillId="0" borderId="5" xfId="0" applyNumberFormat="1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82" fontId="3" fillId="0" borderId="5" xfId="0" applyNumberFormat="1" applyFont="1" applyBorder="1" applyAlignment="1">
      <alignment horizontal="center" vertical="center"/>
    </xf>
    <xf numFmtId="182" fontId="3" fillId="0" borderId="4" xfId="0" applyNumberFormat="1" applyFont="1" applyBorder="1" applyAlignment="1">
      <alignment horizontal="center" vertical="center"/>
    </xf>
    <xf numFmtId="176" fontId="18" fillId="0" borderId="6" xfId="0" applyNumberFormat="1" applyFont="1" applyBorder="1" applyAlignment="1">
      <alignment horizontal="center" vertical="center"/>
    </xf>
    <xf numFmtId="182" fontId="19" fillId="0" borderId="5" xfId="0" applyNumberFormat="1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Border="1"/>
    <xf numFmtId="0" fontId="12" fillId="0" borderId="0" xfId="0" applyFont="1" applyFill="1" applyBorder="1" applyAlignment="1">
      <alignment horizontal="center"/>
    </xf>
    <xf numFmtId="0" fontId="0" fillId="0" borderId="0" xfId="0" applyAlignment="1"/>
    <xf numFmtId="0" fontId="21" fillId="0" borderId="0" xfId="0" applyFont="1"/>
    <xf numFmtId="0" fontId="3" fillId="0" borderId="13" xfId="0" applyFont="1" applyBorder="1" applyAlignment="1">
      <alignment horizontal="center" vertical="center"/>
    </xf>
    <xf numFmtId="0" fontId="23" fillId="0" borderId="0" xfId="0" applyFont="1"/>
    <xf numFmtId="0" fontId="13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179" fontId="9" fillId="0" borderId="0" xfId="0" applyNumberFormat="1" applyFont="1" applyBorder="1" applyAlignment="1">
      <alignment horizontal="center" vertical="center"/>
    </xf>
    <xf numFmtId="179" fontId="10" fillId="0" borderId="0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7" fillId="0" borderId="0" xfId="0" applyFont="1" applyAlignment="1">
      <alignment horizontal="right" vertical="center"/>
    </xf>
    <xf numFmtId="0" fontId="28" fillId="2" borderId="14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20" fontId="0" fillId="0" borderId="0" xfId="0" applyNumberFormat="1"/>
    <xf numFmtId="0" fontId="3" fillId="0" borderId="0" xfId="0" applyFont="1" applyFill="1" applyBorder="1" applyAlignment="1">
      <alignment horizontal="center" vertical="center"/>
    </xf>
    <xf numFmtId="180" fontId="30" fillId="3" borderId="7" xfId="0" applyNumberFormat="1" applyFont="1" applyFill="1" applyBorder="1" applyAlignment="1">
      <alignment horizontal="center" vertical="center"/>
    </xf>
    <xf numFmtId="180" fontId="30" fillId="3" borderId="9" xfId="0" applyNumberFormat="1" applyFont="1" applyFill="1" applyBorder="1" applyAlignment="1">
      <alignment horizontal="center" vertical="center"/>
    </xf>
    <xf numFmtId="0" fontId="31" fillId="0" borderId="0" xfId="0" applyFont="1"/>
    <xf numFmtId="0" fontId="32" fillId="0" borderId="0" xfId="0" applyFont="1" applyAlignment="1">
      <alignment horizontal="center"/>
    </xf>
    <xf numFmtId="0" fontId="31" fillId="0" borderId="0" xfId="0" applyFont="1" applyBorder="1" applyAlignment="1">
      <alignment horizontal="center" vertical="center" wrapText="1"/>
    </xf>
    <xf numFmtId="180" fontId="3" fillId="2" borderId="14" xfId="0" applyNumberFormat="1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81" fontId="3" fillId="0" borderId="2" xfId="0" applyNumberFormat="1" applyFont="1" applyFill="1" applyBorder="1" applyAlignment="1">
      <alignment horizontal="center" vertical="center"/>
    </xf>
    <xf numFmtId="177" fontId="3" fillId="0" borderId="6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77" fontId="3" fillId="0" borderId="10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77" fontId="3" fillId="0" borderId="15" xfId="0" applyNumberFormat="1" applyFont="1" applyFill="1" applyBorder="1" applyAlignment="1">
      <alignment horizontal="center" vertical="center"/>
    </xf>
    <xf numFmtId="180" fontId="3" fillId="4" borderId="16" xfId="0" applyNumberFormat="1" applyFont="1" applyFill="1" applyBorder="1" applyAlignment="1">
      <alignment horizontal="center" vertical="center"/>
    </xf>
    <xf numFmtId="180" fontId="30" fillId="4" borderId="17" xfId="1" applyNumberFormat="1" applyFont="1" applyFill="1" applyBorder="1" applyAlignment="1">
      <alignment horizontal="center" vertical="center"/>
    </xf>
    <xf numFmtId="180" fontId="30" fillId="4" borderId="18" xfId="1" applyNumberFormat="1" applyFont="1" applyFill="1" applyBorder="1" applyAlignment="1">
      <alignment horizontal="center" vertical="center"/>
    </xf>
    <xf numFmtId="180" fontId="34" fillId="0" borderId="13" xfId="0" applyNumberFormat="1" applyFont="1" applyBorder="1" applyAlignment="1">
      <alignment horizontal="center" vertical="center"/>
    </xf>
    <xf numFmtId="181" fontId="3" fillId="0" borderId="19" xfId="0" applyNumberFormat="1" applyFont="1" applyFill="1" applyBorder="1" applyAlignment="1">
      <alignment horizontal="center" vertical="center"/>
    </xf>
    <xf numFmtId="181" fontId="3" fillId="4" borderId="16" xfId="0" applyNumberFormat="1" applyFont="1" applyFill="1" applyBorder="1" applyAlignment="1">
      <alignment horizontal="center" vertical="center"/>
    </xf>
    <xf numFmtId="181" fontId="3" fillId="4" borderId="17" xfId="0" applyNumberFormat="1" applyFont="1" applyFill="1" applyBorder="1" applyAlignment="1">
      <alignment horizontal="center" vertical="center"/>
    </xf>
    <xf numFmtId="181" fontId="3" fillId="4" borderId="18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80" fontId="34" fillId="0" borderId="9" xfId="0" applyNumberFormat="1" applyFont="1" applyBorder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vertical="center"/>
    </xf>
    <xf numFmtId="179" fontId="3" fillId="5" borderId="0" xfId="0" applyNumberFormat="1" applyFont="1" applyFill="1" applyAlignment="1">
      <alignment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179" fontId="3" fillId="5" borderId="5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79" fontId="18" fillId="5" borderId="0" xfId="0" applyNumberFormat="1" applyFont="1" applyFill="1" applyAlignment="1">
      <alignment vertical="center"/>
    </xf>
    <xf numFmtId="0" fontId="18" fillId="5" borderId="0" xfId="0" applyFont="1" applyFill="1" applyAlignment="1">
      <alignment vertical="center"/>
    </xf>
    <xf numFmtId="184" fontId="3" fillId="5" borderId="0" xfId="0" applyNumberFormat="1" applyFont="1" applyFill="1" applyAlignment="1">
      <alignment vertical="center"/>
    </xf>
    <xf numFmtId="0" fontId="0" fillId="5" borderId="0" xfId="0" applyFill="1" applyBorder="1"/>
    <xf numFmtId="183" fontId="3" fillId="5" borderId="0" xfId="0" applyNumberFormat="1" applyFont="1" applyFill="1" applyBorder="1" applyAlignment="1">
      <alignment horizontal="center"/>
    </xf>
    <xf numFmtId="0" fontId="3" fillId="5" borderId="0" xfId="0" applyFont="1" applyFill="1" applyBorder="1" applyAlignment="1">
      <alignment horizontal="left"/>
    </xf>
    <xf numFmtId="183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Border="1" applyAlignment="1"/>
    <xf numFmtId="0" fontId="0" fillId="5" borderId="0" xfId="0" applyFill="1" applyBorder="1" applyAlignment="1"/>
    <xf numFmtId="0" fontId="12" fillId="5" borderId="0" xfId="0" applyFont="1" applyFill="1" applyBorder="1" applyAlignment="1">
      <alignment horizontal="center"/>
    </xf>
    <xf numFmtId="0" fontId="0" fillId="5" borderId="0" xfId="0" applyFill="1"/>
    <xf numFmtId="181" fontId="3" fillId="5" borderId="0" xfId="0" applyNumberFormat="1" applyFont="1" applyFill="1" applyAlignment="1">
      <alignment vertical="center"/>
    </xf>
    <xf numFmtId="177" fontId="3" fillId="5" borderId="0" xfId="0" applyNumberFormat="1" applyFont="1" applyFill="1" applyAlignment="1">
      <alignment vertical="center"/>
    </xf>
    <xf numFmtId="0" fontId="38" fillId="0" borderId="0" xfId="0" applyFont="1" applyBorder="1" applyAlignment="1">
      <alignment horizontal="left" vertical="center"/>
    </xf>
    <xf numFmtId="0" fontId="39" fillId="0" borderId="0" xfId="0" applyFont="1" applyAlignment="1">
      <alignment horizontal="right" vertical="center"/>
    </xf>
    <xf numFmtId="0" fontId="39" fillId="0" borderId="0" xfId="0" applyFont="1" applyAlignment="1">
      <alignment vertical="center"/>
    </xf>
    <xf numFmtId="0" fontId="40" fillId="0" borderId="0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80" fontId="3" fillId="0" borderId="12" xfId="0" applyNumberFormat="1" applyFont="1" applyBorder="1" applyAlignment="1">
      <alignment horizontal="center" vertical="center"/>
    </xf>
    <xf numFmtId="180" fontId="3" fillId="0" borderId="11" xfId="0" applyNumberFormat="1" applyFont="1" applyBorder="1" applyAlignment="1">
      <alignment horizontal="center" vertical="center"/>
    </xf>
    <xf numFmtId="180" fontId="3" fillId="0" borderId="7" xfId="0" applyNumberFormat="1" applyFont="1" applyBorder="1" applyAlignment="1">
      <alignment horizontal="center" vertical="center"/>
    </xf>
    <xf numFmtId="180" fontId="3" fillId="0" borderId="8" xfId="0" applyNumberFormat="1" applyFont="1" applyBorder="1" applyAlignment="1">
      <alignment horizontal="center" vertical="center"/>
    </xf>
    <xf numFmtId="179" fontId="3" fillId="0" borderId="5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9" fontId="9" fillId="0" borderId="0" xfId="0" applyNumberFormat="1" applyFont="1" applyFill="1" applyBorder="1" applyAlignment="1">
      <alignment horizontal="center" vertical="center"/>
    </xf>
    <xf numFmtId="179" fontId="10" fillId="0" borderId="0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9" fontId="3" fillId="0" borderId="12" xfId="0" applyNumberFormat="1" applyFont="1" applyBorder="1" applyAlignment="1">
      <alignment horizontal="center" vertical="center"/>
    </xf>
    <xf numFmtId="179" fontId="3" fillId="0" borderId="1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176" fontId="18" fillId="0" borderId="9" xfId="0" applyNumberFormat="1" applyFont="1" applyBorder="1" applyAlignment="1">
      <alignment horizontal="center" vertical="center"/>
    </xf>
    <xf numFmtId="176" fontId="18" fillId="0" borderId="10" xfId="0" applyNumberFormat="1" applyFont="1" applyBorder="1" applyAlignment="1">
      <alignment horizontal="center" vertical="center"/>
    </xf>
    <xf numFmtId="180" fontId="18" fillId="0" borderId="9" xfId="0" applyNumberFormat="1" applyFont="1" applyBorder="1" applyAlignment="1">
      <alignment horizontal="center" vertical="center"/>
    </xf>
    <xf numFmtId="180" fontId="18" fillId="0" borderId="10" xfId="0" applyNumberFormat="1" applyFont="1" applyBorder="1" applyAlignment="1">
      <alignment horizontal="center" vertical="center"/>
    </xf>
    <xf numFmtId="182" fontId="3" fillId="0" borderId="7" xfId="0" applyNumberFormat="1" applyFont="1" applyBorder="1" applyAlignment="1">
      <alignment horizontal="center" vertical="center"/>
    </xf>
    <xf numFmtId="182" fontId="3" fillId="0" borderId="8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9" fontId="18" fillId="0" borderId="6" xfId="0" applyNumberFormat="1" applyFont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81" fontId="3" fillId="0" borderId="0" xfId="0" applyNumberFormat="1" applyFont="1" applyFill="1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/>
    </xf>
    <xf numFmtId="180" fontId="3" fillId="0" borderId="0" xfId="0" applyNumberFormat="1" applyFont="1" applyFill="1" applyBorder="1" applyAlignment="1">
      <alignment horizontal="center" vertical="center"/>
    </xf>
    <xf numFmtId="180" fontId="30" fillId="0" borderId="0" xfId="1" applyNumberFormat="1" applyFont="1" applyFill="1" applyBorder="1" applyAlignment="1">
      <alignment horizontal="center" vertical="center"/>
    </xf>
    <xf numFmtId="179" fontId="34" fillId="0" borderId="6" xfId="0" applyNumberFormat="1" applyFont="1" applyBorder="1" applyAlignment="1">
      <alignment horizontal="center" vertical="center"/>
    </xf>
    <xf numFmtId="0" fontId="15" fillId="0" borderId="0" xfId="0" applyFont="1" applyFill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179" fontId="34" fillId="0" borderId="1" xfId="0" applyNumberFormat="1" applyFont="1" applyBorder="1" applyAlignment="1">
      <alignment horizontal="center" vertical="center"/>
    </xf>
    <xf numFmtId="179" fontId="30" fillId="3" borderId="9" xfId="0" applyNumberFormat="1" applyFont="1" applyFill="1" applyBorder="1" applyAlignment="1">
      <alignment horizontal="center" vertical="center"/>
    </xf>
    <xf numFmtId="0" fontId="30" fillId="3" borderId="10" xfId="0" applyFont="1" applyFill="1" applyBorder="1" applyAlignment="1">
      <alignment horizontal="center" vertical="center"/>
    </xf>
    <xf numFmtId="179" fontId="35" fillId="0" borderId="1" xfId="0" applyNumberFormat="1" applyFont="1" applyBorder="1" applyAlignment="1">
      <alignment horizontal="center" vertical="center"/>
    </xf>
    <xf numFmtId="179" fontId="3" fillId="0" borderId="6" xfId="0" applyNumberFormat="1" applyFont="1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2" fillId="3" borderId="2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9" fontId="30" fillId="3" borderId="7" xfId="0" applyNumberFormat="1" applyFont="1" applyFill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9" fontId="12" fillId="0" borderId="0" xfId="0" applyNumberFormat="1" applyFont="1" applyFill="1" applyBorder="1" applyAlignment="1">
      <alignment horizontal="center" vertical="center"/>
    </xf>
    <xf numFmtId="179" fontId="12" fillId="0" borderId="6" xfId="0" applyNumberFormat="1" applyFont="1" applyBorder="1" applyAlignment="1">
      <alignment horizontal="center" vertical="center"/>
    </xf>
    <xf numFmtId="182" fontId="3" fillId="0" borderId="4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8" fontId="3" fillId="0" borderId="13" xfId="0" applyNumberFormat="1" applyFont="1" applyBorder="1" applyAlignment="1">
      <alignment horizontal="center" vertical="center"/>
    </xf>
    <xf numFmtId="178" fontId="3" fillId="0" borderId="1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2" borderId="20" xfId="0" applyNumberFormat="1" applyFont="1" applyFill="1" applyBorder="1" applyAlignment="1">
      <alignment horizontal="center" vertical="center"/>
    </xf>
    <xf numFmtId="178" fontId="3" fillId="2" borderId="2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0" fillId="0" borderId="1" xfId="0" applyFont="1" applyBorder="1" applyAlignment="1">
      <alignment horizontal="right" vertical="center"/>
    </xf>
    <xf numFmtId="180" fontId="18" fillId="0" borderId="1" xfId="0" applyNumberFormat="1" applyFont="1" applyBorder="1" applyAlignment="1">
      <alignment horizontal="center" vertical="center"/>
    </xf>
    <xf numFmtId="179" fontId="18" fillId="0" borderId="1" xfId="0" applyNumberFormat="1" applyFont="1" applyBorder="1" applyAlignment="1">
      <alignment horizontal="center" vertical="center"/>
    </xf>
    <xf numFmtId="180" fontId="3" fillId="0" borderId="13" xfId="0" applyNumberFormat="1" applyFont="1" applyBorder="1" applyAlignment="1">
      <alignment horizontal="center" vertical="center"/>
    </xf>
    <xf numFmtId="180" fontId="3" fillId="0" borderId="15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80" fontId="34" fillId="0" borderId="1" xfId="0" applyNumberFormat="1" applyFont="1" applyFill="1" applyBorder="1" applyAlignment="1">
      <alignment horizontal="center" vertical="center"/>
    </xf>
    <xf numFmtId="180" fontId="34" fillId="0" borderId="4" xfId="0" applyNumberFormat="1" applyFont="1" applyFill="1" applyBorder="1" applyAlignment="1">
      <alignment horizontal="center" vertical="center"/>
    </xf>
    <xf numFmtId="178" fontId="3" fillId="4" borderId="20" xfId="0" applyNumberFormat="1" applyFont="1" applyFill="1" applyBorder="1" applyAlignment="1">
      <alignment horizontal="center" vertical="center"/>
    </xf>
    <xf numFmtId="178" fontId="3" fillId="4" borderId="21" xfId="0" applyNumberFormat="1" applyFont="1" applyFill="1" applyBorder="1" applyAlignment="1">
      <alignment horizontal="center" vertical="center"/>
    </xf>
    <xf numFmtId="0" fontId="42" fillId="0" borderId="0" xfId="0" applyFont="1"/>
  </cellXfs>
  <cellStyles count="2">
    <cellStyle name="20% - アクセント 5" xfId="1" builtinId="4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77850162866449"/>
          <c:y val="4.9149383740496273E-2"/>
          <c:w val="0.80456026058631924"/>
          <c:h val="0.805293748978900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VLE!$D$75:$D$95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VLE!$F$75:$F$95</c:f>
              <c:numCache>
                <c:formatCode>General</c:formatCode>
                <c:ptCount val="21"/>
                <c:pt idx="0">
                  <c:v>100</c:v>
                </c:pt>
                <c:pt idx="1">
                  <c:v>90</c:v>
                </c:pt>
                <c:pt idx="2">
                  <c:v>85.93</c:v>
                </c:pt>
                <c:pt idx="3">
                  <c:v>83.97</c:v>
                </c:pt>
                <c:pt idx="4">
                  <c:v>82.9</c:v>
                </c:pt>
                <c:pt idx="5">
                  <c:v>82.14</c:v>
                </c:pt>
                <c:pt idx="6">
                  <c:v>81.52</c:v>
                </c:pt>
                <c:pt idx="7">
                  <c:v>80.989999999999995</c:v>
                </c:pt>
                <c:pt idx="8">
                  <c:v>80.52</c:v>
                </c:pt>
                <c:pt idx="9">
                  <c:v>80.099999999999994</c:v>
                </c:pt>
                <c:pt idx="10">
                  <c:v>79.75</c:v>
                </c:pt>
                <c:pt idx="11">
                  <c:v>79.42</c:v>
                </c:pt>
                <c:pt idx="12">
                  <c:v>79.13</c:v>
                </c:pt>
                <c:pt idx="13">
                  <c:v>78.849999999999994</c:v>
                </c:pt>
                <c:pt idx="14">
                  <c:v>78.599999999999994</c:v>
                </c:pt>
                <c:pt idx="15">
                  <c:v>78.42</c:v>
                </c:pt>
                <c:pt idx="16">
                  <c:v>78.3</c:v>
                </c:pt>
                <c:pt idx="17">
                  <c:v>78.22</c:v>
                </c:pt>
                <c:pt idx="18">
                  <c:v>78.2</c:v>
                </c:pt>
                <c:pt idx="19">
                  <c:v>78.239999999999995</c:v>
                </c:pt>
                <c:pt idx="20">
                  <c:v>78.33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3-40CC-B9E1-DDE08A95F5B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VLE!$E$75:$E$95</c:f>
              <c:numCache>
                <c:formatCode>General</c:formatCode>
                <c:ptCount val="21"/>
                <c:pt idx="0">
                  <c:v>0</c:v>
                </c:pt>
                <c:pt idx="1">
                  <c:v>0.3372</c:v>
                </c:pt>
                <c:pt idx="2">
                  <c:v>0.4521</c:v>
                </c:pt>
                <c:pt idx="3">
                  <c:v>0.50560000000000005</c:v>
                </c:pt>
                <c:pt idx="4">
                  <c:v>0.53590000000000004</c:v>
                </c:pt>
                <c:pt idx="5">
                  <c:v>0.55889999999999995</c:v>
                </c:pt>
                <c:pt idx="6">
                  <c:v>0.57940000000000003</c:v>
                </c:pt>
                <c:pt idx="7">
                  <c:v>0.59870000000000001</c:v>
                </c:pt>
                <c:pt idx="8">
                  <c:v>0.61770000000000003</c:v>
                </c:pt>
                <c:pt idx="9">
                  <c:v>0.6371</c:v>
                </c:pt>
                <c:pt idx="10">
                  <c:v>0.65580000000000005</c:v>
                </c:pt>
                <c:pt idx="11">
                  <c:v>0.67649999999999999</c:v>
                </c:pt>
                <c:pt idx="12">
                  <c:v>0.6986</c:v>
                </c:pt>
                <c:pt idx="13">
                  <c:v>0.72499999999999998</c:v>
                </c:pt>
                <c:pt idx="14">
                  <c:v>0.755</c:v>
                </c:pt>
                <c:pt idx="15">
                  <c:v>0.78400000000000003</c:v>
                </c:pt>
                <c:pt idx="16">
                  <c:v>0.81669999999999998</c:v>
                </c:pt>
                <c:pt idx="17" formatCode="0.000_ ">
                  <c:v>0.85909999999999997</c:v>
                </c:pt>
                <c:pt idx="18">
                  <c:v>0.89590000000000003</c:v>
                </c:pt>
                <c:pt idx="19">
                  <c:v>0.94740000000000002</c:v>
                </c:pt>
                <c:pt idx="20">
                  <c:v>1</c:v>
                </c:pt>
              </c:numCache>
            </c:numRef>
          </c:xVal>
          <c:yVal>
            <c:numRef>
              <c:f>VLE!$F$75:$F$95</c:f>
              <c:numCache>
                <c:formatCode>General</c:formatCode>
                <c:ptCount val="21"/>
                <c:pt idx="0">
                  <c:v>100</c:v>
                </c:pt>
                <c:pt idx="1">
                  <c:v>90</c:v>
                </c:pt>
                <c:pt idx="2">
                  <c:v>85.93</c:v>
                </c:pt>
                <c:pt idx="3">
                  <c:v>83.97</c:v>
                </c:pt>
                <c:pt idx="4">
                  <c:v>82.9</c:v>
                </c:pt>
                <c:pt idx="5">
                  <c:v>82.14</c:v>
                </c:pt>
                <c:pt idx="6">
                  <c:v>81.52</c:v>
                </c:pt>
                <c:pt idx="7">
                  <c:v>80.989999999999995</c:v>
                </c:pt>
                <c:pt idx="8">
                  <c:v>80.52</c:v>
                </c:pt>
                <c:pt idx="9">
                  <c:v>80.099999999999994</c:v>
                </c:pt>
                <c:pt idx="10">
                  <c:v>79.75</c:v>
                </c:pt>
                <c:pt idx="11">
                  <c:v>79.42</c:v>
                </c:pt>
                <c:pt idx="12">
                  <c:v>79.13</c:v>
                </c:pt>
                <c:pt idx="13">
                  <c:v>78.849999999999994</c:v>
                </c:pt>
                <c:pt idx="14">
                  <c:v>78.599999999999994</c:v>
                </c:pt>
                <c:pt idx="15">
                  <c:v>78.42</c:v>
                </c:pt>
                <c:pt idx="16">
                  <c:v>78.3</c:v>
                </c:pt>
                <c:pt idx="17">
                  <c:v>78.22</c:v>
                </c:pt>
                <c:pt idx="18">
                  <c:v>78.2</c:v>
                </c:pt>
                <c:pt idx="19">
                  <c:v>78.239999999999995</c:v>
                </c:pt>
                <c:pt idx="20">
                  <c:v>78.33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B3-40CC-B9E1-DDE08A95F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42160"/>
        <c:axId val="1"/>
      </c:scatterChart>
      <c:valAx>
        <c:axId val="482342160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Yu Gothic"/>
                    <a:ea typeface="Yu Gothic"/>
                    <a:cs typeface="Yu Gothic"/>
                  </a:defRPr>
                </a:pPr>
                <a:r>
                  <a:rPr lang="ja-JP" altLang="en-US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x</a:t>
                </a:r>
                <a:r>
                  <a:rPr lang="ja-JP" altLang="en-US" sz="1100" b="0" i="0" u="none" strike="noStrike" baseline="-2500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1</a:t>
                </a:r>
                <a:r>
                  <a:rPr lang="ja-JP" altLang="en-US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 , y</a:t>
                </a:r>
                <a:r>
                  <a:rPr lang="ja-JP" altLang="en-US" sz="1100" b="0" i="0" u="none" strike="noStrike" baseline="-2500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1</a:t>
                </a:r>
              </a:p>
            </c:rich>
          </c:tx>
          <c:layout>
            <c:manualLayout>
              <c:xMode val="edge"/>
              <c:yMode val="edge"/>
              <c:x val="0.49348530614001118"/>
              <c:y val="0.914934582040881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3"/>
          <c:min val="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altLang="ja-JP"/>
                  <a:t>T[℃]</a:t>
                </a:r>
              </a:p>
            </c:rich>
          </c:tx>
          <c:layout>
            <c:manualLayout>
              <c:xMode val="edge"/>
              <c:yMode val="edge"/>
              <c:x val="2.6058603330321412E-2"/>
              <c:y val="0.415879463930645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823421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データシート!$B$50:$B$71</c:f>
              <c:numCache>
                <c:formatCode>0.00_ </c:formatCode>
                <c:ptCount val="2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 formatCode="0.000_ ">
                  <c:v>0.31944170017885654</c:v>
                </c:pt>
              </c:numCache>
            </c:numRef>
          </c:xVal>
          <c:yVal>
            <c:numRef>
              <c:f>データシート!$C$50:$C$71</c:f>
              <c:numCache>
                <c:formatCode>0.00_ 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3-4D85-9ED5-086BD90094C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データシート!$B$50:$B$71</c:f>
              <c:numCache>
                <c:formatCode>0.00_ </c:formatCode>
                <c:ptCount val="2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 formatCode="0.000_ ">
                  <c:v>0.31944170017885654</c:v>
                </c:pt>
              </c:numCache>
            </c:numRef>
          </c:xVal>
          <c:yVal>
            <c:numRef>
              <c:f>データシート!$D$50:$D$71</c:f>
              <c:numCache>
                <c:formatCode>0.0000_);[Red]\(0.0000\)</c:formatCode>
                <c:ptCount val="22"/>
                <c:pt idx="0">
                  <c:v>0</c:v>
                </c:pt>
                <c:pt idx="1">
                  <c:v>0.3372</c:v>
                </c:pt>
                <c:pt idx="2">
                  <c:v>0.4521</c:v>
                </c:pt>
                <c:pt idx="3">
                  <c:v>0.50560000000000005</c:v>
                </c:pt>
                <c:pt idx="4">
                  <c:v>0.53590000000000004</c:v>
                </c:pt>
                <c:pt idx="5">
                  <c:v>0.55889999999999995</c:v>
                </c:pt>
                <c:pt idx="6">
                  <c:v>0.57940000000000003</c:v>
                </c:pt>
                <c:pt idx="7">
                  <c:v>0.59870000000000001</c:v>
                </c:pt>
                <c:pt idx="8">
                  <c:v>0.61770000000000003</c:v>
                </c:pt>
                <c:pt idx="9">
                  <c:v>0.6371</c:v>
                </c:pt>
                <c:pt idx="10">
                  <c:v>0.65580000000000005</c:v>
                </c:pt>
                <c:pt idx="11">
                  <c:v>0.67649999999999999</c:v>
                </c:pt>
                <c:pt idx="12">
                  <c:v>0.6986</c:v>
                </c:pt>
                <c:pt idx="13">
                  <c:v>0.72499999999999998</c:v>
                </c:pt>
                <c:pt idx="14">
                  <c:v>0.755</c:v>
                </c:pt>
                <c:pt idx="15">
                  <c:v>0.78400000000000003</c:v>
                </c:pt>
                <c:pt idx="16">
                  <c:v>0.81669999999999998</c:v>
                </c:pt>
                <c:pt idx="17">
                  <c:v>0.85909999999999997</c:v>
                </c:pt>
                <c:pt idx="18">
                  <c:v>0.89590000000000003</c:v>
                </c:pt>
                <c:pt idx="19">
                  <c:v>0.94740000000000002</c:v>
                </c:pt>
                <c:pt idx="20">
                  <c:v>1</c:v>
                </c:pt>
                <c:pt idx="21" formatCode="0.000_ ">
                  <c:v>0.60028656493200572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23-4D85-9ED5-086BD90094C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データシート!$B$50:$B$71</c:f>
              <c:numCache>
                <c:formatCode>0.00_ </c:formatCode>
                <c:ptCount val="2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 formatCode="0.000_ ">
                  <c:v>0.31944170017885654</c:v>
                </c:pt>
              </c:numCache>
            </c:numRef>
          </c:xVal>
          <c:yVal>
            <c:numRef>
              <c:f>データシート!$E$50:$E$71</c:f>
              <c:numCache>
                <c:formatCode>0.0000_);[Red]\(0.0000\)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23-4D85-9ED5-086BD90094C2}"/>
            </c:ext>
          </c:extLst>
        </c:ser>
        <c:ser>
          <c:idx val="3"/>
          <c:order val="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データシート!$C$216:$C$236</c:f>
              <c:numCache>
                <c:formatCode>0.0_ </c:formatCode>
                <c:ptCount val="21"/>
                <c:pt idx="0">
                  <c:v>747.99605133267528</c:v>
                </c:pt>
                <c:pt idx="1">
                  <c:v>747.99605133267528</c:v>
                </c:pt>
                <c:pt idx="2">
                  <c:v>747.99605133267528</c:v>
                </c:pt>
                <c:pt idx="3">
                  <c:v>747.99605133267528</c:v>
                </c:pt>
                <c:pt idx="4">
                  <c:v>747.99605133267528</c:v>
                </c:pt>
                <c:pt idx="5">
                  <c:v>747.99605133267528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323-4D85-9ED5-086BD9009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49472"/>
        <c:axId val="1"/>
      </c:scatterChart>
      <c:valAx>
        <c:axId val="484349472"/>
        <c:scaling>
          <c:orientation val="minMax"/>
        </c:scaling>
        <c:delete val="0"/>
        <c:axPos val="b"/>
        <c:numFmt formatCode="0.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843494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データシート!$B$50:$B$71</c:f>
              <c:numCache>
                <c:formatCode>0.00_ </c:formatCode>
                <c:ptCount val="2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 formatCode="0.000_ ">
                  <c:v>0.31944170017885654</c:v>
                </c:pt>
              </c:numCache>
            </c:numRef>
          </c:xVal>
          <c:yVal>
            <c:numRef>
              <c:f>データシート!$F$50:$F$71</c:f>
              <c:numCache>
                <c:formatCode>0.00_ </c:formatCode>
                <c:ptCount val="22"/>
                <c:pt idx="0">
                  <c:v>100</c:v>
                </c:pt>
                <c:pt idx="1">
                  <c:v>90</c:v>
                </c:pt>
                <c:pt idx="2">
                  <c:v>85.93</c:v>
                </c:pt>
                <c:pt idx="3">
                  <c:v>83.97</c:v>
                </c:pt>
                <c:pt idx="4">
                  <c:v>82.9</c:v>
                </c:pt>
                <c:pt idx="5">
                  <c:v>82.14</c:v>
                </c:pt>
                <c:pt idx="6">
                  <c:v>81.52</c:v>
                </c:pt>
                <c:pt idx="7">
                  <c:v>80.989999999999995</c:v>
                </c:pt>
                <c:pt idx="8">
                  <c:v>80.52</c:v>
                </c:pt>
                <c:pt idx="9">
                  <c:v>80.099999999999994</c:v>
                </c:pt>
                <c:pt idx="10">
                  <c:v>79.75</c:v>
                </c:pt>
                <c:pt idx="11">
                  <c:v>79.42</c:v>
                </c:pt>
                <c:pt idx="12">
                  <c:v>79.13</c:v>
                </c:pt>
                <c:pt idx="13">
                  <c:v>78.849999999999994</c:v>
                </c:pt>
                <c:pt idx="14">
                  <c:v>78.599999999999994</c:v>
                </c:pt>
                <c:pt idx="15">
                  <c:v>78.42</c:v>
                </c:pt>
                <c:pt idx="16">
                  <c:v>78.3</c:v>
                </c:pt>
                <c:pt idx="17">
                  <c:v>78.22</c:v>
                </c:pt>
                <c:pt idx="18">
                  <c:v>78.2</c:v>
                </c:pt>
                <c:pt idx="19">
                  <c:v>78.239999999999995</c:v>
                </c:pt>
                <c:pt idx="20">
                  <c:v>78.33</c:v>
                </c:pt>
                <c:pt idx="21" formatCode="General">
                  <c:v>80.400000000000006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2-43AB-998F-4E34E411292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データシート!$D$50:$D$71</c:f>
              <c:numCache>
                <c:formatCode>0.0000_);[Red]\(0.0000\)</c:formatCode>
                <c:ptCount val="22"/>
                <c:pt idx="0">
                  <c:v>0</c:v>
                </c:pt>
                <c:pt idx="1">
                  <c:v>0.3372</c:v>
                </c:pt>
                <c:pt idx="2">
                  <c:v>0.4521</c:v>
                </c:pt>
                <c:pt idx="3">
                  <c:v>0.50560000000000005</c:v>
                </c:pt>
                <c:pt idx="4">
                  <c:v>0.53590000000000004</c:v>
                </c:pt>
                <c:pt idx="5">
                  <c:v>0.55889999999999995</c:v>
                </c:pt>
                <c:pt idx="6">
                  <c:v>0.57940000000000003</c:v>
                </c:pt>
                <c:pt idx="7">
                  <c:v>0.59870000000000001</c:v>
                </c:pt>
                <c:pt idx="8">
                  <c:v>0.61770000000000003</c:v>
                </c:pt>
                <c:pt idx="9">
                  <c:v>0.6371</c:v>
                </c:pt>
                <c:pt idx="10">
                  <c:v>0.65580000000000005</c:v>
                </c:pt>
                <c:pt idx="11">
                  <c:v>0.67649999999999999</c:v>
                </c:pt>
                <c:pt idx="12">
                  <c:v>0.6986</c:v>
                </c:pt>
                <c:pt idx="13">
                  <c:v>0.72499999999999998</c:v>
                </c:pt>
                <c:pt idx="14">
                  <c:v>0.755</c:v>
                </c:pt>
                <c:pt idx="15">
                  <c:v>0.78400000000000003</c:v>
                </c:pt>
                <c:pt idx="16">
                  <c:v>0.81669999999999998</c:v>
                </c:pt>
                <c:pt idx="17">
                  <c:v>0.85909999999999997</c:v>
                </c:pt>
                <c:pt idx="18">
                  <c:v>0.89590000000000003</c:v>
                </c:pt>
                <c:pt idx="19">
                  <c:v>0.94740000000000002</c:v>
                </c:pt>
                <c:pt idx="20">
                  <c:v>1</c:v>
                </c:pt>
                <c:pt idx="21" formatCode="0.000_ ">
                  <c:v>0.60028656493200572</c:v>
                </c:pt>
              </c:numCache>
            </c:numRef>
          </c:xVal>
          <c:yVal>
            <c:numRef>
              <c:f>データシート!$F$50:$F$71</c:f>
              <c:numCache>
                <c:formatCode>0.00_ </c:formatCode>
                <c:ptCount val="22"/>
                <c:pt idx="0">
                  <c:v>100</c:v>
                </c:pt>
                <c:pt idx="1">
                  <c:v>90</c:v>
                </c:pt>
                <c:pt idx="2">
                  <c:v>85.93</c:v>
                </c:pt>
                <c:pt idx="3">
                  <c:v>83.97</c:v>
                </c:pt>
                <c:pt idx="4">
                  <c:v>82.9</c:v>
                </c:pt>
                <c:pt idx="5">
                  <c:v>82.14</c:v>
                </c:pt>
                <c:pt idx="6">
                  <c:v>81.52</c:v>
                </c:pt>
                <c:pt idx="7">
                  <c:v>80.989999999999995</c:v>
                </c:pt>
                <c:pt idx="8">
                  <c:v>80.52</c:v>
                </c:pt>
                <c:pt idx="9">
                  <c:v>80.099999999999994</c:v>
                </c:pt>
                <c:pt idx="10">
                  <c:v>79.75</c:v>
                </c:pt>
                <c:pt idx="11">
                  <c:v>79.42</c:v>
                </c:pt>
                <c:pt idx="12">
                  <c:v>79.13</c:v>
                </c:pt>
                <c:pt idx="13">
                  <c:v>78.849999999999994</c:v>
                </c:pt>
                <c:pt idx="14">
                  <c:v>78.599999999999994</c:v>
                </c:pt>
                <c:pt idx="15">
                  <c:v>78.42</c:v>
                </c:pt>
                <c:pt idx="16">
                  <c:v>78.3</c:v>
                </c:pt>
                <c:pt idx="17">
                  <c:v>78.22</c:v>
                </c:pt>
                <c:pt idx="18">
                  <c:v>78.2</c:v>
                </c:pt>
                <c:pt idx="19">
                  <c:v>78.239999999999995</c:v>
                </c:pt>
                <c:pt idx="20">
                  <c:v>78.33</c:v>
                </c:pt>
                <c:pt idx="21" formatCode="General">
                  <c:v>80.400000000000006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32-43AB-998F-4E34E411292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データシート!$C$216:$C$236</c:f>
              <c:numCache>
                <c:formatCode>0.0_ </c:formatCode>
                <c:ptCount val="21"/>
                <c:pt idx="0">
                  <c:v>747.99605133267528</c:v>
                </c:pt>
                <c:pt idx="1">
                  <c:v>747.99605133267528</c:v>
                </c:pt>
                <c:pt idx="2">
                  <c:v>747.99605133267528</c:v>
                </c:pt>
                <c:pt idx="3">
                  <c:v>747.99605133267528</c:v>
                </c:pt>
                <c:pt idx="4">
                  <c:v>747.99605133267528</c:v>
                </c:pt>
                <c:pt idx="5">
                  <c:v>747.99605133267528</c:v>
                </c:pt>
              </c:numCache>
            </c:numRef>
          </c:xVal>
          <c:yVal>
            <c:numRef>
              <c:f>データシート!$G$216:$G$236</c:f>
              <c:numCache>
                <c:formatCode>0.000_);[Red]\(0.000\)</c:formatCode>
                <c:ptCount val="21"/>
                <c:pt idx="0">
                  <c:v>4.5636811104434241</c:v>
                </c:pt>
                <c:pt idx="1">
                  <c:v>2.2284892668600031</c:v>
                </c:pt>
                <c:pt idx="2">
                  <c:v>1.4261275200692576</c:v>
                </c:pt>
                <c:pt idx="3">
                  <c:v>1.1220882564643135</c:v>
                </c:pt>
                <c:pt idx="4">
                  <c:v>1.0183212389092577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32-43AB-998F-4E34E411292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データシート!$E$222:$E$236</c:f>
              <c:numCache>
                <c:formatCode>0.000_ </c:formatCode>
                <c:ptCount val="15"/>
              </c:numCache>
            </c:numRef>
          </c:xVal>
          <c:yVal>
            <c:numRef>
              <c:f>データシート!$G$216:$G$236</c:f>
              <c:numCache>
                <c:formatCode>0.000_);[Red]\(0.000\)</c:formatCode>
                <c:ptCount val="21"/>
                <c:pt idx="0">
                  <c:v>4.5636811104434241</c:v>
                </c:pt>
                <c:pt idx="1">
                  <c:v>2.2284892668600031</c:v>
                </c:pt>
                <c:pt idx="2">
                  <c:v>1.4261275200692576</c:v>
                </c:pt>
                <c:pt idx="3">
                  <c:v>1.1220882564643135</c:v>
                </c:pt>
                <c:pt idx="4">
                  <c:v>1.0183212389092577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32-43AB-998F-4E34E4112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45864"/>
        <c:axId val="1"/>
      </c:scatterChart>
      <c:valAx>
        <c:axId val="484345864"/>
        <c:scaling>
          <c:orientation val="minMax"/>
        </c:scaling>
        <c:delete val="0"/>
        <c:axPos val="b"/>
        <c:numFmt formatCode="0.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843458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データシート!$B$50:$B$71</c:f>
              <c:numCache>
                <c:formatCode>0.00_ </c:formatCode>
                <c:ptCount val="2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 formatCode="0.000_ ">
                  <c:v>0.31944170017885654</c:v>
                </c:pt>
              </c:numCache>
            </c:numRef>
          </c:xVal>
          <c:yVal>
            <c:numRef>
              <c:f>データシート!$F$50:$F$71</c:f>
              <c:numCache>
                <c:formatCode>0.00_ </c:formatCode>
                <c:ptCount val="22"/>
                <c:pt idx="0">
                  <c:v>100</c:v>
                </c:pt>
                <c:pt idx="1">
                  <c:v>90</c:v>
                </c:pt>
                <c:pt idx="2">
                  <c:v>85.93</c:v>
                </c:pt>
                <c:pt idx="3">
                  <c:v>83.97</c:v>
                </c:pt>
                <c:pt idx="4">
                  <c:v>82.9</c:v>
                </c:pt>
                <c:pt idx="5">
                  <c:v>82.14</c:v>
                </c:pt>
                <c:pt idx="6">
                  <c:v>81.52</c:v>
                </c:pt>
                <c:pt idx="7">
                  <c:v>80.989999999999995</c:v>
                </c:pt>
                <c:pt idx="8">
                  <c:v>80.52</c:v>
                </c:pt>
                <c:pt idx="9">
                  <c:v>80.099999999999994</c:v>
                </c:pt>
                <c:pt idx="10">
                  <c:v>79.75</c:v>
                </c:pt>
                <c:pt idx="11">
                  <c:v>79.42</c:v>
                </c:pt>
                <c:pt idx="12">
                  <c:v>79.13</c:v>
                </c:pt>
                <c:pt idx="13">
                  <c:v>78.849999999999994</c:v>
                </c:pt>
                <c:pt idx="14">
                  <c:v>78.599999999999994</c:v>
                </c:pt>
                <c:pt idx="15">
                  <c:v>78.42</c:v>
                </c:pt>
                <c:pt idx="16">
                  <c:v>78.3</c:v>
                </c:pt>
                <c:pt idx="17">
                  <c:v>78.22</c:v>
                </c:pt>
                <c:pt idx="18">
                  <c:v>78.2</c:v>
                </c:pt>
                <c:pt idx="19">
                  <c:v>78.239999999999995</c:v>
                </c:pt>
                <c:pt idx="20">
                  <c:v>78.33</c:v>
                </c:pt>
                <c:pt idx="21" formatCode="General">
                  <c:v>80.400000000000006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6-46A1-8FB5-40C6B95BDA2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データシート!$D$50:$D$71</c:f>
              <c:numCache>
                <c:formatCode>0.0000_);[Red]\(0.0000\)</c:formatCode>
                <c:ptCount val="22"/>
                <c:pt idx="0">
                  <c:v>0</c:v>
                </c:pt>
                <c:pt idx="1">
                  <c:v>0.3372</c:v>
                </c:pt>
                <c:pt idx="2">
                  <c:v>0.4521</c:v>
                </c:pt>
                <c:pt idx="3">
                  <c:v>0.50560000000000005</c:v>
                </c:pt>
                <c:pt idx="4">
                  <c:v>0.53590000000000004</c:v>
                </c:pt>
                <c:pt idx="5">
                  <c:v>0.55889999999999995</c:v>
                </c:pt>
                <c:pt idx="6">
                  <c:v>0.57940000000000003</c:v>
                </c:pt>
                <c:pt idx="7">
                  <c:v>0.59870000000000001</c:v>
                </c:pt>
                <c:pt idx="8">
                  <c:v>0.61770000000000003</c:v>
                </c:pt>
                <c:pt idx="9">
                  <c:v>0.6371</c:v>
                </c:pt>
                <c:pt idx="10">
                  <c:v>0.65580000000000005</c:v>
                </c:pt>
                <c:pt idx="11">
                  <c:v>0.67649999999999999</c:v>
                </c:pt>
                <c:pt idx="12">
                  <c:v>0.6986</c:v>
                </c:pt>
                <c:pt idx="13">
                  <c:v>0.72499999999999998</c:v>
                </c:pt>
                <c:pt idx="14">
                  <c:v>0.755</c:v>
                </c:pt>
                <c:pt idx="15">
                  <c:v>0.78400000000000003</c:v>
                </c:pt>
                <c:pt idx="16">
                  <c:v>0.81669999999999998</c:v>
                </c:pt>
                <c:pt idx="17">
                  <c:v>0.85909999999999997</c:v>
                </c:pt>
                <c:pt idx="18">
                  <c:v>0.89590000000000003</c:v>
                </c:pt>
                <c:pt idx="19">
                  <c:v>0.94740000000000002</c:v>
                </c:pt>
                <c:pt idx="20">
                  <c:v>1</c:v>
                </c:pt>
                <c:pt idx="21" formatCode="0.000_ ">
                  <c:v>0.60028656493200572</c:v>
                </c:pt>
              </c:numCache>
            </c:numRef>
          </c:xVal>
          <c:yVal>
            <c:numRef>
              <c:f>データシート!$F$50:$F$71</c:f>
              <c:numCache>
                <c:formatCode>0.00_ </c:formatCode>
                <c:ptCount val="22"/>
                <c:pt idx="0">
                  <c:v>100</c:v>
                </c:pt>
                <c:pt idx="1">
                  <c:v>90</c:v>
                </c:pt>
                <c:pt idx="2">
                  <c:v>85.93</c:v>
                </c:pt>
                <c:pt idx="3">
                  <c:v>83.97</c:v>
                </c:pt>
                <c:pt idx="4">
                  <c:v>82.9</c:v>
                </c:pt>
                <c:pt idx="5">
                  <c:v>82.14</c:v>
                </c:pt>
                <c:pt idx="6">
                  <c:v>81.52</c:v>
                </c:pt>
                <c:pt idx="7">
                  <c:v>80.989999999999995</c:v>
                </c:pt>
                <c:pt idx="8">
                  <c:v>80.52</c:v>
                </c:pt>
                <c:pt idx="9">
                  <c:v>80.099999999999994</c:v>
                </c:pt>
                <c:pt idx="10">
                  <c:v>79.75</c:v>
                </c:pt>
                <c:pt idx="11">
                  <c:v>79.42</c:v>
                </c:pt>
                <c:pt idx="12">
                  <c:v>79.13</c:v>
                </c:pt>
                <c:pt idx="13">
                  <c:v>78.849999999999994</c:v>
                </c:pt>
                <c:pt idx="14">
                  <c:v>78.599999999999994</c:v>
                </c:pt>
                <c:pt idx="15">
                  <c:v>78.42</c:v>
                </c:pt>
                <c:pt idx="16">
                  <c:v>78.3</c:v>
                </c:pt>
                <c:pt idx="17">
                  <c:v>78.22</c:v>
                </c:pt>
                <c:pt idx="18">
                  <c:v>78.2</c:v>
                </c:pt>
                <c:pt idx="19">
                  <c:v>78.239999999999995</c:v>
                </c:pt>
                <c:pt idx="20">
                  <c:v>78.33</c:v>
                </c:pt>
                <c:pt idx="21" formatCode="General">
                  <c:v>80.400000000000006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96-46A1-8FB5-40C6B95BDA25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データシート!$C$216:$C$236</c:f>
              <c:numCache>
                <c:formatCode>0.0_ </c:formatCode>
                <c:ptCount val="21"/>
                <c:pt idx="0">
                  <c:v>747.99605133267528</c:v>
                </c:pt>
                <c:pt idx="1">
                  <c:v>747.99605133267528</c:v>
                </c:pt>
                <c:pt idx="2">
                  <c:v>747.99605133267528</c:v>
                </c:pt>
                <c:pt idx="3">
                  <c:v>747.99605133267528</c:v>
                </c:pt>
                <c:pt idx="4">
                  <c:v>747.99605133267528</c:v>
                </c:pt>
                <c:pt idx="5">
                  <c:v>747.99605133267528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196-46A1-8FB5-40C6B95BDA25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データシート!$E$222:$E$236</c:f>
              <c:numCache>
                <c:formatCode>0.000_ </c:formatCode>
                <c:ptCount val="15"/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196-46A1-8FB5-40C6B95BD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41272"/>
        <c:axId val="1"/>
      </c:scatterChart>
      <c:valAx>
        <c:axId val="484341272"/>
        <c:scaling>
          <c:orientation val="minMax"/>
        </c:scaling>
        <c:delete val="0"/>
        <c:axPos val="b"/>
        <c:numFmt formatCode="0.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843412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59281269588472"/>
          <c:y val="7.6923290941314268E-2"/>
          <c:w val="0.72176502713129287"/>
          <c:h val="0.72649774777907927"/>
        </c:manualLayout>
      </c:layout>
      <c:scatterChart>
        <c:scatterStyle val="lineMarker"/>
        <c:varyColors val="0"/>
        <c:ser>
          <c:idx val="7"/>
          <c:order val="0"/>
          <c:tx>
            <c:v>文献値(液相)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データシート!$Q$51:$Q$69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データシート!$T$51:$T$69</c:f>
              <c:numCache>
                <c:formatCode>General</c:formatCode>
                <c:ptCount val="19"/>
                <c:pt idx="0">
                  <c:v>4.3182385128406668</c:v>
                </c:pt>
                <c:pt idx="1">
                  <c:v>3.3675705566166472</c:v>
                </c:pt>
                <c:pt idx="2">
                  <c:v>2.7042639159978252</c:v>
                </c:pt>
                <c:pt idx="3">
                  <c:v>2.2395774135568276</c:v>
                </c:pt>
                <c:pt idx="4">
                  <c:v>1.9240195515752692</c:v>
                </c:pt>
                <c:pt idx="5">
                  <c:v>1.7024803860879656</c:v>
                </c:pt>
                <c:pt idx="6">
                  <c:v>1.5392099188208297</c:v>
                </c:pt>
                <c:pt idx="7">
                  <c:v>1.4152093543026587</c:v>
                </c:pt>
                <c:pt idx="8">
                  <c:v>1.3189243340751216</c:v>
                </c:pt>
                <c:pt idx="9">
                  <c:v>1.238727823363494</c:v>
                </c:pt>
                <c:pt idx="10">
                  <c:v>1.1767976442305323</c:v>
                </c:pt>
                <c:pt idx="11">
                  <c:v>1.1267427159865033</c:v>
                </c:pt>
                <c:pt idx="12">
                  <c:v>1.0913424398280871</c:v>
                </c:pt>
                <c:pt idx="13">
                  <c:v>1.0657825467371111</c:v>
                </c:pt>
                <c:pt idx="14">
                  <c:v>1.0403101115709941</c:v>
                </c:pt>
                <c:pt idx="15">
                  <c:v>1.0208019782892424</c:v>
                </c:pt>
                <c:pt idx="16">
                  <c:v>1.013838018645951</c:v>
                </c:pt>
                <c:pt idx="17">
                  <c:v>0.9993201194436373</c:v>
                </c:pt>
                <c:pt idx="18">
                  <c:v>0.99956208853674267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C-4129-843E-54257C3429B3}"/>
            </c:ext>
          </c:extLst>
        </c:ser>
        <c:ser>
          <c:idx val="8"/>
          <c:order val="1"/>
          <c:tx>
            <c:v>文献値(気相)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データシート!$Q$51:$Q$69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データシート!$U$51:$U$69</c:f>
              <c:numCache>
                <c:formatCode>General</c:formatCode>
                <c:ptCount val="19"/>
                <c:pt idx="0">
                  <c:v>1.0094686560299808</c:v>
                </c:pt>
                <c:pt idx="1">
                  <c:v>1.0305928421818042</c:v>
                </c:pt>
                <c:pt idx="2">
                  <c:v>1.0635363138133744</c:v>
                </c:pt>
                <c:pt idx="3">
                  <c:v>1.1067721488601316</c:v>
                </c:pt>
                <c:pt idx="4">
                  <c:v>1.1566147118860466</c:v>
                </c:pt>
                <c:pt idx="5">
                  <c:v>1.2113797614560198</c:v>
                </c:pt>
                <c:pt idx="6">
                  <c:v>1.2715329710915411</c:v>
                </c:pt>
                <c:pt idx="7">
                  <c:v>1.3374118302520783</c:v>
                </c:pt>
                <c:pt idx="8">
                  <c:v>1.4087079255664816</c:v>
                </c:pt>
                <c:pt idx="9">
                  <c:v>1.4907556931183645</c:v>
                </c:pt>
                <c:pt idx="10">
                  <c:v>1.5778163558290321</c:v>
                </c:pt>
                <c:pt idx="11">
                  <c:v>1.6734418057025136</c:v>
                </c:pt>
                <c:pt idx="12">
                  <c:v>1.7650488888796299</c:v>
                </c:pt>
                <c:pt idx="13">
                  <c:v>1.8534345102725289</c:v>
                </c:pt>
                <c:pt idx="14">
                  <c:v>1.9753661208096498</c:v>
                </c:pt>
                <c:pt idx="15">
                  <c:v>2.1057299642760792</c:v>
                </c:pt>
                <c:pt idx="16">
                  <c:v>2.1652851069487977</c:v>
                </c:pt>
                <c:pt idx="17">
                  <c:v>2.4016100113076404</c:v>
                </c:pt>
                <c:pt idx="18">
                  <c:v>2.4230073929363418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C-4129-843E-54257C3429B3}"/>
            </c:ext>
          </c:extLst>
        </c:ser>
        <c:ser>
          <c:idx val="0"/>
          <c:order val="2"/>
          <c:tx>
            <c:v>実験値(液相)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データシート!$I$38</c:f>
              <c:numCache>
                <c:formatCode>0.000_ </c:formatCode>
                <c:ptCount val="1"/>
                <c:pt idx="0">
                  <c:v>0.31944170017885654</c:v>
                </c:pt>
              </c:numCache>
            </c:numRef>
          </c:xVal>
          <c:yVal>
            <c:numRef>
              <c:f>データシート!$I$42</c:f>
              <c:numCache>
                <c:formatCode>0.000_ </c:formatCode>
                <c:ptCount val="1"/>
                <c:pt idx="0">
                  <c:v>1.7028978269178943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CC-4129-843E-54257C3429B3}"/>
            </c:ext>
          </c:extLst>
        </c:ser>
        <c:ser>
          <c:idx val="1"/>
          <c:order val="3"/>
          <c:tx>
            <c:v>実験値(気相)</c:v>
          </c:tx>
          <c:spPr>
            <a:ln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marker>
              <c:symbol val="circle"/>
              <c:size val="8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8CC-4129-843E-54257C3429B3}"/>
              </c:ext>
            </c:extLst>
          </c:dPt>
          <c:xVal>
            <c:numRef>
              <c:f>データシート!$I$38</c:f>
              <c:numCache>
                <c:formatCode>0.000_ </c:formatCode>
                <c:ptCount val="1"/>
                <c:pt idx="0">
                  <c:v>0.31944170017885654</c:v>
                </c:pt>
              </c:numCache>
            </c:numRef>
          </c:xVal>
          <c:yVal>
            <c:numRef>
              <c:f>データシート!$I$43</c:f>
              <c:numCache>
                <c:formatCode>0.000_ </c:formatCode>
                <c:ptCount val="1"/>
                <c:pt idx="0">
                  <c:v>1.2192397018690453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CC-4129-843E-54257C3429B3}"/>
            </c:ext>
          </c:extLst>
        </c:ser>
        <c:ser>
          <c:idx val="2"/>
          <c:order val="4"/>
          <c:tx>
            <c:v>推算値(液相)</c:v>
          </c:tx>
          <c:marker>
            <c:symbol val="triangle"/>
            <c:size val="7"/>
            <c:spPr>
              <a:solidFill>
                <a:srgbClr val="00B050"/>
              </a:solidFill>
            </c:spPr>
          </c:marker>
          <c:xVal>
            <c:numRef>
              <c:f>データシート!$D$216:$D$221</c:f>
              <c:numCache>
                <c:formatCode>0.00_);[Red]\(0.00\)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データシート!$G$216:$G$221</c:f>
              <c:numCache>
                <c:formatCode>0.000_);[Red]\(0.000\)</c:formatCode>
                <c:ptCount val="6"/>
                <c:pt idx="0">
                  <c:v>4.5636811104434241</c:v>
                </c:pt>
                <c:pt idx="1">
                  <c:v>2.2284892668600031</c:v>
                </c:pt>
                <c:pt idx="2">
                  <c:v>1.4261275200692576</c:v>
                </c:pt>
                <c:pt idx="3">
                  <c:v>1.1220882564643135</c:v>
                </c:pt>
                <c:pt idx="4">
                  <c:v>1.0183212389092577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CC-4129-843E-54257C3429B3}"/>
            </c:ext>
          </c:extLst>
        </c:ser>
        <c:ser>
          <c:idx val="3"/>
          <c:order val="5"/>
          <c:tx>
            <c:v>推算値(気相)</c:v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データシート!$D$216:$D$221</c:f>
              <c:numCache>
                <c:formatCode>0.00_);[Red]\(0.00\)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データシート!$H$216:$H$221</c:f>
              <c:numCache>
                <c:formatCode>0.000_);[Red]\(0.000\)</c:formatCode>
                <c:ptCount val="6"/>
                <c:pt idx="0">
                  <c:v>1</c:v>
                </c:pt>
                <c:pt idx="1">
                  <c:v>1.0919743990147694</c:v>
                </c:pt>
                <c:pt idx="2">
                  <c:v>1.3411732146958086</c:v>
                </c:pt>
                <c:pt idx="3">
                  <c:v>1.6973437734125032</c:v>
                </c:pt>
                <c:pt idx="4">
                  <c:v>2.0277753747452794</c:v>
                </c:pt>
                <c:pt idx="5">
                  <c:v>2.095016936074563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CC-4129-843E-54257C342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38320"/>
        <c:axId val="1"/>
      </c:scatterChart>
      <c:valAx>
        <c:axId val="48433832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Yu Gothic"/>
                    <a:ea typeface="Yu Gothic"/>
                    <a:cs typeface="Yu Gothic"/>
                  </a:defRPr>
                </a:pPr>
                <a:r>
                  <a:rPr lang="ja-JP" altLang="en-US" sz="1200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x</a:t>
                </a:r>
                <a:r>
                  <a:rPr lang="ja-JP" altLang="en-US" sz="1200" b="0" i="0" u="none" strike="noStrike" baseline="-2500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1</a:t>
                </a:r>
                <a:r>
                  <a:rPr lang="ja-JP" altLang="en-US" sz="1200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 [-]</a:t>
                </a:r>
              </a:p>
            </c:rich>
          </c:tx>
          <c:layout>
            <c:manualLayout>
              <c:xMode val="edge"/>
              <c:yMode val="edge"/>
              <c:x val="0.42699832332279219"/>
              <c:y val="0.9002872931481855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_);[Red]\(#,##0.0\)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Yu Gothic"/>
                    <a:ea typeface="Yu Gothic"/>
                    <a:cs typeface="Yu Gothic"/>
                  </a:defRPr>
                </a:pPr>
                <a:r>
                  <a:rPr lang="ja-JP" altLang="en-US" sz="1200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γ</a:t>
                </a:r>
                <a:r>
                  <a:rPr lang="ja-JP" altLang="en-US" sz="1200" b="0" i="0" u="none" strike="noStrike" baseline="-2500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1</a:t>
                </a:r>
                <a:r>
                  <a:rPr lang="ja-JP" altLang="en-US" sz="1200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, γ</a:t>
                </a:r>
                <a:r>
                  <a:rPr lang="ja-JP" altLang="en-US" sz="1200" b="0" i="0" u="none" strike="noStrike" baseline="-2500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2</a:t>
                </a:r>
              </a:p>
            </c:rich>
          </c:tx>
          <c:layout>
            <c:manualLayout>
              <c:xMode val="edge"/>
              <c:yMode val="edge"/>
              <c:x val="1.2697469420096072E-3"/>
              <c:y val="0.35236556968840432"/>
            </c:manualLayout>
          </c:layout>
          <c:overlay val="0"/>
          <c:spPr>
            <a:noFill/>
            <a:ln w="25400">
              <a:noFill/>
            </a:ln>
          </c:spPr>
        </c:title>
        <c:numFmt formatCode="0.0_);[Red]\(0.0\)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8433832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0107816711590301"/>
          <c:y val="6.5527364634976187E-2"/>
          <c:w val="0.3099730458221025"/>
          <c:h val="0.35897525629809091"/>
        </c:manualLayout>
      </c:layout>
      <c:overlay val="0"/>
      <c:txPr>
        <a:bodyPr/>
        <a:lstStyle/>
        <a:p>
          <a:pPr>
            <a:defRPr sz="1000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-3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86391222022626"/>
          <c:y val="7.3099623936700289E-2"/>
          <c:w val="0.73295556218311964"/>
          <c:h val="0.7339202243244709"/>
        </c:manualLayout>
      </c:layout>
      <c:scatterChart>
        <c:scatterStyle val="lineMarker"/>
        <c:varyColors val="0"/>
        <c:ser>
          <c:idx val="0"/>
          <c:order val="0"/>
          <c:tx>
            <c:v>文献値(液相)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データシート!$Q$50:$Q$70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データシート!$S$50:$S$70</c:f>
              <c:numCache>
                <c:formatCode>General</c:formatCode>
                <c:ptCount val="21"/>
                <c:pt idx="0">
                  <c:v>100</c:v>
                </c:pt>
                <c:pt idx="1">
                  <c:v>90</c:v>
                </c:pt>
                <c:pt idx="2">
                  <c:v>85.93</c:v>
                </c:pt>
                <c:pt idx="3">
                  <c:v>83.97</c:v>
                </c:pt>
                <c:pt idx="4">
                  <c:v>82.9</c:v>
                </c:pt>
                <c:pt idx="5">
                  <c:v>82.14</c:v>
                </c:pt>
                <c:pt idx="6">
                  <c:v>81.52</c:v>
                </c:pt>
                <c:pt idx="7">
                  <c:v>80.989999999999995</c:v>
                </c:pt>
                <c:pt idx="8">
                  <c:v>80.52</c:v>
                </c:pt>
                <c:pt idx="9">
                  <c:v>80.099999999999994</c:v>
                </c:pt>
                <c:pt idx="10">
                  <c:v>79.75</c:v>
                </c:pt>
                <c:pt idx="11">
                  <c:v>79.42</c:v>
                </c:pt>
                <c:pt idx="12">
                  <c:v>79.13</c:v>
                </c:pt>
                <c:pt idx="13">
                  <c:v>78.849999999999994</c:v>
                </c:pt>
                <c:pt idx="14">
                  <c:v>78.599999999999994</c:v>
                </c:pt>
                <c:pt idx="15">
                  <c:v>78.42</c:v>
                </c:pt>
                <c:pt idx="16">
                  <c:v>78.3</c:v>
                </c:pt>
                <c:pt idx="17">
                  <c:v>78.22</c:v>
                </c:pt>
                <c:pt idx="18">
                  <c:v>78.2</c:v>
                </c:pt>
                <c:pt idx="19">
                  <c:v>78.239999999999995</c:v>
                </c:pt>
                <c:pt idx="20">
                  <c:v>78.33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4-464F-8C05-CA52E4EB8B25}"/>
            </c:ext>
          </c:extLst>
        </c:ser>
        <c:ser>
          <c:idx val="1"/>
          <c:order val="1"/>
          <c:tx>
            <c:v>文献値(気相)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データシート!$R$50:$R$70</c:f>
              <c:numCache>
                <c:formatCode>General</c:formatCode>
                <c:ptCount val="21"/>
                <c:pt idx="0">
                  <c:v>0</c:v>
                </c:pt>
                <c:pt idx="1">
                  <c:v>0.3372</c:v>
                </c:pt>
                <c:pt idx="2">
                  <c:v>0.4521</c:v>
                </c:pt>
                <c:pt idx="3">
                  <c:v>0.50560000000000005</c:v>
                </c:pt>
                <c:pt idx="4">
                  <c:v>0.53590000000000004</c:v>
                </c:pt>
                <c:pt idx="5">
                  <c:v>0.55889999999999995</c:v>
                </c:pt>
                <c:pt idx="6">
                  <c:v>0.57940000000000003</c:v>
                </c:pt>
                <c:pt idx="7">
                  <c:v>0.59870000000000001</c:v>
                </c:pt>
                <c:pt idx="8">
                  <c:v>0.61770000000000003</c:v>
                </c:pt>
                <c:pt idx="9">
                  <c:v>0.6371</c:v>
                </c:pt>
                <c:pt idx="10">
                  <c:v>0.65580000000000005</c:v>
                </c:pt>
                <c:pt idx="11">
                  <c:v>0.67649999999999999</c:v>
                </c:pt>
                <c:pt idx="12">
                  <c:v>0.6986</c:v>
                </c:pt>
                <c:pt idx="13">
                  <c:v>0.72499999999999998</c:v>
                </c:pt>
                <c:pt idx="14">
                  <c:v>0.755</c:v>
                </c:pt>
                <c:pt idx="15">
                  <c:v>0.78400000000000003</c:v>
                </c:pt>
                <c:pt idx="16">
                  <c:v>0.81669999999999998</c:v>
                </c:pt>
                <c:pt idx="17" formatCode="0.000_ ">
                  <c:v>0.85909999999999997</c:v>
                </c:pt>
                <c:pt idx="18">
                  <c:v>0.89590000000000003</c:v>
                </c:pt>
                <c:pt idx="19">
                  <c:v>0.94740000000000002</c:v>
                </c:pt>
                <c:pt idx="20">
                  <c:v>1</c:v>
                </c:pt>
              </c:numCache>
            </c:numRef>
          </c:xVal>
          <c:yVal>
            <c:numRef>
              <c:f>データシート!$S$50:$S$70</c:f>
              <c:numCache>
                <c:formatCode>General</c:formatCode>
                <c:ptCount val="21"/>
                <c:pt idx="0">
                  <c:v>100</c:v>
                </c:pt>
                <c:pt idx="1">
                  <c:v>90</c:v>
                </c:pt>
                <c:pt idx="2">
                  <c:v>85.93</c:v>
                </c:pt>
                <c:pt idx="3">
                  <c:v>83.97</c:v>
                </c:pt>
                <c:pt idx="4">
                  <c:v>82.9</c:v>
                </c:pt>
                <c:pt idx="5">
                  <c:v>82.14</c:v>
                </c:pt>
                <c:pt idx="6">
                  <c:v>81.52</c:v>
                </c:pt>
                <c:pt idx="7">
                  <c:v>80.989999999999995</c:v>
                </c:pt>
                <c:pt idx="8">
                  <c:v>80.52</c:v>
                </c:pt>
                <c:pt idx="9">
                  <c:v>80.099999999999994</c:v>
                </c:pt>
                <c:pt idx="10">
                  <c:v>79.75</c:v>
                </c:pt>
                <c:pt idx="11">
                  <c:v>79.42</c:v>
                </c:pt>
                <c:pt idx="12">
                  <c:v>79.13</c:v>
                </c:pt>
                <c:pt idx="13">
                  <c:v>78.849999999999994</c:v>
                </c:pt>
                <c:pt idx="14">
                  <c:v>78.599999999999994</c:v>
                </c:pt>
                <c:pt idx="15">
                  <c:v>78.42</c:v>
                </c:pt>
                <c:pt idx="16">
                  <c:v>78.3</c:v>
                </c:pt>
                <c:pt idx="17">
                  <c:v>78.22</c:v>
                </c:pt>
                <c:pt idx="18">
                  <c:v>78.2</c:v>
                </c:pt>
                <c:pt idx="19">
                  <c:v>78.239999999999995</c:v>
                </c:pt>
                <c:pt idx="20">
                  <c:v>78.33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C4-464F-8C05-CA52E4EB8B25}"/>
            </c:ext>
          </c:extLst>
        </c:ser>
        <c:ser>
          <c:idx val="2"/>
          <c:order val="2"/>
          <c:tx>
            <c:v>実験値(液相)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データシート!$I$38</c:f>
              <c:numCache>
                <c:formatCode>0.000_ </c:formatCode>
                <c:ptCount val="1"/>
                <c:pt idx="0">
                  <c:v>0.31944170017885654</c:v>
                </c:pt>
              </c:numCache>
            </c:numRef>
          </c:xVal>
          <c:yVal>
            <c:numRef>
              <c:f>データシート!$I$13</c:f>
              <c:numCache>
                <c:formatCode>0.0_ </c:formatCode>
                <c:ptCount val="1"/>
                <c:pt idx="0">
                  <c:v>80.400000000000006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C4-464F-8C05-CA52E4EB8B25}"/>
            </c:ext>
          </c:extLst>
        </c:ser>
        <c:ser>
          <c:idx val="3"/>
          <c:order val="3"/>
          <c:tx>
            <c:v>実験値(気相)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データシート!$I$39</c:f>
              <c:numCache>
                <c:formatCode>0.000_ </c:formatCode>
                <c:ptCount val="1"/>
                <c:pt idx="0">
                  <c:v>0.60028656493200572</c:v>
                </c:pt>
              </c:numCache>
            </c:numRef>
          </c:xVal>
          <c:yVal>
            <c:numRef>
              <c:f>データシート!$I$13</c:f>
              <c:numCache>
                <c:formatCode>0.0_ </c:formatCode>
                <c:ptCount val="1"/>
                <c:pt idx="0">
                  <c:v>80.400000000000006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C4-464F-8C05-CA52E4EB8B25}"/>
            </c:ext>
          </c:extLst>
        </c:ser>
        <c:ser>
          <c:idx val="4"/>
          <c:order val="4"/>
          <c:tx>
            <c:v>推算値(液相)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データシート!$D$216:$D$221</c:f>
              <c:numCache>
                <c:formatCode>0.00_);[Red]\(0.00\)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データシート!$F$216:$F$221</c:f>
              <c:numCache>
                <c:formatCode>0.0_ 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C4-464F-8C05-CA52E4EB8B25}"/>
            </c:ext>
          </c:extLst>
        </c:ser>
        <c:ser>
          <c:idx val="5"/>
          <c:order val="5"/>
          <c:tx>
            <c:v>推算値(気相)</c:v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データシート!$K$216:$K$221</c:f>
              <c:numCache>
                <c:formatCode>General</c:formatCode>
                <c:ptCount val="6"/>
                <c:pt idx="0">
                  <c:v>0</c:v>
                </c:pt>
                <c:pt idx="1">
                  <c:v>6.9984848205668958E-3</c:v>
                </c:pt>
                <c:pt idx="2">
                  <c:v>8.9573972375110531E-3</c:v>
                </c:pt>
                <c:pt idx="3">
                  <c:v>1.0571625020119791E-2</c:v>
                </c:pt>
                <c:pt idx="4">
                  <c:v>1.2791994718483022E-2</c:v>
                </c:pt>
                <c:pt idx="5">
                  <c:v>1.5702307667893631E-2</c:v>
                </c:pt>
              </c:numCache>
            </c:numRef>
          </c:xVal>
          <c:yVal>
            <c:numRef>
              <c:f>データシート!$F$216:$F$221</c:f>
              <c:numCache>
                <c:formatCode>0.0_ 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C4-464F-8C05-CA52E4EB8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39960"/>
        <c:axId val="1"/>
      </c:scatterChart>
      <c:valAx>
        <c:axId val="48433996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Yu Gothic"/>
                    <a:ea typeface="Yu Gothic"/>
                    <a:cs typeface="Yu Gothic"/>
                  </a:defRPr>
                </a:pPr>
                <a:r>
                  <a:rPr lang="ja-JP" altLang="en-US" sz="1050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x</a:t>
                </a:r>
                <a:r>
                  <a:rPr lang="ja-JP" altLang="en-US" sz="1050" b="0" i="0" u="none" strike="noStrike" baseline="-2500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1</a:t>
                </a:r>
                <a:r>
                  <a:rPr lang="ja-JP" altLang="en-US" sz="1050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, y</a:t>
                </a:r>
                <a:r>
                  <a:rPr lang="ja-JP" altLang="en-US" sz="1050" b="0" i="0" u="none" strike="noStrike" baseline="-2500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1</a:t>
                </a:r>
                <a:r>
                  <a:rPr lang="ja-JP" altLang="en-US" sz="1050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 [-]</a:t>
                </a:r>
              </a:p>
            </c:rich>
          </c:tx>
          <c:layout>
            <c:manualLayout>
              <c:xMode val="edge"/>
              <c:yMode val="edge"/>
              <c:x val="0.42613690530063053"/>
              <c:y val="0.8888914395904593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_);[Red]\(#,##0.0\)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5"/>
          <c:min val="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  <a:cs typeface="ＭＳ Ｐ明朝"/>
                  </a:defRPr>
                </a:pPr>
                <a:r>
                  <a:rPr lang="en-US" altLang="ja-JP"/>
                  <a:t>t [℃]</a:t>
                </a:r>
              </a:p>
            </c:rich>
          </c:tx>
          <c:layout>
            <c:manualLayout>
              <c:xMode val="edge"/>
              <c:yMode val="edge"/>
              <c:x val="4.5454490602467791E-2"/>
              <c:y val="0.38596603995929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8433996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080640781971221"/>
          <c:y val="7.8717201166180764E-2"/>
          <c:w val="0.27298941080640782"/>
          <c:h val="0.3673475509438871"/>
        </c:manualLayout>
      </c:layout>
      <c:overlay val="0"/>
      <c:txPr>
        <a:bodyPr/>
        <a:lstStyle/>
        <a:p>
          <a:pPr>
            <a:defRPr sz="1000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12792206190011"/>
          <c:y val="5.2631729234424211E-2"/>
          <c:w val="0.72074561682598592"/>
          <c:h val="0.75438811902674707"/>
        </c:manualLayout>
      </c:layout>
      <c:scatterChart>
        <c:scatterStyle val="lineMarker"/>
        <c:varyColors val="0"/>
        <c:ser>
          <c:idx val="0"/>
          <c:order val="0"/>
          <c:tx>
            <c:v>文献値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データシート!$Q$50:$Q$70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データシート!$R$50:$R$70</c:f>
              <c:numCache>
                <c:formatCode>General</c:formatCode>
                <c:ptCount val="21"/>
                <c:pt idx="0">
                  <c:v>0</c:v>
                </c:pt>
                <c:pt idx="1">
                  <c:v>0.3372</c:v>
                </c:pt>
                <c:pt idx="2">
                  <c:v>0.4521</c:v>
                </c:pt>
                <c:pt idx="3">
                  <c:v>0.50560000000000005</c:v>
                </c:pt>
                <c:pt idx="4">
                  <c:v>0.53590000000000004</c:v>
                </c:pt>
                <c:pt idx="5">
                  <c:v>0.55889999999999995</c:v>
                </c:pt>
                <c:pt idx="6">
                  <c:v>0.57940000000000003</c:v>
                </c:pt>
                <c:pt idx="7">
                  <c:v>0.59870000000000001</c:v>
                </c:pt>
                <c:pt idx="8">
                  <c:v>0.61770000000000003</c:v>
                </c:pt>
                <c:pt idx="9">
                  <c:v>0.6371</c:v>
                </c:pt>
                <c:pt idx="10">
                  <c:v>0.65580000000000005</c:v>
                </c:pt>
                <c:pt idx="11">
                  <c:v>0.67649999999999999</c:v>
                </c:pt>
                <c:pt idx="12">
                  <c:v>0.6986</c:v>
                </c:pt>
                <c:pt idx="13">
                  <c:v>0.72499999999999998</c:v>
                </c:pt>
                <c:pt idx="14">
                  <c:v>0.755</c:v>
                </c:pt>
                <c:pt idx="15">
                  <c:v>0.78400000000000003</c:v>
                </c:pt>
                <c:pt idx="16">
                  <c:v>0.81669999999999998</c:v>
                </c:pt>
                <c:pt idx="17" formatCode="0.000_ ">
                  <c:v>0.85909999999999997</c:v>
                </c:pt>
                <c:pt idx="18">
                  <c:v>0.89590000000000003</c:v>
                </c:pt>
                <c:pt idx="19">
                  <c:v>0.94740000000000002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8-45D4-B894-3A4D5650C7D9}"/>
            </c:ext>
          </c:extLst>
        </c:ser>
        <c:ser>
          <c:idx val="2"/>
          <c:order val="1"/>
          <c:tx>
            <c:v>実験値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データシート!$I$38</c:f>
              <c:numCache>
                <c:formatCode>0.000_ </c:formatCode>
                <c:ptCount val="1"/>
                <c:pt idx="0">
                  <c:v>0.31944170017885654</c:v>
                </c:pt>
              </c:numCache>
            </c:numRef>
          </c:xVal>
          <c:yVal>
            <c:numRef>
              <c:f>データシート!$I$39</c:f>
              <c:numCache>
                <c:formatCode>0.000_ </c:formatCode>
                <c:ptCount val="1"/>
                <c:pt idx="0">
                  <c:v>0.60028656493200572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8-45D4-B894-3A4D5650C7D9}"/>
            </c:ext>
          </c:extLst>
        </c:ser>
        <c:ser>
          <c:idx val="3"/>
          <c:order val="2"/>
          <c:tx>
            <c:v>推算値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データシート!$D$216:$D$221</c:f>
              <c:numCache>
                <c:formatCode>0.00_);[Red]\(0.00\)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データシート!$K$216:$K$221</c:f>
              <c:numCache>
                <c:formatCode>General</c:formatCode>
                <c:ptCount val="6"/>
                <c:pt idx="0">
                  <c:v>0</c:v>
                </c:pt>
                <c:pt idx="1">
                  <c:v>6.9984848205668958E-3</c:v>
                </c:pt>
                <c:pt idx="2">
                  <c:v>8.9573972375110531E-3</c:v>
                </c:pt>
                <c:pt idx="3">
                  <c:v>1.0571625020119791E-2</c:v>
                </c:pt>
                <c:pt idx="4">
                  <c:v>1.2791994718483022E-2</c:v>
                </c:pt>
                <c:pt idx="5">
                  <c:v>1.5702307667893631E-2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68-45D4-B894-3A4D5650C7D9}"/>
            </c:ext>
          </c:extLst>
        </c:ser>
        <c:ser>
          <c:idx val="1"/>
          <c:order val="3"/>
          <c:tx>
            <c:v>対角線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データシート!$Q$71:$Q$72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データシート!$R$71:$R$72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68-45D4-B894-3A4D5650C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89424"/>
        <c:axId val="1"/>
      </c:scatterChart>
      <c:valAx>
        <c:axId val="48468942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Yu Gothic"/>
                    <a:ea typeface="Yu Gothic"/>
                    <a:cs typeface="Yu Gothic"/>
                  </a:defRPr>
                </a:pPr>
                <a:r>
                  <a:rPr lang="ja-JP" altLang="en-US" sz="1200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x</a:t>
                </a:r>
                <a:r>
                  <a:rPr lang="ja-JP" altLang="en-US" sz="1200" b="0" i="0" u="none" strike="noStrike" baseline="-2500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1</a:t>
                </a:r>
                <a:r>
                  <a:rPr lang="ja-JP" altLang="en-US" sz="1200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 [-]</a:t>
                </a:r>
              </a:p>
            </c:rich>
          </c:tx>
          <c:layout>
            <c:manualLayout>
              <c:xMode val="edge"/>
              <c:yMode val="edge"/>
              <c:x val="0.44414937341465416"/>
              <c:y val="0.903511244767873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_);[Red]\(#,##0.0\)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Yu Gothic"/>
                    <a:ea typeface="Yu Gothic"/>
                    <a:cs typeface="Yu Gothic"/>
                  </a:defRPr>
                </a:pPr>
                <a:r>
                  <a:rPr lang="ja-JP" altLang="en-US" sz="1200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y</a:t>
                </a:r>
                <a:r>
                  <a:rPr lang="ja-JP" altLang="en-US" sz="1200" b="0" i="0" u="none" strike="noStrike" baseline="-2500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1</a:t>
                </a:r>
                <a:r>
                  <a:rPr lang="ja-JP" altLang="en-US" sz="1200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 [-]</a:t>
                </a:r>
              </a:p>
            </c:rich>
          </c:tx>
          <c:layout>
            <c:manualLayout>
              <c:xMode val="edge"/>
              <c:yMode val="edge"/>
              <c:x val="3.7234086746350946E-2"/>
              <c:y val="0.301170618978750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_);[Red]\(#,##0.0\)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8468942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21285648646437"/>
          <c:y val="0.38775571420919319"/>
          <c:w val="0.21010668630449969"/>
          <c:h val="0.24489826526786196"/>
        </c:manualLayout>
      </c:layout>
      <c:overlay val="0"/>
      <c:txPr>
        <a:bodyPr/>
        <a:lstStyle/>
        <a:p>
          <a:pPr>
            <a:defRPr sz="1000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12792206190011"/>
          <c:y val="5.2631729234424211E-2"/>
          <c:w val="0.72074561682598592"/>
          <c:h val="0.75438811902674707"/>
        </c:manualLayout>
      </c:layout>
      <c:scatterChart>
        <c:scatterStyle val="lineMarker"/>
        <c:varyColors val="0"/>
        <c:ser>
          <c:idx val="0"/>
          <c:order val="0"/>
          <c:tx>
            <c:v>文献値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データシート!$Q$50:$Q$70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データシート!$R$50:$R$70</c:f>
              <c:numCache>
                <c:formatCode>General</c:formatCode>
                <c:ptCount val="21"/>
                <c:pt idx="0">
                  <c:v>0</c:v>
                </c:pt>
                <c:pt idx="1">
                  <c:v>0.3372</c:v>
                </c:pt>
                <c:pt idx="2">
                  <c:v>0.4521</c:v>
                </c:pt>
                <c:pt idx="3">
                  <c:v>0.50560000000000005</c:v>
                </c:pt>
                <c:pt idx="4">
                  <c:v>0.53590000000000004</c:v>
                </c:pt>
                <c:pt idx="5">
                  <c:v>0.55889999999999995</c:v>
                </c:pt>
                <c:pt idx="6">
                  <c:v>0.57940000000000003</c:v>
                </c:pt>
                <c:pt idx="7">
                  <c:v>0.59870000000000001</c:v>
                </c:pt>
                <c:pt idx="8">
                  <c:v>0.61770000000000003</c:v>
                </c:pt>
                <c:pt idx="9">
                  <c:v>0.6371</c:v>
                </c:pt>
                <c:pt idx="10">
                  <c:v>0.65580000000000005</c:v>
                </c:pt>
                <c:pt idx="11">
                  <c:v>0.67649999999999999</c:v>
                </c:pt>
                <c:pt idx="12">
                  <c:v>0.6986</c:v>
                </c:pt>
                <c:pt idx="13">
                  <c:v>0.72499999999999998</c:v>
                </c:pt>
                <c:pt idx="14">
                  <c:v>0.755</c:v>
                </c:pt>
                <c:pt idx="15">
                  <c:v>0.78400000000000003</c:v>
                </c:pt>
                <c:pt idx="16">
                  <c:v>0.81669999999999998</c:v>
                </c:pt>
                <c:pt idx="17" formatCode="0.000_ ">
                  <c:v>0.85909999999999997</c:v>
                </c:pt>
                <c:pt idx="18">
                  <c:v>0.89590000000000003</c:v>
                </c:pt>
                <c:pt idx="19">
                  <c:v>0.94740000000000002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0-4F30-949A-E97D9F694FE8}"/>
            </c:ext>
          </c:extLst>
        </c:ser>
        <c:ser>
          <c:idx val="2"/>
          <c:order val="1"/>
          <c:tx>
            <c:v>実験値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データシート!$I$38</c:f>
              <c:numCache>
                <c:formatCode>0.000_ </c:formatCode>
                <c:ptCount val="1"/>
                <c:pt idx="0">
                  <c:v>0.31944170017885654</c:v>
                </c:pt>
              </c:numCache>
            </c:numRef>
          </c:xVal>
          <c:yVal>
            <c:numRef>
              <c:f>データシート!$I$39</c:f>
              <c:numCache>
                <c:formatCode>0.000_ </c:formatCode>
                <c:ptCount val="1"/>
                <c:pt idx="0">
                  <c:v>0.60028656493200572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70-4F30-949A-E97D9F694FE8}"/>
            </c:ext>
          </c:extLst>
        </c:ser>
        <c:ser>
          <c:idx val="1"/>
          <c:order val="2"/>
          <c:tx>
            <c:v>対角線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データシート!$Q$71:$Q$72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データシート!$R$71:$R$72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70-4F30-949A-E97D9F694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89096"/>
        <c:axId val="1"/>
      </c:scatterChart>
      <c:valAx>
        <c:axId val="48468909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Yu Gothic"/>
                    <a:ea typeface="Yu Gothic"/>
                    <a:cs typeface="Yu Gothic"/>
                  </a:defRPr>
                </a:pPr>
                <a:r>
                  <a:rPr lang="ja-JP" altLang="en-US" sz="1200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x</a:t>
                </a:r>
                <a:r>
                  <a:rPr lang="ja-JP" altLang="en-US" sz="1200" b="0" i="0" u="none" strike="noStrike" baseline="-2500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1</a:t>
                </a:r>
                <a:r>
                  <a:rPr lang="ja-JP" altLang="en-US" sz="1200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 [-]</a:t>
                </a:r>
              </a:p>
            </c:rich>
          </c:tx>
          <c:layout>
            <c:manualLayout>
              <c:xMode val="edge"/>
              <c:yMode val="edge"/>
              <c:x val="0.44414937341465416"/>
              <c:y val="0.903511244767873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Yu Gothic"/>
                    <a:ea typeface="Yu Gothic"/>
                    <a:cs typeface="Yu Gothic"/>
                  </a:defRPr>
                </a:pPr>
                <a:r>
                  <a:rPr lang="ja-JP" altLang="en-US" sz="1200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y</a:t>
                </a:r>
                <a:r>
                  <a:rPr lang="ja-JP" altLang="en-US" sz="1200" b="0" i="0" u="none" strike="noStrike" baseline="-2500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1</a:t>
                </a:r>
                <a:r>
                  <a:rPr lang="ja-JP" altLang="en-US" sz="1200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 [-]</a:t>
                </a:r>
              </a:p>
            </c:rich>
          </c:tx>
          <c:layout>
            <c:manualLayout>
              <c:xMode val="edge"/>
              <c:yMode val="edge"/>
              <c:x val="3.7234086746350946E-2"/>
              <c:y val="0.301170618978750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8468909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478798063911074"/>
          <c:y val="0.45481110779519907"/>
          <c:w val="0.21276635384605702"/>
          <c:h val="0.18658922736698724"/>
        </c:manualLayout>
      </c:layout>
      <c:overlay val="0"/>
      <c:txPr>
        <a:bodyPr/>
        <a:lstStyle/>
        <a:p>
          <a:pPr>
            <a:defRPr sz="1000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2778933177696"/>
          <c:y val="4.9212645727583014E-2"/>
          <c:w val="0.83165119892150496"/>
          <c:h val="0.8622055531472544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VLE!$D$75:$D$95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VLE!$E$75:$E$95</c:f>
              <c:numCache>
                <c:formatCode>General</c:formatCode>
                <c:ptCount val="21"/>
                <c:pt idx="0">
                  <c:v>0</c:v>
                </c:pt>
                <c:pt idx="1">
                  <c:v>0.3372</c:v>
                </c:pt>
                <c:pt idx="2">
                  <c:v>0.4521</c:v>
                </c:pt>
                <c:pt idx="3">
                  <c:v>0.50560000000000005</c:v>
                </c:pt>
                <c:pt idx="4">
                  <c:v>0.53590000000000004</c:v>
                </c:pt>
                <c:pt idx="5">
                  <c:v>0.55889999999999995</c:v>
                </c:pt>
                <c:pt idx="6">
                  <c:v>0.57940000000000003</c:v>
                </c:pt>
                <c:pt idx="7">
                  <c:v>0.59870000000000001</c:v>
                </c:pt>
                <c:pt idx="8">
                  <c:v>0.61770000000000003</c:v>
                </c:pt>
                <c:pt idx="9">
                  <c:v>0.6371</c:v>
                </c:pt>
                <c:pt idx="10">
                  <c:v>0.65580000000000005</c:v>
                </c:pt>
                <c:pt idx="11">
                  <c:v>0.67649999999999999</c:v>
                </c:pt>
                <c:pt idx="12">
                  <c:v>0.6986</c:v>
                </c:pt>
                <c:pt idx="13">
                  <c:v>0.72499999999999998</c:v>
                </c:pt>
                <c:pt idx="14">
                  <c:v>0.755</c:v>
                </c:pt>
                <c:pt idx="15">
                  <c:v>0.78400000000000003</c:v>
                </c:pt>
                <c:pt idx="16">
                  <c:v>0.81669999999999998</c:v>
                </c:pt>
                <c:pt idx="17" formatCode="0.000_ ">
                  <c:v>0.85909999999999997</c:v>
                </c:pt>
                <c:pt idx="18">
                  <c:v>0.89590000000000003</c:v>
                </c:pt>
                <c:pt idx="19">
                  <c:v>0.94740000000000002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D-4E91-9CCF-CC4E42BA9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39864"/>
        <c:axId val="1"/>
      </c:scatterChart>
      <c:valAx>
        <c:axId val="482339864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Yu Gothic"/>
                    <a:ea typeface="Yu Gothic"/>
                    <a:cs typeface="Yu Gothic"/>
                  </a:defRPr>
                </a:pPr>
                <a:r>
                  <a:rPr lang="ja-JP" altLang="en-US" sz="10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x</a:t>
                </a:r>
                <a:r>
                  <a:rPr lang="ja-JP" altLang="en-US" sz="1050" b="0" i="0" u="none" strike="noStrike" baseline="-2500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1</a:t>
                </a:r>
              </a:p>
            </c:rich>
          </c:tx>
          <c:layout>
            <c:manualLayout>
              <c:xMode val="edge"/>
              <c:yMode val="edge"/>
              <c:x val="0.51346882315386255"/>
              <c:y val="0.946851170230940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Yu Gothic"/>
                    <a:ea typeface="Yu Gothic"/>
                    <a:cs typeface="Yu Gothic"/>
                  </a:defRPr>
                </a:pPr>
                <a:r>
                  <a:rPr lang="ja-JP" altLang="en-US" sz="10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y</a:t>
                </a:r>
                <a:r>
                  <a:rPr lang="ja-JP" altLang="en-US" sz="1050" b="0" i="0" u="none" strike="noStrike" baseline="-2500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1</a:t>
                </a:r>
              </a:p>
            </c:rich>
          </c:tx>
          <c:layout>
            <c:manualLayout>
              <c:xMode val="edge"/>
              <c:yMode val="edge"/>
              <c:x val="2.1885507554798893E-2"/>
              <c:y val="0.46456734328327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8233986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86391222022626"/>
          <c:y val="7.3099623936700289E-2"/>
          <c:w val="0.73295556218311964"/>
          <c:h val="0.7339202243244709"/>
        </c:manualLayout>
      </c:layout>
      <c:scatterChart>
        <c:scatterStyle val="lineMarker"/>
        <c:varyColors val="0"/>
        <c:ser>
          <c:idx val="0"/>
          <c:order val="0"/>
          <c:tx>
            <c:v>文献値(液相)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データシート!$Q$50:$Q$70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データシート!$S$50:$S$70</c:f>
              <c:numCache>
                <c:formatCode>General</c:formatCode>
                <c:ptCount val="21"/>
                <c:pt idx="0">
                  <c:v>100</c:v>
                </c:pt>
                <c:pt idx="1">
                  <c:v>90</c:v>
                </c:pt>
                <c:pt idx="2">
                  <c:v>85.93</c:v>
                </c:pt>
                <c:pt idx="3">
                  <c:v>83.97</c:v>
                </c:pt>
                <c:pt idx="4">
                  <c:v>82.9</c:v>
                </c:pt>
                <c:pt idx="5">
                  <c:v>82.14</c:v>
                </c:pt>
                <c:pt idx="6">
                  <c:v>81.52</c:v>
                </c:pt>
                <c:pt idx="7">
                  <c:v>80.989999999999995</c:v>
                </c:pt>
                <c:pt idx="8">
                  <c:v>80.52</c:v>
                </c:pt>
                <c:pt idx="9">
                  <c:v>80.099999999999994</c:v>
                </c:pt>
                <c:pt idx="10">
                  <c:v>79.75</c:v>
                </c:pt>
                <c:pt idx="11">
                  <c:v>79.42</c:v>
                </c:pt>
                <c:pt idx="12">
                  <c:v>79.13</c:v>
                </c:pt>
                <c:pt idx="13">
                  <c:v>78.849999999999994</c:v>
                </c:pt>
                <c:pt idx="14">
                  <c:v>78.599999999999994</c:v>
                </c:pt>
                <c:pt idx="15">
                  <c:v>78.42</c:v>
                </c:pt>
                <c:pt idx="16">
                  <c:v>78.3</c:v>
                </c:pt>
                <c:pt idx="17">
                  <c:v>78.22</c:v>
                </c:pt>
                <c:pt idx="18">
                  <c:v>78.2</c:v>
                </c:pt>
                <c:pt idx="19">
                  <c:v>78.239999999999995</c:v>
                </c:pt>
                <c:pt idx="20">
                  <c:v>78.33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F-4069-8EB5-73B35A0EE7DD}"/>
            </c:ext>
          </c:extLst>
        </c:ser>
        <c:ser>
          <c:idx val="1"/>
          <c:order val="1"/>
          <c:tx>
            <c:v>文献値(気相)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データシート!$R$50:$R$70</c:f>
              <c:numCache>
                <c:formatCode>General</c:formatCode>
                <c:ptCount val="21"/>
                <c:pt idx="0">
                  <c:v>0</c:v>
                </c:pt>
                <c:pt idx="1">
                  <c:v>0.3372</c:v>
                </c:pt>
                <c:pt idx="2">
                  <c:v>0.4521</c:v>
                </c:pt>
                <c:pt idx="3">
                  <c:v>0.50560000000000005</c:v>
                </c:pt>
                <c:pt idx="4">
                  <c:v>0.53590000000000004</c:v>
                </c:pt>
                <c:pt idx="5">
                  <c:v>0.55889999999999995</c:v>
                </c:pt>
                <c:pt idx="6">
                  <c:v>0.57940000000000003</c:v>
                </c:pt>
                <c:pt idx="7">
                  <c:v>0.59870000000000001</c:v>
                </c:pt>
                <c:pt idx="8">
                  <c:v>0.61770000000000003</c:v>
                </c:pt>
                <c:pt idx="9">
                  <c:v>0.6371</c:v>
                </c:pt>
                <c:pt idx="10">
                  <c:v>0.65580000000000005</c:v>
                </c:pt>
                <c:pt idx="11">
                  <c:v>0.67649999999999999</c:v>
                </c:pt>
                <c:pt idx="12">
                  <c:v>0.6986</c:v>
                </c:pt>
                <c:pt idx="13">
                  <c:v>0.72499999999999998</c:v>
                </c:pt>
                <c:pt idx="14">
                  <c:v>0.755</c:v>
                </c:pt>
                <c:pt idx="15">
                  <c:v>0.78400000000000003</c:v>
                </c:pt>
                <c:pt idx="16">
                  <c:v>0.81669999999999998</c:v>
                </c:pt>
                <c:pt idx="17" formatCode="0.000_ ">
                  <c:v>0.85909999999999997</c:v>
                </c:pt>
                <c:pt idx="18">
                  <c:v>0.89590000000000003</c:v>
                </c:pt>
                <c:pt idx="19">
                  <c:v>0.94740000000000002</c:v>
                </c:pt>
                <c:pt idx="20">
                  <c:v>1</c:v>
                </c:pt>
              </c:numCache>
            </c:numRef>
          </c:xVal>
          <c:yVal>
            <c:numRef>
              <c:f>データシート!$S$50:$S$70</c:f>
              <c:numCache>
                <c:formatCode>General</c:formatCode>
                <c:ptCount val="21"/>
                <c:pt idx="0">
                  <c:v>100</c:v>
                </c:pt>
                <c:pt idx="1">
                  <c:v>90</c:v>
                </c:pt>
                <c:pt idx="2">
                  <c:v>85.93</c:v>
                </c:pt>
                <c:pt idx="3">
                  <c:v>83.97</c:v>
                </c:pt>
                <c:pt idx="4">
                  <c:v>82.9</c:v>
                </c:pt>
                <c:pt idx="5">
                  <c:v>82.14</c:v>
                </c:pt>
                <c:pt idx="6">
                  <c:v>81.52</c:v>
                </c:pt>
                <c:pt idx="7">
                  <c:v>80.989999999999995</c:v>
                </c:pt>
                <c:pt idx="8">
                  <c:v>80.52</c:v>
                </c:pt>
                <c:pt idx="9">
                  <c:v>80.099999999999994</c:v>
                </c:pt>
                <c:pt idx="10">
                  <c:v>79.75</c:v>
                </c:pt>
                <c:pt idx="11">
                  <c:v>79.42</c:v>
                </c:pt>
                <c:pt idx="12">
                  <c:v>79.13</c:v>
                </c:pt>
                <c:pt idx="13">
                  <c:v>78.849999999999994</c:v>
                </c:pt>
                <c:pt idx="14">
                  <c:v>78.599999999999994</c:v>
                </c:pt>
                <c:pt idx="15">
                  <c:v>78.42</c:v>
                </c:pt>
                <c:pt idx="16">
                  <c:v>78.3</c:v>
                </c:pt>
                <c:pt idx="17">
                  <c:v>78.22</c:v>
                </c:pt>
                <c:pt idx="18">
                  <c:v>78.2</c:v>
                </c:pt>
                <c:pt idx="19">
                  <c:v>78.239999999999995</c:v>
                </c:pt>
                <c:pt idx="20">
                  <c:v>78.33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4F-4069-8EB5-73B35A0EE7DD}"/>
            </c:ext>
          </c:extLst>
        </c:ser>
        <c:ser>
          <c:idx val="2"/>
          <c:order val="2"/>
          <c:tx>
            <c:v>実験値(液相)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データシート!$I$38</c:f>
              <c:numCache>
                <c:formatCode>0.000_ </c:formatCode>
                <c:ptCount val="1"/>
                <c:pt idx="0">
                  <c:v>0.31944170017885654</c:v>
                </c:pt>
              </c:numCache>
            </c:numRef>
          </c:xVal>
          <c:yVal>
            <c:numRef>
              <c:f>データシート!$I$13</c:f>
              <c:numCache>
                <c:formatCode>0.0_ </c:formatCode>
                <c:ptCount val="1"/>
                <c:pt idx="0">
                  <c:v>80.400000000000006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4F-4069-8EB5-73B35A0EE7DD}"/>
            </c:ext>
          </c:extLst>
        </c:ser>
        <c:ser>
          <c:idx val="3"/>
          <c:order val="3"/>
          <c:tx>
            <c:v>実験値(気相)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データシート!$I$39</c:f>
              <c:numCache>
                <c:formatCode>0.000_ </c:formatCode>
                <c:ptCount val="1"/>
                <c:pt idx="0">
                  <c:v>0.60028656493200572</c:v>
                </c:pt>
              </c:numCache>
            </c:numRef>
          </c:xVal>
          <c:yVal>
            <c:numRef>
              <c:f>データシート!$I$13</c:f>
              <c:numCache>
                <c:formatCode>0.0_ </c:formatCode>
                <c:ptCount val="1"/>
                <c:pt idx="0">
                  <c:v>80.400000000000006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4F-4069-8EB5-73B35A0EE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44456"/>
        <c:axId val="1"/>
      </c:scatterChart>
      <c:valAx>
        <c:axId val="48234445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Yu Gothic"/>
                    <a:ea typeface="Yu Gothic"/>
                    <a:cs typeface="Yu Gothic"/>
                  </a:defRPr>
                </a:pPr>
                <a:r>
                  <a:rPr lang="ja-JP" altLang="en-US" sz="1050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x</a:t>
                </a:r>
                <a:r>
                  <a:rPr lang="ja-JP" altLang="en-US" sz="1050" b="0" i="0" u="none" strike="noStrike" baseline="-2500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1</a:t>
                </a:r>
                <a:r>
                  <a:rPr lang="ja-JP" altLang="en-US" sz="1050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, y</a:t>
                </a:r>
                <a:r>
                  <a:rPr lang="ja-JP" altLang="en-US" sz="1050" b="0" i="0" u="none" strike="noStrike" baseline="-2500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1</a:t>
                </a:r>
                <a:r>
                  <a:rPr lang="ja-JP" altLang="en-US" sz="1050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 [-]</a:t>
                </a:r>
              </a:p>
            </c:rich>
          </c:tx>
          <c:layout>
            <c:manualLayout>
              <c:xMode val="edge"/>
              <c:yMode val="edge"/>
              <c:x val="0.42613690530063053"/>
              <c:y val="0.888891344722260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5"/>
          <c:min val="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  <a:cs typeface="ＭＳ Ｐ明朝"/>
                  </a:defRPr>
                </a:pPr>
                <a:r>
                  <a:rPr lang="en-US" altLang="ja-JP"/>
                  <a:t>t [℃]</a:t>
                </a:r>
              </a:p>
            </c:rich>
          </c:tx>
          <c:layout>
            <c:manualLayout>
              <c:xMode val="edge"/>
              <c:yMode val="edge"/>
              <c:x val="4.5454490602467791E-2"/>
              <c:y val="0.38596614019738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8234445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655353425649387"/>
          <c:y val="7.6023698792036964E-2"/>
          <c:w val="0.27298941080640782"/>
          <c:h val="0.24561464904606223"/>
        </c:manualLayout>
      </c:layout>
      <c:overlay val="0"/>
      <c:txPr>
        <a:bodyPr/>
        <a:lstStyle/>
        <a:p>
          <a:pPr>
            <a:defRPr sz="1000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043068619446771"/>
          <c:y val="6.5789579354664618E-2"/>
          <c:w val="0.65053934218367304"/>
          <c:h val="0.74342224670771018"/>
        </c:manualLayout>
      </c:layout>
      <c:scatterChart>
        <c:scatterStyle val="lineMarker"/>
        <c:varyColors val="0"/>
        <c:ser>
          <c:idx val="2"/>
          <c:order val="0"/>
          <c:tx>
            <c:v>文献値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データシート!$Q$131:$Q$145</c:f>
              <c:numCache>
                <c:formatCode>General</c:formatCode>
                <c:ptCount val="15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</c:numCache>
            </c:numRef>
          </c:xVal>
          <c:yVal>
            <c:numRef>
              <c:f>データシート!$T$131:$T$145</c:f>
              <c:numCache>
                <c:formatCode>General</c:formatCode>
                <c:ptCount val="15"/>
                <c:pt idx="0">
                  <c:v>1.4990019522315781</c:v>
                </c:pt>
                <c:pt idx="1">
                  <c:v>1.3769269972154288</c:v>
                </c:pt>
                <c:pt idx="2">
                  <c:v>1.2598237396988883</c:v>
                </c:pt>
                <c:pt idx="3">
                  <c:v>1.1634071362369611</c:v>
                </c:pt>
                <c:pt idx="4">
                  <c:v>1.0858902822897751</c:v>
                </c:pt>
                <c:pt idx="5">
                  <c:v>1.0207556095831798</c:v>
                </c:pt>
                <c:pt idx="6">
                  <c:v>0.96465964922759528</c:v>
                </c:pt>
                <c:pt idx="7">
                  <c:v>0.91509588747149306</c:v>
                </c:pt>
                <c:pt idx="8">
                  <c:v>0.85633961628290267</c:v>
                </c:pt>
                <c:pt idx="9">
                  <c:v>0.80393525165212665</c:v>
                </c:pt>
                <c:pt idx="10">
                  <c:v>0.74581823715712925</c:v>
                </c:pt>
                <c:pt idx="11">
                  <c:v>0.71353905813204532</c:v>
                </c:pt>
                <c:pt idx="12">
                  <c:v>0.70788127785793931</c:v>
                </c:pt>
                <c:pt idx="13">
                  <c:v>0.63230164652938248</c:v>
                </c:pt>
                <c:pt idx="14">
                  <c:v>0.51471428964459998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F-4127-AAFF-FBAC41E6FB33}"/>
            </c:ext>
          </c:extLst>
        </c:ser>
        <c:ser>
          <c:idx val="0"/>
          <c:order val="1"/>
          <c:tx>
            <c:v>実験値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データシート!$Q$146</c:f>
              <c:numCache>
                <c:formatCode>0.000_ </c:formatCode>
                <c:ptCount val="1"/>
                <c:pt idx="0">
                  <c:v>0.31944170017885654</c:v>
                </c:pt>
              </c:numCache>
            </c:numRef>
          </c:xVal>
          <c:yVal>
            <c:numRef>
              <c:f>データシート!$T$146</c:f>
              <c:numCache>
                <c:formatCode>General</c:formatCode>
                <c:ptCount val="1"/>
                <c:pt idx="0">
                  <c:v>1.1493476645389333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BF-4127-AAFF-FBAC41E6FB33}"/>
            </c:ext>
          </c:extLst>
        </c:ser>
        <c:ser>
          <c:idx val="1"/>
          <c:order val="2"/>
          <c:tx>
            <c:v>線形近似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4165528893211388"/>
                  <c:y val="-0.3323854452114190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ja-JP"/>
                </a:p>
              </c:txPr>
            </c:trendlineLbl>
          </c:trendline>
          <c:xVal>
            <c:numRef>
              <c:f>(データシート!$Q$132:$Q$141,データシート!$Q$146)</c:f>
              <c:numCache>
                <c:formatCode>General</c:formatCode>
                <c:ptCount val="11"/>
                <c:pt idx="0">
                  <c:v>0.15000000000000002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0.39999999999999997</c:v>
                </c:pt>
                <c:pt idx="6">
                  <c:v>0.44999999999999996</c:v>
                </c:pt>
                <c:pt idx="7">
                  <c:v>0.49999999999999994</c:v>
                </c:pt>
                <c:pt idx="8">
                  <c:v>0.54999999999999993</c:v>
                </c:pt>
                <c:pt idx="9">
                  <c:v>0.6</c:v>
                </c:pt>
                <c:pt idx="10" formatCode="0.000_ ">
                  <c:v>0.31944170017885654</c:v>
                </c:pt>
              </c:numCache>
            </c:numRef>
          </c:xVal>
          <c:yVal>
            <c:numRef>
              <c:f>(データシート!$T$132:$T$141,データシート!$T$146)</c:f>
              <c:numCache>
                <c:formatCode>General</c:formatCode>
                <c:ptCount val="11"/>
                <c:pt idx="0">
                  <c:v>1.3769269972154288</c:v>
                </c:pt>
                <c:pt idx="1">
                  <c:v>1.2598237396988883</c:v>
                </c:pt>
                <c:pt idx="2">
                  <c:v>1.1634071362369611</c:v>
                </c:pt>
                <c:pt idx="3">
                  <c:v>1.0858902822897751</c:v>
                </c:pt>
                <c:pt idx="4">
                  <c:v>1.0207556095831798</c:v>
                </c:pt>
                <c:pt idx="5">
                  <c:v>0.96465964922759528</c:v>
                </c:pt>
                <c:pt idx="6">
                  <c:v>0.91509588747149306</c:v>
                </c:pt>
                <c:pt idx="7">
                  <c:v>0.85633961628290267</c:v>
                </c:pt>
                <c:pt idx="8">
                  <c:v>0.80393525165212665</c:v>
                </c:pt>
                <c:pt idx="9">
                  <c:v>0.74581823715712925</c:v>
                </c:pt>
                <c:pt idx="10">
                  <c:v>1.1493476645389333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BF-4127-AAFF-FBAC41E6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41832"/>
        <c:axId val="1"/>
      </c:scatterChart>
      <c:valAx>
        <c:axId val="482341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Yu Gothic"/>
                    <a:ea typeface="Yu Gothic"/>
                    <a:cs typeface="Yu Gothic"/>
                  </a:defRPr>
                </a:pPr>
                <a:r>
                  <a:rPr lang="ja-JP" altLang="en-US"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x</a:t>
                </a:r>
                <a:r>
                  <a:rPr lang="ja-JP" altLang="en-US" sz="1200" b="0" i="0" u="none" strike="noStrike" baseline="-2500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1</a:t>
                </a:r>
                <a:r>
                  <a:rPr lang="ja-JP" altLang="en-US"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 [-]</a:t>
                </a:r>
              </a:p>
            </c:rich>
          </c:tx>
          <c:layout>
            <c:manualLayout>
              <c:xMode val="edge"/>
              <c:yMode val="edge"/>
              <c:x val="0.52419485129125698"/>
              <c:y val="0.88925576737118384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Yu Gothic"/>
                    <a:ea typeface="Yu Gothic"/>
                    <a:cs typeface="Yu Gothic"/>
                  </a:defRPr>
                </a:pPr>
                <a:r>
                  <a:rPr lang="ja-JP" altLang="en-US"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lnγ</a:t>
                </a:r>
                <a:r>
                  <a:rPr lang="ja-JP" altLang="en-US" sz="1200" b="0" i="0" u="none" strike="noStrike" baseline="-2500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1</a:t>
                </a:r>
                <a:r>
                  <a:rPr lang="ja-JP" altLang="en-US"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/x</a:t>
                </a:r>
                <a:r>
                  <a:rPr lang="ja-JP" altLang="en-US" sz="1200" b="0" i="0" u="none" strike="noStrike" baseline="-2500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2</a:t>
                </a:r>
                <a:r>
                  <a:rPr lang="ja-JP" altLang="en-US" sz="1200" b="0" i="0" u="none" strike="noStrike" baseline="3000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2</a:t>
                </a:r>
              </a:p>
            </c:rich>
          </c:tx>
          <c:layout>
            <c:manualLayout>
              <c:xMode val="edge"/>
              <c:yMode val="edge"/>
              <c:x val="1.8817129724069466E-2"/>
              <c:y val="0.33223753280839891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8234183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3346388696231624"/>
          <c:y val="0.53605159552424364"/>
          <c:w val="0.38521044973005314"/>
          <c:h val="0.24978553667633652"/>
        </c:manualLayout>
      </c:layout>
      <c:overlay val="0"/>
      <c:txPr>
        <a:bodyPr/>
        <a:lstStyle/>
        <a:p>
          <a:pPr>
            <a:defRPr sz="1000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79148887079443"/>
          <c:y val="8.4745902982493015E-2"/>
          <c:w val="0.71978118531773871"/>
          <c:h val="0.75254361848453799"/>
        </c:manualLayout>
      </c:layout>
      <c:scatterChart>
        <c:scatterStyle val="lineMarker"/>
        <c:varyColors val="0"/>
        <c:ser>
          <c:idx val="0"/>
          <c:order val="0"/>
          <c:tx>
            <c:v>文献値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データシート!$R$93:$R$106</c:f>
              <c:numCache>
                <c:formatCode>General</c:formatCode>
                <c:ptCount val="14"/>
                <c:pt idx="0">
                  <c:v>0.8</c:v>
                </c:pt>
                <c:pt idx="1">
                  <c:v>0.75</c:v>
                </c:pt>
                <c:pt idx="2">
                  <c:v>0.7</c:v>
                </c:pt>
                <c:pt idx="3">
                  <c:v>0.65</c:v>
                </c:pt>
                <c:pt idx="4">
                  <c:v>0.60000000000000009</c:v>
                </c:pt>
                <c:pt idx="5">
                  <c:v>0.55000000000000004</c:v>
                </c:pt>
                <c:pt idx="6">
                  <c:v>0.5</c:v>
                </c:pt>
                <c:pt idx="7">
                  <c:v>0.45000000000000007</c:v>
                </c:pt>
                <c:pt idx="8">
                  <c:v>0.4</c:v>
                </c:pt>
                <c:pt idx="9">
                  <c:v>0.35</c:v>
                </c:pt>
                <c:pt idx="10">
                  <c:v>0.29999999999999993</c:v>
                </c:pt>
                <c:pt idx="11">
                  <c:v>0.24999999999999989</c:v>
                </c:pt>
                <c:pt idx="12">
                  <c:v>0.19999999999999984</c:v>
                </c:pt>
                <c:pt idx="13">
                  <c:v>0.1499999999999998</c:v>
                </c:pt>
              </c:numCache>
            </c:numRef>
          </c:xVal>
          <c:yVal>
            <c:numRef>
              <c:f>データシート!$U$93:$U$106</c:f>
              <c:numCache>
                <c:formatCode>General</c:formatCode>
                <c:ptCount val="14"/>
                <c:pt idx="0">
                  <c:v>2.5361951238284446</c:v>
                </c:pt>
                <c:pt idx="1">
                  <c:v>2.3279581856649521</c:v>
                </c:pt>
                <c:pt idx="2">
                  <c:v>2.13066676317619</c:v>
                </c:pt>
                <c:pt idx="3">
                  <c:v>1.9610060114794929</c:v>
                </c:pt>
                <c:pt idx="4">
                  <c:v>1.8171017269266401</c:v>
                </c:pt>
                <c:pt idx="5">
                  <c:v>1.6922119477761466</c:v>
                </c:pt>
                <c:pt idx="6">
                  <c:v>1.5971326719051919</c:v>
                </c:pt>
                <c:pt idx="7">
                  <c:v>1.5075763234698629</c:v>
                </c:pt>
                <c:pt idx="8">
                  <c:v>1.4302290751653985</c:v>
                </c:pt>
                <c:pt idx="9">
                  <c:v>1.3448009209079073</c:v>
                </c:pt>
                <c:pt idx="10">
                  <c:v>1.2592661428121752</c:v>
                </c:pt>
                <c:pt idx="11">
                  <c:v>1.2102289045296273</c:v>
                </c:pt>
                <c:pt idx="12">
                  <c:v>1.1635346615617155</c:v>
                </c:pt>
                <c:pt idx="13">
                  <c:v>1.0692761825689245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2-43A0-8E1E-30D87DAFA15A}"/>
            </c:ext>
          </c:extLst>
        </c:ser>
        <c:ser>
          <c:idx val="1"/>
          <c:order val="1"/>
          <c:tx>
            <c:v>実験値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データシート!$R$107</c:f>
              <c:numCache>
                <c:formatCode>0.000_ </c:formatCode>
                <c:ptCount val="1"/>
                <c:pt idx="0">
                  <c:v>0.68055829982114346</c:v>
                </c:pt>
              </c:numCache>
            </c:numRef>
          </c:xVal>
          <c:yVal>
            <c:numRef>
              <c:f>データシート!$U$107</c:f>
              <c:numCache>
                <c:formatCode>General</c:formatCode>
                <c:ptCount val="1"/>
                <c:pt idx="0">
                  <c:v>1.9425876312140682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D2-43A0-8E1E-30D87DAFA15A}"/>
            </c:ext>
          </c:extLst>
        </c:ser>
        <c:ser>
          <c:idx val="2"/>
          <c:order val="2"/>
          <c:tx>
            <c:v>近似直線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1993986188619626"/>
                  <c:y val="-6.3916407247001941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</c:trendlineLbl>
          </c:trendline>
          <c:xVal>
            <c:numRef>
              <c:f>データシート!$R$95:$R$106</c:f>
              <c:numCache>
                <c:formatCode>General</c:formatCode>
                <c:ptCount val="12"/>
                <c:pt idx="0">
                  <c:v>0.7</c:v>
                </c:pt>
                <c:pt idx="1">
                  <c:v>0.65</c:v>
                </c:pt>
                <c:pt idx="2">
                  <c:v>0.60000000000000009</c:v>
                </c:pt>
                <c:pt idx="3">
                  <c:v>0.55000000000000004</c:v>
                </c:pt>
                <c:pt idx="4">
                  <c:v>0.5</c:v>
                </c:pt>
                <c:pt idx="5">
                  <c:v>0.45000000000000007</c:v>
                </c:pt>
                <c:pt idx="6">
                  <c:v>0.4</c:v>
                </c:pt>
                <c:pt idx="7">
                  <c:v>0.35</c:v>
                </c:pt>
                <c:pt idx="8">
                  <c:v>0.29999999999999993</c:v>
                </c:pt>
                <c:pt idx="9">
                  <c:v>0.24999999999999989</c:v>
                </c:pt>
                <c:pt idx="10">
                  <c:v>0.19999999999999984</c:v>
                </c:pt>
                <c:pt idx="11">
                  <c:v>0.1499999999999998</c:v>
                </c:pt>
              </c:numCache>
            </c:numRef>
          </c:xVal>
          <c:yVal>
            <c:numRef>
              <c:f>データシート!$U$95:$U$106</c:f>
              <c:numCache>
                <c:formatCode>General</c:formatCode>
                <c:ptCount val="12"/>
                <c:pt idx="0">
                  <c:v>2.13066676317619</c:v>
                </c:pt>
                <c:pt idx="1">
                  <c:v>1.9610060114794929</c:v>
                </c:pt>
                <c:pt idx="2">
                  <c:v>1.8171017269266401</c:v>
                </c:pt>
                <c:pt idx="3">
                  <c:v>1.6922119477761466</c:v>
                </c:pt>
                <c:pt idx="4">
                  <c:v>1.5971326719051919</c:v>
                </c:pt>
                <c:pt idx="5">
                  <c:v>1.5075763234698629</c:v>
                </c:pt>
                <c:pt idx="6">
                  <c:v>1.4302290751653985</c:v>
                </c:pt>
                <c:pt idx="7">
                  <c:v>1.3448009209079073</c:v>
                </c:pt>
                <c:pt idx="8">
                  <c:v>1.2592661428121752</c:v>
                </c:pt>
                <c:pt idx="9">
                  <c:v>1.2102289045296273</c:v>
                </c:pt>
                <c:pt idx="10">
                  <c:v>1.1635346615617155</c:v>
                </c:pt>
                <c:pt idx="11">
                  <c:v>1.0692761825689245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D2-43A0-8E1E-30D87DAFA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51672"/>
        <c:axId val="1"/>
      </c:scatterChart>
      <c:valAx>
        <c:axId val="482351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Yu Gothic"/>
                    <a:ea typeface="Yu Gothic"/>
                    <a:cs typeface="Yu Gothic"/>
                  </a:defRPr>
                </a:pPr>
                <a:r>
                  <a:rPr lang="ja-JP" altLang="en-US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x</a:t>
                </a:r>
                <a:r>
                  <a:rPr lang="ja-JP" altLang="en-US" sz="1100" b="0" i="0" u="none" strike="noStrike" baseline="-2500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2</a:t>
                </a:r>
                <a:r>
                  <a:rPr lang="ja-JP" altLang="en-US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 [-]</a:t>
                </a:r>
              </a:p>
            </c:rich>
          </c:tx>
          <c:layout>
            <c:manualLayout>
              <c:xMode val="edge"/>
              <c:yMode val="edge"/>
              <c:x val="0.54670439175604446"/>
              <c:y val="0.89830650829663239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Yu Gothic"/>
                    <a:ea typeface="Yu Gothic"/>
                    <a:cs typeface="Yu Gothic"/>
                  </a:defRPr>
                </a:pPr>
                <a:r>
                  <a:rPr lang="ja-JP" altLang="en-US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lnγ</a:t>
                </a:r>
                <a:r>
                  <a:rPr lang="ja-JP" altLang="en-US" sz="1100" b="0" i="0" u="none" strike="noStrike" baseline="-2500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2</a:t>
                </a:r>
                <a:r>
                  <a:rPr lang="ja-JP" altLang="en-US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/x</a:t>
                </a:r>
                <a:r>
                  <a:rPr lang="ja-JP" altLang="en-US" sz="1100" b="0" i="0" u="none" strike="noStrike" baseline="-2500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1</a:t>
                </a:r>
                <a:r>
                  <a:rPr lang="ja-JP" altLang="en-US" sz="1100" b="0" i="0" u="none" strike="noStrike" baseline="3000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2</a:t>
                </a:r>
              </a:p>
            </c:rich>
          </c:tx>
          <c:layout>
            <c:manualLayout>
              <c:xMode val="edge"/>
              <c:yMode val="edge"/>
              <c:x val="4.3955870418704621E-2"/>
              <c:y val="0.3593227456737399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823516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2089136490250698"/>
          <c:y val="0.46101766092797719"/>
          <c:w val="0.44289693593314761"/>
          <c:h val="0.24745798300636151"/>
        </c:manualLayout>
      </c:layout>
      <c:overlay val="0"/>
      <c:txPr>
        <a:bodyPr/>
        <a:lstStyle/>
        <a:p>
          <a:pPr>
            <a:defRPr sz="1000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4313823787442"/>
          <c:y val="7.6246334310850442E-2"/>
          <c:w val="0.77823486652462714"/>
          <c:h val="0.80058651026392957"/>
        </c:manualLayout>
      </c:layout>
      <c:scatterChart>
        <c:scatterStyle val="lineMarker"/>
        <c:varyColors val="0"/>
        <c:ser>
          <c:idx val="2"/>
          <c:order val="0"/>
          <c:tx>
            <c:v>文献値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データシート!$Q$51:$Q$69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データシート!$Z$51:$Z$69</c:f>
              <c:numCache>
                <c:formatCode>General</c:formatCode>
                <c:ptCount val="19"/>
                <c:pt idx="0">
                  <c:v>1.453423458161206</c:v>
                </c:pt>
                <c:pt idx="1">
                  <c:v>1.184057369711963</c:v>
                </c:pt>
                <c:pt idx="2">
                  <c:v>0.9332302548432404</c:v>
                </c:pt>
                <c:pt idx="3">
                  <c:v>0.70483938845415106</c:v>
                </c:pt>
                <c:pt idx="4">
                  <c:v>0.50891912752923119</c:v>
                </c:pt>
                <c:pt idx="5">
                  <c:v>0.34032622963613279</c:v>
                </c:pt>
                <c:pt idx="6">
                  <c:v>0.19104600864265561</c:v>
                </c:pt>
                <c:pt idx="7">
                  <c:v>5.6541197413672008E-2</c:v>
                </c:pt>
                <c:pt idx="8">
                  <c:v>-6.5856413464542948E-2</c:v>
                </c:pt>
                <c:pt idx="9">
                  <c:v>-0.18519826390557223</c:v>
                </c:pt>
                <c:pt idx="10">
                  <c:v>-0.29324494939007767</c:v>
                </c:pt>
                <c:pt idx="11">
                  <c:v>-0.39555154911440277</c:v>
                </c:pt>
                <c:pt idx="12">
                  <c:v>-0.48076985446241527</c:v>
                </c:pt>
                <c:pt idx="13">
                  <c:v>-0.55333109497075139</c:v>
                </c:pt>
                <c:pt idx="14">
                  <c:v>-0.64123490588982923</c:v>
                </c:pt>
                <c:pt idx="15">
                  <c:v>-0.72407361181371421</c:v>
                </c:pt>
                <c:pt idx="16">
                  <c:v>-0.75880889442273414</c:v>
                </c:pt>
                <c:pt idx="17">
                  <c:v>-0.87681946226744634</c:v>
                </c:pt>
                <c:pt idx="18">
                  <c:v>-0.88544750035417286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F-43AD-A4AC-A0EA89AF8402}"/>
            </c:ext>
          </c:extLst>
        </c:ser>
        <c:ser>
          <c:idx val="1"/>
          <c:order val="1"/>
          <c:tx>
            <c:v>実験値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データシート!$Q$146</c:f>
              <c:numCache>
                <c:formatCode>0.000_ </c:formatCode>
                <c:ptCount val="1"/>
                <c:pt idx="0">
                  <c:v>0.31944170017885654</c:v>
                </c:pt>
              </c:numCache>
            </c:numRef>
          </c:xVal>
          <c:yVal>
            <c:numRef>
              <c:f>データシート!$V$146</c:f>
              <c:numCache>
                <c:formatCode>General</c:formatCode>
                <c:ptCount val="1"/>
                <c:pt idx="0">
                  <c:v>0.33410393465388288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AF-43AD-A4AC-A0EA89AF8402}"/>
            </c:ext>
          </c:extLst>
        </c:ser>
        <c:ser>
          <c:idx val="0"/>
          <c:order val="2"/>
          <c:tx>
            <c:v>Margulesプロット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データシート!$S$188:$S$189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データシート!$T$188:$T$189</c:f>
              <c:numCache>
                <c:formatCode>0.000_ </c:formatCode>
                <c:ptCount val="2"/>
                <c:pt idx="0">
                  <c:v>1.5181295589284878</c:v>
                </c:pt>
                <c:pt idx="1">
                  <c:v>-0.73956163738656289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AF-43AD-A4AC-A0EA89AF8402}"/>
            </c:ext>
          </c:extLst>
        </c:ser>
        <c:ser>
          <c:idx val="3"/>
          <c:order val="3"/>
          <c:tx>
            <c:v>多項式近似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4"/>
            <c:dispRSqr val="1"/>
            <c:dispEq val="1"/>
            <c:trendlineLbl>
              <c:layout>
                <c:manualLayout>
                  <c:x val="7.79184589222173E-3"/>
                  <c:y val="-0.5821246429413748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</c:trendlineLbl>
          </c:trendline>
          <c:xVal>
            <c:numRef>
              <c:f>データシート!$Q$49:$Q$70</c:f>
              <c:numCache>
                <c:formatCode>General</c:formatCode>
                <c:ptCount val="22"/>
                <c:pt idx="0" formatCode="0.000_ ">
                  <c:v>0.31944170017885654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0.15000000000000002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0.39999999999999997</c:v>
                </c:pt>
                <c:pt idx="10">
                  <c:v>0.44999999999999996</c:v>
                </c:pt>
                <c:pt idx="11">
                  <c:v>0.49999999999999994</c:v>
                </c:pt>
                <c:pt idx="12">
                  <c:v>0.54999999999999993</c:v>
                </c:pt>
                <c:pt idx="13">
                  <c:v>0.6</c:v>
                </c:pt>
                <c:pt idx="14">
                  <c:v>0.65</c:v>
                </c:pt>
                <c:pt idx="15">
                  <c:v>0.70000000000000007</c:v>
                </c:pt>
                <c:pt idx="16">
                  <c:v>0.75000000000000011</c:v>
                </c:pt>
                <c:pt idx="17">
                  <c:v>0.80000000000000016</c:v>
                </c:pt>
                <c:pt idx="18">
                  <c:v>0.8500000000000002</c:v>
                </c:pt>
                <c:pt idx="19">
                  <c:v>0.90000000000000024</c:v>
                </c:pt>
                <c:pt idx="20">
                  <c:v>0.95000000000000029</c:v>
                </c:pt>
                <c:pt idx="21">
                  <c:v>1.0000000000000002</c:v>
                </c:pt>
              </c:numCache>
            </c:numRef>
          </c:xVal>
          <c:yVal>
            <c:numRef>
              <c:f>データシート!$Z$49:$Z$70</c:f>
              <c:numCache>
                <c:formatCode>0.000_ </c:formatCode>
                <c:ptCount val="22"/>
                <c:pt idx="0" formatCode="General">
                  <c:v>0.33410393465388288</c:v>
                </c:pt>
                <c:pt idx="1">
                  <c:v>1.5181295589284878</c:v>
                </c:pt>
                <c:pt idx="2" formatCode="General">
                  <c:v>1.453423458161206</c:v>
                </c:pt>
                <c:pt idx="3" formatCode="General">
                  <c:v>1.184057369711963</c:v>
                </c:pt>
                <c:pt idx="4" formatCode="General">
                  <c:v>0.9332302548432404</c:v>
                </c:pt>
                <c:pt idx="5" formatCode="General">
                  <c:v>0.70483938845415106</c:v>
                </c:pt>
                <c:pt idx="6" formatCode="General">
                  <c:v>0.50891912752923119</c:v>
                </c:pt>
                <c:pt idx="7" formatCode="General">
                  <c:v>0.34032622963613279</c:v>
                </c:pt>
                <c:pt idx="8" formatCode="General">
                  <c:v>0.19104600864265561</c:v>
                </c:pt>
                <c:pt idx="9" formatCode="General">
                  <c:v>5.6541197413672008E-2</c:v>
                </c:pt>
                <c:pt idx="10" formatCode="General">
                  <c:v>-6.5856413464542948E-2</c:v>
                </c:pt>
                <c:pt idx="11" formatCode="General">
                  <c:v>-0.18519826390557223</c:v>
                </c:pt>
                <c:pt idx="12" formatCode="General">
                  <c:v>-0.29324494939007767</c:v>
                </c:pt>
                <c:pt idx="13" formatCode="General">
                  <c:v>-0.39555154911440277</c:v>
                </c:pt>
                <c:pt idx="14" formatCode="General">
                  <c:v>-0.48076985446241527</c:v>
                </c:pt>
                <c:pt idx="15" formatCode="General">
                  <c:v>-0.55333109497075139</c:v>
                </c:pt>
                <c:pt idx="16" formatCode="General">
                  <c:v>-0.64123490588982923</c:v>
                </c:pt>
                <c:pt idx="17" formatCode="General">
                  <c:v>-0.72407361181371421</c:v>
                </c:pt>
                <c:pt idx="18" formatCode="General">
                  <c:v>-0.75880889442273414</c:v>
                </c:pt>
                <c:pt idx="19" formatCode="General">
                  <c:v>-0.87681946226744634</c:v>
                </c:pt>
                <c:pt idx="20" formatCode="General">
                  <c:v>-0.88544750035417286</c:v>
                </c:pt>
                <c:pt idx="21">
                  <c:v>-0.73956163738656289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AF-43AD-A4AC-A0EA89AF8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51344"/>
        <c:axId val="1"/>
      </c:scatterChart>
      <c:valAx>
        <c:axId val="48235134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Yu Gothic"/>
                    <a:ea typeface="Yu Gothic"/>
                    <a:cs typeface="Yu Gothic"/>
                  </a:defRPr>
                </a:pPr>
                <a:r>
                  <a:rPr lang="ja-JP" altLang="en-US" sz="1100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x</a:t>
                </a:r>
                <a:r>
                  <a:rPr lang="ja-JP" altLang="en-US" sz="1100" b="0" i="0" u="none" strike="noStrike" baseline="-2500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1</a:t>
                </a:r>
                <a:r>
                  <a:rPr lang="ja-JP" altLang="en-US" sz="1100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 [-]</a:t>
                </a:r>
              </a:p>
            </c:rich>
          </c:tx>
          <c:layout>
            <c:manualLayout>
              <c:xMode val="edge"/>
              <c:yMode val="edge"/>
              <c:x val="0.54209511811023625"/>
              <c:y val="0.9090909090909090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_);[Red]\(#,##0.0\)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Yu Gothic"/>
                    <a:ea typeface="Yu Gothic"/>
                    <a:cs typeface="Yu Gothic"/>
                  </a:defRPr>
                </a:pPr>
                <a:r>
                  <a:rPr lang="ja-JP" altLang="en-US" sz="1100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lnγ</a:t>
                </a:r>
                <a:r>
                  <a:rPr lang="ja-JP" altLang="en-US" sz="1100" b="0" i="0" u="none" strike="noStrike" baseline="-2500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1</a:t>
                </a:r>
                <a:r>
                  <a:rPr lang="ja-JP" altLang="en-US" sz="1100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/γ</a:t>
                </a:r>
                <a:r>
                  <a:rPr lang="ja-JP" altLang="en-US" sz="1100" b="0" i="0" u="none" strike="noStrike" baseline="-2500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2</a:t>
                </a:r>
              </a:p>
            </c:rich>
          </c:tx>
          <c:layout>
            <c:manualLayout>
              <c:xMode val="edge"/>
              <c:yMode val="edge"/>
              <c:x val="3.285417322834646E-2"/>
              <c:y val="0.3812316715542521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823513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5780136482939635"/>
          <c:y val="0.25291615674140439"/>
          <c:w val="0.40128209973753282"/>
          <c:h val="0.28402952563480893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データシート!$G$49</c:f>
              <c:strCache>
                <c:ptCount val="1"/>
                <c:pt idx="0">
                  <c:v>γ1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データシート!$B$50:$B$71</c:f>
              <c:numCache>
                <c:formatCode>0.00_ </c:formatCode>
                <c:ptCount val="2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 formatCode="0.000_ ">
                  <c:v>0.31944170017885654</c:v>
                </c:pt>
              </c:numCache>
            </c:numRef>
          </c:xVal>
          <c:yVal>
            <c:numRef>
              <c:f>データシート!$G$50:$G$71</c:f>
              <c:numCache>
                <c:formatCode>0.0000_);[Red]\(0.0000\)</c:formatCode>
                <c:ptCount val="22"/>
                <c:pt idx="0">
                  <c:v>0</c:v>
                </c:pt>
                <c:pt idx="1">
                  <c:v>4.3182385128406668</c:v>
                </c:pt>
                <c:pt idx="2">
                  <c:v>3.3675705566166472</c:v>
                </c:pt>
                <c:pt idx="3">
                  <c:v>2.7042639159978252</c:v>
                </c:pt>
                <c:pt idx="4">
                  <c:v>2.2395774135568276</c:v>
                </c:pt>
                <c:pt idx="5">
                  <c:v>1.9240195515752692</c:v>
                </c:pt>
                <c:pt idx="6">
                  <c:v>1.7024803860879656</c:v>
                </c:pt>
                <c:pt idx="7">
                  <c:v>1.5392099188208297</c:v>
                </c:pt>
                <c:pt idx="8">
                  <c:v>1.4152093543026587</c:v>
                </c:pt>
                <c:pt idx="9">
                  <c:v>1.3189243340751216</c:v>
                </c:pt>
                <c:pt idx="10">
                  <c:v>1.238727823363494</c:v>
                </c:pt>
                <c:pt idx="11">
                  <c:v>1.1767976442305323</c:v>
                </c:pt>
                <c:pt idx="12">
                  <c:v>1.1267427159865033</c:v>
                </c:pt>
                <c:pt idx="13">
                  <c:v>1.0913424398280871</c:v>
                </c:pt>
                <c:pt idx="14">
                  <c:v>1.0657825467371111</c:v>
                </c:pt>
                <c:pt idx="15">
                  <c:v>1.0403101115709941</c:v>
                </c:pt>
                <c:pt idx="16">
                  <c:v>1.0208019782892424</c:v>
                </c:pt>
                <c:pt idx="17">
                  <c:v>1.013838018645951</c:v>
                </c:pt>
                <c:pt idx="18">
                  <c:v>0.9993201194436373</c:v>
                </c:pt>
                <c:pt idx="19">
                  <c:v>0.99956208853674267</c:v>
                </c:pt>
                <c:pt idx="20">
                  <c:v>0</c:v>
                </c:pt>
                <c:pt idx="21" formatCode="0.00_ ">
                  <c:v>1.7028978269178943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3-4258-90F6-EF54EDF0DE6E}"/>
            </c:ext>
          </c:extLst>
        </c:ser>
        <c:ser>
          <c:idx val="3"/>
          <c:order val="1"/>
          <c:tx>
            <c:strRef>
              <c:f>データシート!$H$49</c:f>
              <c:strCache>
                <c:ptCount val="1"/>
                <c:pt idx="0">
                  <c:v>γ2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データシート!$B$50:$B$71</c:f>
              <c:numCache>
                <c:formatCode>0.00_ </c:formatCode>
                <c:ptCount val="2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 formatCode="0.000_ ">
                  <c:v>0.31944170017885654</c:v>
                </c:pt>
              </c:numCache>
            </c:numRef>
          </c:xVal>
          <c:yVal>
            <c:numRef>
              <c:f>データシート!$H$50:$H$71</c:f>
              <c:numCache>
                <c:formatCode>0.0000_);[Red]\(0.0000\)</c:formatCode>
                <c:ptCount val="22"/>
                <c:pt idx="0">
                  <c:v>0</c:v>
                </c:pt>
                <c:pt idx="1">
                  <c:v>1.0094686560299808</c:v>
                </c:pt>
                <c:pt idx="2">
                  <c:v>1.0305928421818042</c:v>
                </c:pt>
                <c:pt idx="3">
                  <c:v>1.0635363138133744</c:v>
                </c:pt>
                <c:pt idx="4">
                  <c:v>1.1067721488601316</c:v>
                </c:pt>
                <c:pt idx="5">
                  <c:v>1.1566147118860466</c:v>
                </c:pt>
                <c:pt idx="6">
                  <c:v>1.2113797614560198</c:v>
                </c:pt>
                <c:pt idx="7">
                  <c:v>1.2715329710915411</c:v>
                </c:pt>
                <c:pt idx="8">
                  <c:v>1.3374118302520783</c:v>
                </c:pt>
                <c:pt idx="9">
                  <c:v>1.4087079255664816</c:v>
                </c:pt>
                <c:pt idx="10">
                  <c:v>1.4907556931183645</c:v>
                </c:pt>
                <c:pt idx="11">
                  <c:v>1.5778163558290321</c:v>
                </c:pt>
                <c:pt idx="12">
                  <c:v>1.6734418057025136</c:v>
                </c:pt>
                <c:pt idx="13">
                  <c:v>1.7650488888796299</c:v>
                </c:pt>
                <c:pt idx="14">
                  <c:v>1.8534345102725289</c:v>
                </c:pt>
                <c:pt idx="15">
                  <c:v>1.9753661208096498</c:v>
                </c:pt>
                <c:pt idx="16">
                  <c:v>2.1057299642760792</c:v>
                </c:pt>
                <c:pt idx="17">
                  <c:v>2.1652851069487977</c:v>
                </c:pt>
                <c:pt idx="18">
                  <c:v>2.4016100113076404</c:v>
                </c:pt>
                <c:pt idx="19">
                  <c:v>2.4230073929363418</c:v>
                </c:pt>
                <c:pt idx="20">
                  <c:v>0</c:v>
                </c:pt>
                <c:pt idx="21" formatCode="0.00_ ">
                  <c:v>1.2192397018690453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13-4258-90F6-EF54EDF0DE6E}"/>
            </c:ext>
          </c:extLst>
        </c:ser>
        <c:ser>
          <c:idx val="0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データシート!$C$216:$C$236</c:f>
              <c:numCache>
                <c:formatCode>0.0_ </c:formatCode>
                <c:ptCount val="21"/>
                <c:pt idx="0">
                  <c:v>747.99605133267528</c:v>
                </c:pt>
                <c:pt idx="1">
                  <c:v>747.99605133267528</c:v>
                </c:pt>
                <c:pt idx="2">
                  <c:v>747.99605133267528</c:v>
                </c:pt>
                <c:pt idx="3">
                  <c:v>747.99605133267528</c:v>
                </c:pt>
                <c:pt idx="4">
                  <c:v>747.99605133267528</c:v>
                </c:pt>
                <c:pt idx="5">
                  <c:v>747.99605133267528</c:v>
                </c:pt>
              </c:numCache>
            </c:numRef>
          </c:xVal>
          <c:yVal>
            <c:numRef>
              <c:f>データシート!$I$216:$I$236</c:f>
              <c:numCache>
                <c:formatCode>General</c:formatCode>
                <c:ptCount val="21"/>
                <c:pt idx="0">
                  <c:v>11.745264132395224</c:v>
                </c:pt>
                <c:pt idx="1">
                  <c:v>11.745264132395224</c:v>
                </c:pt>
                <c:pt idx="2">
                  <c:v>11.745264132395224</c:v>
                </c:pt>
                <c:pt idx="3">
                  <c:v>11.745264132395224</c:v>
                </c:pt>
                <c:pt idx="4">
                  <c:v>11.745264132395224</c:v>
                </c:pt>
                <c:pt idx="5">
                  <c:v>11.745264132395224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13-4258-90F6-EF54EDF0DE6E}"/>
            </c:ext>
          </c:extLst>
        </c:ser>
        <c:ser>
          <c:idx val="2"/>
          <c:order val="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データシート!$C$216:$C$236</c:f>
              <c:numCache>
                <c:formatCode>0.0_ </c:formatCode>
                <c:ptCount val="21"/>
                <c:pt idx="0">
                  <c:v>747.99605133267528</c:v>
                </c:pt>
                <c:pt idx="1">
                  <c:v>747.99605133267528</c:v>
                </c:pt>
                <c:pt idx="2">
                  <c:v>747.99605133267528</c:v>
                </c:pt>
                <c:pt idx="3">
                  <c:v>747.99605133267528</c:v>
                </c:pt>
                <c:pt idx="4">
                  <c:v>747.99605133267528</c:v>
                </c:pt>
                <c:pt idx="5">
                  <c:v>747.99605133267528</c:v>
                </c:pt>
              </c:numCache>
            </c:numRef>
          </c:xVal>
          <c:yVal>
            <c:numRef>
              <c:f>データシート!$K$222:$K$236</c:f>
              <c:numCache>
                <c:formatCode>0.000_);[Red]\(0.000\)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13-4258-90F6-EF54EDF0D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91752"/>
        <c:axId val="1"/>
      </c:scatterChart>
      <c:valAx>
        <c:axId val="47299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Yu Gothic"/>
                    <a:ea typeface="Yu Gothic"/>
                    <a:cs typeface="Yu Gothic"/>
                  </a:defRPr>
                </a:pPr>
                <a:r>
                  <a:rPr lang="ja-JP" altLang="en-US" sz="22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x</a:t>
                </a:r>
                <a:r>
                  <a:rPr lang="ja-JP" altLang="en-US" sz="225" b="0" i="0" u="none" strike="noStrike" baseline="-2500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1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.7"/>
          <c:min val="0.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Yu Gothic"/>
                    <a:ea typeface="Yu Gothic"/>
                    <a:cs typeface="Yu Gothic"/>
                  </a:defRPr>
                </a:pPr>
                <a:r>
                  <a:rPr lang="ja-JP" altLang="en-US" sz="22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γ</a:t>
                </a:r>
                <a:r>
                  <a:rPr lang="ja-JP" altLang="en-US" sz="225" b="0" i="0" u="none" strike="noStrike" baseline="-2500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1</a:t>
                </a:r>
                <a:r>
                  <a:rPr lang="ja-JP" altLang="en-US" sz="22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, γ</a:t>
                </a:r>
                <a:r>
                  <a:rPr lang="ja-JP" altLang="en-US" sz="225" b="0" i="0" u="none" strike="noStrike" baseline="-2500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2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0_);[Red]\(0.000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29917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データシート!$G$49</c:f>
              <c:strCache>
                <c:ptCount val="1"/>
                <c:pt idx="0">
                  <c:v>γ1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データシート!$B$50:$B$71</c:f>
              <c:numCache>
                <c:formatCode>0.00_ </c:formatCode>
                <c:ptCount val="2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 formatCode="0.000_ ">
                  <c:v>0.31944170017885654</c:v>
                </c:pt>
              </c:numCache>
            </c:numRef>
          </c:xVal>
          <c:yVal>
            <c:numRef>
              <c:f>データシート!$G$50:$G$71</c:f>
              <c:numCache>
                <c:formatCode>0.0000_);[Red]\(0.0000\)</c:formatCode>
                <c:ptCount val="22"/>
                <c:pt idx="0">
                  <c:v>0</c:v>
                </c:pt>
                <c:pt idx="1">
                  <c:v>4.3182385128406668</c:v>
                </c:pt>
                <c:pt idx="2">
                  <c:v>3.3675705566166472</c:v>
                </c:pt>
                <c:pt idx="3">
                  <c:v>2.7042639159978252</c:v>
                </c:pt>
                <c:pt idx="4">
                  <c:v>2.2395774135568276</c:v>
                </c:pt>
                <c:pt idx="5">
                  <c:v>1.9240195515752692</c:v>
                </c:pt>
                <c:pt idx="6">
                  <c:v>1.7024803860879656</c:v>
                </c:pt>
                <c:pt idx="7">
                  <c:v>1.5392099188208297</c:v>
                </c:pt>
                <c:pt idx="8">
                  <c:v>1.4152093543026587</c:v>
                </c:pt>
                <c:pt idx="9">
                  <c:v>1.3189243340751216</c:v>
                </c:pt>
                <c:pt idx="10">
                  <c:v>1.238727823363494</c:v>
                </c:pt>
                <c:pt idx="11">
                  <c:v>1.1767976442305323</c:v>
                </c:pt>
                <c:pt idx="12">
                  <c:v>1.1267427159865033</c:v>
                </c:pt>
                <c:pt idx="13">
                  <c:v>1.0913424398280871</c:v>
                </c:pt>
                <c:pt idx="14">
                  <c:v>1.0657825467371111</c:v>
                </c:pt>
                <c:pt idx="15">
                  <c:v>1.0403101115709941</c:v>
                </c:pt>
                <c:pt idx="16">
                  <c:v>1.0208019782892424</c:v>
                </c:pt>
                <c:pt idx="17">
                  <c:v>1.013838018645951</c:v>
                </c:pt>
                <c:pt idx="18">
                  <c:v>0.9993201194436373</c:v>
                </c:pt>
                <c:pt idx="19">
                  <c:v>0.99956208853674267</c:v>
                </c:pt>
                <c:pt idx="20">
                  <c:v>0</c:v>
                </c:pt>
                <c:pt idx="21" formatCode="0.00_ ">
                  <c:v>1.7028978269178943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7-437C-B9C4-5C7A75031DBE}"/>
            </c:ext>
          </c:extLst>
        </c:ser>
        <c:ser>
          <c:idx val="3"/>
          <c:order val="1"/>
          <c:tx>
            <c:strRef>
              <c:f>データシート!$H$49</c:f>
              <c:strCache>
                <c:ptCount val="1"/>
                <c:pt idx="0">
                  <c:v>γ2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データシート!$B$50:$B$71</c:f>
              <c:numCache>
                <c:formatCode>0.00_ </c:formatCode>
                <c:ptCount val="2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 formatCode="0.000_ ">
                  <c:v>0.31944170017885654</c:v>
                </c:pt>
              </c:numCache>
            </c:numRef>
          </c:xVal>
          <c:yVal>
            <c:numRef>
              <c:f>データシート!$H$50:$H$71</c:f>
              <c:numCache>
                <c:formatCode>0.0000_);[Red]\(0.0000\)</c:formatCode>
                <c:ptCount val="22"/>
                <c:pt idx="0">
                  <c:v>0</c:v>
                </c:pt>
                <c:pt idx="1">
                  <c:v>1.0094686560299808</c:v>
                </c:pt>
                <c:pt idx="2">
                  <c:v>1.0305928421818042</c:v>
                </c:pt>
                <c:pt idx="3">
                  <c:v>1.0635363138133744</c:v>
                </c:pt>
                <c:pt idx="4">
                  <c:v>1.1067721488601316</c:v>
                </c:pt>
                <c:pt idx="5">
                  <c:v>1.1566147118860466</c:v>
                </c:pt>
                <c:pt idx="6">
                  <c:v>1.2113797614560198</c:v>
                </c:pt>
                <c:pt idx="7">
                  <c:v>1.2715329710915411</c:v>
                </c:pt>
                <c:pt idx="8">
                  <c:v>1.3374118302520783</c:v>
                </c:pt>
                <c:pt idx="9">
                  <c:v>1.4087079255664816</c:v>
                </c:pt>
                <c:pt idx="10">
                  <c:v>1.4907556931183645</c:v>
                </c:pt>
                <c:pt idx="11">
                  <c:v>1.5778163558290321</c:v>
                </c:pt>
                <c:pt idx="12">
                  <c:v>1.6734418057025136</c:v>
                </c:pt>
                <c:pt idx="13">
                  <c:v>1.7650488888796299</c:v>
                </c:pt>
                <c:pt idx="14">
                  <c:v>1.8534345102725289</c:v>
                </c:pt>
                <c:pt idx="15">
                  <c:v>1.9753661208096498</c:v>
                </c:pt>
                <c:pt idx="16">
                  <c:v>2.1057299642760792</c:v>
                </c:pt>
                <c:pt idx="17">
                  <c:v>2.1652851069487977</c:v>
                </c:pt>
                <c:pt idx="18">
                  <c:v>2.4016100113076404</c:v>
                </c:pt>
                <c:pt idx="19">
                  <c:v>2.4230073929363418</c:v>
                </c:pt>
                <c:pt idx="20">
                  <c:v>0</c:v>
                </c:pt>
                <c:pt idx="21" formatCode="0.00_ ">
                  <c:v>1.2192397018690453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7-437C-B9C4-5C7A75031DBE}"/>
            </c:ext>
          </c:extLst>
        </c:ser>
        <c:ser>
          <c:idx val="0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347-437C-B9C4-5C7A75031DBE}"/>
            </c:ext>
          </c:extLst>
        </c:ser>
        <c:ser>
          <c:idx val="2"/>
          <c:order val="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347-437C-B9C4-5C7A75031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48160"/>
        <c:axId val="1"/>
      </c:scatterChart>
      <c:valAx>
        <c:axId val="48434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Yu Gothic"/>
                    <a:ea typeface="Yu Gothic"/>
                    <a:cs typeface="Yu Gothic"/>
                  </a:defRPr>
                </a:pPr>
                <a:r>
                  <a:rPr lang="ja-JP" altLang="en-US" sz="22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x</a:t>
                </a:r>
                <a:r>
                  <a:rPr lang="ja-JP" altLang="en-US" sz="225" b="0" i="0" u="none" strike="noStrike" baseline="-2500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1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.7"/>
          <c:min val="0.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Yu Gothic"/>
                    <a:ea typeface="Yu Gothic"/>
                    <a:cs typeface="Yu Gothic"/>
                  </a:defRPr>
                </a:pPr>
                <a:r>
                  <a:rPr lang="ja-JP" altLang="en-US" sz="22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γ</a:t>
                </a:r>
                <a:r>
                  <a:rPr lang="ja-JP" altLang="en-US" sz="225" b="0" i="0" u="none" strike="noStrike" baseline="-2500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1</a:t>
                </a:r>
                <a:r>
                  <a:rPr lang="ja-JP" altLang="en-US" sz="22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, γ</a:t>
                </a:r>
                <a:r>
                  <a:rPr lang="ja-JP" altLang="en-US" sz="225" b="0" i="0" u="none" strike="noStrike" baseline="-2500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2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0_);[Red]\(0.000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843481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データシート!$B$50:$B$71</c:f>
              <c:numCache>
                <c:formatCode>0.00_ </c:formatCode>
                <c:ptCount val="2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 formatCode="0.000_ ">
                  <c:v>0.31944170017885654</c:v>
                </c:pt>
              </c:numCache>
            </c:numRef>
          </c:xVal>
          <c:yVal>
            <c:numRef>
              <c:f>データシート!$C$50:$C$71</c:f>
              <c:numCache>
                <c:formatCode>0.00_ 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9-4FB0-94C2-BC167C303EC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データシート!$B$50:$B$71</c:f>
              <c:numCache>
                <c:formatCode>0.00_ </c:formatCode>
                <c:ptCount val="2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 formatCode="0.000_ ">
                  <c:v>0.31944170017885654</c:v>
                </c:pt>
              </c:numCache>
            </c:numRef>
          </c:xVal>
          <c:yVal>
            <c:numRef>
              <c:f>データシート!$D$50:$D$71</c:f>
              <c:numCache>
                <c:formatCode>0.0000_);[Red]\(0.0000\)</c:formatCode>
                <c:ptCount val="22"/>
                <c:pt idx="0">
                  <c:v>0</c:v>
                </c:pt>
                <c:pt idx="1">
                  <c:v>0.3372</c:v>
                </c:pt>
                <c:pt idx="2">
                  <c:v>0.4521</c:v>
                </c:pt>
                <c:pt idx="3">
                  <c:v>0.50560000000000005</c:v>
                </c:pt>
                <c:pt idx="4">
                  <c:v>0.53590000000000004</c:v>
                </c:pt>
                <c:pt idx="5">
                  <c:v>0.55889999999999995</c:v>
                </c:pt>
                <c:pt idx="6">
                  <c:v>0.57940000000000003</c:v>
                </c:pt>
                <c:pt idx="7">
                  <c:v>0.59870000000000001</c:v>
                </c:pt>
                <c:pt idx="8">
                  <c:v>0.61770000000000003</c:v>
                </c:pt>
                <c:pt idx="9">
                  <c:v>0.6371</c:v>
                </c:pt>
                <c:pt idx="10">
                  <c:v>0.65580000000000005</c:v>
                </c:pt>
                <c:pt idx="11">
                  <c:v>0.67649999999999999</c:v>
                </c:pt>
                <c:pt idx="12">
                  <c:v>0.6986</c:v>
                </c:pt>
                <c:pt idx="13">
                  <c:v>0.72499999999999998</c:v>
                </c:pt>
                <c:pt idx="14">
                  <c:v>0.755</c:v>
                </c:pt>
                <c:pt idx="15">
                  <c:v>0.78400000000000003</c:v>
                </c:pt>
                <c:pt idx="16">
                  <c:v>0.81669999999999998</c:v>
                </c:pt>
                <c:pt idx="17">
                  <c:v>0.85909999999999997</c:v>
                </c:pt>
                <c:pt idx="18">
                  <c:v>0.89590000000000003</c:v>
                </c:pt>
                <c:pt idx="19">
                  <c:v>0.94740000000000002</c:v>
                </c:pt>
                <c:pt idx="20">
                  <c:v>1</c:v>
                </c:pt>
                <c:pt idx="21" formatCode="0.000_ ">
                  <c:v>0.60028656493200572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19-4FB0-94C2-BC167C303ECF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データシート!$B$50:$B$71</c:f>
              <c:numCache>
                <c:formatCode>0.00_ </c:formatCode>
                <c:ptCount val="2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 formatCode="0.000_ ">
                  <c:v>0.31944170017885654</c:v>
                </c:pt>
              </c:numCache>
            </c:numRef>
          </c:xVal>
          <c:yVal>
            <c:numRef>
              <c:f>データシート!$E$50:$E$71</c:f>
              <c:numCache>
                <c:formatCode>0.0000_);[Red]\(0.0000\)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19-4FB0-94C2-BC167C303ECF}"/>
            </c:ext>
          </c:extLst>
        </c:ser>
        <c:ser>
          <c:idx val="3"/>
          <c:order val="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データシート!$C$216:$C$236</c:f>
              <c:numCache>
                <c:formatCode>0.0_ </c:formatCode>
                <c:ptCount val="21"/>
                <c:pt idx="0">
                  <c:v>747.99605133267528</c:v>
                </c:pt>
                <c:pt idx="1">
                  <c:v>747.99605133267528</c:v>
                </c:pt>
                <c:pt idx="2">
                  <c:v>747.99605133267528</c:v>
                </c:pt>
                <c:pt idx="3">
                  <c:v>747.99605133267528</c:v>
                </c:pt>
                <c:pt idx="4">
                  <c:v>747.99605133267528</c:v>
                </c:pt>
                <c:pt idx="5">
                  <c:v>747.99605133267528</c:v>
                </c:pt>
              </c:numCache>
            </c:numRef>
          </c:xVal>
          <c:yVal>
            <c:numRef>
              <c:f>データシート!$E$222:$E$236</c:f>
              <c:numCache>
                <c:formatCode>0.000_ 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19-4FB0-94C2-BC167C303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47176"/>
        <c:axId val="1"/>
      </c:scatterChart>
      <c:valAx>
        <c:axId val="484347176"/>
        <c:scaling>
          <c:orientation val="minMax"/>
        </c:scaling>
        <c:delete val="0"/>
        <c:axPos val="b"/>
        <c:numFmt formatCode="0.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843471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4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3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image" Target="../media/image2.emf"/><Relationship Id="rId5" Type="http://schemas.openxmlformats.org/officeDocument/2006/relationships/chart" Target="../charts/chart7.xml"/><Relationship Id="rId15" Type="http://schemas.openxmlformats.org/officeDocument/2006/relationships/chart" Target="../charts/chart16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95250</xdr:rowOff>
    </xdr:from>
    <xdr:to>
      <xdr:col>7</xdr:col>
      <xdr:colOff>400050</xdr:colOff>
      <xdr:row>26</xdr:row>
      <xdr:rowOff>38100</xdr:rowOff>
    </xdr:to>
    <xdr:pic>
      <xdr:nvPicPr>
        <xdr:cNvPr id="1057" name="Picture 1026">
          <a:extLst>
            <a:ext uri="{FF2B5EF4-FFF2-40B4-BE49-F238E27FC236}">
              <a16:creationId xmlns:a16="http://schemas.microsoft.com/office/drawing/2014/main" id="{38082EDE-2E5B-4D66-B316-29AD322DC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504825"/>
          <a:ext cx="4495800" cy="405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27</xdr:row>
      <xdr:rowOff>76200</xdr:rowOff>
    </xdr:from>
    <xdr:to>
      <xdr:col>8</xdr:col>
      <xdr:colOff>533400</xdr:colOff>
      <xdr:row>56</xdr:row>
      <xdr:rowOff>133350</xdr:rowOff>
    </xdr:to>
    <xdr:graphicFrame macro="">
      <xdr:nvGraphicFramePr>
        <xdr:cNvPr id="2113" name="Chart 1026">
          <a:extLst>
            <a:ext uri="{FF2B5EF4-FFF2-40B4-BE49-F238E27FC236}">
              <a16:creationId xmlns:a16="http://schemas.microsoft.com/office/drawing/2014/main" id="{F87F77EE-213E-46D6-8792-75818B13B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0</xdr:row>
      <xdr:rowOff>66675</xdr:rowOff>
    </xdr:from>
    <xdr:to>
      <xdr:col>8</xdr:col>
      <xdr:colOff>447675</xdr:colOff>
      <xdr:row>28</xdr:row>
      <xdr:rowOff>95250</xdr:rowOff>
    </xdr:to>
    <xdr:graphicFrame macro="">
      <xdr:nvGraphicFramePr>
        <xdr:cNvPr id="2114" name="Chart 1025">
          <a:extLst>
            <a:ext uri="{FF2B5EF4-FFF2-40B4-BE49-F238E27FC236}">
              <a16:creationId xmlns:a16="http://schemas.microsoft.com/office/drawing/2014/main" id="{6016E7FC-02FC-4C05-BA28-18E2D24FD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72</xdr:row>
      <xdr:rowOff>228600</xdr:rowOff>
    </xdr:from>
    <xdr:to>
      <xdr:col>6</xdr:col>
      <xdr:colOff>342900</xdr:colOff>
      <xdr:row>86</xdr:row>
      <xdr:rowOff>152400</xdr:rowOff>
    </xdr:to>
    <xdr:graphicFrame macro="">
      <xdr:nvGraphicFramePr>
        <xdr:cNvPr id="3553" name="Chart 11">
          <a:extLst>
            <a:ext uri="{FF2B5EF4-FFF2-40B4-BE49-F238E27FC236}">
              <a16:creationId xmlns:a16="http://schemas.microsoft.com/office/drawing/2014/main" id="{91C7FB43-CA46-4BEB-9848-A9178B5A0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146</xdr:row>
      <xdr:rowOff>47625</xdr:rowOff>
    </xdr:from>
    <xdr:to>
      <xdr:col>11</xdr:col>
      <xdr:colOff>285750</xdr:colOff>
      <xdr:row>158</xdr:row>
      <xdr:rowOff>85725</xdr:rowOff>
    </xdr:to>
    <xdr:graphicFrame macro="">
      <xdr:nvGraphicFramePr>
        <xdr:cNvPr id="3554" name="Chart 16">
          <a:extLst>
            <a:ext uri="{FF2B5EF4-FFF2-40B4-BE49-F238E27FC236}">
              <a16:creationId xmlns:a16="http://schemas.microsoft.com/office/drawing/2014/main" id="{DDEF53DB-4C32-402E-A319-709E1ACF5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108</xdr:row>
      <xdr:rowOff>19050</xdr:rowOff>
    </xdr:from>
    <xdr:to>
      <xdr:col>10</xdr:col>
      <xdr:colOff>409575</xdr:colOff>
      <xdr:row>119</xdr:row>
      <xdr:rowOff>209550</xdr:rowOff>
    </xdr:to>
    <xdr:graphicFrame macro="">
      <xdr:nvGraphicFramePr>
        <xdr:cNvPr id="3555" name="Chart 17">
          <a:extLst>
            <a:ext uri="{FF2B5EF4-FFF2-40B4-BE49-F238E27FC236}">
              <a16:creationId xmlns:a16="http://schemas.microsoft.com/office/drawing/2014/main" id="{77E39FCF-EB6A-45CE-A3DA-885DF8FDB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180975</xdr:colOff>
      <xdr:row>168</xdr:row>
      <xdr:rowOff>190500</xdr:rowOff>
    </xdr:from>
    <xdr:to>
      <xdr:col>11</xdr:col>
      <xdr:colOff>266700</xdr:colOff>
      <xdr:row>182</xdr:row>
      <xdr:rowOff>104775</xdr:rowOff>
    </xdr:to>
    <xdr:graphicFrame macro="">
      <xdr:nvGraphicFramePr>
        <xdr:cNvPr id="3556" name="Chart 19">
          <a:extLst>
            <a:ext uri="{FF2B5EF4-FFF2-40B4-BE49-F238E27FC236}">
              <a16:creationId xmlns:a16="http://schemas.microsoft.com/office/drawing/2014/main" id="{4729C042-3F05-45F4-B452-20D630A58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267</xdr:row>
      <xdr:rowOff>0</xdr:rowOff>
    </xdr:from>
    <xdr:to>
      <xdr:col>6</xdr:col>
      <xdr:colOff>447675</xdr:colOff>
      <xdr:row>267</xdr:row>
      <xdr:rowOff>0</xdr:rowOff>
    </xdr:to>
    <xdr:graphicFrame macro="">
      <xdr:nvGraphicFramePr>
        <xdr:cNvPr id="3557" name="Chart 22">
          <a:extLst>
            <a:ext uri="{FF2B5EF4-FFF2-40B4-BE49-F238E27FC236}">
              <a16:creationId xmlns:a16="http://schemas.microsoft.com/office/drawing/2014/main" id="{5AEBB6D5-0E4E-453F-9D18-CB00F12A4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409575</xdr:colOff>
      <xdr:row>267</xdr:row>
      <xdr:rowOff>0</xdr:rowOff>
    </xdr:from>
    <xdr:to>
      <xdr:col>13</xdr:col>
      <xdr:colOff>390525</xdr:colOff>
      <xdr:row>267</xdr:row>
      <xdr:rowOff>0</xdr:rowOff>
    </xdr:to>
    <xdr:graphicFrame macro="">
      <xdr:nvGraphicFramePr>
        <xdr:cNvPr id="3558" name="Chart 23">
          <a:extLst>
            <a:ext uri="{FF2B5EF4-FFF2-40B4-BE49-F238E27FC236}">
              <a16:creationId xmlns:a16="http://schemas.microsoft.com/office/drawing/2014/main" id="{CF2D6FF5-91B2-4593-930C-212C70701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409575</xdr:colOff>
      <xdr:row>267</xdr:row>
      <xdr:rowOff>0</xdr:rowOff>
    </xdr:from>
    <xdr:to>
      <xdr:col>7</xdr:col>
      <xdr:colOff>114300</xdr:colOff>
      <xdr:row>267</xdr:row>
      <xdr:rowOff>0</xdr:rowOff>
    </xdr:to>
    <xdr:graphicFrame macro="">
      <xdr:nvGraphicFramePr>
        <xdr:cNvPr id="3559" name="Chart 25">
          <a:extLst>
            <a:ext uri="{FF2B5EF4-FFF2-40B4-BE49-F238E27FC236}">
              <a16:creationId xmlns:a16="http://schemas.microsoft.com/office/drawing/2014/main" id="{48F3551E-8318-4379-9FDA-B04728742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76200</xdr:colOff>
      <xdr:row>267</xdr:row>
      <xdr:rowOff>0</xdr:rowOff>
    </xdr:from>
    <xdr:to>
      <xdr:col>13</xdr:col>
      <xdr:colOff>247650</xdr:colOff>
      <xdr:row>267</xdr:row>
      <xdr:rowOff>0</xdr:rowOff>
    </xdr:to>
    <xdr:graphicFrame macro="">
      <xdr:nvGraphicFramePr>
        <xdr:cNvPr id="3560" name="Chart 26">
          <a:extLst>
            <a:ext uri="{FF2B5EF4-FFF2-40B4-BE49-F238E27FC236}">
              <a16:creationId xmlns:a16="http://schemas.microsoft.com/office/drawing/2014/main" id="{49E87EA8-8F37-4508-8AAD-F32309CE5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76200</xdr:colOff>
      <xdr:row>267</xdr:row>
      <xdr:rowOff>0</xdr:rowOff>
    </xdr:from>
    <xdr:to>
      <xdr:col>7</xdr:col>
      <xdr:colOff>47625</xdr:colOff>
      <xdr:row>267</xdr:row>
      <xdr:rowOff>0</xdr:rowOff>
    </xdr:to>
    <xdr:graphicFrame macro="">
      <xdr:nvGraphicFramePr>
        <xdr:cNvPr id="3561" name="Chart 27">
          <a:extLst>
            <a:ext uri="{FF2B5EF4-FFF2-40B4-BE49-F238E27FC236}">
              <a16:creationId xmlns:a16="http://schemas.microsoft.com/office/drawing/2014/main" id="{9F114534-81B4-4765-896B-82B212698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190500</xdr:colOff>
      <xdr:row>267</xdr:row>
      <xdr:rowOff>0</xdr:rowOff>
    </xdr:from>
    <xdr:to>
      <xdr:col>13</xdr:col>
      <xdr:colOff>171450</xdr:colOff>
      <xdr:row>267</xdr:row>
      <xdr:rowOff>0</xdr:rowOff>
    </xdr:to>
    <xdr:graphicFrame macro="">
      <xdr:nvGraphicFramePr>
        <xdr:cNvPr id="3562" name="Chart 29">
          <a:extLst>
            <a:ext uri="{FF2B5EF4-FFF2-40B4-BE49-F238E27FC236}">
              <a16:creationId xmlns:a16="http://schemas.microsoft.com/office/drawing/2014/main" id="{C27193A7-91F5-4020-89C8-326A05725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</xdr:col>
      <xdr:colOff>381000</xdr:colOff>
      <xdr:row>17</xdr:row>
      <xdr:rowOff>200025</xdr:rowOff>
    </xdr:from>
    <xdr:to>
      <xdr:col>9</xdr:col>
      <xdr:colOff>91440</xdr:colOff>
      <xdr:row>33</xdr:row>
      <xdr:rowOff>76200</xdr:rowOff>
    </xdr:to>
    <xdr:pic>
      <xdr:nvPicPr>
        <xdr:cNvPr id="3563" name="Picture 47">
          <a:extLst>
            <a:ext uri="{FF2B5EF4-FFF2-40B4-BE49-F238E27FC236}">
              <a16:creationId xmlns:a16="http://schemas.microsoft.com/office/drawing/2014/main" id="{78122839-18B3-4228-A1FB-C3DD3DDC5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248150"/>
          <a:ext cx="4371975" cy="3686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239</xdr:row>
      <xdr:rowOff>0</xdr:rowOff>
    </xdr:from>
    <xdr:to>
      <xdr:col>6</xdr:col>
      <xdr:colOff>504825</xdr:colOff>
      <xdr:row>253</xdr:row>
      <xdr:rowOff>9525</xdr:rowOff>
    </xdr:to>
    <xdr:graphicFrame macro="">
      <xdr:nvGraphicFramePr>
        <xdr:cNvPr id="3564" name="Chart 45">
          <a:extLst>
            <a:ext uri="{FF2B5EF4-FFF2-40B4-BE49-F238E27FC236}">
              <a16:creationId xmlns:a16="http://schemas.microsoft.com/office/drawing/2014/main" id="{C653702F-5EC5-49F3-B09F-F1095F080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222</xdr:row>
      <xdr:rowOff>123825</xdr:rowOff>
    </xdr:from>
    <xdr:to>
      <xdr:col>6</xdr:col>
      <xdr:colOff>304800</xdr:colOff>
      <xdr:row>236</xdr:row>
      <xdr:rowOff>57150</xdr:rowOff>
    </xdr:to>
    <xdr:graphicFrame macro="">
      <xdr:nvGraphicFramePr>
        <xdr:cNvPr id="3565" name="Chart 11">
          <a:extLst>
            <a:ext uri="{FF2B5EF4-FFF2-40B4-BE49-F238E27FC236}">
              <a16:creationId xmlns:a16="http://schemas.microsoft.com/office/drawing/2014/main" id="{4D0EF26E-E122-45B2-B3E2-1285D8B44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104775</xdr:colOff>
      <xdr:row>222</xdr:row>
      <xdr:rowOff>9525</xdr:rowOff>
    </xdr:from>
    <xdr:to>
      <xdr:col>14</xdr:col>
      <xdr:colOff>152400</xdr:colOff>
      <xdr:row>235</xdr:row>
      <xdr:rowOff>180975</xdr:rowOff>
    </xdr:to>
    <xdr:graphicFrame macro="">
      <xdr:nvGraphicFramePr>
        <xdr:cNvPr id="3566" name="Chart 12">
          <a:extLst>
            <a:ext uri="{FF2B5EF4-FFF2-40B4-BE49-F238E27FC236}">
              <a16:creationId xmlns:a16="http://schemas.microsoft.com/office/drawing/2014/main" id="{6FBAA975-BFAA-4B6D-8F8F-0206830C8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457200</xdr:colOff>
      <xdr:row>73</xdr:row>
      <xdr:rowOff>0</xdr:rowOff>
    </xdr:from>
    <xdr:to>
      <xdr:col>14</xdr:col>
      <xdr:colOff>504825</xdr:colOff>
      <xdr:row>86</xdr:row>
      <xdr:rowOff>171450</xdr:rowOff>
    </xdr:to>
    <xdr:graphicFrame macro="">
      <xdr:nvGraphicFramePr>
        <xdr:cNvPr id="3567" name="Chart 12">
          <a:extLst>
            <a:ext uri="{FF2B5EF4-FFF2-40B4-BE49-F238E27FC236}">
              <a16:creationId xmlns:a16="http://schemas.microsoft.com/office/drawing/2014/main" id="{5B56D7E1-C60C-47EE-8CEB-21DC66463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29"/>
  <sheetViews>
    <sheetView workbookViewId="0">
      <selection activeCell="I8" sqref="I8:K10"/>
    </sheetView>
  </sheetViews>
  <sheetFormatPr defaultRowHeight="13.2" x14ac:dyDescent="0.2"/>
  <sheetData>
    <row r="1" spans="4:4" ht="19.2" x14ac:dyDescent="0.25">
      <c r="D1" s="44" t="s">
        <v>53</v>
      </c>
    </row>
    <row r="29" spans="1:1" ht="15.6" x14ac:dyDescent="0.2">
      <c r="A29" t="s">
        <v>54</v>
      </c>
    </row>
  </sheetData>
  <customSheetViews>
    <customSheetView guid="{1FFD3B07-D15B-4B91-8FEC-A05959BD3E75}" showRuler="0">
      <selection activeCell="J22" sqref="J22"/>
      <pageMargins left="0.75" right="0.75" top="1" bottom="1" header="0.51200000000000001" footer="0.51200000000000001"/>
      <pageSetup paperSize="9" orientation="portrait" r:id="rId1"/>
      <headerFooter alignWithMargins="0"/>
    </customSheetView>
  </customSheetViews>
  <phoneticPr fontId="2"/>
  <pageMargins left="0.75" right="0.75" top="1" bottom="1" header="0.51200000000000001" footer="0.51200000000000001"/>
  <pageSetup paperSize="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59:F95"/>
  <sheetViews>
    <sheetView zoomScaleNormal="100" workbookViewId="0">
      <selection activeCell="K43" sqref="K43"/>
    </sheetView>
  </sheetViews>
  <sheetFormatPr defaultRowHeight="13.2" x14ac:dyDescent="0.2"/>
  <cols>
    <col min="1" max="2" width="9" style="43"/>
  </cols>
  <sheetData>
    <row r="59" spans="2:2" ht="21" x14ac:dyDescent="0.25">
      <c r="B59" s="46" t="s">
        <v>55</v>
      </c>
    </row>
    <row r="74" spans="4:6" ht="16.2" x14ac:dyDescent="0.2">
      <c r="D74" s="3" t="s">
        <v>33</v>
      </c>
      <c r="E74" s="3" t="s">
        <v>34</v>
      </c>
      <c r="F74" s="3" t="s">
        <v>8</v>
      </c>
    </row>
    <row r="75" spans="4:6" ht="13.8" x14ac:dyDescent="0.2">
      <c r="D75" s="15">
        <v>0</v>
      </c>
      <c r="E75" s="15">
        <v>0</v>
      </c>
      <c r="F75" s="15">
        <v>100</v>
      </c>
    </row>
    <row r="76" spans="4:6" ht="13.8" x14ac:dyDescent="0.2">
      <c r="D76" s="16">
        <f>D75+0.05</f>
        <v>0.05</v>
      </c>
      <c r="E76" s="16">
        <v>0.3372</v>
      </c>
      <c r="F76" s="16">
        <v>90</v>
      </c>
    </row>
    <row r="77" spans="4:6" ht="13.8" x14ac:dyDescent="0.2">
      <c r="D77" s="16">
        <f t="shared" ref="D77:D95" si="0">D76+0.05</f>
        <v>0.1</v>
      </c>
      <c r="E77" s="16">
        <v>0.4521</v>
      </c>
      <c r="F77" s="16">
        <v>85.93</v>
      </c>
    </row>
    <row r="78" spans="4:6" ht="13.8" x14ac:dyDescent="0.2">
      <c r="D78" s="16">
        <f t="shared" si="0"/>
        <v>0.15000000000000002</v>
      </c>
      <c r="E78" s="16">
        <v>0.50560000000000005</v>
      </c>
      <c r="F78" s="16">
        <v>83.97</v>
      </c>
    </row>
    <row r="79" spans="4:6" ht="13.8" x14ac:dyDescent="0.2">
      <c r="D79" s="16">
        <f t="shared" si="0"/>
        <v>0.2</v>
      </c>
      <c r="E79" s="16">
        <v>0.53590000000000004</v>
      </c>
      <c r="F79" s="16">
        <v>82.9</v>
      </c>
    </row>
    <row r="80" spans="4:6" ht="13.8" x14ac:dyDescent="0.2">
      <c r="D80" s="16">
        <f t="shared" si="0"/>
        <v>0.25</v>
      </c>
      <c r="E80" s="16">
        <v>0.55889999999999995</v>
      </c>
      <c r="F80" s="16">
        <v>82.14</v>
      </c>
    </row>
    <row r="81" spans="4:6" ht="13.8" x14ac:dyDescent="0.2">
      <c r="D81" s="16">
        <f t="shared" si="0"/>
        <v>0.3</v>
      </c>
      <c r="E81" s="16">
        <v>0.57940000000000003</v>
      </c>
      <c r="F81" s="16">
        <v>81.52</v>
      </c>
    </row>
    <row r="82" spans="4:6" ht="13.8" x14ac:dyDescent="0.2">
      <c r="D82" s="16">
        <f t="shared" si="0"/>
        <v>0.35</v>
      </c>
      <c r="E82" s="16">
        <v>0.59870000000000001</v>
      </c>
      <c r="F82" s="16">
        <v>80.989999999999995</v>
      </c>
    </row>
    <row r="83" spans="4:6" ht="13.8" x14ac:dyDescent="0.2">
      <c r="D83" s="16">
        <f t="shared" si="0"/>
        <v>0.39999999999999997</v>
      </c>
      <c r="E83" s="16">
        <v>0.61770000000000003</v>
      </c>
      <c r="F83" s="16">
        <v>80.52</v>
      </c>
    </row>
    <row r="84" spans="4:6" ht="13.8" x14ac:dyDescent="0.2">
      <c r="D84" s="16">
        <f t="shared" si="0"/>
        <v>0.44999999999999996</v>
      </c>
      <c r="E84" s="16">
        <v>0.6371</v>
      </c>
      <c r="F84" s="16">
        <v>80.099999999999994</v>
      </c>
    </row>
    <row r="85" spans="4:6" ht="13.8" x14ac:dyDescent="0.2">
      <c r="D85" s="16">
        <f t="shared" si="0"/>
        <v>0.49999999999999994</v>
      </c>
      <c r="E85" s="16">
        <v>0.65580000000000005</v>
      </c>
      <c r="F85" s="16">
        <v>79.75</v>
      </c>
    </row>
    <row r="86" spans="4:6" ht="13.8" x14ac:dyDescent="0.2">
      <c r="D86" s="16">
        <f t="shared" si="0"/>
        <v>0.54999999999999993</v>
      </c>
      <c r="E86" s="16">
        <v>0.67649999999999999</v>
      </c>
      <c r="F86" s="16">
        <v>79.42</v>
      </c>
    </row>
    <row r="87" spans="4:6" ht="13.8" x14ac:dyDescent="0.2">
      <c r="D87" s="16">
        <f t="shared" si="0"/>
        <v>0.6</v>
      </c>
      <c r="E87" s="16">
        <v>0.6986</v>
      </c>
      <c r="F87" s="16">
        <v>79.13</v>
      </c>
    </row>
    <row r="88" spans="4:6" ht="13.8" x14ac:dyDescent="0.2">
      <c r="D88" s="16">
        <f t="shared" si="0"/>
        <v>0.65</v>
      </c>
      <c r="E88" s="16">
        <v>0.72499999999999998</v>
      </c>
      <c r="F88" s="16">
        <v>78.849999999999994</v>
      </c>
    </row>
    <row r="89" spans="4:6" ht="13.8" x14ac:dyDescent="0.2">
      <c r="D89" s="16">
        <f t="shared" si="0"/>
        <v>0.70000000000000007</v>
      </c>
      <c r="E89" s="16">
        <v>0.755</v>
      </c>
      <c r="F89" s="16">
        <v>78.599999999999994</v>
      </c>
    </row>
    <row r="90" spans="4:6" ht="13.8" x14ac:dyDescent="0.2">
      <c r="D90" s="16">
        <f t="shared" si="0"/>
        <v>0.75000000000000011</v>
      </c>
      <c r="E90" s="16">
        <v>0.78400000000000003</v>
      </c>
      <c r="F90" s="16">
        <v>78.42</v>
      </c>
    </row>
    <row r="91" spans="4:6" ht="13.8" x14ac:dyDescent="0.2">
      <c r="D91" s="16">
        <f t="shared" si="0"/>
        <v>0.80000000000000016</v>
      </c>
      <c r="E91" s="16">
        <v>0.81669999999999998</v>
      </c>
      <c r="F91" s="16">
        <v>78.3</v>
      </c>
    </row>
    <row r="92" spans="4:6" ht="13.8" x14ac:dyDescent="0.2">
      <c r="D92" s="16">
        <f t="shared" si="0"/>
        <v>0.8500000000000002</v>
      </c>
      <c r="E92" s="33">
        <v>0.85909999999999997</v>
      </c>
      <c r="F92" s="16">
        <v>78.22</v>
      </c>
    </row>
    <row r="93" spans="4:6" ht="13.8" x14ac:dyDescent="0.2">
      <c r="D93" s="16">
        <f t="shared" si="0"/>
        <v>0.90000000000000024</v>
      </c>
      <c r="E93" s="16">
        <v>0.89590000000000003</v>
      </c>
      <c r="F93" s="16">
        <v>78.2</v>
      </c>
    </row>
    <row r="94" spans="4:6" ht="13.8" x14ac:dyDescent="0.2">
      <c r="D94" s="16">
        <f t="shared" si="0"/>
        <v>0.95000000000000029</v>
      </c>
      <c r="E94" s="16">
        <v>0.94740000000000002</v>
      </c>
      <c r="F94" s="16">
        <v>78.239999999999995</v>
      </c>
    </row>
    <row r="95" spans="4:6" ht="13.8" x14ac:dyDescent="0.2">
      <c r="D95" s="17">
        <f t="shared" si="0"/>
        <v>1.0000000000000002</v>
      </c>
      <c r="E95" s="17">
        <v>1</v>
      </c>
      <c r="F95" s="17">
        <v>78.33</v>
      </c>
    </row>
  </sheetData>
  <customSheetViews>
    <customSheetView guid="{1FFD3B07-D15B-4B91-8FEC-A05959BD3E75}" showRuler="0" topLeftCell="A37">
      <selection activeCell="I69" sqref="I69"/>
      <pageMargins left="0.78740157480314965" right="0.78740157480314965" top="0.59055118110236227" bottom="0.59055118110236227" header="0.51181102362204722" footer="0.51181102362204722"/>
      <pageSetup paperSize="9" orientation="portrait" r:id="rId1"/>
      <headerFooter alignWithMargins="0"/>
    </customSheetView>
  </customSheetViews>
  <phoneticPr fontId="2"/>
  <pageMargins left="0.78740157480314965" right="0.78740157480314965" top="0.59055118110236227" bottom="0.59055118110236227" header="0.51181102362204722" footer="0.51181102362204722"/>
  <pageSetup paperSize="9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C267"/>
  <sheetViews>
    <sheetView tabSelected="1" topLeftCell="A202" zoomScaleNormal="100" workbookViewId="0">
      <selection activeCell="M125" sqref="M125"/>
    </sheetView>
  </sheetViews>
  <sheetFormatPr defaultColWidth="9" defaultRowHeight="18.899999999999999" customHeight="1" x14ac:dyDescent="0.2"/>
  <cols>
    <col min="1" max="5" width="6.6640625" style="2" customWidth="1"/>
    <col min="6" max="6" width="10.77734375" style="2" customWidth="1"/>
    <col min="7" max="7" width="11.5546875" style="2" customWidth="1"/>
    <col min="8" max="8" width="12.44140625" style="2" customWidth="1"/>
    <col min="9" max="10" width="6.6640625" style="2" customWidth="1"/>
    <col min="11" max="11" width="8.33203125" style="2" customWidth="1"/>
    <col min="12" max="12" width="8.21875" style="2" customWidth="1"/>
    <col min="13" max="13" width="8.33203125" style="2" customWidth="1"/>
    <col min="14" max="15" width="6.6640625" style="2" customWidth="1"/>
    <col min="16" max="19" width="6.6640625" style="97" customWidth="1"/>
    <col min="20" max="21" width="15.6640625" style="97" customWidth="1"/>
    <col min="22" max="22" width="8" style="97" customWidth="1"/>
    <col min="23" max="24" width="22.21875" style="97" bestFit="1" customWidth="1"/>
    <col min="25" max="26" width="9.109375" style="97" bestFit="1" customWidth="1"/>
    <col min="27" max="16384" width="9" style="2"/>
  </cols>
  <sheetData>
    <row r="1" spans="1:20" ht="18.899999999999999" customHeight="1" x14ac:dyDescent="0.2">
      <c r="H1" s="55" t="s">
        <v>78</v>
      </c>
      <c r="N1" s="2">
        <v>2020</v>
      </c>
      <c r="O1" s="61" t="s">
        <v>136</v>
      </c>
    </row>
    <row r="2" spans="1:20" ht="18.899999999999999" customHeight="1" thickBot="1" x14ac:dyDescent="0.25">
      <c r="C2" s="6"/>
    </row>
    <row r="3" spans="1:20" ht="18.899999999999999" customHeight="1" thickTop="1" thickBot="1" x14ac:dyDescent="0.25">
      <c r="C3" s="6"/>
      <c r="G3" s="65"/>
      <c r="H3" s="18"/>
      <c r="I3" s="65"/>
      <c r="J3" s="124" t="s">
        <v>79</v>
      </c>
      <c r="K3" s="57"/>
      <c r="L3" s="125" t="s">
        <v>77</v>
      </c>
      <c r="M3" s="65"/>
      <c r="N3" s="19"/>
      <c r="T3" s="98"/>
    </row>
    <row r="4" spans="1:20" ht="18.899999999999999" customHeight="1" thickTop="1" x14ac:dyDescent="0.2">
      <c r="C4" s="6"/>
      <c r="G4" s="5"/>
      <c r="H4" s="18"/>
      <c r="I4" s="5"/>
      <c r="J4" s="56"/>
      <c r="K4" s="123" t="s">
        <v>142</v>
      </c>
      <c r="L4" s="19"/>
      <c r="M4" s="7"/>
      <c r="N4" s="19"/>
    </row>
    <row r="5" spans="1:20" ht="18.899999999999999" customHeight="1" x14ac:dyDescent="0.2">
      <c r="A5" s="64" t="s">
        <v>96</v>
      </c>
      <c r="B5" s="14"/>
      <c r="C5" s="4"/>
      <c r="D5" s="4"/>
      <c r="I5" s="5"/>
      <c r="J5" s="7"/>
      <c r="K5" s="126" t="s">
        <v>143</v>
      </c>
      <c r="L5" s="7"/>
      <c r="M5" s="7"/>
      <c r="N5" s="7"/>
    </row>
    <row r="6" spans="1:20" ht="18.899999999999999" customHeight="1" x14ac:dyDescent="0.2">
      <c r="B6" s="8"/>
      <c r="C6" s="6"/>
    </row>
    <row r="7" spans="1:20" ht="18.899999999999999" customHeight="1" x14ac:dyDescent="0.2">
      <c r="B7" s="8"/>
      <c r="C7" s="6"/>
      <c r="F7" s="58" t="s">
        <v>80</v>
      </c>
    </row>
    <row r="8" spans="1:20" ht="18.899999999999999" customHeight="1" x14ac:dyDescent="0.2">
      <c r="B8" s="142" t="s">
        <v>3</v>
      </c>
      <c r="C8" s="186"/>
      <c r="D8" s="142" t="s">
        <v>2</v>
      </c>
      <c r="E8" s="186"/>
      <c r="F8" s="137" t="s">
        <v>4</v>
      </c>
      <c r="G8" s="186"/>
      <c r="H8" s="137" t="s">
        <v>5</v>
      </c>
      <c r="I8" s="186"/>
      <c r="J8" s="137" t="s">
        <v>6</v>
      </c>
      <c r="K8" s="137"/>
      <c r="L8" s="13"/>
    </row>
    <row r="9" spans="1:20" ht="18.899999999999999" customHeight="1" x14ac:dyDescent="0.2">
      <c r="B9" s="142" t="s">
        <v>7</v>
      </c>
      <c r="C9" s="137"/>
      <c r="D9" s="127">
        <v>78.3</v>
      </c>
      <c r="E9" s="128"/>
      <c r="F9" s="184">
        <v>8.1121999999999996</v>
      </c>
      <c r="G9" s="185"/>
      <c r="H9" s="184">
        <v>1592.864</v>
      </c>
      <c r="I9" s="185"/>
      <c r="J9" s="184">
        <v>226.184</v>
      </c>
      <c r="K9" s="185"/>
      <c r="L9" s="13"/>
    </row>
    <row r="10" spans="1:20" ht="18.899999999999999" customHeight="1" x14ac:dyDescent="0.2">
      <c r="B10" s="142" t="s">
        <v>24</v>
      </c>
      <c r="C10" s="137"/>
      <c r="D10" s="195">
        <v>100</v>
      </c>
      <c r="E10" s="196"/>
      <c r="F10" s="184">
        <v>8.0713100000000004</v>
      </c>
      <c r="G10" s="185"/>
      <c r="H10" s="184">
        <v>1730.63</v>
      </c>
      <c r="I10" s="185"/>
      <c r="J10" s="184">
        <v>233.42599999999999</v>
      </c>
      <c r="K10" s="185"/>
      <c r="L10" s="13"/>
    </row>
    <row r="11" spans="1:20" ht="18.75" customHeight="1" x14ac:dyDescent="0.2">
      <c r="C11" s="13"/>
    </row>
    <row r="12" spans="1:20" ht="18.899999999999999" customHeight="1" thickBot="1" x14ac:dyDescent="0.25">
      <c r="F12" s="1"/>
      <c r="G12" s="58" t="s">
        <v>107</v>
      </c>
    </row>
    <row r="13" spans="1:20" ht="18.899999999999999" customHeight="1" thickTop="1" thickBot="1" x14ac:dyDescent="0.25">
      <c r="D13" s="192" t="s">
        <v>137</v>
      </c>
      <c r="E13" s="190"/>
      <c r="F13" s="190"/>
      <c r="G13" s="190"/>
      <c r="H13" s="191"/>
      <c r="I13" s="198">
        <f>M14</f>
        <v>80.400000000000006</v>
      </c>
      <c r="J13" s="198"/>
      <c r="L13" s="45" t="s">
        <v>139</v>
      </c>
      <c r="M13" s="73">
        <v>81.099999999999994</v>
      </c>
    </row>
    <row r="14" spans="1:20" ht="18.899999999999999" customHeight="1" thickTop="1" thickBot="1" x14ac:dyDescent="0.25">
      <c r="D14" s="192" t="s">
        <v>138</v>
      </c>
      <c r="E14" s="190"/>
      <c r="F14" s="190"/>
      <c r="G14" s="190"/>
      <c r="H14" s="191"/>
      <c r="I14" s="199">
        <f>M15*760/1013</f>
        <v>747.99605133267528</v>
      </c>
      <c r="J14" s="199"/>
      <c r="L14" s="45" t="s">
        <v>140</v>
      </c>
      <c r="M14" s="73">
        <v>80.400000000000006</v>
      </c>
    </row>
    <row r="15" spans="1:20" ht="18.899999999999999" customHeight="1" thickTop="1" thickBot="1" x14ac:dyDescent="0.25">
      <c r="D15" s="189" t="s">
        <v>25</v>
      </c>
      <c r="E15" s="190"/>
      <c r="F15" s="190"/>
      <c r="G15" s="190"/>
      <c r="H15" s="191"/>
      <c r="I15" s="200">
        <v>0.89980000000000004</v>
      </c>
      <c r="J15" s="201"/>
      <c r="L15" s="3" t="s">
        <v>141</v>
      </c>
      <c r="M15" s="73">
        <v>997</v>
      </c>
    </row>
    <row r="16" spans="1:20" ht="18.899999999999999" customHeight="1" thickTop="1" thickBot="1" x14ac:dyDescent="0.25">
      <c r="D16" s="189" t="s">
        <v>26</v>
      </c>
      <c r="E16" s="190"/>
      <c r="F16" s="190"/>
      <c r="G16" s="190"/>
      <c r="H16" s="191"/>
      <c r="I16" s="187">
        <v>0.8407</v>
      </c>
      <c r="J16" s="188"/>
    </row>
    <row r="17" spans="2:10" ht="18.899999999999999" customHeight="1" thickTop="1" x14ac:dyDescent="0.2">
      <c r="D17" s="30"/>
      <c r="E17" s="9"/>
      <c r="F17" s="9"/>
      <c r="G17" s="9"/>
      <c r="I17" s="7"/>
      <c r="J17" s="7"/>
    </row>
    <row r="18" spans="2:10" ht="18.899999999999999" customHeight="1" x14ac:dyDescent="0.2">
      <c r="D18" s="31"/>
      <c r="E18" s="5"/>
      <c r="F18" s="5"/>
      <c r="G18" s="5"/>
      <c r="H18" s="19"/>
      <c r="I18" s="7"/>
      <c r="J18" s="7"/>
    </row>
    <row r="19" spans="2:10" ht="18.899999999999999" customHeight="1" x14ac:dyDescent="0.2">
      <c r="B19" s="12"/>
      <c r="C19" s="5"/>
      <c r="D19" s="5"/>
      <c r="E19" s="5"/>
      <c r="F19" s="5"/>
      <c r="G19" s="7"/>
      <c r="H19" s="7"/>
    </row>
    <row r="20" spans="2:10" ht="18.899999999999999" customHeight="1" x14ac:dyDescent="0.2">
      <c r="B20" s="12"/>
      <c r="C20" s="5"/>
      <c r="D20" s="5"/>
      <c r="E20" s="5"/>
      <c r="F20" s="5"/>
      <c r="G20" s="7"/>
      <c r="H20" s="7"/>
    </row>
    <row r="21" spans="2:10" ht="18.899999999999999" customHeight="1" x14ac:dyDescent="0.2">
      <c r="B21" s="12"/>
      <c r="C21" s="5"/>
      <c r="D21" s="5"/>
      <c r="E21" s="5"/>
      <c r="F21" s="5"/>
      <c r="G21" s="7"/>
      <c r="H21" s="7"/>
    </row>
    <row r="22" spans="2:10" ht="18.899999999999999" customHeight="1" x14ac:dyDescent="0.2">
      <c r="B22" s="12"/>
      <c r="C22" s="5"/>
      <c r="D22" s="5"/>
      <c r="E22" s="5"/>
      <c r="F22" s="5"/>
      <c r="G22" s="7"/>
      <c r="H22" s="7"/>
    </row>
    <row r="23" spans="2:10" ht="18.899999999999999" customHeight="1" x14ac:dyDescent="0.2">
      <c r="B23" s="12"/>
      <c r="C23" s="5"/>
      <c r="D23" s="5"/>
      <c r="E23" s="5"/>
      <c r="F23" s="5"/>
      <c r="G23" s="7"/>
      <c r="H23" s="7"/>
    </row>
    <row r="24" spans="2:10" ht="18.899999999999999" customHeight="1" x14ac:dyDescent="0.2">
      <c r="B24" s="12"/>
      <c r="C24" s="5"/>
      <c r="D24" s="5"/>
      <c r="E24" s="5"/>
      <c r="F24" s="5"/>
      <c r="G24" s="7"/>
      <c r="H24" s="7"/>
    </row>
    <row r="25" spans="2:10" ht="18.899999999999999" customHeight="1" x14ac:dyDescent="0.2">
      <c r="B25" s="12"/>
      <c r="C25" s="5"/>
      <c r="D25" s="5"/>
      <c r="E25" s="5"/>
      <c r="F25" s="5"/>
      <c r="G25" s="7"/>
      <c r="H25" s="7"/>
    </row>
    <row r="26" spans="2:10" ht="18.899999999999999" customHeight="1" x14ac:dyDescent="0.2">
      <c r="B26" s="12"/>
      <c r="C26" s="5"/>
      <c r="D26" s="5"/>
      <c r="E26" s="5"/>
      <c r="F26" s="5"/>
      <c r="G26" s="7"/>
      <c r="H26" s="7"/>
    </row>
    <row r="27" spans="2:10" ht="18.899999999999999" customHeight="1" x14ac:dyDescent="0.2">
      <c r="B27" s="12"/>
      <c r="C27" s="5"/>
      <c r="D27" s="5"/>
      <c r="E27" s="5"/>
      <c r="F27" s="5"/>
      <c r="G27" s="7"/>
      <c r="H27" s="7"/>
    </row>
    <row r="28" spans="2:10" ht="18.899999999999999" customHeight="1" x14ac:dyDescent="0.2">
      <c r="B28" s="12"/>
      <c r="C28" s="5"/>
      <c r="D28" s="5"/>
      <c r="E28" s="5"/>
      <c r="F28" s="5"/>
      <c r="G28" s="7"/>
      <c r="H28" s="7"/>
    </row>
    <row r="29" spans="2:10" ht="18.899999999999999" customHeight="1" x14ac:dyDescent="0.2">
      <c r="B29" s="12"/>
      <c r="C29" s="5"/>
      <c r="D29" s="5"/>
      <c r="E29" s="5"/>
      <c r="F29" s="5"/>
      <c r="G29" s="7"/>
      <c r="H29" s="7"/>
    </row>
    <row r="30" spans="2:10" ht="18.899999999999999" customHeight="1" x14ac:dyDescent="0.2">
      <c r="B30" s="12"/>
      <c r="C30" s="5"/>
      <c r="D30" s="5"/>
      <c r="E30" s="5"/>
      <c r="F30" s="5"/>
      <c r="G30" s="7"/>
      <c r="H30" s="7"/>
    </row>
    <row r="31" spans="2:10" ht="18.899999999999999" customHeight="1" x14ac:dyDescent="0.2">
      <c r="B31" s="12"/>
      <c r="C31" s="5"/>
      <c r="D31" s="5"/>
      <c r="E31" s="5"/>
      <c r="F31" s="5"/>
      <c r="G31" s="7"/>
      <c r="H31" s="7"/>
    </row>
    <row r="32" spans="2:10" ht="18.899999999999999" customHeight="1" x14ac:dyDescent="0.2">
      <c r="B32" s="12"/>
      <c r="C32" s="5"/>
      <c r="D32" s="5"/>
      <c r="E32" s="5"/>
      <c r="F32" s="5"/>
      <c r="G32" s="7"/>
      <c r="H32" s="7"/>
    </row>
    <row r="33" spans="1:26" ht="18.899999999999999" customHeight="1" x14ac:dyDescent="0.2">
      <c r="B33" s="12"/>
      <c r="C33" s="5"/>
      <c r="D33" s="5"/>
      <c r="E33" s="5"/>
      <c r="F33" s="5"/>
      <c r="H33" s="7"/>
    </row>
    <row r="34" spans="1:26" ht="18.899999999999999" customHeight="1" x14ac:dyDescent="0.2">
      <c r="B34" s="12"/>
      <c r="C34" s="5"/>
      <c r="D34" s="5"/>
      <c r="E34" s="5"/>
      <c r="F34" s="5"/>
      <c r="H34" s="7"/>
    </row>
    <row r="35" spans="1:26" ht="18.899999999999999" customHeight="1" x14ac:dyDescent="0.2">
      <c r="B35" s="12"/>
      <c r="C35" s="5"/>
      <c r="D35" s="5"/>
      <c r="E35" s="5"/>
      <c r="F35" s="5"/>
      <c r="G35" s="59" t="s">
        <v>108</v>
      </c>
      <c r="H35" s="7"/>
    </row>
    <row r="36" spans="1:26" ht="18.899999999999999" customHeight="1" x14ac:dyDescent="0.2">
      <c r="B36" s="12"/>
      <c r="C36" s="5"/>
      <c r="D36" s="5"/>
      <c r="E36" s="5"/>
      <c r="F36" s="5"/>
      <c r="G36" s="7"/>
      <c r="H36" s="7"/>
    </row>
    <row r="37" spans="1:26" ht="18.899999999999999" customHeight="1" x14ac:dyDescent="0.2">
      <c r="D37" s="10"/>
      <c r="E37" s="4"/>
      <c r="F37" s="4"/>
      <c r="G37" s="58" t="s">
        <v>109</v>
      </c>
      <c r="H37" s="4"/>
      <c r="I37" s="7"/>
      <c r="J37" s="7"/>
    </row>
    <row r="38" spans="1:26" ht="18.899999999999999" customHeight="1" x14ac:dyDescent="0.2">
      <c r="D38" s="192" t="s">
        <v>128</v>
      </c>
      <c r="E38" s="190"/>
      <c r="F38" s="190"/>
      <c r="G38" s="190"/>
      <c r="H38" s="191"/>
      <c r="I38" s="194">
        <f>119.662593*I15 -42.2257684*I15^2 + 38.5195457/I15 + -115.974295</f>
        <v>0.31944170017885654</v>
      </c>
      <c r="J38" s="194"/>
    </row>
    <row r="39" spans="1:26" ht="18.899999999999999" customHeight="1" x14ac:dyDescent="0.2">
      <c r="D39" s="192" t="s">
        <v>129</v>
      </c>
      <c r="E39" s="190"/>
      <c r="F39" s="190"/>
      <c r="G39" s="190"/>
      <c r="H39" s="191"/>
      <c r="I39" s="194">
        <f>119.662593*I16-42.2257684*I16^2 + 38.5195457/I16 + -115.974295</f>
        <v>0.60028656493200572</v>
      </c>
      <c r="J39" s="194"/>
    </row>
    <row r="40" spans="1:26" ht="18.899999999999999" customHeight="1" x14ac:dyDescent="0.2">
      <c r="D40" s="189" t="s">
        <v>0</v>
      </c>
      <c r="E40" s="190"/>
      <c r="F40" s="190"/>
      <c r="G40" s="190"/>
      <c r="H40" s="191"/>
      <c r="I40" s="193">
        <f>10^(F9-H9/(I13+J9))</f>
        <v>825.42520978142329</v>
      </c>
      <c r="J40" s="193"/>
    </row>
    <row r="41" spans="1:26" ht="18.899999999999999" customHeight="1" x14ac:dyDescent="0.2">
      <c r="D41" s="189" t="s">
        <v>1</v>
      </c>
      <c r="E41" s="190"/>
      <c r="F41" s="190"/>
      <c r="G41" s="190"/>
      <c r="H41" s="191"/>
      <c r="I41" s="193">
        <f>10^(F10-H10/(I13+J10))</f>
        <v>360.32435693162256</v>
      </c>
      <c r="J41" s="193"/>
    </row>
    <row r="42" spans="1:26" ht="18.899999999999999" customHeight="1" x14ac:dyDescent="0.2">
      <c r="D42" s="189" t="s">
        <v>16</v>
      </c>
      <c r="E42" s="190"/>
      <c r="F42" s="190"/>
      <c r="G42" s="190"/>
      <c r="H42" s="191"/>
      <c r="I42" s="194">
        <f>I14*I39/(I40*I38)</f>
        <v>1.7028978269178943</v>
      </c>
      <c r="J42" s="194"/>
    </row>
    <row r="43" spans="1:26" ht="18.899999999999999" customHeight="1" x14ac:dyDescent="0.2">
      <c r="D43" s="189" t="s">
        <v>17</v>
      </c>
      <c r="E43" s="190"/>
      <c r="F43" s="190"/>
      <c r="G43" s="190"/>
      <c r="H43" s="191"/>
      <c r="I43" s="194">
        <f>I14*(1-I39)/(I41*(1-I38))</f>
        <v>1.2192397018690453</v>
      </c>
      <c r="J43" s="194"/>
    </row>
    <row r="45" spans="1:26" s="35" customFormat="1" ht="18.899999999999999" customHeight="1" x14ac:dyDescent="0.2"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</row>
    <row r="46" spans="1:26" ht="18.899999999999999" customHeight="1" x14ac:dyDescent="0.2">
      <c r="A46" s="64" t="s">
        <v>95</v>
      </c>
      <c r="B46" s="4"/>
      <c r="C46" s="4"/>
      <c r="D46" s="4"/>
      <c r="E46" s="4"/>
    </row>
    <row r="48" spans="1:26" ht="18.899999999999999" customHeight="1" x14ac:dyDescent="0.2">
      <c r="I48" s="60" t="s">
        <v>110</v>
      </c>
      <c r="Q48" s="99" t="s">
        <v>131</v>
      </c>
      <c r="R48" s="99" t="s">
        <v>125</v>
      </c>
      <c r="S48" s="99" t="s">
        <v>132</v>
      </c>
      <c r="T48" s="100" t="s">
        <v>9</v>
      </c>
      <c r="U48" s="100" t="s">
        <v>10</v>
      </c>
      <c r="V48" s="101" t="s">
        <v>130</v>
      </c>
      <c r="W48" s="97" t="s">
        <v>133</v>
      </c>
      <c r="X48" s="97" t="s">
        <v>134</v>
      </c>
      <c r="Z48" s="97" t="s">
        <v>135</v>
      </c>
    </row>
    <row r="49" spans="1:26" ht="18.899999999999999" customHeight="1" x14ac:dyDescent="0.2">
      <c r="A49" s="3" t="s">
        <v>11</v>
      </c>
      <c r="B49" s="137" t="s">
        <v>33</v>
      </c>
      <c r="C49" s="137"/>
      <c r="D49" s="137" t="s">
        <v>34</v>
      </c>
      <c r="E49" s="137"/>
      <c r="F49" s="3" t="s">
        <v>35</v>
      </c>
      <c r="G49" s="32" t="s">
        <v>9</v>
      </c>
      <c r="H49" s="32" t="s">
        <v>10</v>
      </c>
      <c r="I49" s="143" t="s">
        <v>32</v>
      </c>
      <c r="J49" s="144"/>
      <c r="K49" s="143" t="s">
        <v>36</v>
      </c>
      <c r="L49" s="144"/>
      <c r="M49" s="127" t="s">
        <v>37</v>
      </c>
      <c r="N49" s="128"/>
      <c r="Q49" s="102">
        <f>I38</f>
        <v>0.31944170017885654</v>
      </c>
      <c r="R49" s="102"/>
      <c r="Z49" s="97">
        <f>LN(I42/I43)</f>
        <v>0.33410393465388288</v>
      </c>
    </row>
    <row r="50" spans="1:26" ht="18.899999999999999" customHeight="1" x14ac:dyDescent="0.2">
      <c r="A50" s="15">
        <v>1</v>
      </c>
      <c r="B50" s="183">
        <v>0</v>
      </c>
      <c r="C50" s="183"/>
      <c r="D50" s="182">
        <v>0</v>
      </c>
      <c r="E50" s="182"/>
      <c r="F50" s="53">
        <f t="shared" ref="F50:F70" si="0">S50</f>
        <v>100</v>
      </c>
      <c r="G50" s="37" t="s">
        <v>30</v>
      </c>
      <c r="H50" s="37" t="s">
        <v>30</v>
      </c>
      <c r="I50" s="145">
        <f t="shared" ref="I50:I70" si="1">W50</f>
        <v>1693.8320477388859</v>
      </c>
      <c r="J50" s="146"/>
      <c r="K50" s="145">
        <f t="shared" ref="K50:K70" si="2">X50</f>
        <v>760.0863691649314</v>
      </c>
      <c r="L50" s="146"/>
      <c r="M50" s="129">
        <v>760</v>
      </c>
      <c r="N50" s="130"/>
      <c r="Q50" s="103">
        <v>0</v>
      </c>
      <c r="R50" s="103">
        <v>0</v>
      </c>
      <c r="S50" s="103">
        <v>100</v>
      </c>
      <c r="T50" s="103"/>
      <c r="U50" s="103"/>
      <c r="V50" s="104">
        <v>760</v>
      </c>
      <c r="W50" s="105">
        <f>10^(8.1122-1592.864/(S50+226.184))</f>
        <v>1693.8320477388859</v>
      </c>
      <c r="X50" s="105">
        <f t="shared" ref="X50:X70" si="3">10^(8.07131-1730.63/(S50+233.426))</f>
        <v>760.0863691649314</v>
      </c>
      <c r="Z50" s="102">
        <f>T188</f>
        <v>1.5181295589284878</v>
      </c>
    </row>
    <row r="51" spans="1:26" ht="18.899999999999999" customHeight="1" x14ac:dyDescent="0.2">
      <c r="A51" s="16">
        <f>A50+1</f>
        <v>2</v>
      </c>
      <c r="B51" s="153">
        <f>B50+0.05</f>
        <v>0.05</v>
      </c>
      <c r="C51" s="153"/>
      <c r="D51" s="151">
        <v>0.3372</v>
      </c>
      <c r="E51" s="152"/>
      <c r="F51" s="54">
        <f t="shared" si="0"/>
        <v>90</v>
      </c>
      <c r="G51" s="39">
        <f t="shared" ref="G51:G69" si="4">T51</f>
        <v>4.3182385128406668</v>
      </c>
      <c r="H51" s="39">
        <f t="shared" ref="H51:H69" si="5">U51</f>
        <v>1.0094686560299808</v>
      </c>
      <c r="I51" s="138">
        <f t="shared" si="1"/>
        <v>1186.9284164733019</v>
      </c>
      <c r="J51" s="139"/>
      <c r="K51" s="138">
        <f t="shared" si="2"/>
        <v>525.26643282349937</v>
      </c>
      <c r="L51" s="139"/>
      <c r="M51" s="131">
        <v>760</v>
      </c>
      <c r="N51" s="132"/>
      <c r="Q51" s="106">
        <f>Q50+0.05</f>
        <v>0.05</v>
      </c>
      <c r="R51" s="106">
        <v>0.3372</v>
      </c>
      <c r="S51" s="106">
        <v>90</v>
      </c>
      <c r="T51" s="106">
        <f>V51*R51/W51/Q51</f>
        <v>4.3182385128406668</v>
      </c>
      <c r="U51" s="106">
        <f>V51*(1-R51)/X51/(1-Q51)</f>
        <v>1.0094686560299808</v>
      </c>
      <c r="V51" s="107">
        <v>760</v>
      </c>
      <c r="W51" s="105">
        <f t="shared" ref="W51:W70" si="6">10^(8.1122-1592.864/(S51+226.184))</f>
        <v>1186.9284164733019</v>
      </c>
      <c r="X51" s="105">
        <f t="shared" si="3"/>
        <v>525.26643282349937</v>
      </c>
      <c r="Z51" s="97">
        <f>LN(G51/H51)</f>
        <v>1.453423458161206</v>
      </c>
    </row>
    <row r="52" spans="1:26" ht="18.899999999999999" customHeight="1" x14ac:dyDescent="0.2">
      <c r="A52" s="16">
        <f t="shared" ref="A52:A67" si="7">A51+1</f>
        <v>3</v>
      </c>
      <c r="B52" s="153">
        <f t="shared" ref="B52:B61" si="8">B51+0.05</f>
        <v>0.1</v>
      </c>
      <c r="C52" s="153"/>
      <c r="D52" s="151">
        <v>0.4521</v>
      </c>
      <c r="E52" s="152"/>
      <c r="F52" s="54">
        <f t="shared" si="0"/>
        <v>85.93</v>
      </c>
      <c r="G52" s="39">
        <f t="shared" si="4"/>
        <v>3.3675705566166472</v>
      </c>
      <c r="H52" s="39">
        <f t="shared" si="5"/>
        <v>1.0305928421818042</v>
      </c>
      <c r="I52" s="138">
        <f t="shared" si="1"/>
        <v>1020.308243653271</v>
      </c>
      <c r="J52" s="139"/>
      <c r="K52" s="138">
        <f t="shared" si="2"/>
        <v>448.9368567043594</v>
      </c>
      <c r="L52" s="139"/>
      <c r="M52" s="131">
        <v>760</v>
      </c>
      <c r="N52" s="132"/>
      <c r="Q52" s="106">
        <f t="shared" ref="Q52:Q70" si="9">Q51+0.05</f>
        <v>0.1</v>
      </c>
      <c r="R52" s="106">
        <v>0.4521</v>
      </c>
      <c r="S52" s="106">
        <v>85.93</v>
      </c>
      <c r="T52" s="106">
        <f t="shared" ref="T52:T69" si="10">V52*R52/W52/Q52</f>
        <v>3.3675705566166472</v>
      </c>
      <c r="U52" s="106">
        <f t="shared" ref="U52:U69" si="11">V52*(1-R52)/X52/(1-Q52)</f>
        <v>1.0305928421818042</v>
      </c>
      <c r="V52" s="107">
        <v>760</v>
      </c>
      <c r="W52" s="105">
        <f t="shared" si="6"/>
        <v>1020.308243653271</v>
      </c>
      <c r="X52" s="105">
        <f t="shared" si="3"/>
        <v>448.9368567043594</v>
      </c>
      <c r="Z52" s="97">
        <f t="shared" ref="Z52:Z69" si="12">LN(G52/H52)</f>
        <v>1.184057369711963</v>
      </c>
    </row>
    <row r="53" spans="1:26" ht="18.899999999999999" customHeight="1" x14ac:dyDescent="0.2">
      <c r="A53" s="16">
        <f t="shared" si="7"/>
        <v>4</v>
      </c>
      <c r="B53" s="153">
        <f t="shared" si="8"/>
        <v>0.15000000000000002</v>
      </c>
      <c r="C53" s="153"/>
      <c r="D53" s="151">
        <v>0.50560000000000005</v>
      </c>
      <c r="E53" s="152"/>
      <c r="F53" s="54">
        <f t="shared" si="0"/>
        <v>83.97</v>
      </c>
      <c r="G53" s="39">
        <f t="shared" si="4"/>
        <v>2.7042639159978252</v>
      </c>
      <c r="H53" s="39">
        <f t="shared" si="5"/>
        <v>1.0635363138133744</v>
      </c>
      <c r="I53" s="138">
        <f t="shared" si="1"/>
        <v>947.28426893254709</v>
      </c>
      <c r="J53" s="139"/>
      <c r="K53" s="138">
        <f t="shared" si="2"/>
        <v>415.6433202744895</v>
      </c>
      <c r="L53" s="139"/>
      <c r="M53" s="131">
        <v>760</v>
      </c>
      <c r="N53" s="132"/>
      <c r="Q53" s="106">
        <f t="shared" si="9"/>
        <v>0.15000000000000002</v>
      </c>
      <c r="R53" s="106">
        <v>0.50560000000000005</v>
      </c>
      <c r="S53" s="106">
        <v>83.97</v>
      </c>
      <c r="T53" s="106">
        <f t="shared" si="10"/>
        <v>2.7042639159978252</v>
      </c>
      <c r="U53" s="106">
        <f t="shared" si="11"/>
        <v>1.0635363138133744</v>
      </c>
      <c r="V53" s="107">
        <v>760</v>
      </c>
      <c r="W53" s="105">
        <f t="shared" si="6"/>
        <v>947.28426893254709</v>
      </c>
      <c r="X53" s="105">
        <f t="shared" si="3"/>
        <v>415.6433202744895</v>
      </c>
      <c r="Z53" s="97">
        <f t="shared" si="12"/>
        <v>0.9332302548432404</v>
      </c>
    </row>
    <row r="54" spans="1:26" ht="18.899999999999999" customHeight="1" x14ac:dyDescent="0.2">
      <c r="A54" s="16">
        <f t="shared" si="7"/>
        <v>5</v>
      </c>
      <c r="B54" s="153">
        <f t="shared" si="8"/>
        <v>0.2</v>
      </c>
      <c r="C54" s="153"/>
      <c r="D54" s="151">
        <v>0.53590000000000004</v>
      </c>
      <c r="E54" s="152"/>
      <c r="F54" s="54">
        <f t="shared" si="0"/>
        <v>82.9</v>
      </c>
      <c r="G54" s="39">
        <f t="shared" si="4"/>
        <v>2.2395774135568276</v>
      </c>
      <c r="H54" s="39">
        <f t="shared" si="5"/>
        <v>1.1067721488601316</v>
      </c>
      <c r="I54" s="138">
        <f t="shared" si="1"/>
        <v>909.28761277593924</v>
      </c>
      <c r="J54" s="139"/>
      <c r="K54" s="138">
        <f t="shared" si="2"/>
        <v>398.36112650113142</v>
      </c>
      <c r="L54" s="139"/>
      <c r="M54" s="131">
        <v>760</v>
      </c>
      <c r="N54" s="132"/>
      <c r="Q54" s="106">
        <f t="shared" si="9"/>
        <v>0.2</v>
      </c>
      <c r="R54" s="106">
        <v>0.53590000000000004</v>
      </c>
      <c r="S54" s="106">
        <v>82.9</v>
      </c>
      <c r="T54" s="106">
        <f t="shared" si="10"/>
        <v>2.2395774135568276</v>
      </c>
      <c r="U54" s="106">
        <f t="shared" si="11"/>
        <v>1.1067721488601316</v>
      </c>
      <c r="V54" s="107">
        <v>760</v>
      </c>
      <c r="W54" s="105">
        <f t="shared" si="6"/>
        <v>909.28761277593924</v>
      </c>
      <c r="X54" s="105">
        <f t="shared" si="3"/>
        <v>398.36112650113142</v>
      </c>
      <c r="Z54" s="97">
        <f t="shared" si="12"/>
        <v>0.70483938845415106</v>
      </c>
    </row>
    <row r="55" spans="1:26" ht="18.899999999999999" customHeight="1" x14ac:dyDescent="0.2">
      <c r="A55" s="16">
        <f t="shared" si="7"/>
        <v>6</v>
      </c>
      <c r="B55" s="153">
        <f t="shared" si="8"/>
        <v>0.25</v>
      </c>
      <c r="C55" s="153"/>
      <c r="D55" s="151">
        <v>0.55889999999999995</v>
      </c>
      <c r="E55" s="152"/>
      <c r="F55" s="54">
        <f t="shared" si="0"/>
        <v>82.14</v>
      </c>
      <c r="G55" s="39">
        <f t="shared" si="4"/>
        <v>1.9240195515752692</v>
      </c>
      <c r="H55" s="39">
        <f t="shared" si="5"/>
        <v>1.1566147118860466</v>
      </c>
      <c r="I55" s="138">
        <f t="shared" si="1"/>
        <v>883.07626531597202</v>
      </c>
      <c r="J55" s="139"/>
      <c r="K55" s="138">
        <f t="shared" si="2"/>
        <v>386.45655181443988</v>
      </c>
      <c r="L55" s="139"/>
      <c r="M55" s="131">
        <v>760</v>
      </c>
      <c r="N55" s="132"/>
      <c r="Q55" s="106">
        <f t="shared" si="9"/>
        <v>0.25</v>
      </c>
      <c r="R55" s="106">
        <v>0.55889999999999995</v>
      </c>
      <c r="S55" s="106">
        <v>82.14</v>
      </c>
      <c r="T55" s="106">
        <f t="shared" si="10"/>
        <v>1.9240195515752692</v>
      </c>
      <c r="U55" s="106">
        <f t="shared" si="11"/>
        <v>1.1566147118860466</v>
      </c>
      <c r="V55" s="107">
        <v>760</v>
      </c>
      <c r="W55" s="105">
        <f t="shared" si="6"/>
        <v>883.07626531597202</v>
      </c>
      <c r="X55" s="105">
        <f t="shared" si="3"/>
        <v>386.45655181443988</v>
      </c>
      <c r="Z55" s="97">
        <f t="shared" si="12"/>
        <v>0.50891912752923119</v>
      </c>
    </row>
    <row r="56" spans="1:26" ht="18.899999999999999" customHeight="1" x14ac:dyDescent="0.2">
      <c r="A56" s="16">
        <f t="shared" si="7"/>
        <v>7</v>
      </c>
      <c r="B56" s="153">
        <f t="shared" si="8"/>
        <v>0.3</v>
      </c>
      <c r="C56" s="153"/>
      <c r="D56" s="151">
        <v>0.57940000000000003</v>
      </c>
      <c r="E56" s="152"/>
      <c r="F56" s="54">
        <f t="shared" si="0"/>
        <v>81.52</v>
      </c>
      <c r="G56" s="39">
        <f t="shared" si="4"/>
        <v>1.7024803860879656</v>
      </c>
      <c r="H56" s="39">
        <f t="shared" si="5"/>
        <v>1.2113797614560198</v>
      </c>
      <c r="I56" s="138">
        <f t="shared" si="1"/>
        <v>862.16167030631073</v>
      </c>
      <c r="J56" s="139"/>
      <c r="K56" s="138">
        <f t="shared" si="2"/>
        <v>376.96801870171225</v>
      </c>
      <c r="L56" s="139"/>
      <c r="M56" s="131">
        <v>760</v>
      </c>
      <c r="N56" s="132"/>
      <c r="Q56" s="106">
        <f t="shared" si="9"/>
        <v>0.3</v>
      </c>
      <c r="R56" s="106">
        <v>0.57940000000000003</v>
      </c>
      <c r="S56" s="106">
        <v>81.52</v>
      </c>
      <c r="T56" s="106">
        <f t="shared" si="10"/>
        <v>1.7024803860879656</v>
      </c>
      <c r="U56" s="106">
        <f t="shared" si="11"/>
        <v>1.2113797614560198</v>
      </c>
      <c r="V56" s="107">
        <v>760</v>
      </c>
      <c r="W56" s="105">
        <f t="shared" si="6"/>
        <v>862.16167030631073</v>
      </c>
      <c r="X56" s="105">
        <f t="shared" si="3"/>
        <v>376.96801870171225</v>
      </c>
      <c r="Z56" s="97">
        <f t="shared" si="12"/>
        <v>0.34032622963613279</v>
      </c>
    </row>
    <row r="57" spans="1:26" ht="18.899999999999999" customHeight="1" x14ac:dyDescent="0.2">
      <c r="A57" s="16">
        <f t="shared" si="7"/>
        <v>8</v>
      </c>
      <c r="B57" s="153">
        <f t="shared" si="8"/>
        <v>0.35</v>
      </c>
      <c r="C57" s="153"/>
      <c r="D57" s="151">
        <v>0.59870000000000001</v>
      </c>
      <c r="E57" s="152"/>
      <c r="F57" s="54">
        <f t="shared" si="0"/>
        <v>80.989999999999995</v>
      </c>
      <c r="G57" s="39">
        <f t="shared" si="4"/>
        <v>1.5392099188208297</v>
      </c>
      <c r="H57" s="39">
        <f t="shared" si="5"/>
        <v>1.2715329710915411</v>
      </c>
      <c r="I57" s="138">
        <f t="shared" si="1"/>
        <v>844.6114268222924</v>
      </c>
      <c r="J57" s="139"/>
      <c r="K57" s="138">
        <f t="shared" si="2"/>
        <v>369.01308763508877</v>
      </c>
      <c r="L57" s="139"/>
      <c r="M57" s="131">
        <v>760</v>
      </c>
      <c r="N57" s="132"/>
      <c r="Q57" s="106">
        <f t="shared" si="9"/>
        <v>0.35</v>
      </c>
      <c r="R57" s="106">
        <v>0.59870000000000001</v>
      </c>
      <c r="S57" s="106">
        <v>80.989999999999995</v>
      </c>
      <c r="T57" s="106">
        <f t="shared" si="10"/>
        <v>1.5392099188208297</v>
      </c>
      <c r="U57" s="106">
        <f t="shared" si="11"/>
        <v>1.2715329710915411</v>
      </c>
      <c r="V57" s="107">
        <v>760</v>
      </c>
      <c r="W57" s="105">
        <f t="shared" si="6"/>
        <v>844.6114268222924</v>
      </c>
      <c r="X57" s="105">
        <f t="shared" si="3"/>
        <v>369.01308763508877</v>
      </c>
      <c r="Z57" s="97">
        <f t="shared" si="12"/>
        <v>0.19104600864265561</v>
      </c>
    </row>
    <row r="58" spans="1:26" ht="18.899999999999999" customHeight="1" x14ac:dyDescent="0.2">
      <c r="A58" s="16">
        <f t="shared" si="7"/>
        <v>9</v>
      </c>
      <c r="B58" s="153">
        <f t="shared" si="8"/>
        <v>0.39999999999999997</v>
      </c>
      <c r="C58" s="153"/>
      <c r="D58" s="151">
        <v>0.61770000000000003</v>
      </c>
      <c r="E58" s="152"/>
      <c r="F58" s="54">
        <f t="shared" si="0"/>
        <v>80.52</v>
      </c>
      <c r="G58" s="39">
        <f t="shared" si="4"/>
        <v>1.4152093543026587</v>
      </c>
      <c r="H58" s="39">
        <f t="shared" si="5"/>
        <v>1.3374118302520783</v>
      </c>
      <c r="I58" s="138">
        <f t="shared" si="1"/>
        <v>829.2977971293185</v>
      </c>
      <c r="J58" s="139"/>
      <c r="K58" s="138">
        <f t="shared" si="2"/>
        <v>362.07745117328199</v>
      </c>
      <c r="L58" s="139"/>
      <c r="M58" s="131">
        <v>760</v>
      </c>
      <c r="N58" s="132"/>
      <c r="Q58" s="106">
        <f t="shared" si="9"/>
        <v>0.39999999999999997</v>
      </c>
      <c r="R58" s="106">
        <v>0.61770000000000003</v>
      </c>
      <c r="S58" s="106">
        <v>80.52</v>
      </c>
      <c r="T58" s="106">
        <f t="shared" si="10"/>
        <v>1.4152093543026587</v>
      </c>
      <c r="U58" s="106">
        <f t="shared" si="11"/>
        <v>1.3374118302520783</v>
      </c>
      <c r="V58" s="107">
        <v>760</v>
      </c>
      <c r="W58" s="105">
        <f t="shared" si="6"/>
        <v>829.2977971293185</v>
      </c>
      <c r="X58" s="105">
        <f t="shared" si="3"/>
        <v>362.07745117328199</v>
      </c>
      <c r="Z58" s="97">
        <f t="shared" si="12"/>
        <v>5.6541197413672008E-2</v>
      </c>
    </row>
    <row r="59" spans="1:26" ht="18.899999999999999" customHeight="1" x14ac:dyDescent="0.2">
      <c r="A59" s="16">
        <f t="shared" si="7"/>
        <v>10</v>
      </c>
      <c r="B59" s="153">
        <f t="shared" si="8"/>
        <v>0.44999999999999996</v>
      </c>
      <c r="C59" s="153"/>
      <c r="D59" s="151">
        <v>0.6371</v>
      </c>
      <c r="E59" s="152"/>
      <c r="F59" s="54">
        <f t="shared" si="0"/>
        <v>80.099999999999994</v>
      </c>
      <c r="G59" s="39">
        <f t="shared" si="4"/>
        <v>1.3189243340751216</v>
      </c>
      <c r="H59" s="39">
        <f t="shared" si="5"/>
        <v>1.4087079255664816</v>
      </c>
      <c r="I59" s="138">
        <f t="shared" si="1"/>
        <v>815.80958309153948</v>
      </c>
      <c r="J59" s="139"/>
      <c r="K59" s="138">
        <f t="shared" si="2"/>
        <v>355.97288059564653</v>
      </c>
      <c r="L59" s="139"/>
      <c r="M59" s="131">
        <v>760</v>
      </c>
      <c r="N59" s="132"/>
      <c r="Q59" s="106">
        <f t="shared" si="9"/>
        <v>0.44999999999999996</v>
      </c>
      <c r="R59" s="106">
        <v>0.6371</v>
      </c>
      <c r="S59" s="106">
        <v>80.099999999999994</v>
      </c>
      <c r="T59" s="106">
        <f t="shared" si="10"/>
        <v>1.3189243340751216</v>
      </c>
      <c r="U59" s="106">
        <f t="shared" si="11"/>
        <v>1.4087079255664816</v>
      </c>
      <c r="V59" s="107">
        <v>760</v>
      </c>
      <c r="W59" s="105">
        <f t="shared" si="6"/>
        <v>815.80958309153948</v>
      </c>
      <c r="X59" s="105">
        <f t="shared" si="3"/>
        <v>355.97288059564653</v>
      </c>
      <c r="Z59" s="97">
        <f t="shared" si="12"/>
        <v>-6.5856413464542948E-2</v>
      </c>
    </row>
    <row r="60" spans="1:26" ht="18.899999999999999" customHeight="1" x14ac:dyDescent="0.2">
      <c r="A60" s="16">
        <f t="shared" si="7"/>
        <v>11</v>
      </c>
      <c r="B60" s="153">
        <f t="shared" si="8"/>
        <v>0.49999999999999994</v>
      </c>
      <c r="C60" s="153"/>
      <c r="D60" s="151">
        <v>0.65580000000000005</v>
      </c>
      <c r="E60" s="152"/>
      <c r="F60" s="54">
        <f t="shared" si="0"/>
        <v>79.75</v>
      </c>
      <c r="G60" s="39">
        <f t="shared" si="4"/>
        <v>1.238727823363494</v>
      </c>
      <c r="H60" s="39">
        <f t="shared" si="5"/>
        <v>1.4907556931183645</v>
      </c>
      <c r="I60" s="138">
        <f t="shared" si="1"/>
        <v>804.70946175517781</v>
      </c>
      <c r="J60" s="139"/>
      <c r="K60" s="138">
        <f t="shared" si="2"/>
        <v>350.9522065990592</v>
      </c>
      <c r="L60" s="139"/>
      <c r="M60" s="131">
        <v>760</v>
      </c>
      <c r="N60" s="132"/>
      <c r="Q60" s="106">
        <f t="shared" si="9"/>
        <v>0.49999999999999994</v>
      </c>
      <c r="R60" s="106">
        <v>0.65580000000000005</v>
      </c>
      <c r="S60" s="106">
        <v>79.75</v>
      </c>
      <c r="T60" s="106">
        <f t="shared" si="10"/>
        <v>1.238727823363494</v>
      </c>
      <c r="U60" s="106">
        <f t="shared" si="11"/>
        <v>1.4907556931183645</v>
      </c>
      <c r="V60" s="107">
        <v>760</v>
      </c>
      <c r="W60" s="105">
        <f t="shared" si="6"/>
        <v>804.70946175517781</v>
      </c>
      <c r="X60" s="105">
        <f t="shared" si="3"/>
        <v>350.9522065990592</v>
      </c>
      <c r="Z60" s="97">
        <f t="shared" si="12"/>
        <v>-0.18519826390557223</v>
      </c>
    </row>
    <row r="61" spans="1:26" ht="18.899999999999999" customHeight="1" x14ac:dyDescent="0.2">
      <c r="A61" s="16">
        <f t="shared" si="7"/>
        <v>12</v>
      </c>
      <c r="B61" s="153">
        <f t="shared" si="8"/>
        <v>0.54999999999999993</v>
      </c>
      <c r="C61" s="153"/>
      <c r="D61" s="151">
        <v>0.67649999999999999</v>
      </c>
      <c r="E61" s="152"/>
      <c r="F61" s="54">
        <f t="shared" si="0"/>
        <v>79.42</v>
      </c>
      <c r="G61" s="39">
        <f t="shared" si="4"/>
        <v>1.1767976442305323</v>
      </c>
      <c r="H61" s="39">
        <f t="shared" si="5"/>
        <v>1.5778163558290321</v>
      </c>
      <c r="I61" s="138">
        <f t="shared" si="1"/>
        <v>794.3591700604004</v>
      </c>
      <c r="J61" s="139"/>
      <c r="K61" s="138">
        <f t="shared" si="2"/>
        <v>346.27322345665749</v>
      </c>
      <c r="L61" s="139"/>
      <c r="M61" s="131">
        <v>760</v>
      </c>
      <c r="N61" s="132"/>
      <c r="Q61" s="106">
        <f t="shared" si="9"/>
        <v>0.54999999999999993</v>
      </c>
      <c r="R61" s="106">
        <v>0.67649999999999999</v>
      </c>
      <c r="S61" s="106">
        <v>79.42</v>
      </c>
      <c r="T61" s="106">
        <f t="shared" si="10"/>
        <v>1.1767976442305323</v>
      </c>
      <c r="U61" s="106">
        <f t="shared" si="11"/>
        <v>1.5778163558290321</v>
      </c>
      <c r="V61" s="107">
        <v>760</v>
      </c>
      <c r="W61" s="105">
        <f t="shared" si="6"/>
        <v>794.3591700604004</v>
      </c>
      <c r="X61" s="105">
        <f t="shared" si="3"/>
        <v>346.27322345665749</v>
      </c>
      <c r="Z61" s="97">
        <f t="shared" si="12"/>
        <v>-0.29324494939007767</v>
      </c>
    </row>
    <row r="62" spans="1:26" ht="18.899999999999999" customHeight="1" x14ac:dyDescent="0.2">
      <c r="A62" s="16">
        <f t="shared" si="7"/>
        <v>13</v>
      </c>
      <c r="B62" s="153">
        <f t="shared" ref="B62:B70" si="13">B61+0.05</f>
        <v>0.6</v>
      </c>
      <c r="C62" s="153"/>
      <c r="D62" s="151">
        <v>0.6986</v>
      </c>
      <c r="E62" s="152"/>
      <c r="F62" s="54">
        <f t="shared" si="0"/>
        <v>79.13</v>
      </c>
      <c r="G62" s="39">
        <f t="shared" si="4"/>
        <v>1.1267427159865033</v>
      </c>
      <c r="H62" s="39">
        <f t="shared" si="5"/>
        <v>1.6734418057025136</v>
      </c>
      <c r="I62" s="138">
        <f t="shared" si="1"/>
        <v>785.35527301685534</v>
      </c>
      <c r="J62" s="139"/>
      <c r="K62" s="138">
        <f t="shared" si="2"/>
        <v>342.20490849969917</v>
      </c>
      <c r="L62" s="139"/>
      <c r="M62" s="131">
        <v>760</v>
      </c>
      <c r="N62" s="132"/>
      <c r="Q62" s="106">
        <f t="shared" si="9"/>
        <v>0.6</v>
      </c>
      <c r="R62" s="106">
        <v>0.6986</v>
      </c>
      <c r="S62" s="106">
        <v>79.13</v>
      </c>
      <c r="T62" s="106">
        <f t="shared" si="10"/>
        <v>1.1267427159865033</v>
      </c>
      <c r="U62" s="106">
        <f t="shared" si="11"/>
        <v>1.6734418057025136</v>
      </c>
      <c r="V62" s="107">
        <v>760</v>
      </c>
      <c r="W62" s="105">
        <f t="shared" si="6"/>
        <v>785.35527301685534</v>
      </c>
      <c r="X62" s="105">
        <f t="shared" si="3"/>
        <v>342.20490849969917</v>
      </c>
      <c r="Z62" s="97">
        <f t="shared" si="12"/>
        <v>-0.39555154911440277</v>
      </c>
    </row>
    <row r="63" spans="1:26" ht="18.899999999999999" customHeight="1" x14ac:dyDescent="0.2">
      <c r="A63" s="16">
        <f t="shared" si="7"/>
        <v>14</v>
      </c>
      <c r="B63" s="153">
        <f t="shared" si="13"/>
        <v>0.65</v>
      </c>
      <c r="C63" s="153"/>
      <c r="D63" s="151">
        <v>0.72499999999999998</v>
      </c>
      <c r="E63" s="152"/>
      <c r="F63" s="54">
        <f t="shared" si="0"/>
        <v>78.849999999999994</v>
      </c>
      <c r="G63" s="39">
        <f t="shared" si="4"/>
        <v>1.0913424398280871</v>
      </c>
      <c r="H63" s="39">
        <f t="shared" si="5"/>
        <v>1.7650488888796299</v>
      </c>
      <c r="I63" s="138">
        <f t="shared" si="1"/>
        <v>776.74273148017573</v>
      </c>
      <c r="J63" s="139"/>
      <c r="K63" s="138">
        <f t="shared" si="2"/>
        <v>338.31519393318081</v>
      </c>
      <c r="L63" s="139"/>
      <c r="M63" s="131">
        <v>760</v>
      </c>
      <c r="N63" s="132"/>
      <c r="Q63" s="106">
        <f t="shared" si="9"/>
        <v>0.65</v>
      </c>
      <c r="R63" s="106">
        <v>0.72499999999999998</v>
      </c>
      <c r="S63" s="106">
        <v>78.849999999999994</v>
      </c>
      <c r="T63" s="106">
        <f>V63*R63/W63/Q63</f>
        <v>1.0913424398280871</v>
      </c>
      <c r="U63" s="106">
        <f t="shared" si="11"/>
        <v>1.7650488888796299</v>
      </c>
      <c r="V63" s="107">
        <v>760</v>
      </c>
      <c r="W63" s="105">
        <f t="shared" si="6"/>
        <v>776.74273148017573</v>
      </c>
      <c r="X63" s="105">
        <f t="shared" si="3"/>
        <v>338.31519393318081</v>
      </c>
      <c r="Z63" s="97">
        <f t="shared" si="12"/>
        <v>-0.48076985446241527</v>
      </c>
    </row>
    <row r="64" spans="1:26" ht="18.899999999999999" customHeight="1" x14ac:dyDescent="0.2">
      <c r="A64" s="16">
        <f t="shared" si="7"/>
        <v>15</v>
      </c>
      <c r="B64" s="153">
        <f t="shared" si="13"/>
        <v>0.70000000000000007</v>
      </c>
      <c r="C64" s="153"/>
      <c r="D64" s="151">
        <v>0.755</v>
      </c>
      <c r="E64" s="152"/>
      <c r="F64" s="54">
        <f t="shared" si="0"/>
        <v>78.599999999999994</v>
      </c>
      <c r="G64" s="39">
        <f t="shared" si="4"/>
        <v>1.0657825467371111</v>
      </c>
      <c r="H64" s="39">
        <f t="shared" si="5"/>
        <v>1.8534345102725289</v>
      </c>
      <c r="I64" s="138">
        <f t="shared" si="1"/>
        <v>769.11963723166377</v>
      </c>
      <c r="J64" s="139"/>
      <c r="K64" s="138">
        <f t="shared" si="2"/>
        <v>334.87380494248163</v>
      </c>
      <c r="L64" s="139"/>
      <c r="M64" s="131">
        <v>760</v>
      </c>
      <c r="N64" s="132"/>
      <c r="Q64" s="106">
        <f t="shared" si="9"/>
        <v>0.70000000000000007</v>
      </c>
      <c r="R64" s="106">
        <v>0.755</v>
      </c>
      <c r="S64" s="106">
        <v>78.599999999999994</v>
      </c>
      <c r="T64" s="106">
        <f t="shared" si="10"/>
        <v>1.0657825467371111</v>
      </c>
      <c r="U64" s="106">
        <f t="shared" si="11"/>
        <v>1.8534345102725289</v>
      </c>
      <c r="V64" s="107">
        <v>760</v>
      </c>
      <c r="W64" s="105">
        <f t="shared" si="6"/>
        <v>769.11963723166377</v>
      </c>
      <c r="X64" s="105">
        <f t="shared" si="3"/>
        <v>334.87380494248163</v>
      </c>
      <c r="Z64" s="97">
        <f t="shared" si="12"/>
        <v>-0.55333109497075139</v>
      </c>
    </row>
    <row r="65" spans="1:26" ht="18.899999999999999" customHeight="1" x14ac:dyDescent="0.2">
      <c r="A65" s="16">
        <f t="shared" si="7"/>
        <v>16</v>
      </c>
      <c r="B65" s="153">
        <f t="shared" si="13"/>
        <v>0.75000000000000011</v>
      </c>
      <c r="C65" s="153"/>
      <c r="D65" s="151">
        <v>0.78400000000000003</v>
      </c>
      <c r="E65" s="152"/>
      <c r="F65" s="54">
        <f t="shared" si="0"/>
        <v>78.42</v>
      </c>
      <c r="G65" s="39">
        <f t="shared" si="4"/>
        <v>1.0403101115709941</v>
      </c>
      <c r="H65" s="39">
        <f t="shared" si="5"/>
        <v>1.9753661208096498</v>
      </c>
      <c r="I65" s="138">
        <f t="shared" si="1"/>
        <v>763.66972165022275</v>
      </c>
      <c r="J65" s="139"/>
      <c r="K65" s="138">
        <f t="shared" si="2"/>
        <v>332.41432718855225</v>
      </c>
      <c r="L65" s="139"/>
      <c r="M65" s="131">
        <v>760</v>
      </c>
      <c r="N65" s="132"/>
      <c r="Q65" s="106">
        <f>Q64+0.05</f>
        <v>0.75000000000000011</v>
      </c>
      <c r="R65" s="106">
        <v>0.78400000000000003</v>
      </c>
      <c r="S65" s="106">
        <v>78.42</v>
      </c>
      <c r="T65" s="106">
        <f t="shared" si="10"/>
        <v>1.0403101115709941</v>
      </c>
      <c r="U65" s="106">
        <f t="shared" si="11"/>
        <v>1.9753661208096498</v>
      </c>
      <c r="V65" s="107">
        <v>760</v>
      </c>
      <c r="W65" s="105">
        <f t="shared" si="6"/>
        <v>763.66972165022275</v>
      </c>
      <c r="X65" s="105">
        <f t="shared" si="3"/>
        <v>332.41432718855225</v>
      </c>
      <c r="Z65" s="97">
        <f t="shared" si="12"/>
        <v>-0.64123490588982923</v>
      </c>
    </row>
    <row r="66" spans="1:26" ht="18.899999999999999" customHeight="1" x14ac:dyDescent="0.2">
      <c r="A66" s="16">
        <f t="shared" si="7"/>
        <v>17</v>
      </c>
      <c r="B66" s="153">
        <f t="shared" si="13"/>
        <v>0.80000000000000016</v>
      </c>
      <c r="C66" s="153"/>
      <c r="D66" s="151">
        <v>0.81669999999999998</v>
      </c>
      <c r="E66" s="152"/>
      <c r="F66" s="54">
        <f t="shared" si="0"/>
        <v>78.3</v>
      </c>
      <c r="G66" s="39">
        <f t="shared" si="4"/>
        <v>1.0208019782892424</v>
      </c>
      <c r="H66" s="39">
        <f t="shared" si="5"/>
        <v>2.1057299642760792</v>
      </c>
      <c r="I66" s="138">
        <f t="shared" si="1"/>
        <v>760.05436558838642</v>
      </c>
      <c r="J66" s="139"/>
      <c r="K66" s="138">
        <f t="shared" si="2"/>
        <v>330.78315444851518</v>
      </c>
      <c r="L66" s="139"/>
      <c r="M66" s="131">
        <v>760</v>
      </c>
      <c r="N66" s="132"/>
      <c r="Q66" s="106">
        <f t="shared" si="9"/>
        <v>0.80000000000000016</v>
      </c>
      <c r="R66" s="106">
        <v>0.81669999999999998</v>
      </c>
      <c r="S66" s="106">
        <v>78.3</v>
      </c>
      <c r="T66" s="106">
        <f t="shared" si="10"/>
        <v>1.0208019782892424</v>
      </c>
      <c r="U66" s="106">
        <f t="shared" si="11"/>
        <v>2.1057299642760792</v>
      </c>
      <c r="V66" s="107">
        <v>760</v>
      </c>
      <c r="W66" s="105">
        <f t="shared" si="6"/>
        <v>760.05436558838642</v>
      </c>
      <c r="X66" s="105">
        <f t="shared" si="3"/>
        <v>330.78315444851518</v>
      </c>
      <c r="Z66" s="97">
        <f t="shared" si="12"/>
        <v>-0.72407361181371421</v>
      </c>
    </row>
    <row r="67" spans="1:26" ht="18.899999999999999" customHeight="1" x14ac:dyDescent="0.2">
      <c r="A67" s="16">
        <f t="shared" si="7"/>
        <v>18</v>
      </c>
      <c r="B67" s="153">
        <f t="shared" si="13"/>
        <v>0.8500000000000002</v>
      </c>
      <c r="C67" s="153"/>
      <c r="D67" s="151">
        <v>0.85909999999999997</v>
      </c>
      <c r="E67" s="152"/>
      <c r="F67" s="54">
        <f t="shared" si="0"/>
        <v>78.22</v>
      </c>
      <c r="G67" s="39">
        <f t="shared" si="4"/>
        <v>1.013838018645951</v>
      </c>
      <c r="H67" s="39">
        <f t="shared" si="5"/>
        <v>2.1652851069487977</v>
      </c>
      <c r="I67" s="138">
        <f t="shared" si="1"/>
        <v>757.65206715578995</v>
      </c>
      <c r="J67" s="139"/>
      <c r="K67" s="138">
        <f t="shared" si="2"/>
        <v>329.69946130526625</v>
      </c>
      <c r="L67" s="139"/>
      <c r="M67" s="131">
        <v>760</v>
      </c>
      <c r="N67" s="132"/>
      <c r="Q67" s="106">
        <f t="shared" si="9"/>
        <v>0.8500000000000002</v>
      </c>
      <c r="R67" s="108">
        <v>0.85909999999999997</v>
      </c>
      <c r="S67" s="106">
        <v>78.22</v>
      </c>
      <c r="T67" s="106">
        <f t="shared" si="10"/>
        <v>1.013838018645951</v>
      </c>
      <c r="U67" s="106">
        <f t="shared" si="11"/>
        <v>2.1652851069487977</v>
      </c>
      <c r="V67" s="107">
        <v>760</v>
      </c>
      <c r="W67" s="105">
        <f t="shared" si="6"/>
        <v>757.65206715578995</v>
      </c>
      <c r="X67" s="105">
        <f t="shared" si="3"/>
        <v>329.69946130526625</v>
      </c>
      <c r="Z67" s="97">
        <f t="shared" si="12"/>
        <v>-0.75880889442273414</v>
      </c>
    </row>
    <row r="68" spans="1:26" ht="18.899999999999999" customHeight="1" x14ac:dyDescent="0.2">
      <c r="A68" s="16">
        <f>A67+1</f>
        <v>19</v>
      </c>
      <c r="B68" s="153">
        <f t="shared" si="13"/>
        <v>0.90000000000000024</v>
      </c>
      <c r="C68" s="153"/>
      <c r="D68" s="151">
        <v>0.89590000000000003</v>
      </c>
      <c r="E68" s="152"/>
      <c r="F68" s="54">
        <f t="shared" si="0"/>
        <v>78.2</v>
      </c>
      <c r="G68" s="39">
        <f t="shared" si="4"/>
        <v>0.9993201194436373</v>
      </c>
      <c r="H68" s="39">
        <f t="shared" si="5"/>
        <v>2.4016100113076404</v>
      </c>
      <c r="I68" s="138">
        <f t="shared" si="1"/>
        <v>757.05248304114343</v>
      </c>
      <c r="J68" s="139"/>
      <c r="K68" s="138">
        <f t="shared" si="2"/>
        <v>329.42900648937041</v>
      </c>
      <c r="L68" s="139"/>
      <c r="M68" s="131">
        <v>760</v>
      </c>
      <c r="N68" s="132"/>
      <c r="Q68" s="106">
        <f>Q67+0.05</f>
        <v>0.90000000000000024</v>
      </c>
      <c r="R68" s="106">
        <v>0.89590000000000003</v>
      </c>
      <c r="S68" s="106">
        <v>78.2</v>
      </c>
      <c r="T68" s="106">
        <f t="shared" si="10"/>
        <v>0.9993201194436373</v>
      </c>
      <c r="U68" s="106">
        <f t="shared" si="11"/>
        <v>2.4016100113076404</v>
      </c>
      <c r="V68" s="107">
        <v>760</v>
      </c>
      <c r="W68" s="105">
        <f t="shared" si="6"/>
        <v>757.05248304114343</v>
      </c>
      <c r="X68" s="105">
        <f t="shared" si="3"/>
        <v>329.42900648937041</v>
      </c>
      <c r="Z68" s="97">
        <f t="shared" si="12"/>
        <v>-0.87681946226744634</v>
      </c>
    </row>
    <row r="69" spans="1:26" ht="18.899999999999999" customHeight="1" x14ac:dyDescent="0.2">
      <c r="A69" s="16">
        <f>A68+1</f>
        <v>20</v>
      </c>
      <c r="B69" s="153">
        <f t="shared" si="13"/>
        <v>0.95000000000000029</v>
      </c>
      <c r="C69" s="153"/>
      <c r="D69" s="151">
        <v>0.94740000000000002</v>
      </c>
      <c r="E69" s="152"/>
      <c r="F69" s="54">
        <f t="shared" si="0"/>
        <v>78.239999999999995</v>
      </c>
      <c r="G69" s="39">
        <f t="shared" si="4"/>
        <v>0.99956208853674267</v>
      </c>
      <c r="H69" s="39">
        <f t="shared" si="5"/>
        <v>2.4230073929363418</v>
      </c>
      <c r="I69" s="138">
        <f t="shared" si="1"/>
        <v>758.25204726353479</v>
      </c>
      <c r="J69" s="139"/>
      <c r="K69" s="138">
        <f t="shared" si="2"/>
        <v>329.97010340570989</v>
      </c>
      <c r="L69" s="139"/>
      <c r="M69" s="131">
        <v>760</v>
      </c>
      <c r="N69" s="132"/>
      <c r="Q69" s="106">
        <f t="shared" si="9"/>
        <v>0.95000000000000029</v>
      </c>
      <c r="R69" s="106">
        <v>0.94740000000000002</v>
      </c>
      <c r="S69" s="106">
        <v>78.239999999999995</v>
      </c>
      <c r="T69" s="106">
        <f t="shared" si="10"/>
        <v>0.99956208853674267</v>
      </c>
      <c r="U69" s="106">
        <f t="shared" si="11"/>
        <v>2.4230073929363418</v>
      </c>
      <c r="V69" s="107">
        <v>760</v>
      </c>
      <c r="W69" s="105">
        <f t="shared" si="6"/>
        <v>758.25204726353479</v>
      </c>
      <c r="X69" s="105">
        <f t="shared" si="3"/>
        <v>329.97010340570989</v>
      </c>
      <c r="Z69" s="97">
        <f t="shared" si="12"/>
        <v>-0.88544750035417286</v>
      </c>
    </row>
    <row r="70" spans="1:26" ht="18.899999999999999" customHeight="1" x14ac:dyDescent="0.2">
      <c r="A70" s="16">
        <f>A69+1</f>
        <v>21</v>
      </c>
      <c r="B70" s="153">
        <f t="shared" si="13"/>
        <v>1.0000000000000002</v>
      </c>
      <c r="C70" s="153"/>
      <c r="D70" s="151">
        <v>1</v>
      </c>
      <c r="E70" s="152"/>
      <c r="F70" s="54">
        <f t="shared" si="0"/>
        <v>78.33</v>
      </c>
      <c r="G70" s="36" t="s">
        <v>30</v>
      </c>
      <c r="H70" s="36" t="s">
        <v>30</v>
      </c>
      <c r="I70" s="138">
        <f t="shared" si="1"/>
        <v>760.95686364156404</v>
      </c>
      <c r="J70" s="139"/>
      <c r="K70" s="138">
        <f t="shared" si="2"/>
        <v>331.19031327731443</v>
      </c>
      <c r="L70" s="139"/>
      <c r="M70" s="131">
        <v>760</v>
      </c>
      <c r="N70" s="132"/>
      <c r="Q70" s="106">
        <f t="shared" si="9"/>
        <v>1.0000000000000002</v>
      </c>
      <c r="R70" s="106">
        <v>1</v>
      </c>
      <c r="S70" s="106">
        <v>78.33</v>
      </c>
      <c r="T70" s="106"/>
      <c r="U70" s="106"/>
      <c r="V70" s="107">
        <v>760</v>
      </c>
      <c r="W70" s="105">
        <f t="shared" si="6"/>
        <v>760.95686364156404</v>
      </c>
      <c r="X70" s="105">
        <f t="shared" si="3"/>
        <v>331.19031327731443</v>
      </c>
      <c r="Z70" s="102">
        <f>T189</f>
        <v>-0.73956163738656289</v>
      </c>
    </row>
    <row r="71" spans="1:26" ht="18.899999999999999" customHeight="1" x14ac:dyDescent="0.2">
      <c r="A71" s="34">
        <f>A70+1</f>
        <v>22</v>
      </c>
      <c r="B71" s="154">
        <f>I38</f>
        <v>0.31944170017885654</v>
      </c>
      <c r="C71" s="154"/>
      <c r="D71" s="154">
        <f>I39</f>
        <v>0.60028656493200572</v>
      </c>
      <c r="E71" s="154"/>
      <c r="F71" s="34">
        <f>I13</f>
        <v>80.400000000000006</v>
      </c>
      <c r="G71" s="38">
        <f>I42</f>
        <v>1.7028978269178943</v>
      </c>
      <c r="H71" s="38">
        <f>I43</f>
        <v>1.2192397018690453</v>
      </c>
      <c r="I71" s="147">
        <f>I40</f>
        <v>825.42520978142329</v>
      </c>
      <c r="J71" s="148"/>
      <c r="K71" s="147">
        <f>I41</f>
        <v>360.32435693162256</v>
      </c>
      <c r="L71" s="148"/>
      <c r="M71" s="149">
        <f>I14</f>
        <v>747.99605133267528</v>
      </c>
      <c r="N71" s="150"/>
      <c r="Q71" s="97">
        <v>0</v>
      </c>
      <c r="R71" s="97">
        <v>0</v>
      </c>
    </row>
    <row r="72" spans="1:26" ht="18.899999999999999" customHeight="1" x14ac:dyDescent="0.2">
      <c r="A72" s="1" t="s">
        <v>27</v>
      </c>
      <c r="Q72" s="97">
        <v>1</v>
      </c>
      <c r="R72" s="97">
        <v>1</v>
      </c>
    </row>
    <row r="88" spans="1:26" ht="18.899999999999999" customHeight="1" x14ac:dyDescent="0.2">
      <c r="D88" s="60" t="s">
        <v>81</v>
      </c>
      <c r="K88" s="60" t="s">
        <v>82</v>
      </c>
    </row>
    <row r="89" spans="1:26" ht="18.899999999999999" customHeight="1" x14ac:dyDescent="0.2">
      <c r="A89" s="63" t="s">
        <v>94</v>
      </c>
    </row>
    <row r="90" spans="1:26" ht="18.899999999999999" customHeight="1" x14ac:dyDescent="0.2">
      <c r="A90" s="51" t="s">
        <v>72</v>
      </c>
      <c r="B90" s="9"/>
      <c r="C90" s="9"/>
      <c r="D90" s="9"/>
      <c r="E90" s="9"/>
      <c r="F90" s="9"/>
    </row>
    <row r="91" spans="1:26" ht="18.899999999999999" customHeight="1" x14ac:dyDescent="0.2">
      <c r="H91" s="60" t="s">
        <v>83</v>
      </c>
      <c r="O91" s="7"/>
      <c r="P91" s="105"/>
      <c r="Q91" s="109" t="s">
        <v>41</v>
      </c>
      <c r="R91" s="97" t="s">
        <v>40</v>
      </c>
      <c r="T91" s="97" t="s">
        <v>42</v>
      </c>
      <c r="U91" s="97" t="s">
        <v>43</v>
      </c>
      <c r="W91" s="97" t="s">
        <v>45</v>
      </c>
      <c r="X91" s="97" t="s">
        <v>46</v>
      </c>
      <c r="Y91" s="97" t="s">
        <v>47</v>
      </c>
      <c r="Z91" s="97" t="s">
        <v>48</v>
      </c>
    </row>
    <row r="92" spans="1:26" ht="18.899999999999999" customHeight="1" x14ac:dyDescent="0.2">
      <c r="C92" s="3"/>
      <c r="D92" s="142" t="s">
        <v>12</v>
      </c>
      <c r="E92" s="137"/>
      <c r="F92" s="142" t="s">
        <v>15</v>
      </c>
      <c r="G92" s="137"/>
      <c r="H92" s="137" t="s">
        <v>13</v>
      </c>
      <c r="I92" s="137"/>
      <c r="J92" s="142" t="s">
        <v>14</v>
      </c>
      <c r="K92" s="137"/>
      <c r="L92" s="142" t="s">
        <v>18</v>
      </c>
      <c r="M92" s="137"/>
      <c r="O92" s="22"/>
      <c r="P92" s="105"/>
      <c r="Q92" s="105" t="s">
        <v>28</v>
      </c>
      <c r="R92" s="97" t="s">
        <v>29</v>
      </c>
      <c r="T92" s="98" t="s">
        <v>57</v>
      </c>
      <c r="U92" s="98" t="s">
        <v>58</v>
      </c>
      <c r="V92" s="98" t="s">
        <v>59</v>
      </c>
    </row>
    <row r="93" spans="1:26" ht="18.899999999999999" customHeight="1" x14ac:dyDescent="0.2">
      <c r="C93" s="16">
        <v>1</v>
      </c>
      <c r="D93" s="140">
        <f t="shared" ref="D93:D106" si="14">B54</f>
        <v>0.2</v>
      </c>
      <c r="E93" s="141"/>
      <c r="F93" s="140">
        <f t="shared" ref="F93:F106" si="15">T93</f>
        <v>1.2598237396988883</v>
      </c>
      <c r="G93" s="141"/>
      <c r="H93" s="140">
        <f t="shared" ref="H93:H106" si="16">1-D93</f>
        <v>0.8</v>
      </c>
      <c r="I93" s="141"/>
      <c r="J93" s="140">
        <f t="shared" ref="J93:J106" si="17">U93</f>
        <v>2.5361951238284446</v>
      </c>
      <c r="K93" s="141"/>
      <c r="L93" s="140">
        <f t="shared" ref="L93:L106" si="18">V93</f>
        <v>0.70483938845415106</v>
      </c>
      <c r="M93" s="141"/>
      <c r="O93" s="22"/>
      <c r="P93" s="105"/>
      <c r="Q93" s="105">
        <f t="shared" ref="Q93:Q106" si="19">Q54</f>
        <v>0.2</v>
      </c>
      <c r="R93" s="97">
        <f t="shared" ref="R93:R107" si="20">1-Q93</f>
        <v>0.8</v>
      </c>
      <c r="T93" s="97">
        <f t="shared" ref="T93:T106" si="21">LN(T54)/R93^2</f>
        <v>1.2598237396988883</v>
      </c>
      <c r="U93" s="97">
        <f t="shared" ref="U93:U106" si="22">LN(U54)/Q93^2</f>
        <v>2.5361951238284446</v>
      </c>
      <c r="V93" s="97">
        <f t="shared" ref="V93:V106" si="23">LN(T54/U54)</f>
        <v>0.70483938845415106</v>
      </c>
      <c r="W93" s="97">
        <f t="shared" ref="W93:W106" si="24">Q93^2</f>
        <v>4.0000000000000008E-2</v>
      </c>
      <c r="X93" s="97">
        <f t="shared" ref="X93:X106" si="25">R93^2</f>
        <v>0.64000000000000012</v>
      </c>
      <c r="Y93" s="97">
        <f t="shared" ref="Y93:Y106" si="26">R93*U93</f>
        <v>2.0289560990627558</v>
      </c>
      <c r="Z93" s="97">
        <f t="shared" ref="Z93:Z106" si="27">Q93*T93</f>
        <v>0.25196474793977769</v>
      </c>
    </row>
    <row r="94" spans="1:26" ht="18.899999999999999" customHeight="1" x14ac:dyDescent="0.2">
      <c r="C94" s="16">
        <f>C93+1</f>
        <v>2</v>
      </c>
      <c r="D94" s="133">
        <f t="shared" si="14"/>
        <v>0.25</v>
      </c>
      <c r="E94" s="133"/>
      <c r="F94" s="133">
        <f t="shared" si="15"/>
        <v>1.1634071362369611</v>
      </c>
      <c r="G94" s="133"/>
      <c r="H94" s="133">
        <f t="shared" si="16"/>
        <v>0.75</v>
      </c>
      <c r="I94" s="133"/>
      <c r="J94" s="133">
        <f t="shared" si="17"/>
        <v>2.3279581856649521</v>
      </c>
      <c r="K94" s="133"/>
      <c r="L94" s="133">
        <f t="shared" si="18"/>
        <v>0.50891912752923119</v>
      </c>
      <c r="M94" s="133"/>
      <c r="O94" s="22"/>
      <c r="P94" s="105"/>
      <c r="Q94" s="105">
        <f t="shared" si="19"/>
        <v>0.25</v>
      </c>
      <c r="R94" s="97">
        <f t="shared" si="20"/>
        <v>0.75</v>
      </c>
      <c r="T94" s="97">
        <f t="shared" si="21"/>
        <v>1.1634071362369611</v>
      </c>
      <c r="U94" s="97">
        <f t="shared" si="22"/>
        <v>2.3279581856649521</v>
      </c>
      <c r="V94" s="97">
        <f t="shared" si="23"/>
        <v>0.50891912752923119</v>
      </c>
      <c r="W94" s="97">
        <f t="shared" si="24"/>
        <v>6.25E-2</v>
      </c>
      <c r="X94" s="97">
        <f t="shared" si="25"/>
        <v>0.5625</v>
      </c>
      <c r="Y94" s="97">
        <f t="shared" si="26"/>
        <v>1.7459686392487139</v>
      </c>
      <c r="Z94" s="97">
        <f t="shared" si="27"/>
        <v>0.29085178405924028</v>
      </c>
    </row>
    <row r="95" spans="1:26" ht="18.899999999999999" customHeight="1" x14ac:dyDescent="0.2">
      <c r="C95" s="16">
        <f t="shared" ref="C95:C106" si="28">C94+1</f>
        <v>3</v>
      </c>
      <c r="D95" s="133">
        <f t="shared" si="14"/>
        <v>0.3</v>
      </c>
      <c r="E95" s="133"/>
      <c r="F95" s="133">
        <f t="shared" si="15"/>
        <v>1.0858902822897751</v>
      </c>
      <c r="G95" s="133"/>
      <c r="H95" s="133">
        <f t="shared" si="16"/>
        <v>0.7</v>
      </c>
      <c r="I95" s="133"/>
      <c r="J95" s="133">
        <f t="shared" si="17"/>
        <v>2.13066676317619</v>
      </c>
      <c r="K95" s="133"/>
      <c r="L95" s="133">
        <f t="shared" si="18"/>
        <v>0.34032622963613279</v>
      </c>
      <c r="M95" s="133"/>
      <c r="O95" s="22"/>
      <c r="P95" s="105"/>
      <c r="Q95" s="105">
        <f t="shared" si="19"/>
        <v>0.3</v>
      </c>
      <c r="R95" s="97">
        <f t="shared" si="20"/>
        <v>0.7</v>
      </c>
      <c r="T95" s="97">
        <f t="shared" si="21"/>
        <v>1.0858902822897751</v>
      </c>
      <c r="U95" s="97">
        <f t="shared" si="22"/>
        <v>2.13066676317619</v>
      </c>
      <c r="V95" s="97">
        <f t="shared" si="23"/>
        <v>0.34032622963613279</v>
      </c>
      <c r="W95" s="97">
        <f t="shared" si="24"/>
        <v>0.09</v>
      </c>
      <c r="X95" s="97">
        <f t="shared" si="25"/>
        <v>0.48999999999999994</v>
      </c>
      <c r="Y95" s="97">
        <f t="shared" si="26"/>
        <v>1.491466734223333</v>
      </c>
      <c r="Z95" s="97">
        <f t="shared" si="27"/>
        <v>0.32576708468693255</v>
      </c>
    </row>
    <row r="96" spans="1:26" ht="18.899999999999999" customHeight="1" x14ac:dyDescent="0.2">
      <c r="C96" s="16">
        <f t="shared" si="28"/>
        <v>4</v>
      </c>
      <c r="D96" s="133">
        <f t="shared" si="14"/>
        <v>0.35</v>
      </c>
      <c r="E96" s="133"/>
      <c r="F96" s="133">
        <f t="shared" si="15"/>
        <v>1.0207556095831798</v>
      </c>
      <c r="G96" s="133"/>
      <c r="H96" s="133">
        <f t="shared" si="16"/>
        <v>0.65</v>
      </c>
      <c r="I96" s="133"/>
      <c r="J96" s="133">
        <f t="shared" si="17"/>
        <v>1.9610060114794929</v>
      </c>
      <c r="K96" s="133"/>
      <c r="L96" s="133">
        <f t="shared" si="18"/>
        <v>0.19104600864265561</v>
      </c>
      <c r="M96" s="133"/>
      <c r="O96" s="22"/>
      <c r="P96" s="105"/>
      <c r="Q96" s="105">
        <f t="shared" si="19"/>
        <v>0.35</v>
      </c>
      <c r="R96" s="97">
        <f t="shared" si="20"/>
        <v>0.65</v>
      </c>
      <c r="T96" s="97">
        <f t="shared" si="21"/>
        <v>1.0207556095831798</v>
      </c>
      <c r="U96" s="97">
        <f t="shared" si="22"/>
        <v>1.9610060114794929</v>
      </c>
      <c r="V96" s="97">
        <f t="shared" si="23"/>
        <v>0.19104600864265561</v>
      </c>
      <c r="W96" s="97">
        <f t="shared" si="24"/>
        <v>0.12249999999999998</v>
      </c>
      <c r="X96" s="97">
        <f t="shared" si="25"/>
        <v>0.42250000000000004</v>
      </c>
      <c r="Y96" s="97">
        <f t="shared" si="26"/>
        <v>1.2746539074616705</v>
      </c>
      <c r="Z96" s="97">
        <f t="shared" si="27"/>
        <v>0.35726446335411288</v>
      </c>
    </row>
    <row r="97" spans="3:29" ht="18.899999999999999" customHeight="1" x14ac:dyDescent="0.2">
      <c r="C97" s="16">
        <f t="shared" si="28"/>
        <v>5</v>
      </c>
      <c r="D97" s="133">
        <f t="shared" si="14"/>
        <v>0.39999999999999997</v>
      </c>
      <c r="E97" s="133"/>
      <c r="F97" s="133">
        <f t="shared" si="15"/>
        <v>0.96465964922759528</v>
      </c>
      <c r="G97" s="133"/>
      <c r="H97" s="133">
        <f t="shared" si="16"/>
        <v>0.60000000000000009</v>
      </c>
      <c r="I97" s="133"/>
      <c r="J97" s="133">
        <f t="shared" si="17"/>
        <v>1.8171017269266401</v>
      </c>
      <c r="K97" s="133"/>
      <c r="L97" s="133">
        <f t="shared" si="18"/>
        <v>5.6541197413672008E-2</v>
      </c>
      <c r="M97" s="133"/>
      <c r="O97" s="22"/>
      <c r="P97" s="105"/>
      <c r="Q97" s="105">
        <f t="shared" si="19"/>
        <v>0.39999999999999997</v>
      </c>
      <c r="R97" s="97">
        <f t="shared" si="20"/>
        <v>0.60000000000000009</v>
      </c>
      <c r="T97" s="97">
        <f t="shared" si="21"/>
        <v>0.96465964922759528</v>
      </c>
      <c r="U97" s="97">
        <f t="shared" si="22"/>
        <v>1.8171017269266401</v>
      </c>
      <c r="V97" s="97">
        <f t="shared" si="23"/>
        <v>5.6541197413672008E-2</v>
      </c>
      <c r="W97" s="97">
        <f t="shared" si="24"/>
        <v>0.15999999999999998</v>
      </c>
      <c r="X97" s="97">
        <f t="shared" si="25"/>
        <v>0.3600000000000001</v>
      </c>
      <c r="Y97" s="97">
        <f t="shared" si="26"/>
        <v>1.0902610361559841</v>
      </c>
      <c r="Z97" s="97">
        <f t="shared" si="27"/>
        <v>0.38586385969103809</v>
      </c>
    </row>
    <row r="98" spans="3:29" ht="18.899999999999999" customHeight="1" x14ac:dyDescent="0.2">
      <c r="C98" s="16">
        <f t="shared" si="28"/>
        <v>6</v>
      </c>
      <c r="D98" s="133">
        <f t="shared" si="14"/>
        <v>0.44999999999999996</v>
      </c>
      <c r="E98" s="133"/>
      <c r="F98" s="133">
        <f t="shared" si="15"/>
        <v>0.91509588747149306</v>
      </c>
      <c r="G98" s="133"/>
      <c r="H98" s="133">
        <f t="shared" si="16"/>
        <v>0.55000000000000004</v>
      </c>
      <c r="I98" s="133"/>
      <c r="J98" s="133">
        <f t="shared" si="17"/>
        <v>1.6922119477761466</v>
      </c>
      <c r="K98" s="133"/>
      <c r="L98" s="133">
        <f t="shared" si="18"/>
        <v>-6.5856413464542948E-2</v>
      </c>
      <c r="M98" s="133"/>
      <c r="Q98" s="105">
        <f t="shared" si="19"/>
        <v>0.44999999999999996</v>
      </c>
      <c r="R98" s="97">
        <f t="shared" si="20"/>
        <v>0.55000000000000004</v>
      </c>
      <c r="T98" s="97">
        <f t="shared" si="21"/>
        <v>0.91509588747149306</v>
      </c>
      <c r="U98" s="97">
        <f t="shared" si="22"/>
        <v>1.6922119477761466</v>
      </c>
      <c r="V98" s="97">
        <f t="shared" si="23"/>
        <v>-6.5856413464542948E-2</v>
      </c>
      <c r="W98" s="97">
        <f t="shared" si="24"/>
        <v>0.20249999999999996</v>
      </c>
      <c r="X98" s="97">
        <f t="shared" si="25"/>
        <v>0.30250000000000005</v>
      </c>
      <c r="Y98" s="97">
        <f t="shared" si="26"/>
        <v>0.93071657127688068</v>
      </c>
      <c r="Z98" s="97">
        <f t="shared" si="27"/>
        <v>0.41179314936217182</v>
      </c>
    </row>
    <row r="99" spans="3:29" ht="18.899999999999999" customHeight="1" x14ac:dyDescent="0.2">
      <c r="C99" s="16">
        <f t="shared" si="28"/>
        <v>7</v>
      </c>
      <c r="D99" s="133">
        <f t="shared" si="14"/>
        <v>0.49999999999999994</v>
      </c>
      <c r="E99" s="133"/>
      <c r="F99" s="133">
        <f t="shared" si="15"/>
        <v>0.85633961628290267</v>
      </c>
      <c r="G99" s="133"/>
      <c r="H99" s="133">
        <f t="shared" si="16"/>
        <v>0.5</v>
      </c>
      <c r="I99" s="133"/>
      <c r="J99" s="133">
        <f t="shared" si="17"/>
        <v>1.5971326719051919</v>
      </c>
      <c r="K99" s="133"/>
      <c r="L99" s="133">
        <f t="shared" si="18"/>
        <v>-0.18519826390557223</v>
      </c>
      <c r="M99" s="133"/>
      <c r="O99" s="22"/>
      <c r="P99" s="105"/>
      <c r="Q99" s="105">
        <f t="shared" si="19"/>
        <v>0.49999999999999994</v>
      </c>
      <c r="R99" s="97">
        <f t="shared" si="20"/>
        <v>0.5</v>
      </c>
      <c r="T99" s="97">
        <f t="shared" si="21"/>
        <v>0.85633961628290267</v>
      </c>
      <c r="U99" s="97">
        <f t="shared" si="22"/>
        <v>1.5971326719051919</v>
      </c>
      <c r="V99" s="97">
        <f t="shared" si="23"/>
        <v>-0.18519826390557223</v>
      </c>
      <c r="W99" s="97">
        <f t="shared" si="24"/>
        <v>0.24999999999999994</v>
      </c>
      <c r="X99" s="97">
        <f t="shared" si="25"/>
        <v>0.25</v>
      </c>
      <c r="Y99" s="97">
        <f t="shared" si="26"/>
        <v>0.79856633595259596</v>
      </c>
      <c r="Z99" s="97">
        <f t="shared" si="27"/>
        <v>0.42816980814145128</v>
      </c>
    </row>
    <row r="100" spans="3:29" ht="18.899999999999999" customHeight="1" x14ac:dyDescent="0.2">
      <c r="C100" s="16">
        <f t="shared" si="28"/>
        <v>8</v>
      </c>
      <c r="D100" s="133">
        <f t="shared" si="14"/>
        <v>0.54999999999999993</v>
      </c>
      <c r="E100" s="133"/>
      <c r="F100" s="133">
        <f t="shared" si="15"/>
        <v>0.80393525165212665</v>
      </c>
      <c r="G100" s="133"/>
      <c r="H100" s="133">
        <f t="shared" si="16"/>
        <v>0.45000000000000007</v>
      </c>
      <c r="I100" s="133"/>
      <c r="J100" s="133">
        <f t="shared" si="17"/>
        <v>1.5075763234698629</v>
      </c>
      <c r="K100" s="133"/>
      <c r="L100" s="133">
        <f t="shared" si="18"/>
        <v>-0.29324494939007767</v>
      </c>
      <c r="M100" s="133"/>
      <c r="O100" s="22"/>
      <c r="P100" s="105"/>
      <c r="Q100" s="105">
        <f t="shared" si="19"/>
        <v>0.54999999999999993</v>
      </c>
      <c r="R100" s="97">
        <f t="shared" si="20"/>
        <v>0.45000000000000007</v>
      </c>
      <c r="T100" s="97">
        <f t="shared" si="21"/>
        <v>0.80393525165212665</v>
      </c>
      <c r="U100" s="97">
        <f t="shared" si="22"/>
        <v>1.5075763234698629</v>
      </c>
      <c r="V100" s="97">
        <f t="shared" si="23"/>
        <v>-0.29324494939007767</v>
      </c>
      <c r="W100" s="97">
        <f t="shared" si="24"/>
        <v>0.30249999999999994</v>
      </c>
      <c r="X100" s="97">
        <f t="shared" si="25"/>
        <v>0.20250000000000007</v>
      </c>
      <c r="Y100" s="97">
        <f t="shared" si="26"/>
        <v>0.67840934556143839</v>
      </c>
      <c r="Z100" s="97">
        <f t="shared" si="27"/>
        <v>0.44216438840866962</v>
      </c>
    </row>
    <row r="101" spans="3:29" ht="18.899999999999999" customHeight="1" x14ac:dyDescent="0.2">
      <c r="C101" s="16">
        <f t="shared" si="28"/>
        <v>9</v>
      </c>
      <c r="D101" s="133">
        <f t="shared" si="14"/>
        <v>0.6</v>
      </c>
      <c r="E101" s="133"/>
      <c r="F101" s="133">
        <f t="shared" si="15"/>
        <v>0.74581823715712925</v>
      </c>
      <c r="G101" s="133"/>
      <c r="H101" s="133">
        <f t="shared" si="16"/>
        <v>0.4</v>
      </c>
      <c r="I101" s="133"/>
      <c r="J101" s="133">
        <f t="shared" si="17"/>
        <v>1.4302290751653985</v>
      </c>
      <c r="K101" s="133"/>
      <c r="L101" s="133">
        <f t="shared" si="18"/>
        <v>-0.39555154911440277</v>
      </c>
      <c r="M101" s="133"/>
      <c r="O101" s="22"/>
      <c r="P101" s="105"/>
      <c r="Q101" s="105">
        <f t="shared" si="19"/>
        <v>0.6</v>
      </c>
      <c r="R101" s="97">
        <f t="shared" si="20"/>
        <v>0.4</v>
      </c>
      <c r="T101" s="97">
        <f t="shared" si="21"/>
        <v>0.74581823715712925</v>
      </c>
      <c r="U101" s="97">
        <f t="shared" si="22"/>
        <v>1.4302290751653985</v>
      </c>
      <c r="V101" s="97">
        <f t="shared" si="23"/>
        <v>-0.39555154911440277</v>
      </c>
      <c r="W101" s="97">
        <f t="shared" si="24"/>
        <v>0.36</v>
      </c>
      <c r="X101" s="97">
        <f t="shared" si="25"/>
        <v>0.16000000000000003</v>
      </c>
      <c r="Y101" s="97">
        <f t="shared" si="26"/>
        <v>0.57209163006615948</v>
      </c>
      <c r="Z101" s="97">
        <f t="shared" si="27"/>
        <v>0.44749094229427755</v>
      </c>
    </row>
    <row r="102" spans="3:29" ht="18.899999999999999" customHeight="1" x14ac:dyDescent="0.2">
      <c r="C102" s="16">
        <f t="shared" si="28"/>
        <v>10</v>
      </c>
      <c r="D102" s="133">
        <f t="shared" si="14"/>
        <v>0.65</v>
      </c>
      <c r="E102" s="133"/>
      <c r="F102" s="133">
        <f t="shared" si="15"/>
        <v>0.71353905813204532</v>
      </c>
      <c r="G102" s="133"/>
      <c r="H102" s="133">
        <f t="shared" si="16"/>
        <v>0.35</v>
      </c>
      <c r="I102" s="133"/>
      <c r="J102" s="133">
        <f t="shared" si="17"/>
        <v>1.3448009209079073</v>
      </c>
      <c r="K102" s="133"/>
      <c r="L102" s="133">
        <f t="shared" si="18"/>
        <v>-0.48076985446241527</v>
      </c>
      <c r="M102" s="133"/>
      <c r="O102" s="22"/>
      <c r="P102" s="105"/>
      <c r="Q102" s="105">
        <f t="shared" si="19"/>
        <v>0.65</v>
      </c>
      <c r="R102" s="97">
        <f t="shared" si="20"/>
        <v>0.35</v>
      </c>
      <c r="T102" s="97">
        <f t="shared" si="21"/>
        <v>0.71353905813204532</v>
      </c>
      <c r="U102" s="97">
        <f t="shared" si="22"/>
        <v>1.3448009209079073</v>
      </c>
      <c r="V102" s="97">
        <f t="shared" si="23"/>
        <v>-0.48076985446241527</v>
      </c>
      <c r="W102" s="97">
        <f t="shared" si="24"/>
        <v>0.42250000000000004</v>
      </c>
      <c r="X102" s="97">
        <f t="shared" si="25"/>
        <v>0.12249999999999998</v>
      </c>
      <c r="Y102" s="97">
        <f t="shared" si="26"/>
        <v>0.47068032231776752</v>
      </c>
      <c r="Z102" s="97">
        <f t="shared" si="27"/>
        <v>0.46380038778582949</v>
      </c>
    </row>
    <row r="103" spans="3:29" ht="18.899999999999999" customHeight="1" x14ac:dyDescent="0.2">
      <c r="C103" s="16">
        <f t="shared" si="28"/>
        <v>11</v>
      </c>
      <c r="D103" s="133">
        <f t="shared" si="14"/>
        <v>0.70000000000000007</v>
      </c>
      <c r="E103" s="133"/>
      <c r="F103" s="133">
        <f t="shared" si="15"/>
        <v>0.70788127785793931</v>
      </c>
      <c r="G103" s="133"/>
      <c r="H103" s="133">
        <f t="shared" si="16"/>
        <v>0.29999999999999993</v>
      </c>
      <c r="I103" s="133"/>
      <c r="J103" s="133">
        <f t="shared" si="17"/>
        <v>1.2592661428121752</v>
      </c>
      <c r="K103" s="133"/>
      <c r="L103" s="133">
        <f t="shared" si="18"/>
        <v>-0.55333109497075139</v>
      </c>
      <c r="M103" s="133"/>
      <c r="O103" s="22"/>
      <c r="P103" s="105"/>
      <c r="Q103" s="105">
        <f t="shared" si="19"/>
        <v>0.70000000000000007</v>
      </c>
      <c r="R103" s="97">
        <f t="shared" si="20"/>
        <v>0.29999999999999993</v>
      </c>
      <c r="T103" s="97">
        <f t="shared" si="21"/>
        <v>0.70788127785793931</v>
      </c>
      <c r="U103" s="97">
        <f t="shared" si="22"/>
        <v>1.2592661428121752</v>
      </c>
      <c r="V103" s="97">
        <f t="shared" si="23"/>
        <v>-0.55333109497075139</v>
      </c>
      <c r="W103" s="97">
        <f t="shared" si="24"/>
        <v>0.4900000000000001</v>
      </c>
      <c r="X103" s="97">
        <f t="shared" si="25"/>
        <v>8.9999999999999955E-2</v>
      </c>
      <c r="Y103" s="97">
        <f t="shared" si="26"/>
        <v>0.37777984284365246</v>
      </c>
      <c r="Z103" s="97">
        <f t="shared" si="27"/>
        <v>0.49551689450055758</v>
      </c>
    </row>
    <row r="104" spans="3:29" ht="18.899999999999999" customHeight="1" x14ac:dyDescent="0.2">
      <c r="C104" s="16">
        <f t="shared" si="28"/>
        <v>12</v>
      </c>
      <c r="D104" s="133">
        <f t="shared" si="14"/>
        <v>0.75000000000000011</v>
      </c>
      <c r="E104" s="133"/>
      <c r="F104" s="133">
        <f t="shared" si="15"/>
        <v>0.63230164652938248</v>
      </c>
      <c r="G104" s="133"/>
      <c r="H104" s="133">
        <f t="shared" si="16"/>
        <v>0.24999999999999989</v>
      </c>
      <c r="I104" s="133"/>
      <c r="J104" s="133">
        <f t="shared" si="17"/>
        <v>1.2102289045296273</v>
      </c>
      <c r="K104" s="133"/>
      <c r="L104" s="133">
        <f t="shared" si="18"/>
        <v>-0.64123490588982923</v>
      </c>
      <c r="M104" s="133"/>
      <c r="O104" s="22"/>
      <c r="P104" s="105"/>
      <c r="Q104" s="105">
        <f t="shared" si="19"/>
        <v>0.75000000000000011</v>
      </c>
      <c r="R104" s="97">
        <f t="shared" si="20"/>
        <v>0.24999999999999989</v>
      </c>
      <c r="T104" s="97">
        <f t="shared" si="21"/>
        <v>0.63230164652938248</v>
      </c>
      <c r="U104" s="97">
        <f t="shared" si="22"/>
        <v>1.2102289045296273</v>
      </c>
      <c r="V104" s="97">
        <f t="shared" si="23"/>
        <v>-0.64123490588982923</v>
      </c>
      <c r="W104" s="97">
        <f t="shared" si="24"/>
        <v>0.56250000000000022</v>
      </c>
      <c r="X104" s="97">
        <f t="shared" si="25"/>
        <v>6.2499999999999944E-2</v>
      </c>
      <c r="Y104" s="97">
        <f t="shared" si="26"/>
        <v>0.30255722613240671</v>
      </c>
      <c r="Z104" s="97">
        <f t="shared" si="27"/>
        <v>0.47422623489703691</v>
      </c>
    </row>
    <row r="105" spans="3:29" ht="18.899999999999999" customHeight="1" x14ac:dyDescent="0.2">
      <c r="C105" s="16">
        <f t="shared" si="28"/>
        <v>13</v>
      </c>
      <c r="D105" s="133">
        <f t="shared" si="14"/>
        <v>0.80000000000000016</v>
      </c>
      <c r="E105" s="133"/>
      <c r="F105" s="133">
        <f t="shared" si="15"/>
        <v>0.51471428964459998</v>
      </c>
      <c r="G105" s="133"/>
      <c r="H105" s="133">
        <f t="shared" si="16"/>
        <v>0.19999999999999984</v>
      </c>
      <c r="I105" s="133"/>
      <c r="J105" s="133">
        <f t="shared" si="17"/>
        <v>1.1635346615617155</v>
      </c>
      <c r="K105" s="133"/>
      <c r="L105" s="133">
        <f t="shared" si="18"/>
        <v>-0.72407361181371421</v>
      </c>
      <c r="M105" s="133"/>
      <c r="O105" s="22"/>
      <c r="P105" s="105"/>
      <c r="Q105" s="105">
        <f t="shared" si="19"/>
        <v>0.80000000000000016</v>
      </c>
      <c r="R105" s="97">
        <f t="shared" si="20"/>
        <v>0.19999999999999984</v>
      </c>
      <c r="T105" s="97">
        <f t="shared" si="21"/>
        <v>0.51471428964459998</v>
      </c>
      <c r="U105" s="97">
        <f t="shared" si="22"/>
        <v>1.1635346615617155</v>
      </c>
      <c r="V105" s="97">
        <f t="shared" si="23"/>
        <v>-0.72407361181371421</v>
      </c>
      <c r="W105" s="97">
        <f t="shared" si="24"/>
        <v>0.64000000000000024</v>
      </c>
      <c r="X105" s="97">
        <f t="shared" si="25"/>
        <v>3.9999999999999938E-2</v>
      </c>
      <c r="Y105" s="97">
        <f t="shared" si="26"/>
        <v>0.23270693231234291</v>
      </c>
      <c r="Z105" s="97">
        <f t="shared" si="27"/>
        <v>0.41177143171568004</v>
      </c>
    </row>
    <row r="106" spans="3:29" ht="18.899999999999999" customHeight="1" x14ac:dyDescent="0.2">
      <c r="C106" s="16">
        <f t="shared" si="28"/>
        <v>14</v>
      </c>
      <c r="D106" s="133">
        <f t="shared" si="14"/>
        <v>0.8500000000000002</v>
      </c>
      <c r="E106" s="133"/>
      <c r="F106" s="133">
        <f t="shared" si="15"/>
        <v>0.61080655481396984</v>
      </c>
      <c r="G106" s="133"/>
      <c r="H106" s="133">
        <f t="shared" si="16"/>
        <v>0.1499999999999998</v>
      </c>
      <c r="I106" s="133"/>
      <c r="J106" s="133">
        <f t="shared" si="17"/>
        <v>1.0692761825689245</v>
      </c>
      <c r="K106" s="133"/>
      <c r="L106" s="133">
        <f t="shared" si="18"/>
        <v>-0.75880889442273414</v>
      </c>
      <c r="M106" s="133"/>
      <c r="O106" s="22"/>
      <c r="P106" s="105"/>
      <c r="Q106" s="105">
        <f t="shared" si="19"/>
        <v>0.8500000000000002</v>
      </c>
      <c r="R106" s="97">
        <f t="shared" si="20"/>
        <v>0.1499999999999998</v>
      </c>
      <c r="T106" s="97">
        <f t="shared" si="21"/>
        <v>0.61080655481396984</v>
      </c>
      <c r="U106" s="97">
        <f t="shared" si="22"/>
        <v>1.0692761825689245</v>
      </c>
      <c r="V106" s="97">
        <f t="shared" si="23"/>
        <v>-0.75880889442273414</v>
      </c>
      <c r="W106" s="97">
        <f t="shared" si="24"/>
        <v>0.72250000000000036</v>
      </c>
      <c r="X106" s="97">
        <f t="shared" si="25"/>
        <v>2.249999999999994E-2</v>
      </c>
      <c r="Y106" s="97">
        <f t="shared" si="26"/>
        <v>0.16039142738533846</v>
      </c>
      <c r="Z106" s="97">
        <f t="shared" si="27"/>
        <v>0.51918557159187451</v>
      </c>
    </row>
    <row r="107" spans="3:29" ht="18.899999999999999" customHeight="1" x14ac:dyDescent="0.2">
      <c r="C107" s="74">
        <v>15</v>
      </c>
      <c r="D107" s="161">
        <f>B71</f>
        <v>0.31944170017885654</v>
      </c>
      <c r="E107" s="161"/>
      <c r="F107" s="161">
        <f>T107</f>
        <v>1.1493476645389333</v>
      </c>
      <c r="G107" s="161"/>
      <c r="H107" s="161">
        <f>1-D107</f>
        <v>0.68055829982114346</v>
      </c>
      <c r="I107" s="161"/>
      <c r="J107" s="161">
        <f>U107</f>
        <v>1.9425876312140682</v>
      </c>
      <c r="K107" s="161"/>
      <c r="L107" s="161">
        <f>V107</f>
        <v>0.33410393465388288</v>
      </c>
      <c r="M107" s="161"/>
      <c r="Q107" s="110">
        <f>I38</f>
        <v>0.31944170017885654</v>
      </c>
      <c r="R107" s="110">
        <f t="shared" si="20"/>
        <v>0.68055829982114346</v>
      </c>
      <c r="S107" s="110"/>
      <c r="T107" s="111">
        <f>LN(I42)/R107^2</f>
        <v>1.1493476645389333</v>
      </c>
      <c r="U107" s="111">
        <f>LN(I43)/Q107^2</f>
        <v>1.9425876312140682</v>
      </c>
      <c r="V107" s="111">
        <f>LN(I42/I43)</f>
        <v>0.33410393465388288</v>
      </c>
      <c r="W107" s="112">
        <f>Q107^2</f>
        <v>0.10204299981315847</v>
      </c>
      <c r="X107" s="112">
        <f>R107^2</f>
        <v>0.46315959945544538</v>
      </c>
      <c r="Y107" s="97">
        <f>R107*U107</f>
        <v>1.3220441355526287</v>
      </c>
      <c r="Z107" s="97">
        <f>Q107*T107</f>
        <v>0.3671495720569149</v>
      </c>
    </row>
    <row r="108" spans="3:29" ht="18.899999999999999" customHeight="1" x14ac:dyDescent="0.2">
      <c r="Q108" s="102">
        <f>SUM(Q95:Q106)</f>
        <v>6.9</v>
      </c>
      <c r="R108" s="102">
        <f t="shared" ref="R108:Z108" si="29">SUM(R95:R106)</f>
        <v>5.0999999999999996</v>
      </c>
      <c r="S108" s="102"/>
      <c r="T108" s="102">
        <f t="shared" si="29"/>
        <v>9.571737360642139</v>
      </c>
      <c r="U108" s="102">
        <f t="shared" si="29"/>
        <v>18.18303133227927</v>
      </c>
      <c r="V108" s="102">
        <f t="shared" si="29"/>
        <v>-3.5101561017415794</v>
      </c>
      <c r="W108" s="102">
        <f t="shared" si="29"/>
        <v>4.3250000000000011</v>
      </c>
      <c r="X108" s="102">
        <f t="shared" si="29"/>
        <v>2.5249999999999999</v>
      </c>
      <c r="Y108" s="102">
        <f t="shared" si="29"/>
        <v>8.3802813116895685</v>
      </c>
      <c r="Z108" s="102">
        <f t="shared" si="29"/>
        <v>5.163014216429632</v>
      </c>
    </row>
    <row r="109" spans="3:29" ht="18.899999999999999" customHeight="1" x14ac:dyDescent="0.2">
      <c r="S109" s="105"/>
      <c r="T109" s="113"/>
      <c r="U109" s="113"/>
      <c r="V109" s="113"/>
      <c r="W109" s="113"/>
      <c r="X109" s="113"/>
      <c r="Y109" s="113"/>
      <c r="Z109" s="113"/>
      <c r="AA109" s="41"/>
      <c r="AB109" s="41"/>
      <c r="AC109" s="5"/>
    </row>
    <row r="110" spans="3:29" ht="18.899999999999999" customHeight="1" x14ac:dyDescent="0.25">
      <c r="Q110" s="97" t="s">
        <v>40</v>
      </c>
      <c r="R110" s="97" t="s">
        <v>49</v>
      </c>
      <c r="S110" s="105"/>
      <c r="T110" s="114">
        <f>(Y108-X108*U108/R108)/(R108-X108*G124/R108)</f>
        <v>0.73956163738656289</v>
      </c>
      <c r="U110" s="115" t="s">
        <v>21</v>
      </c>
      <c r="V110" s="113"/>
      <c r="W110" s="113"/>
      <c r="X110" s="113"/>
      <c r="Y110" s="113"/>
      <c r="Z110" s="113"/>
      <c r="AA110" s="41"/>
      <c r="AB110" s="41"/>
      <c r="AC110" s="5"/>
    </row>
    <row r="111" spans="3:29" ht="18.899999999999999" customHeight="1" x14ac:dyDescent="0.25">
      <c r="R111" s="97" t="s">
        <v>50</v>
      </c>
      <c r="T111" s="116">
        <f>(U108-T110*G124)/R108</f>
        <v>1.8251552320863758</v>
      </c>
      <c r="U111" s="115" t="s">
        <v>52</v>
      </c>
      <c r="V111" s="113"/>
      <c r="W111" s="113"/>
      <c r="X111" s="113"/>
      <c r="Y111" s="113"/>
      <c r="Z111" s="113"/>
      <c r="AA111" s="41"/>
      <c r="AB111" s="41"/>
      <c r="AC111" s="5"/>
    </row>
    <row r="112" spans="3:29" ht="18.899999999999999" customHeight="1" x14ac:dyDescent="0.25">
      <c r="Q112" s="97" t="s">
        <v>44</v>
      </c>
      <c r="R112" s="97" t="s">
        <v>49</v>
      </c>
      <c r="S112" s="105"/>
      <c r="T112" s="114">
        <f>(Z108-W108*T108/Q108)/(Q108-W108*K124/Q108)</f>
        <v>-0.12125532433129181</v>
      </c>
      <c r="U112" s="117" t="s">
        <v>20</v>
      </c>
      <c r="V112" s="113"/>
      <c r="W112" s="113"/>
      <c r="X112" s="113"/>
      <c r="Y112" s="113"/>
      <c r="Z112" s="113"/>
      <c r="AA112" s="41"/>
      <c r="AB112" s="41"/>
      <c r="AC112" s="5"/>
    </row>
    <row r="113" spans="1:29" ht="18.899999999999999" customHeight="1" x14ac:dyDescent="0.25">
      <c r="R113" s="97" t="s">
        <v>50</v>
      </c>
      <c r="S113" s="105"/>
      <c r="T113" s="114">
        <f>(T108-T112*K124)/Q108</f>
        <v>1.3872083131365418</v>
      </c>
      <c r="U113" s="117" t="s">
        <v>51</v>
      </c>
      <c r="V113" s="113"/>
      <c r="W113" s="113"/>
      <c r="X113" s="113"/>
      <c r="Y113" s="113"/>
      <c r="Z113" s="113"/>
      <c r="AA113" s="41"/>
      <c r="AB113" s="41"/>
      <c r="AC113" s="5"/>
    </row>
    <row r="114" spans="1:29" ht="18.899999999999999" customHeight="1" x14ac:dyDescent="0.2">
      <c r="S114" s="105"/>
      <c r="T114" s="118"/>
      <c r="U114" s="118"/>
      <c r="V114" s="113"/>
      <c r="W114" s="113"/>
      <c r="X114" s="113"/>
      <c r="Y114" s="113"/>
      <c r="Z114" s="113"/>
      <c r="AA114" s="41"/>
      <c r="AB114" s="41"/>
      <c r="AC114" s="5"/>
    </row>
    <row r="115" spans="1:29" ht="18.899999999999999" customHeight="1" x14ac:dyDescent="0.2">
      <c r="S115" s="105"/>
      <c r="T115" s="118"/>
      <c r="U115" s="118"/>
      <c r="V115" s="113"/>
      <c r="W115" s="113"/>
      <c r="X115" s="113"/>
      <c r="Y115" s="113"/>
      <c r="Z115" s="113"/>
      <c r="AA115" s="41"/>
      <c r="AB115" s="41"/>
      <c r="AC115" s="5"/>
    </row>
    <row r="116" spans="1:29" ht="18.899999999999999" customHeight="1" x14ac:dyDescent="0.2">
      <c r="S116" s="105"/>
      <c r="T116" s="118"/>
      <c r="U116" s="118"/>
      <c r="V116" s="113"/>
      <c r="W116" s="113"/>
      <c r="X116" s="113"/>
      <c r="Y116" s="113"/>
      <c r="Z116" s="113"/>
      <c r="AA116" s="41"/>
      <c r="AB116" s="41"/>
      <c r="AC116" s="5"/>
    </row>
    <row r="117" spans="1:29" ht="18.899999999999999" customHeight="1" x14ac:dyDescent="0.2">
      <c r="S117" s="105"/>
      <c r="T117" s="113"/>
      <c r="U117" s="113"/>
      <c r="V117" s="113"/>
      <c r="W117" s="113"/>
      <c r="X117" s="113"/>
      <c r="Y117" s="113"/>
      <c r="Z117" s="113"/>
      <c r="AA117" s="41"/>
      <c r="AB117" s="41"/>
      <c r="AC117" s="5"/>
    </row>
    <row r="118" spans="1:29" ht="18.899999999999999" customHeight="1" x14ac:dyDescent="0.2">
      <c r="S118" s="105"/>
      <c r="T118" s="113"/>
      <c r="U118" s="113"/>
      <c r="V118" s="113"/>
      <c r="W118" s="113"/>
      <c r="X118" s="113"/>
      <c r="Y118" s="113"/>
      <c r="Z118" s="113"/>
      <c r="AA118" s="41"/>
      <c r="AB118" s="41"/>
      <c r="AC118" s="5"/>
    </row>
    <row r="119" spans="1:29" ht="18.899999999999999" customHeight="1" x14ac:dyDescent="0.2">
      <c r="S119" s="105"/>
      <c r="T119" s="119"/>
      <c r="U119" s="119"/>
      <c r="V119" s="119"/>
      <c r="W119" s="119"/>
      <c r="X119" s="119"/>
      <c r="Y119" s="119"/>
      <c r="Z119" s="113"/>
      <c r="AA119" s="41"/>
      <c r="AB119" s="41"/>
      <c r="AC119" s="5"/>
    </row>
    <row r="120" spans="1:29" ht="18.899999999999999" customHeight="1" x14ac:dyDescent="0.2">
      <c r="S120" s="105"/>
      <c r="T120" s="118"/>
      <c r="U120" s="118"/>
      <c r="V120" s="118"/>
      <c r="W120" s="118"/>
      <c r="X120" s="118"/>
      <c r="Y120" s="118"/>
      <c r="Z120" s="113"/>
      <c r="AA120" s="41"/>
      <c r="AB120" s="41"/>
      <c r="AC120" s="5"/>
    </row>
    <row r="121" spans="1:29" ht="18.899999999999999" customHeight="1" x14ac:dyDescent="0.2">
      <c r="H121" s="60" t="s">
        <v>84</v>
      </c>
      <c r="S121" s="105"/>
      <c r="T121" s="118"/>
      <c r="U121" s="118"/>
      <c r="V121" s="118"/>
      <c r="W121" s="118"/>
      <c r="X121" s="118"/>
      <c r="Y121" s="118"/>
      <c r="Z121" s="113"/>
      <c r="AA121" s="41"/>
      <c r="AB121" s="41"/>
      <c r="AC121" s="5"/>
    </row>
    <row r="122" spans="1:29" ht="18.899999999999999" customHeight="1" x14ac:dyDescent="0.2">
      <c r="H122" s="60" t="s">
        <v>85</v>
      </c>
      <c r="S122" s="105"/>
      <c r="T122" s="118"/>
      <c r="U122" s="118"/>
      <c r="V122" s="118"/>
      <c r="W122" s="118"/>
      <c r="X122" s="118"/>
      <c r="Y122" s="118"/>
      <c r="Z122" s="113"/>
      <c r="AA122" s="41"/>
      <c r="AB122" s="41"/>
      <c r="AC122" s="5"/>
    </row>
    <row r="123" spans="1:29" ht="18.899999999999999" customHeight="1" thickBot="1" x14ac:dyDescent="0.25">
      <c r="E123" s="137"/>
      <c r="F123" s="137"/>
      <c r="G123" s="172" t="s">
        <v>38</v>
      </c>
      <c r="H123" s="179"/>
      <c r="I123" s="134"/>
      <c r="J123" s="134"/>
      <c r="K123" s="134"/>
      <c r="L123" s="134"/>
      <c r="S123" s="105"/>
      <c r="T123" s="113"/>
      <c r="U123" s="113"/>
      <c r="V123" s="113"/>
      <c r="W123" s="113"/>
      <c r="X123" s="113"/>
      <c r="Y123" s="113"/>
      <c r="Z123" s="113"/>
      <c r="AA123" s="41"/>
      <c r="AB123" s="41"/>
      <c r="AC123" s="5"/>
    </row>
    <row r="124" spans="1:29" ht="18.899999999999999" customHeight="1" thickTop="1" thickBot="1" x14ac:dyDescent="0.25">
      <c r="E124" s="137" t="s">
        <v>19</v>
      </c>
      <c r="F124" s="173"/>
      <c r="G124" s="170">
        <v>12</v>
      </c>
      <c r="H124" s="171"/>
      <c r="I124" s="134"/>
      <c r="J124" s="175"/>
      <c r="K124" s="134"/>
      <c r="L124" s="174"/>
      <c r="S124" s="105"/>
      <c r="T124" s="119"/>
      <c r="U124" s="119"/>
      <c r="V124" s="119"/>
      <c r="W124" s="119"/>
      <c r="X124" s="119"/>
      <c r="Y124" s="119"/>
      <c r="Z124" s="119"/>
      <c r="AA124" s="42"/>
      <c r="AB124" s="42"/>
      <c r="AC124" s="5"/>
    </row>
    <row r="125" spans="1:29" ht="18.899999999999999" customHeight="1" thickTop="1" x14ac:dyDescent="0.2">
      <c r="E125" s="137" t="s">
        <v>103</v>
      </c>
      <c r="F125" s="137"/>
      <c r="G125" s="168">
        <f>T111</f>
        <v>1.8251552320863758</v>
      </c>
      <c r="H125" s="181"/>
      <c r="I125" s="134"/>
      <c r="J125" s="134"/>
      <c r="K125" s="158"/>
      <c r="L125" s="178"/>
      <c r="S125" s="105"/>
      <c r="T125" s="118"/>
      <c r="U125" s="118"/>
      <c r="V125" s="118"/>
      <c r="W125" s="118"/>
      <c r="X125" s="118"/>
      <c r="Y125" s="118"/>
      <c r="Z125" s="118"/>
      <c r="AA125" s="40"/>
      <c r="AB125" s="40"/>
      <c r="AC125" s="5"/>
    </row>
    <row r="126" spans="1:29" ht="18.899999999999999" customHeight="1" x14ac:dyDescent="0.2">
      <c r="E126" s="137" t="s">
        <v>60</v>
      </c>
      <c r="F126" s="137"/>
      <c r="G126" s="164">
        <f>G125/2+G127</f>
        <v>1.6521392534297508</v>
      </c>
      <c r="H126" s="167"/>
      <c r="I126" s="134"/>
      <c r="J126" s="134"/>
      <c r="K126" s="135"/>
      <c r="L126" s="136"/>
      <c r="S126" s="105"/>
      <c r="T126" s="118"/>
      <c r="U126" s="118"/>
      <c r="V126" s="118"/>
      <c r="W126" s="118"/>
      <c r="X126" s="118"/>
      <c r="Y126" s="118"/>
      <c r="Z126" s="118"/>
      <c r="AA126" s="40"/>
      <c r="AB126" s="40"/>
      <c r="AC126" s="5"/>
    </row>
    <row r="127" spans="1:29" ht="18.899999999999999" customHeight="1" x14ac:dyDescent="0.2">
      <c r="A127" s="5"/>
      <c r="B127" s="5"/>
      <c r="C127" s="5"/>
      <c r="D127" s="21"/>
      <c r="E127" s="137" t="s">
        <v>61</v>
      </c>
      <c r="F127" s="137"/>
      <c r="G127" s="164">
        <f>T110</f>
        <v>0.73956163738656289</v>
      </c>
      <c r="H127" s="167"/>
      <c r="I127" s="134"/>
      <c r="J127" s="134"/>
      <c r="K127" s="135"/>
      <c r="L127" s="135"/>
      <c r="S127" s="105"/>
      <c r="T127" s="113"/>
      <c r="U127" s="113"/>
      <c r="V127" s="113"/>
      <c r="W127" s="113"/>
      <c r="X127" s="113"/>
      <c r="Y127" s="113"/>
      <c r="Z127" s="113"/>
      <c r="AA127" s="41"/>
      <c r="AB127" s="41"/>
      <c r="AC127" s="5"/>
    </row>
    <row r="128" spans="1:29" ht="18.899999999999999" customHeight="1" x14ac:dyDescent="0.2">
      <c r="A128" s="52" t="s">
        <v>73</v>
      </c>
      <c r="B128" s="5"/>
      <c r="C128" s="5"/>
      <c r="D128" s="5"/>
      <c r="E128" s="5"/>
    </row>
    <row r="129" spans="3:26" ht="18.899999999999999" customHeight="1" x14ac:dyDescent="0.2">
      <c r="H129" s="11" t="s">
        <v>56</v>
      </c>
      <c r="O129" s="7"/>
      <c r="P129" s="105"/>
      <c r="Q129" s="109" t="s">
        <v>41</v>
      </c>
      <c r="R129" s="97" t="s">
        <v>40</v>
      </c>
      <c r="T129" s="97" t="s">
        <v>42</v>
      </c>
      <c r="U129" s="97" t="s">
        <v>43</v>
      </c>
      <c r="W129" s="97" t="s">
        <v>45</v>
      </c>
      <c r="X129" s="97" t="s">
        <v>46</v>
      </c>
      <c r="Y129" s="97" t="s">
        <v>47</v>
      </c>
      <c r="Z129" s="97" t="s">
        <v>48</v>
      </c>
    </row>
    <row r="130" spans="3:26" ht="18.899999999999999" customHeight="1" x14ac:dyDescent="0.2">
      <c r="C130" s="3"/>
      <c r="D130" s="142" t="s">
        <v>12</v>
      </c>
      <c r="E130" s="137"/>
      <c r="F130" s="142" t="s">
        <v>15</v>
      </c>
      <c r="G130" s="137"/>
      <c r="H130" s="137" t="s">
        <v>13</v>
      </c>
      <c r="I130" s="137"/>
      <c r="J130" s="142" t="s">
        <v>14</v>
      </c>
      <c r="K130" s="137"/>
      <c r="L130" s="142" t="s">
        <v>18</v>
      </c>
      <c r="M130" s="137"/>
      <c r="O130" s="22"/>
      <c r="P130" s="105"/>
      <c r="Q130" s="105" t="s">
        <v>28</v>
      </c>
      <c r="R130" s="97" t="s">
        <v>29</v>
      </c>
      <c r="T130" s="98" t="s">
        <v>57</v>
      </c>
      <c r="U130" s="98" t="s">
        <v>58</v>
      </c>
      <c r="V130" s="98" t="s">
        <v>59</v>
      </c>
    </row>
    <row r="131" spans="3:26" ht="18.899999999999999" customHeight="1" x14ac:dyDescent="0.2">
      <c r="C131" s="16">
        <v>1</v>
      </c>
      <c r="D131" s="133">
        <f t="shared" ref="D131:D145" si="30">B52</f>
        <v>0.1</v>
      </c>
      <c r="E131" s="133"/>
      <c r="F131" s="133">
        <f t="shared" ref="F131:F145" si="31">T131</f>
        <v>1.4990019522315781</v>
      </c>
      <c r="G131" s="133"/>
      <c r="H131" s="133">
        <f t="shared" ref="H131:H145" si="32">1-D131</f>
        <v>0.9</v>
      </c>
      <c r="I131" s="133"/>
      <c r="J131" s="133">
        <f t="shared" ref="J131:J145" si="33">U131</f>
        <v>3.013421159561537</v>
      </c>
      <c r="K131" s="133"/>
      <c r="L131" s="133">
        <f t="shared" ref="L131:L145" si="34">V131</f>
        <v>1.184057369711963</v>
      </c>
      <c r="M131" s="133"/>
      <c r="O131" s="22"/>
      <c r="P131" s="105"/>
      <c r="Q131" s="105">
        <f t="shared" ref="Q131:Q145" si="35">Q52</f>
        <v>0.1</v>
      </c>
      <c r="R131" s="97">
        <f t="shared" ref="R131:R145" si="36">1-Q131</f>
        <v>0.9</v>
      </c>
      <c r="T131" s="97">
        <f t="shared" ref="T131:T145" si="37">LN(T52)/R131^2</f>
        <v>1.4990019522315781</v>
      </c>
      <c r="U131" s="97">
        <f t="shared" ref="U131:U145" si="38">LN(U52)/Q131^2</f>
        <v>3.013421159561537</v>
      </c>
      <c r="V131" s="97">
        <f t="shared" ref="V131:V145" si="39">LN(T52/U52)</f>
        <v>1.184057369711963</v>
      </c>
      <c r="W131" s="97">
        <f t="shared" ref="W131:W145" si="40">Q131^2</f>
        <v>1.0000000000000002E-2</v>
      </c>
      <c r="X131" s="97">
        <f t="shared" ref="X131:X145" si="41">R131^2</f>
        <v>0.81</v>
      </c>
      <c r="Y131" s="97">
        <f t="shared" ref="Y131:Y145" si="42">R131*U131</f>
        <v>2.7120790436053834</v>
      </c>
      <c r="Z131" s="97">
        <f t="shared" ref="Z131:Z145" si="43">Q131*T131</f>
        <v>0.14990019522315781</v>
      </c>
    </row>
    <row r="132" spans="3:26" ht="18.899999999999999" customHeight="1" x14ac:dyDescent="0.2">
      <c r="C132" s="16">
        <f t="shared" ref="C132:C145" si="44">C131+1</f>
        <v>2</v>
      </c>
      <c r="D132" s="133">
        <f t="shared" si="30"/>
        <v>0.15000000000000002</v>
      </c>
      <c r="E132" s="133"/>
      <c r="F132" s="133">
        <f t="shared" si="31"/>
        <v>1.3769269972154288</v>
      </c>
      <c r="G132" s="133"/>
      <c r="H132" s="133">
        <f t="shared" si="32"/>
        <v>0.85</v>
      </c>
      <c r="I132" s="133"/>
      <c r="J132" s="133">
        <f t="shared" si="33"/>
        <v>2.7377555842180752</v>
      </c>
      <c r="K132" s="133"/>
      <c r="L132" s="133">
        <f t="shared" si="34"/>
        <v>0.9332302548432404</v>
      </c>
      <c r="M132" s="133"/>
      <c r="O132" s="22"/>
      <c r="P132" s="105"/>
      <c r="Q132" s="105">
        <f t="shared" si="35"/>
        <v>0.15000000000000002</v>
      </c>
      <c r="R132" s="97">
        <f t="shared" si="36"/>
        <v>0.85</v>
      </c>
      <c r="T132" s="97">
        <f t="shared" si="37"/>
        <v>1.3769269972154288</v>
      </c>
      <c r="U132" s="97">
        <f t="shared" si="38"/>
        <v>2.7377555842180752</v>
      </c>
      <c r="V132" s="97">
        <f t="shared" si="39"/>
        <v>0.9332302548432404</v>
      </c>
      <c r="W132" s="97">
        <f t="shared" si="40"/>
        <v>2.2500000000000006E-2</v>
      </c>
      <c r="X132" s="97">
        <f t="shared" si="41"/>
        <v>0.72249999999999992</v>
      </c>
      <c r="Y132" s="97">
        <f t="shared" si="42"/>
        <v>2.3270922465853641</v>
      </c>
      <c r="Z132" s="97">
        <f t="shared" si="43"/>
        <v>0.20653904958231434</v>
      </c>
    </row>
    <row r="133" spans="3:26" ht="18.899999999999999" customHeight="1" x14ac:dyDescent="0.2">
      <c r="C133" s="16">
        <f t="shared" si="44"/>
        <v>3</v>
      </c>
      <c r="D133" s="133">
        <f t="shared" si="30"/>
        <v>0.2</v>
      </c>
      <c r="E133" s="133"/>
      <c r="F133" s="133">
        <f t="shared" si="31"/>
        <v>1.2598237396988883</v>
      </c>
      <c r="G133" s="133"/>
      <c r="H133" s="133">
        <f t="shared" si="32"/>
        <v>0.8</v>
      </c>
      <c r="I133" s="133"/>
      <c r="J133" s="133">
        <f t="shared" si="33"/>
        <v>2.5361951238284446</v>
      </c>
      <c r="K133" s="133"/>
      <c r="L133" s="133">
        <f t="shared" si="34"/>
        <v>0.70483938845415106</v>
      </c>
      <c r="M133" s="133"/>
      <c r="O133" s="22"/>
      <c r="P133" s="105"/>
      <c r="Q133" s="105">
        <f t="shared" si="35"/>
        <v>0.2</v>
      </c>
      <c r="R133" s="97">
        <f t="shared" si="36"/>
        <v>0.8</v>
      </c>
      <c r="T133" s="97">
        <f t="shared" si="37"/>
        <v>1.2598237396988883</v>
      </c>
      <c r="U133" s="97">
        <f t="shared" si="38"/>
        <v>2.5361951238284446</v>
      </c>
      <c r="V133" s="97">
        <f t="shared" si="39"/>
        <v>0.70483938845415106</v>
      </c>
      <c r="W133" s="97">
        <f t="shared" si="40"/>
        <v>4.0000000000000008E-2</v>
      </c>
      <c r="X133" s="97">
        <f t="shared" si="41"/>
        <v>0.64000000000000012</v>
      </c>
      <c r="Y133" s="97">
        <f t="shared" si="42"/>
        <v>2.0289560990627558</v>
      </c>
      <c r="Z133" s="97">
        <f t="shared" si="43"/>
        <v>0.25196474793977769</v>
      </c>
    </row>
    <row r="134" spans="3:26" ht="18.899999999999999" customHeight="1" x14ac:dyDescent="0.2">
      <c r="C134" s="16">
        <f t="shared" si="44"/>
        <v>4</v>
      </c>
      <c r="D134" s="133">
        <f t="shared" si="30"/>
        <v>0.25</v>
      </c>
      <c r="E134" s="133"/>
      <c r="F134" s="133">
        <f t="shared" si="31"/>
        <v>1.1634071362369611</v>
      </c>
      <c r="G134" s="133"/>
      <c r="H134" s="133">
        <f t="shared" si="32"/>
        <v>0.75</v>
      </c>
      <c r="I134" s="133"/>
      <c r="J134" s="133">
        <f t="shared" si="33"/>
        <v>2.3279581856649521</v>
      </c>
      <c r="K134" s="133"/>
      <c r="L134" s="133">
        <f t="shared" si="34"/>
        <v>0.50891912752923119</v>
      </c>
      <c r="M134" s="133"/>
      <c r="O134" s="22"/>
      <c r="P134" s="105"/>
      <c r="Q134" s="105">
        <f t="shared" si="35"/>
        <v>0.25</v>
      </c>
      <c r="R134" s="97">
        <f t="shared" si="36"/>
        <v>0.75</v>
      </c>
      <c r="T134" s="97">
        <f t="shared" si="37"/>
        <v>1.1634071362369611</v>
      </c>
      <c r="U134" s="97">
        <f t="shared" si="38"/>
        <v>2.3279581856649521</v>
      </c>
      <c r="V134" s="97">
        <f t="shared" si="39"/>
        <v>0.50891912752923119</v>
      </c>
      <c r="W134" s="97">
        <f t="shared" si="40"/>
        <v>6.25E-2</v>
      </c>
      <c r="X134" s="97">
        <f t="shared" si="41"/>
        <v>0.5625</v>
      </c>
      <c r="Y134" s="97">
        <f t="shared" si="42"/>
        <v>1.7459686392487139</v>
      </c>
      <c r="Z134" s="97">
        <f t="shared" si="43"/>
        <v>0.29085178405924028</v>
      </c>
    </row>
    <row r="135" spans="3:26" ht="18.899999999999999" customHeight="1" x14ac:dyDescent="0.2">
      <c r="C135" s="16">
        <f t="shared" si="44"/>
        <v>5</v>
      </c>
      <c r="D135" s="133">
        <f t="shared" si="30"/>
        <v>0.3</v>
      </c>
      <c r="E135" s="133"/>
      <c r="F135" s="133">
        <f t="shared" si="31"/>
        <v>1.0858902822897751</v>
      </c>
      <c r="G135" s="133"/>
      <c r="H135" s="133">
        <f t="shared" si="32"/>
        <v>0.7</v>
      </c>
      <c r="I135" s="133"/>
      <c r="J135" s="133">
        <f t="shared" si="33"/>
        <v>2.13066676317619</v>
      </c>
      <c r="K135" s="133"/>
      <c r="L135" s="133">
        <f t="shared" si="34"/>
        <v>0.34032622963613279</v>
      </c>
      <c r="M135" s="133"/>
      <c r="O135" s="22"/>
      <c r="P135" s="105"/>
      <c r="Q135" s="105">
        <f t="shared" si="35"/>
        <v>0.3</v>
      </c>
      <c r="R135" s="97">
        <f t="shared" si="36"/>
        <v>0.7</v>
      </c>
      <c r="T135" s="97">
        <f t="shared" si="37"/>
        <v>1.0858902822897751</v>
      </c>
      <c r="U135" s="97">
        <f t="shared" si="38"/>
        <v>2.13066676317619</v>
      </c>
      <c r="V135" s="97">
        <f t="shared" si="39"/>
        <v>0.34032622963613279</v>
      </c>
      <c r="W135" s="97">
        <f t="shared" si="40"/>
        <v>0.09</v>
      </c>
      <c r="X135" s="97">
        <f t="shared" si="41"/>
        <v>0.48999999999999994</v>
      </c>
      <c r="Y135" s="97">
        <f t="shared" si="42"/>
        <v>1.491466734223333</v>
      </c>
      <c r="Z135" s="97">
        <f t="shared" si="43"/>
        <v>0.32576708468693255</v>
      </c>
    </row>
    <row r="136" spans="3:26" ht="18.899999999999999" customHeight="1" x14ac:dyDescent="0.2">
      <c r="C136" s="16">
        <f t="shared" si="44"/>
        <v>6</v>
      </c>
      <c r="D136" s="133">
        <f t="shared" si="30"/>
        <v>0.35</v>
      </c>
      <c r="E136" s="133"/>
      <c r="F136" s="133">
        <f t="shared" si="31"/>
        <v>1.0207556095831798</v>
      </c>
      <c r="G136" s="133"/>
      <c r="H136" s="133">
        <f t="shared" si="32"/>
        <v>0.65</v>
      </c>
      <c r="I136" s="133"/>
      <c r="J136" s="133">
        <f t="shared" si="33"/>
        <v>1.9610060114794929</v>
      </c>
      <c r="K136" s="133"/>
      <c r="L136" s="133">
        <f t="shared" si="34"/>
        <v>0.19104600864265561</v>
      </c>
      <c r="M136" s="133"/>
      <c r="O136" s="22"/>
      <c r="P136" s="105"/>
      <c r="Q136" s="105">
        <f t="shared" si="35"/>
        <v>0.35</v>
      </c>
      <c r="R136" s="97">
        <f t="shared" si="36"/>
        <v>0.65</v>
      </c>
      <c r="T136" s="97">
        <f t="shared" si="37"/>
        <v>1.0207556095831798</v>
      </c>
      <c r="U136" s="97">
        <f t="shared" si="38"/>
        <v>1.9610060114794929</v>
      </c>
      <c r="V136" s="97">
        <f t="shared" si="39"/>
        <v>0.19104600864265561</v>
      </c>
      <c r="W136" s="97">
        <f t="shared" si="40"/>
        <v>0.12249999999999998</v>
      </c>
      <c r="X136" s="97">
        <f t="shared" si="41"/>
        <v>0.42250000000000004</v>
      </c>
      <c r="Y136" s="97">
        <f t="shared" si="42"/>
        <v>1.2746539074616705</v>
      </c>
      <c r="Z136" s="97">
        <f t="shared" si="43"/>
        <v>0.35726446335411288</v>
      </c>
    </row>
    <row r="137" spans="3:26" ht="18.899999999999999" customHeight="1" x14ac:dyDescent="0.2">
      <c r="C137" s="16">
        <f t="shared" si="44"/>
        <v>7</v>
      </c>
      <c r="D137" s="133">
        <f t="shared" si="30"/>
        <v>0.39999999999999997</v>
      </c>
      <c r="E137" s="133"/>
      <c r="F137" s="133">
        <f t="shared" si="31"/>
        <v>0.96465964922759528</v>
      </c>
      <c r="G137" s="133"/>
      <c r="H137" s="133">
        <f t="shared" si="32"/>
        <v>0.60000000000000009</v>
      </c>
      <c r="I137" s="133"/>
      <c r="J137" s="133">
        <f t="shared" si="33"/>
        <v>1.8171017269266401</v>
      </c>
      <c r="K137" s="133"/>
      <c r="L137" s="133">
        <f t="shared" si="34"/>
        <v>5.6541197413672008E-2</v>
      </c>
      <c r="M137" s="133"/>
      <c r="O137" s="22"/>
      <c r="P137" s="105"/>
      <c r="Q137" s="105">
        <f t="shared" si="35"/>
        <v>0.39999999999999997</v>
      </c>
      <c r="R137" s="97">
        <f t="shared" si="36"/>
        <v>0.60000000000000009</v>
      </c>
      <c r="T137" s="97">
        <f t="shared" si="37"/>
        <v>0.96465964922759528</v>
      </c>
      <c r="U137" s="97">
        <f t="shared" si="38"/>
        <v>1.8171017269266401</v>
      </c>
      <c r="V137" s="97">
        <f t="shared" si="39"/>
        <v>5.6541197413672008E-2</v>
      </c>
      <c r="W137" s="97">
        <f t="shared" si="40"/>
        <v>0.15999999999999998</v>
      </c>
      <c r="X137" s="97">
        <f t="shared" si="41"/>
        <v>0.3600000000000001</v>
      </c>
      <c r="Y137" s="97">
        <f t="shared" si="42"/>
        <v>1.0902610361559841</v>
      </c>
      <c r="Z137" s="97">
        <f t="shared" si="43"/>
        <v>0.38586385969103809</v>
      </c>
    </row>
    <row r="138" spans="3:26" ht="18.899999999999999" customHeight="1" x14ac:dyDescent="0.2">
      <c r="C138" s="16">
        <f t="shared" si="44"/>
        <v>8</v>
      </c>
      <c r="D138" s="133">
        <f t="shared" si="30"/>
        <v>0.44999999999999996</v>
      </c>
      <c r="E138" s="133"/>
      <c r="F138" s="133">
        <f t="shared" si="31"/>
        <v>0.91509588747149306</v>
      </c>
      <c r="G138" s="133"/>
      <c r="H138" s="133">
        <f t="shared" si="32"/>
        <v>0.55000000000000004</v>
      </c>
      <c r="I138" s="133"/>
      <c r="J138" s="133">
        <f t="shared" si="33"/>
        <v>1.6922119477761466</v>
      </c>
      <c r="K138" s="133"/>
      <c r="L138" s="133">
        <f t="shared" si="34"/>
        <v>-6.5856413464542948E-2</v>
      </c>
      <c r="M138" s="133"/>
      <c r="Q138" s="105">
        <f t="shared" si="35"/>
        <v>0.44999999999999996</v>
      </c>
      <c r="R138" s="97">
        <f t="shared" si="36"/>
        <v>0.55000000000000004</v>
      </c>
      <c r="T138" s="97">
        <f t="shared" si="37"/>
        <v>0.91509588747149306</v>
      </c>
      <c r="U138" s="97">
        <f t="shared" si="38"/>
        <v>1.6922119477761466</v>
      </c>
      <c r="V138" s="97">
        <f t="shared" si="39"/>
        <v>-6.5856413464542948E-2</v>
      </c>
      <c r="W138" s="97">
        <f t="shared" si="40"/>
        <v>0.20249999999999996</v>
      </c>
      <c r="X138" s="97">
        <f t="shared" si="41"/>
        <v>0.30250000000000005</v>
      </c>
      <c r="Y138" s="97">
        <f t="shared" si="42"/>
        <v>0.93071657127688068</v>
      </c>
      <c r="Z138" s="97">
        <f t="shared" si="43"/>
        <v>0.41179314936217182</v>
      </c>
    </row>
    <row r="139" spans="3:26" ht="18.899999999999999" customHeight="1" x14ac:dyDescent="0.2">
      <c r="C139" s="16">
        <f t="shared" si="44"/>
        <v>9</v>
      </c>
      <c r="D139" s="133">
        <f t="shared" si="30"/>
        <v>0.49999999999999994</v>
      </c>
      <c r="E139" s="133"/>
      <c r="F139" s="133">
        <f t="shared" si="31"/>
        <v>0.85633961628290267</v>
      </c>
      <c r="G139" s="133"/>
      <c r="H139" s="133">
        <f t="shared" si="32"/>
        <v>0.5</v>
      </c>
      <c r="I139" s="133"/>
      <c r="J139" s="133">
        <f t="shared" si="33"/>
        <v>1.5971326719051919</v>
      </c>
      <c r="K139" s="133"/>
      <c r="L139" s="133">
        <f t="shared" si="34"/>
        <v>-0.18519826390557223</v>
      </c>
      <c r="M139" s="133"/>
      <c r="O139" s="22"/>
      <c r="P139" s="105"/>
      <c r="Q139" s="105">
        <f t="shared" si="35"/>
        <v>0.49999999999999994</v>
      </c>
      <c r="R139" s="97">
        <f t="shared" si="36"/>
        <v>0.5</v>
      </c>
      <c r="T139" s="97">
        <f t="shared" si="37"/>
        <v>0.85633961628290267</v>
      </c>
      <c r="U139" s="97">
        <f t="shared" si="38"/>
        <v>1.5971326719051919</v>
      </c>
      <c r="V139" s="97">
        <f t="shared" si="39"/>
        <v>-0.18519826390557223</v>
      </c>
      <c r="W139" s="97">
        <f t="shared" si="40"/>
        <v>0.24999999999999994</v>
      </c>
      <c r="X139" s="97">
        <f t="shared" si="41"/>
        <v>0.25</v>
      </c>
      <c r="Y139" s="97">
        <f t="shared" si="42"/>
        <v>0.79856633595259596</v>
      </c>
      <c r="Z139" s="97">
        <f t="shared" si="43"/>
        <v>0.42816980814145128</v>
      </c>
    </row>
    <row r="140" spans="3:26" ht="18.899999999999999" customHeight="1" x14ac:dyDescent="0.2">
      <c r="C140" s="16">
        <f t="shared" si="44"/>
        <v>10</v>
      </c>
      <c r="D140" s="133">
        <f t="shared" si="30"/>
        <v>0.54999999999999993</v>
      </c>
      <c r="E140" s="133"/>
      <c r="F140" s="133">
        <f t="shared" si="31"/>
        <v>0.80393525165212665</v>
      </c>
      <c r="G140" s="133"/>
      <c r="H140" s="133">
        <f t="shared" si="32"/>
        <v>0.45000000000000007</v>
      </c>
      <c r="I140" s="133"/>
      <c r="J140" s="133">
        <f t="shared" si="33"/>
        <v>1.5075763234698629</v>
      </c>
      <c r="K140" s="133"/>
      <c r="L140" s="133">
        <f t="shared" si="34"/>
        <v>-0.29324494939007767</v>
      </c>
      <c r="M140" s="133"/>
      <c r="O140" s="22"/>
      <c r="P140" s="105"/>
      <c r="Q140" s="105">
        <f t="shared" si="35"/>
        <v>0.54999999999999993</v>
      </c>
      <c r="R140" s="97">
        <f t="shared" si="36"/>
        <v>0.45000000000000007</v>
      </c>
      <c r="T140" s="97">
        <f t="shared" si="37"/>
        <v>0.80393525165212665</v>
      </c>
      <c r="U140" s="97">
        <f t="shared" si="38"/>
        <v>1.5075763234698629</v>
      </c>
      <c r="V140" s="97">
        <f t="shared" si="39"/>
        <v>-0.29324494939007767</v>
      </c>
      <c r="W140" s="97">
        <f t="shared" si="40"/>
        <v>0.30249999999999994</v>
      </c>
      <c r="X140" s="97">
        <f t="shared" si="41"/>
        <v>0.20250000000000007</v>
      </c>
      <c r="Y140" s="97">
        <f t="shared" si="42"/>
        <v>0.67840934556143839</v>
      </c>
      <c r="Z140" s="97">
        <f t="shared" si="43"/>
        <v>0.44216438840866962</v>
      </c>
    </row>
    <row r="141" spans="3:26" ht="18.899999999999999" customHeight="1" x14ac:dyDescent="0.2">
      <c r="C141" s="16">
        <f t="shared" si="44"/>
        <v>11</v>
      </c>
      <c r="D141" s="133">
        <f t="shared" si="30"/>
        <v>0.6</v>
      </c>
      <c r="E141" s="133"/>
      <c r="F141" s="133">
        <f t="shared" si="31"/>
        <v>0.74581823715712925</v>
      </c>
      <c r="G141" s="133"/>
      <c r="H141" s="133">
        <f t="shared" si="32"/>
        <v>0.4</v>
      </c>
      <c r="I141" s="133"/>
      <c r="J141" s="133">
        <f t="shared" si="33"/>
        <v>1.4302290751653985</v>
      </c>
      <c r="K141" s="133"/>
      <c r="L141" s="133">
        <f t="shared" si="34"/>
        <v>-0.39555154911440277</v>
      </c>
      <c r="M141" s="133"/>
      <c r="O141" s="22"/>
      <c r="P141" s="105"/>
      <c r="Q141" s="105">
        <f t="shared" si="35"/>
        <v>0.6</v>
      </c>
      <c r="R141" s="97">
        <f t="shared" si="36"/>
        <v>0.4</v>
      </c>
      <c r="T141" s="97">
        <f t="shared" si="37"/>
        <v>0.74581823715712925</v>
      </c>
      <c r="U141" s="97">
        <f t="shared" si="38"/>
        <v>1.4302290751653985</v>
      </c>
      <c r="V141" s="97">
        <f t="shared" si="39"/>
        <v>-0.39555154911440277</v>
      </c>
      <c r="W141" s="97">
        <f t="shared" si="40"/>
        <v>0.36</v>
      </c>
      <c r="X141" s="97">
        <f t="shared" si="41"/>
        <v>0.16000000000000003</v>
      </c>
      <c r="Y141" s="97">
        <f t="shared" si="42"/>
        <v>0.57209163006615948</v>
      </c>
      <c r="Z141" s="97">
        <f t="shared" si="43"/>
        <v>0.44749094229427755</v>
      </c>
    </row>
    <row r="142" spans="3:26" ht="18.899999999999999" customHeight="1" x14ac:dyDescent="0.2">
      <c r="C142" s="16">
        <f t="shared" si="44"/>
        <v>12</v>
      </c>
      <c r="D142" s="133">
        <f t="shared" si="30"/>
        <v>0.65</v>
      </c>
      <c r="E142" s="133"/>
      <c r="F142" s="133">
        <f t="shared" si="31"/>
        <v>0.71353905813204532</v>
      </c>
      <c r="G142" s="133"/>
      <c r="H142" s="133">
        <f t="shared" si="32"/>
        <v>0.35</v>
      </c>
      <c r="I142" s="133"/>
      <c r="J142" s="133">
        <f t="shared" si="33"/>
        <v>1.3448009209079073</v>
      </c>
      <c r="K142" s="133"/>
      <c r="L142" s="133">
        <f t="shared" si="34"/>
        <v>-0.48076985446241527</v>
      </c>
      <c r="M142" s="133"/>
      <c r="O142" s="22"/>
      <c r="P142" s="105"/>
      <c r="Q142" s="105">
        <f t="shared" si="35"/>
        <v>0.65</v>
      </c>
      <c r="R142" s="97">
        <f t="shared" si="36"/>
        <v>0.35</v>
      </c>
      <c r="T142" s="97">
        <f t="shared" si="37"/>
        <v>0.71353905813204532</v>
      </c>
      <c r="U142" s="97">
        <f t="shared" si="38"/>
        <v>1.3448009209079073</v>
      </c>
      <c r="V142" s="97">
        <f t="shared" si="39"/>
        <v>-0.48076985446241527</v>
      </c>
      <c r="W142" s="97">
        <f t="shared" si="40"/>
        <v>0.42250000000000004</v>
      </c>
      <c r="X142" s="97">
        <f t="shared" si="41"/>
        <v>0.12249999999999998</v>
      </c>
      <c r="Y142" s="97">
        <f t="shared" si="42"/>
        <v>0.47068032231776752</v>
      </c>
      <c r="Z142" s="97">
        <f t="shared" si="43"/>
        <v>0.46380038778582949</v>
      </c>
    </row>
    <row r="143" spans="3:26" ht="18.899999999999999" customHeight="1" x14ac:dyDescent="0.2">
      <c r="C143" s="16">
        <f t="shared" si="44"/>
        <v>13</v>
      </c>
      <c r="D143" s="133">
        <f t="shared" si="30"/>
        <v>0.70000000000000007</v>
      </c>
      <c r="E143" s="133"/>
      <c r="F143" s="133">
        <f t="shared" si="31"/>
        <v>0.70788127785793931</v>
      </c>
      <c r="G143" s="133"/>
      <c r="H143" s="133">
        <f t="shared" si="32"/>
        <v>0.29999999999999993</v>
      </c>
      <c r="I143" s="133"/>
      <c r="J143" s="133">
        <f t="shared" si="33"/>
        <v>1.2592661428121752</v>
      </c>
      <c r="K143" s="133"/>
      <c r="L143" s="133">
        <f t="shared" si="34"/>
        <v>-0.55333109497075139</v>
      </c>
      <c r="M143" s="133"/>
      <c r="O143" s="22"/>
      <c r="P143" s="105"/>
      <c r="Q143" s="105">
        <f t="shared" si="35"/>
        <v>0.70000000000000007</v>
      </c>
      <c r="R143" s="97">
        <f t="shared" si="36"/>
        <v>0.29999999999999993</v>
      </c>
      <c r="T143" s="97">
        <f t="shared" si="37"/>
        <v>0.70788127785793931</v>
      </c>
      <c r="U143" s="97">
        <f t="shared" si="38"/>
        <v>1.2592661428121752</v>
      </c>
      <c r="V143" s="97">
        <f t="shared" si="39"/>
        <v>-0.55333109497075139</v>
      </c>
      <c r="W143" s="97">
        <f t="shared" si="40"/>
        <v>0.4900000000000001</v>
      </c>
      <c r="X143" s="97">
        <f t="shared" si="41"/>
        <v>8.9999999999999955E-2</v>
      </c>
      <c r="Y143" s="97">
        <f t="shared" si="42"/>
        <v>0.37777984284365246</v>
      </c>
      <c r="Z143" s="97">
        <f t="shared" si="43"/>
        <v>0.49551689450055758</v>
      </c>
    </row>
    <row r="144" spans="3:26" ht="18.899999999999999" customHeight="1" x14ac:dyDescent="0.2">
      <c r="C144" s="16">
        <f t="shared" si="44"/>
        <v>14</v>
      </c>
      <c r="D144" s="133">
        <f t="shared" si="30"/>
        <v>0.75000000000000011</v>
      </c>
      <c r="E144" s="133"/>
      <c r="F144" s="133">
        <f t="shared" si="31"/>
        <v>0.63230164652938248</v>
      </c>
      <c r="G144" s="133"/>
      <c r="H144" s="133">
        <f t="shared" si="32"/>
        <v>0.24999999999999989</v>
      </c>
      <c r="I144" s="133"/>
      <c r="J144" s="133">
        <f t="shared" si="33"/>
        <v>1.2102289045296273</v>
      </c>
      <c r="K144" s="133"/>
      <c r="L144" s="133">
        <f t="shared" si="34"/>
        <v>-0.64123490588982923</v>
      </c>
      <c r="M144" s="133"/>
      <c r="O144" s="22"/>
      <c r="P144" s="105"/>
      <c r="Q144" s="105">
        <f t="shared" si="35"/>
        <v>0.75000000000000011</v>
      </c>
      <c r="R144" s="97">
        <f t="shared" si="36"/>
        <v>0.24999999999999989</v>
      </c>
      <c r="T144" s="97">
        <f t="shared" si="37"/>
        <v>0.63230164652938248</v>
      </c>
      <c r="U144" s="97">
        <f t="shared" si="38"/>
        <v>1.2102289045296273</v>
      </c>
      <c r="V144" s="97">
        <f t="shared" si="39"/>
        <v>-0.64123490588982923</v>
      </c>
      <c r="W144" s="97">
        <f t="shared" si="40"/>
        <v>0.56250000000000022</v>
      </c>
      <c r="X144" s="97">
        <f t="shared" si="41"/>
        <v>6.2499999999999944E-2</v>
      </c>
      <c r="Y144" s="97">
        <f t="shared" si="42"/>
        <v>0.30255722613240671</v>
      </c>
      <c r="Z144" s="97">
        <f t="shared" si="43"/>
        <v>0.47422623489703691</v>
      </c>
    </row>
    <row r="145" spans="3:29" ht="18.899999999999999" customHeight="1" x14ac:dyDescent="0.2">
      <c r="C145" s="16">
        <f t="shared" si="44"/>
        <v>15</v>
      </c>
      <c r="D145" s="133">
        <f t="shared" si="30"/>
        <v>0.80000000000000016</v>
      </c>
      <c r="E145" s="133"/>
      <c r="F145" s="133">
        <f t="shared" si="31"/>
        <v>0.51471428964459998</v>
      </c>
      <c r="G145" s="133"/>
      <c r="H145" s="133">
        <f t="shared" si="32"/>
        <v>0.19999999999999984</v>
      </c>
      <c r="I145" s="133"/>
      <c r="J145" s="133">
        <f t="shared" si="33"/>
        <v>1.1635346615617155</v>
      </c>
      <c r="K145" s="133"/>
      <c r="L145" s="133">
        <f t="shared" si="34"/>
        <v>-0.72407361181371421</v>
      </c>
      <c r="M145" s="133"/>
      <c r="O145" s="22"/>
      <c r="P145" s="105"/>
      <c r="Q145" s="105">
        <f t="shared" si="35"/>
        <v>0.80000000000000016</v>
      </c>
      <c r="R145" s="97">
        <f t="shared" si="36"/>
        <v>0.19999999999999984</v>
      </c>
      <c r="T145" s="97">
        <f t="shared" si="37"/>
        <v>0.51471428964459998</v>
      </c>
      <c r="U145" s="97">
        <f t="shared" si="38"/>
        <v>1.1635346615617155</v>
      </c>
      <c r="V145" s="97">
        <f t="shared" si="39"/>
        <v>-0.72407361181371421</v>
      </c>
      <c r="W145" s="97">
        <f t="shared" si="40"/>
        <v>0.64000000000000024</v>
      </c>
      <c r="X145" s="97">
        <f t="shared" si="41"/>
        <v>3.9999999999999938E-2</v>
      </c>
      <c r="Y145" s="97">
        <f t="shared" si="42"/>
        <v>0.23270693231234291</v>
      </c>
      <c r="Z145" s="97">
        <f t="shared" si="43"/>
        <v>0.41177143171568004</v>
      </c>
    </row>
    <row r="146" spans="3:29" ht="18.899999999999999" customHeight="1" x14ac:dyDescent="0.2">
      <c r="C146" s="74">
        <v>16</v>
      </c>
      <c r="D146" s="161">
        <f>B71</f>
        <v>0.31944170017885654</v>
      </c>
      <c r="E146" s="161"/>
      <c r="F146" s="161">
        <f>T146</f>
        <v>1.1493476645389333</v>
      </c>
      <c r="G146" s="161"/>
      <c r="H146" s="161">
        <f>1-D146</f>
        <v>0.68055829982114346</v>
      </c>
      <c r="I146" s="161"/>
      <c r="J146" s="161">
        <f>U146</f>
        <v>1.9425876312140682</v>
      </c>
      <c r="K146" s="161"/>
      <c r="L146" s="161">
        <f>V146</f>
        <v>0.33410393465388288</v>
      </c>
      <c r="M146" s="161"/>
      <c r="Q146" s="110">
        <f>I38</f>
        <v>0.31944170017885654</v>
      </c>
      <c r="R146" s="110">
        <f>1-Q146</f>
        <v>0.68055829982114346</v>
      </c>
      <c r="S146" s="110"/>
      <c r="T146" s="111">
        <f>LN(I42)/R146^2</f>
        <v>1.1493476645389333</v>
      </c>
      <c r="U146" s="111">
        <f>LN(I43)/Q146^2</f>
        <v>1.9425876312140682</v>
      </c>
      <c r="V146" s="111">
        <f>LN(I42/I43)</f>
        <v>0.33410393465388288</v>
      </c>
      <c r="W146" s="112">
        <f>Q146^2</f>
        <v>0.10204299981315847</v>
      </c>
      <c r="X146" s="112">
        <f>R146^2</f>
        <v>0.46315959945544538</v>
      </c>
      <c r="Y146" s="97">
        <f>R146*U146</f>
        <v>1.3220441355526287</v>
      </c>
      <c r="Z146" s="97">
        <f>Q146*T146</f>
        <v>0.3671495720569149</v>
      </c>
    </row>
    <row r="147" spans="3:29" ht="18.899999999999999" customHeight="1" x14ac:dyDescent="0.2">
      <c r="E147" s="7"/>
      <c r="F147" s="7"/>
      <c r="G147" s="49"/>
      <c r="H147" s="50"/>
      <c r="I147" s="7"/>
      <c r="J147" s="7"/>
      <c r="K147" s="49"/>
      <c r="L147" s="49"/>
      <c r="Q147" s="102">
        <f>SUM(Q132:Q141)</f>
        <v>3.7499999999999996</v>
      </c>
      <c r="R147" s="102">
        <f t="shared" ref="R147:Z147" si="45">SUM(R132:R141)</f>
        <v>6.25</v>
      </c>
      <c r="S147" s="102"/>
      <c r="T147" s="102">
        <f t="shared" si="45"/>
        <v>10.19265240681548</v>
      </c>
      <c r="U147" s="102">
        <f t="shared" si="45"/>
        <v>19.737833413610396</v>
      </c>
      <c r="V147" s="102">
        <f t="shared" si="45"/>
        <v>1.7950510306444876</v>
      </c>
      <c r="W147" s="102">
        <f t="shared" si="45"/>
        <v>1.6124999999999998</v>
      </c>
      <c r="X147" s="102">
        <f t="shared" si="45"/>
        <v>4.1124999999999998</v>
      </c>
      <c r="Y147" s="102">
        <f t="shared" si="45"/>
        <v>12.938182545594897</v>
      </c>
      <c r="Z147" s="102">
        <f t="shared" si="45"/>
        <v>3.547869277519986</v>
      </c>
      <c r="AA147" s="41"/>
      <c r="AB147" s="41"/>
      <c r="AC147" s="5"/>
    </row>
    <row r="148" spans="3:29" ht="18.899999999999999" customHeight="1" x14ac:dyDescent="0.2">
      <c r="E148" s="7"/>
      <c r="F148" s="7"/>
      <c r="G148" s="49"/>
      <c r="H148" s="50"/>
      <c r="I148" s="7"/>
      <c r="J148" s="7"/>
      <c r="K148" s="49"/>
      <c r="L148" s="49"/>
      <c r="S148" s="105"/>
      <c r="T148" s="113"/>
      <c r="U148" s="113"/>
      <c r="V148" s="113"/>
      <c r="W148" s="113"/>
      <c r="X148" s="113"/>
      <c r="Y148" s="113"/>
      <c r="Z148" s="113"/>
      <c r="AA148" s="41"/>
      <c r="AB148" s="41"/>
      <c r="AC148" s="5"/>
    </row>
    <row r="149" spans="3:29" ht="18.899999999999999" customHeight="1" x14ac:dyDescent="0.25">
      <c r="E149" s="7"/>
      <c r="F149" s="7"/>
      <c r="G149" s="49"/>
      <c r="H149" s="50"/>
      <c r="I149" s="7"/>
      <c r="J149" s="7"/>
      <c r="K149" s="49"/>
      <c r="L149" s="49"/>
      <c r="Q149" s="97" t="s">
        <v>40</v>
      </c>
      <c r="R149" s="97" t="s">
        <v>49</v>
      </c>
      <c r="S149" s="105"/>
      <c r="T149" s="114">
        <f>(Y147-X147*U147/R147)/(R147-X147*G164/R147)</f>
        <v>-7.8898944897190411E-3</v>
      </c>
      <c r="U149" s="115" t="s">
        <v>21</v>
      </c>
      <c r="V149" s="113"/>
      <c r="W149" s="113"/>
      <c r="X149" s="113"/>
      <c r="Y149" s="113"/>
      <c r="Z149" s="113"/>
      <c r="AA149" s="41"/>
      <c r="AB149" s="41"/>
      <c r="AC149" s="5"/>
    </row>
    <row r="150" spans="3:29" ht="18.899999999999999" customHeight="1" x14ac:dyDescent="0.25">
      <c r="E150" s="7"/>
      <c r="F150" s="7"/>
      <c r="G150" s="49"/>
      <c r="H150" s="50"/>
      <c r="I150" s="7"/>
      <c r="J150" s="7"/>
      <c r="K150" s="49"/>
      <c r="L150" s="49"/>
      <c r="R150" s="97" t="s">
        <v>50</v>
      </c>
      <c r="T150" s="116">
        <f>(U147-T149*G164)/R147</f>
        <v>3.1580533461776632</v>
      </c>
      <c r="U150" s="115" t="s">
        <v>52</v>
      </c>
      <c r="V150" s="113"/>
      <c r="W150" s="113"/>
      <c r="X150" s="113"/>
      <c r="Y150" s="113"/>
      <c r="Z150" s="113"/>
      <c r="AA150" s="41"/>
      <c r="AB150" s="41"/>
      <c r="AC150" s="5"/>
    </row>
    <row r="151" spans="3:29" ht="18.899999999999999" customHeight="1" x14ac:dyDescent="0.25">
      <c r="E151" s="7"/>
      <c r="F151" s="7"/>
      <c r="G151" s="49"/>
      <c r="H151" s="50"/>
      <c r="I151" s="7"/>
      <c r="J151" s="7"/>
      <c r="K151" s="49"/>
      <c r="L151" s="49"/>
      <c r="Q151" s="97" t="s">
        <v>44</v>
      </c>
      <c r="R151" s="97" t="s">
        <v>49</v>
      </c>
      <c r="S151" s="105"/>
      <c r="T151" s="114">
        <f>(Z147-W147*T147/Q147)/(Q147-W147*K164/Q147)</f>
        <v>1.5181295589284878</v>
      </c>
      <c r="U151" s="117" t="s">
        <v>20</v>
      </c>
      <c r="V151" s="113"/>
      <c r="W151" s="113"/>
      <c r="X151" s="113"/>
      <c r="Y151" s="113"/>
      <c r="Z151" s="113"/>
      <c r="AA151" s="41"/>
      <c r="AB151" s="41"/>
      <c r="AC151" s="5"/>
    </row>
    <row r="152" spans="3:29" ht="18.899999999999999" customHeight="1" x14ac:dyDescent="0.25">
      <c r="E152" s="7"/>
      <c r="F152" s="7"/>
      <c r="G152" s="49"/>
      <c r="H152" s="50"/>
      <c r="I152" s="7"/>
      <c r="J152" s="7"/>
      <c r="K152" s="49"/>
      <c r="L152" s="49"/>
      <c r="R152" s="97" t="s">
        <v>50</v>
      </c>
      <c r="S152" s="105"/>
      <c r="T152" s="114">
        <f>(T147-T151*K164)/Q147</f>
        <v>-1.3303048486585061</v>
      </c>
      <c r="U152" s="117" t="s">
        <v>51</v>
      </c>
      <c r="V152" s="113"/>
      <c r="W152" s="113"/>
      <c r="X152" s="113"/>
      <c r="Y152" s="113"/>
      <c r="Z152" s="113"/>
      <c r="AA152" s="41"/>
      <c r="AB152" s="41"/>
      <c r="AC152" s="5"/>
    </row>
    <row r="153" spans="3:29" ht="18.899999999999999" customHeight="1" x14ac:dyDescent="0.2">
      <c r="E153" s="7"/>
      <c r="F153" s="7"/>
      <c r="G153" s="49"/>
      <c r="H153" s="50"/>
      <c r="I153" s="7"/>
      <c r="J153" s="7"/>
      <c r="K153" s="49"/>
      <c r="L153" s="49"/>
      <c r="S153" s="105"/>
      <c r="T153" s="113"/>
      <c r="U153" s="113"/>
      <c r="V153" s="113"/>
      <c r="W153" s="113"/>
      <c r="X153" s="113"/>
      <c r="Y153" s="113"/>
      <c r="Z153" s="113"/>
      <c r="AA153" s="41"/>
      <c r="AB153" s="41"/>
      <c r="AC153" s="5"/>
    </row>
    <row r="154" spans="3:29" ht="18.899999999999999" customHeight="1" x14ac:dyDescent="0.2">
      <c r="E154" s="7"/>
      <c r="F154" s="7"/>
      <c r="G154" s="49"/>
      <c r="H154" s="50"/>
      <c r="I154" s="7"/>
      <c r="J154" s="7"/>
      <c r="K154" s="49"/>
      <c r="L154" s="49"/>
      <c r="S154" s="105"/>
      <c r="T154" s="113"/>
      <c r="U154" s="113"/>
      <c r="V154" s="113"/>
      <c r="W154" s="113"/>
      <c r="X154" s="113"/>
      <c r="Y154" s="113"/>
      <c r="Z154" s="113"/>
      <c r="AA154" s="41"/>
      <c r="AB154" s="41"/>
      <c r="AC154" s="5"/>
    </row>
    <row r="155" spans="3:29" ht="18.899999999999999" customHeight="1" x14ac:dyDescent="0.2">
      <c r="E155" s="7"/>
      <c r="F155" s="7"/>
      <c r="G155" s="49"/>
      <c r="H155" s="50"/>
      <c r="I155" s="7"/>
      <c r="J155" s="7"/>
      <c r="K155" s="49"/>
      <c r="L155" s="49"/>
      <c r="S155" s="105"/>
      <c r="T155" s="113"/>
      <c r="U155" s="113"/>
      <c r="V155" s="113"/>
      <c r="W155" s="113"/>
      <c r="X155" s="113"/>
      <c r="Y155" s="113"/>
      <c r="Z155" s="113"/>
      <c r="AA155" s="41"/>
      <c r="AB155" s="41"/>
      <c r="AC155" s="5"/>
    </row>
    <row r="156" spans="3:29" ht="18.899999999999999" customHeight="1" x14ac:dyDescent="0.2">
      <c r="E156" s="7"/>
      <c r="F156" s="7"/>
      <c r="G156" s="49"/>
      <c r="H156" s="50"/>
      <c r="I156" s="7"/>
      <c r="J156" s="7"/>
      <c r="K156" s="49"/>
      <c r="L156" s="49"/>
      <c r="S156" s="105"/>
      <c r="T156" s="113"/>
      <c r="U156" s="113"/>
      <c r="V156" s="113"/>
      <c r="W156" s="113"/>
      <c r="X156" s="113"/>
      <c r="Y156" s="113"/>
      <c r="Z156" s="113"/>
      <c r="AA156" s="41"/>
      <c r="AB156" s="41"/>
      <c r="AC156" s="5"/>
    </row>
    <row r="157" spans="3:29" ht="18.899999999999999" customHeight="1" x14ac:dyDescent="0.2">
      <c r="E157" s="7"/>
      <c r="F157" s="7"/>
      <c r="G157" s="49"/>
      <c r="H157" s="50"/>
      <c r="I157" s="7"/>
      <c r="J157" s="7"/>
      <c r="K157" s="49"/>
      <c r="L157" s="49"/>
      <c r="S157" s="105"/>
      <c r="T157" s="113"/>
      <c r="U157" s="113"/>
      <c r="V157" s="113"/>
      <c r="W157" s="113"/>
      <c r="X157" s="113"/>
      <c r="Y157" s="113"/>
      <c r="Z157" s="113"/>
      <c r="AA157" s="41"/>
      <c r="AB157" s="41"/>
      <c r="AC157" s="5"/>
    </row>
    <row r="158" spans="3:29" ht="18.899999999999999" customHeight="1" x14ac:dyDescent="0.2">
      <c r="E158" s="7"/>
      <c r="F158" s="7"/>
      <c r="G158" s="49"/>
      <c r="H158" s="50"/>
      <c r="I158" s="7"/>
      <c r="J158" s="7"/>
      <c r="K158" s="49"/>
      <c r="L158" s="49"/>
      <c r="S158" s="105"/>
      <c r="T158" s="113"/>
      <c r="U158" s="113"/>
      <c r="V158" s="113"/>
      <c r="W158" s="113"/>
      <c r="X158" s="113"/>
      <c r="Y158" s="113"/>
      <c r="Z158" s="113"/>
      <c r="AA158" s="41"/>
      <c r="AB158" s="41"/>
      <c r="AC158" s="5"/>
    </row>
    <row r="159" spans="3:29" ht="18.899999999999999" customHeight="1" x14ac:dyDescent="0.2">
      <c r="E159" s="7"/>
      <c r="F159" s="7"/>
      <c r="G159" s="49"/>
      <c r="I159" s="7"/>
      <c r="J159" s="7"/>
      <c r="K159" s="49"/>
      <c r="L159" s="49"/>
      <c r="S159" s="105"/>
      <c r="T159" s="113"/>
      <c r="U159" s="113"/>
      <c r="V159" s="113"/>
      <c r="W159" s="113"/>
      <c r="X159" s="113"/>
      <c r="Y159" s="113"/>
      <c r="Z159" s="113"/>
      <c r="AA159" s="41"/>
      <c r="AB159" s="41"/>
      <c r="AC159" s="5"/>
    </row>
    <row r="160" spans="3:29" ht="18.899999999999999" customHeight="1" x14ac:dyDescent="0.2">
      <c r="E160" s="7"/>
      <c r="F160" s="7"/>
      <c r="G160" s="49"/>
      <c r="H160" s="59" t="s">
        <v>86</v>
      </c>
      <c r="I160" s="7"/>
      <c r="J160" s="7"/>
      <c r="K160" s="49"/>
      <c r="L160" s="49"/>
      <c r="S160" s="105"/>
      <c r="T160" s="113"/>
      <c r="U160" s="113"/>
      <c r="V160" s="113"/>
      <c r="W160" s="113"/>
      <c r="X160" s="113"/>
      <c r="Y160" s="113"/>
      <c r="Z160" s="113"/>
      <c r="AA160" s="41"/>
      <c r="AB160" s="41"/>
      <c r="AC160" s="5"/>
    </row>
    <row r="161" spans="1:29" ht="18.899999999999999" customHeight="1" x14ac:dyDescent="0.2">
      <c r="E161" s="7"/>
      <c r="F161" s="7"/>
      <c r="G161" s="49"/>
      <c r="I161" s="7"/>
      <c r="J161" s="7"/>
      <c r="K161" s="49"/>
      <c r="L161" s="49"/>
      <c r="S161" s="105"/>
      <c r="T161" s="113"/>
      <c r="U161" s="113"/>
      <c r="V161" s="113"/>
      <c r="W161" s="113"/>
      <c r="X161" s="113"/>
      <c r="Y161" s="113"/>
      <c r="Z161" s="113"/>
      <c r="AA161" s="41"/>
      <c r="AB161" s="41"/>
      <c r="AC161" s="5"/>
    </row>
    <row r="162" spans="1:29" ht="18.899999999999999" customHeight="1" x14ac:dyDescent="0.2">
      <c r="F162" s="162" t="s">
        <v>87</v>
      </c>
      <c r="G162" s="163"/>
      <c r="H162" s="163"/>
      <c r="I162" s="163"/>
      <c r="J162" s="163"/>
      <c r="S162" s="105"/>
      <c r="T162" s="113"/>
      <c r="U162" s="113"/>
      <c r="V162" s="113"/>
      <c r="W162" s="113"/>
      <c r="X162" s="113"/>
      <c r="Y162" s="113"/>
      <c r="Z162" s="113"/>
      <c r="AA162" s="41"/>
      <c r="AB162" s="41"/>
      <c r="AC162" s="5"/>
    </row>
    <row r="163" spans="1:29" ht="18.899999999999999" customHeight="1" thickBot="1" x14ac:dyDescent="0.25">
      <c r="E163" s="134"/>
      <c r="F163" s="134"/>
      <c r="I163" s="137"/>
      <c r="J163" s="137"/>
      <c r="K163" s="172" t="s">
        <v>39</v>
      </c>
      <c r="L163" s="172"/>
      <c r="S163" s="105"/>
      <c r="T163" s="113"/>
      <c r="U163" s="113"/>
      <c r="V163" s="113"/>
      <c r="W163" s="113"/>
      <c r="X163" s="113"/>
      <c r="Y163" s="113"/>
      <c r="Z163" s="113"/>
      <c r="AA163" s="41"/>
      <c r="AB163" s="41"/>
      <c r="AC163" s="5"/>
    </row>
    <row r="164" spans="1:29" ht="18.899999999999999" customHeight="1" thickTop="1" thickBot="1" x14ac:dyDescent="0.25">
      <c r="E164" s="134"/>
      <c r="F164" s="175"/>
      <c r="G164" s="134"/>
      <c r="H164" s="174"/>
      <c r="I164" s="137" t="s">
        <v>19</v>
      </c>
      <c r="J164" s="173"/>
      <c r="K164" s="170">
        <v>10</v>
      </c>
      <c r="L164" s="171"/>
      <c r="S164" s="105"/>
      <c r="T164" s="113"/>
      <c r="U164" s="113"/>
      <c r="V164" s="113"/>
      <c r="W164" s="113"/>
      <c r="X164" s="113"/>
      <c r="Y164" s="113"/>
      <c r="Z164" s="113"/>
      <c r="AA164" s="41"/>
      <c r="AB164" s="41"/>
      <c r="AC164" s="5"/>
    </row>
    <row r="165" spans="1:29" ht="18.899999999999999" customHeight="1" thickTop="1" x14ac:dyDescent="0.2">
      <c r="E165" s="134"/>
      <c r="F165" s="134"/>
      <c r="G165" s="158"/>
      <c r="H165" s="180"/>
      <c r="I165" s="137" t="s">
        <v>62</v>
      </c>
      <c r="J165" s="137"/>
      <c r="K165" s="168">
        <f>T152</f>
        <v>-1.3303048486585061</v>
      </c>
      <c r="L165" s="169"/>
      <c r="S165" s="105"/>
      <c r="T165" s="113"/>
      <c r="U165" s="113"/>
      <c r="V165" s="113"/>
      <c r="W165" s="113"/>
      <c r="X165" s="113"/>
      <c r="Y165" s="113"/>
      <c r="Z165" s="113"/>
      <c r="AA165" s="41"/>
      <c r="AB165" s="41"/>
      <c r="AC165" s="5"/>
    </row>
    <row r="166" spans="1:29" ht="18.899999999999999" customHeight="1" x14ac:dyDescent="0.2">
      <c r="E166" s="134"/>
      <c r="F166" s="134"/>
      <c r="G166" s="135"/>
      <c r="H166" s="136"/>
      <c r="I166" s="137" t="s">
        <v>63</v>
      </c>
      <c r="J166" s="137"/>
      <c r="K166" s="164">
        <f>T151</f>
        <v>1.5181295589284878</v>
      </c>
      <c r="L166" s="167"/>
      <c r="S166" s="105"/>
      <c r="T166" s="113"/>
      <c r="U166" s="113"/>
      <c r="V166" s="113"/>
      <c r="W166" s="113"/>
      <c r="X166" s="113"/>
      <c r="Y166" s="113"/>
      <c r="Z166" s="113"/>
      <c r="AA166" s="41"/>
      <c r="AB166" s="41"/>
      <c r="AC166" s="5"/>
    </row>
    <row r="167" spans="1:29" ht="18.899999999999999" customHeight="1" x14ac:dyDescent="0.2">
      <c r="E167" s="134"/>
      <c r="F167" s="134"/>
      <c r="G167" s="135"/>
      <c r="H167" s="136"/>
      <c r="I167" s="137" t="s">
        <v>64</v>
      </c>
      <c r="J167" s="137"/>
      <c r="K167" s="164">
        <f>K165/2+K166</f>
        <v>0.85297713459923474</v>
      </c>
      <c r="L167" s="164"/>
      <c r="S167" s="105"/>
      <c r="T167" s="113"/>
      <c r="U167" s="113"/>
      <c r="V167" s="113"/>
      <c r="W167" s="113"/>
      <c r="X167" s="113"/>
      <c r="Y167" s="113"/>
      <c r="Z167" s="113"/>
      <c r="AA167" s="41"/>
      <c r="AB167" s="41"/>
      <c r="AC167" s="5"/>
    </row>
    <row r="168" spans="1:29" ht="18.899999999999999" customHeight="1" x14ac:dyDescent="0.2">
      <c r="A168" s="63" t="s">
        <v>111</v>
      </c>
      <c r="T168" s="120"/>
      <c r="U168" s="120"/>
      <c r="V168" s="120"/>
      <c r="W168" s="120"/>
      <c r="X168" s="120"/>
      <c r="Y168" s="120"/>
      <c r="Z168" s="120"/>
      <c r="AA168"/>
      <c r="AB168"/>
    </row>
    <row r="169" spans="1:29" ht="18.899999999999999" customHeight="1" x14ac:dyDescent="0.2">
      <c r="A169" s="9"/>
      <c r="B169" s="9"/>
      <c r="C169" s="9"/>
      <c r="D169" s="9"/>
      <c r="E169" s="9"/>
      <c r="F169" s="9"/>
      <c r="G169" s="9"/>
      <c r="T169" s="120"/>
      <c r="U169" s="120"/>
      <c r="V169" s="120"/>
      <c r="W169" s="120"/>
      <c r="X169" s="120"/>
      <c r="Y169" s="120"/>
      <c r="Z169" s="120"/>
      <c r="AA169"/>
      <c r="AB169"/>
    </row>
    <row r="170" spans="1:29" ht="18.899999999999999" customHeight="1" x14ac:dyDescent="0.2">
      <c r="A170" s="5"/>
      <c r="B170" s="5"/>
      <c r="C170" s="5"/>
      <c r="D170" s="5"/>
      <c r="E170" s="5"/>
      <c r="F170" s="5"/>
    </row>
    <row r="171" spans="1:29" ht="18.899999999999999" customHeight="1" x14ac:dyDescent="0.2">
      <c r="E171" s="5"/>
      <c r="F171" s="5"/>
    </row>
    <row r="172" spans="1:29" ht="18.899999999999999" customHeight="1" x14ac:dyDescent="0.2">
      <c r="E172" s="5"/>
      <c r="F172" s="5"/>
    </row>
    <row r="184" spans="1:20" ht="18.899999999999999" customHeight="1" x14ac:dyDescent="0.2">
      <c r="H184" s="58" t="s">
        <v>88</v>
      </c>
    </row>
    <row r="185" spans="1:20" ht="18.899999999999999" customHeight="1" x14ac:dyDescent="0.2">
      <c r="H185" s="1"/>
    </row>
    <row r="186" spans="1:20" ht="18.899999999999999" customHeight="1" x14ac:dyDescent="0.2">
      <c r="D186" s="58" t="s">
        <v>89</v>
      </c>
    </row>
    <row r="187" spans="1:20" ht="18.899999999999999" customHeight="1" x14ac:dyDescent="0.2">
      <c r="G187" s="5"/>
      <c r="H187" s="45" t="s">
        <v>23</v>
      </c>
      <c r="I187" s="127" t="s">
        <v>22</v>
      </c>
      <c r="J187" s="128"/>
    </row>
    <row r="188" spans="1:20" ht="18.899999999999999" customHeight="1" x14ac:dyDescent="0.2">
      <c r="G188" s="47"/>
      <c r="H188" s="68">
        <v>0</v>
      </c>
      <c r="I188" s="176">
        <f>T188</f>
        <v>1.5181295589284878</v>
      </c>
      <c r="J188" s="177"/>
      <c r="S188" s="97">
        <v>0</v>
      </c>
      <c r="T188" s="102">
        <f>K166</f>
        <v>1.5181295589284878</v>
      </c>
    </row>
    <row r="189" spans="1:20" ht="18.899999999999999" customHeight="1" x14ac:dyDescent="0.2">
      <c r="G189" s="48"/>
      <c r="H189" s="69">
        <v>1</v>
      </c>
      <c r="I189" s="165">
        <f>T189</f>
        <v>-0.73956163738656289</v>
      </c>
      <c r="J189" s="166"/>
      <c r="S189" s="97">
        <v>1</v>
      </c>
      <c r="T189" s="102">
        <f>-G127</f>
        <v>-0.73956163738656289</v>
      </c>
    </row>
    <row r="191" spans="1:20" ht="18.899999999999999" customHeight="1" x14ac:dyDescent="0.2">
      <c r="A191" s="26"/>
      <c r="B191" s="28"/>
      <c r="C191" s="27"/>
      <c r="D191" s="9"/>
      <c r="E191" s="9"/>
      <c r="F191" s="9"/>
      <c r="G191" s="9"/>
      <c r="H191" s="29" t="s">
        <v>31</v>
      </c>
      <c r="I191" s="9"/>
      <c r="J191" s="9"/>
      <c r="K191" s="9"/>
      <c r="L191" s="9"/>
      <c r="M191" s="9"/>
      <c r="N191" s="25"/>
    </row>
    <row r="192" spans="1:20" ht="18.899999999999999" customHeight="1" x14ac:dyDescent="0.2">
      <c r="A192" s="20"/>
      <c r="B192" s="5"/>
      <c r="C192" s="5"/>
      <c r="D192" s="5"/>
      <c r="E192" s="5"/>
      <c r="F192" s="5"/>
      <c r="G192" s="5"/>
      <c r="H192" s="18" t="s">
        <v>76</v>
      </c>
      <c r="I192" s="5"/>
      <c r="J192" s="5"/>
      <c r="K192" s="5"/>
      <c r="L192" s="5"/>
      <c r="M192" s="5"/>
      <c r="N192" s="21"/>
    </row>
    <row r="193" spans="1:26" ht="18.899999999999999" customHeight="1" x14ac:dyDescent="0.2">
      <c r="A193" s="20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21"/>
    </row>
    <row r="194" spans="1:26" ht="18.899999999999999" customHeight="1" x14ac:dyDescent="0.2">
      <c r="A194" s="20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21"/>
    </row>
    <row r="195" spans="1:26" ht="18.899999999999999" customHeight="1" x14ac:dyDescent="0.2">
      <c r="A195" s="20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21"/>
    </row>
    <row r="196" spans="1:26" ht="18.899999999999999" customHeight="1" x14ac:dyDescent="0.2">
      <c r="A196" s="20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21"/>
    </row>
    <row r="197" spans="1:26" ht="18.899999999999999" customHeight="1" x14ac:dyDescent="0.2">
      <c r="A197" s="20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21"/>
    </row>
    <row r="198" spans="1:26" ht="18.899999999999999" customHeight="1" x14ac:dyDescent="0.2">
      <c r="A198" s="20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21"/>
    </row>
    <row r="199" spans="1:26" ht="18.899999999999999" customHeight="1" x14ac:dyDescent="0.2">
      <c r="A199" s="20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21"/>
    </row>
    <row r="200" spans="1:26" ht="18.899999999999999" customHeight="1" x14ac:dyDescent="0.2">
      <c r="A200" s="20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21"/>
    </row>
    <row r="201" spans="1:26" ht="18.899999999999999" customHeight="1" x14ac:dyDescent="0.2">
      <c r="A201" s="20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21"/>
    </row>
    <row r="202" spans="1:26" ht="18.899999999999999" customHeight="1" x14ac:dyDescent="0.2">
      <c r="A202" s="20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21"/>
    </row>
    <row r="203" spans="1:26" ht="18.899999999999999" customHeight="1" x14ac:dyDescent="0.2">
      <c r="A203" s="20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21"/>
    </row>
    <row r="204" spans="1:26" ht="18.899999999999999" customHeight="1" x14ac:dyDescent="0.2">
      <c r="A204" s="20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21"/>
    </row>
    <row r="205" spans="1:26" ht="18.899999999999999" customHeight="1" x14ac:dyDescent="0.2">
      <c r="A205" s="20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21"/>
    </row>
    <row r="206" spans="1:26" ht="18.899999999999999" customHeight="1" x14ac:dyDescent="0.2">
      <c r="A206" s="20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21"/>
    </row>
    <row r="207" spans="1:26" ht="18.75" customHeight="1" x14ac:dyDescent="0.2">
      <c r="A207" s="20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21"/>
    </row>
    <row r="208" spans="1:26" s="5" customFormat="1" ht="18.75" customHeight="1" x14ac:dyDescent="0.2">
      <c r="A208" s="20"/>
      <c r="N208" s="21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</row>
    <row r="209" spans="1:26" s="5" customFormat="1" ht="18.75" customHeight="1" x14ac:dyDescent="0.2">
      <c r="A209" s="2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24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</row>
    <row r="210" spans="1:26" s="5" customFormat="1" ht="18.75" customHeight="1" x14ac:dyDescent="0.2"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</row>
    <row r="211" spans="1:26" s="5" customFormat="1" ht="18.75" customHeight="1" x14ac:dyDescent="0.2"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</row>
    <row r="212" spans="1:26" ht="18.899999999999999" customHeight="1" x14ac:dyDescent="0.2">
      <c r="A212" s="64" t="s">
        <v>93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26" ht="18.899999999999999" customHeight="1" x14ac:dyDescent="0.2">
      <c r="A213" s="5"/>
      <c r="B213" s="5"/>
      <c r="C213" s="5"/>
      <c r="D213" s="5"/>
      <c r="E213" s="197" t="s">
        <v>90</v>
      </c>
      <c r="F213" s="197"/>
      <c r="G213" s="197"/>
      <c r="H213" s="197"/>
      <c r="I213" s="197"/>
      <c r="J213" s="197"/>
      <c r="K213" s="197"/>
    </row>
    <row r="214" spans="1:26" ht="18.899999999999999" customHeight="1" x14ac:dyDescent="0.2">
      <c r="B214" s="79" t="s">
        <v>11</v>
      </c>
      <c r="C214" s="80" t="s">
        <v>118</v>
      </c>
      <c r="D214" s="79" t="s">
        <v>116</v>
      </c>
      <c r="E214" s="81" t="s">
        <v>124</v>
      </c>
      <c r="F214" s="79" t="s">
        <v>117</v>
      </c>
      <c r="G214" s="93" t="s">
        <v>9</v>
      </c>
      <c r="H214" s="94" t="s">
        <v>10</v>
      </c>
      <c r="I214" s="80" t="s">
        <v>122</v>
      </c>
      <c r="J214" s="80" t="s">
        <v>123</v>
      </c>
      <c r="K214" s="81" t="s">
        <v>125</v>
      </c>
      <c r="L214" s="79" t="s">
        <v>126</v>
      </c>
      <c r="M214" s="95" t="s">
        <v>127</v>
      </c>
    </row>
    <row r="215" spans="1:26" ht="18.899999999999999" customHeight="1" thickBot="1" x14ac:dyDescent="0.25">
      <c r="B215" s="17"/>
      <c r="C215" s="17" t="s">
        <v>119</v>
      </c>
      <c r="D215" s="16" t="s">
        <v>120</v>
      </c>
      <c r="E215" s="17" t="s">
        <v>120</v>
      </c>
      <c r="F215" s="16" t="s">
        <v>121</v>
      </c>
      <c r="G215" s="17" t="s">
        <v>120</v>
      </c>
      <c r="H215" s="17" t="s">
        <v>120</v>
      </c>
      <c r="I215" s="17" t="s">
        <v>119</v>
      </c>
      <c r="J215" s="17" t="s">
        <v>119</v>
      </c>
      <c r="K215" s="17" t="s">
        <v>120</v>
      </c>
      <c r="L215" s="17" t="s">
        <v>120</v>
      </c>
      <c r="M215" s="17" t="s">
        <v>120</v>
      </c>
      <c r="R215" s="97" t="s">
        <v>65</v>
      </c>
      <c r="S215" s="97" t="s">
        <v>67</v>
      </c>
      <c r="T215" s="97" t="s">
        <v>68</v>
      </c>
      <c r="U215" s="97" t="s">
        <v>66</v>
      </c>
      <c r="V215" s="97" t="s">
        <v>69</v>
      </c>
      <c r="W215" s="97" t="s">
        <v>70</v>
      </c>
      <c r="X215" s="97" t="s">
        <v>71</v>
      </c>
      <c r="Y215" s="97" t="s">
        <v>74</v>
      </c>
      <c r="Z215" s="97" t="s">
        <v>75</v>
      </c>
    </row>
    <row r="216" spans="1:26" ht="18.899999999999999" customHeight="1" thickTop="1" x14ac:dyDescent="0.2">
      <c r="B216" s="78">
        <v>1</v>
      </c>
      <c r="C216" s="96">
        <f t="shared" ref="C216:C221" si="46">$I$14</f>
        <v>747.99605133267528</v>
      </c>
      <c r="D216" s="90">
        <v>0</v>
      </c>
      <c r="E216" s="76">
        <f t="shared" ref="E216:E221" si="47">1-D216</f>
        <v>1</v>
      </c>
      <c r="F216" s="85"/>
      <c r="G216" s="82">
        <f t="shared" ref="G216:G221" si="48">EXP(E216^2*($K$166+$K$165*D216))</f>
        <v>4.5636811104434241</v>
      </c>
      <c r="H216" s="77">
        <f t="shared" ref="H216:H221" si="49">EXP(D216^2*($G$127+$G$125*E216))</f>
        <v>1</v>
      </c>
      <c r="I216" s="17">
        <f t="shared" ref="I216:I221" si="50">10^($F$9-($H$9/(F216+$J$9)))</f>
        <v>11.745264132395224</v>
      </c>
      <c r="J216" s="17">
        <f t="shared" ref="J216:J221" si="51">10^($F$10-($H$10/(F216+$J$10)))</f>
        <v>4.542225794593084</v>
      </c>
      <c r="K216" s="78">
        <f t="shared" ref="K216:K221" si="52">G216*I216*D216/C216</f>
        <v>0</v>
      </c>
      <c r="L216" s="77">
        <f t="shared" ref="L216:L221" si="53">H216*J216*E216/C216</f>
        <v>6.0725264344649657E-3</v>
      </c>
      <c r="M216" s="77">
        <f t="shared" ref="M216:M221" si="54">K216+L216</f>
        <v>6.0725264344649657E-3</v>
      </c>
      <c r="R216" s="102">
        <f>K166</f>
        <v>1.5181295589284878</v>
      </c>
      <c r="S216" s="102">
        <f>K167</f>
        <v>0.85297713459923474</v>
      </c>
      <c r="T216" s="102">
        <f>G126</f>
        <v>1.6521392534297508</v>
      </c>
      <c r="U216" s="102">
        <f>G127</f>
        <v>0.73956163738656289</v>
      </c>
      <c r="V216" s="121">
        <f t="shared" ref="V216:V221" si="55">D216</f>
        <v>0</v>
      </c>
      <c r="W216" s="102" t="e">
        <f>#REF!</f>
        <v>#REF!</v>
      </c>
      <c r="X216" s="97">
        <f t="shared" ref="X216:Z221" si="56">F216</f>
        <v>0</v>
      </c>
      <c r="Y216" s="122">
        <f t="shared" si="56"/>
        <v>4.5636811104434241</v>
      </c>
      <c r="Z216" s="122">
        <f t="shared" si="56"/>
        <v>1</v>
      </c>
    </row>
    <row r="217" spans="1:26" ht="18.899999999999999" customHeight="1" x14ac:dyDescent="0.2">
      <c r="B217" s="75">
        <v>2</v>
      </c>
      <c r="C217" s="88">
        <f t="shared" si="46"/>
        <v>747.99605133267528</v>
      </c>
      <c r="D217" s="91">
        <v>0.2</v>
      </c>
      <c r="E217" s="89">
        <f t="shared" si="47"/>
        <v>0.8</v>
      </c>
      <c r="F217" s="86"/>
      <c r="G217" s="84">
        <f t="shared" si="48"/>
        <v>2.2284892668600031</v>
      </c>
      <c r="H217" s="83">
        <f t="shared" si="49"/>
        <v>1.0919743990147694</v>
      </c>
      <c r="I217" s="3">
        <f t="shared" si="50"/>
        <v>11.745264132395224</v>
      </c>
      <c r="J217" s="3">
        <f t="shared" si="51"/>
        <v>4.542225794593084</v>
      </c>
      <c r="K217" s="75">
        <f t="shared" si="52"/>
        <v>6.9984848205668958E-3</v>
      </c>
      <c r="L217" s="83">
        <f t="shared" si="53"/>
        <v>5.3048347230209457E-3</v>
      </c>
      <c r="M217" s="77">
        <f t="shared" si="54"/>
        <v>1.2303319543587841E-2</v>
      </c>
      <c r="R217" s="102">
        <f>$R$216</f>
        <v>1.5181295589284878</v>
      </c>
      <c r="S217" s="102">
        <f>$S$216</f>
        <v>0.85297713459923474</v>
      </c>
      <c r="T217" s="102">
        <f>$T$216</f>
        <v>1.6521392534297508</v>
      </c>
      <c r="U217" s="102">
        <f>$U$216</f>
        <v>0.73956163738656289</v>
      </c>
      <c r="V217" s="121">
        <f t="shared" si="55"/>
        <v>0.2</v>
      </c>
      <c r="W217" s="102" t="e">
        <f>#REF!</f>
        <v>#REF!</v>
      </c>
      <c r="X217" s="97">
        <f t="shared" si="56"/>
        <v>0</v>
      </c>
      <c r="Y217" s="122">
        <f t="shared" si="56"/>
        <v>2.2284892668600031</v>
      </c>
      <c r="Z217" s="122">
        <f t="shared" si="56"/>
        <v>1.0919743990147694</v>
      </c>
    </row>
    <row r="218" spans="1:26" ht="18.899999999999999" customHeight="1" x14ac:dyDescent="0.2">
      <c r="B218" s="75">
        <v>3</v>
      </c>
      <c r="C218" s="88">
        <f t="shared" si="46"/>
        <v>747.99605133267528</v>
      </c>
      <c r="D218" s="91">
        <v>0.4</v>
      </c>
      <c r="E218" s="89">
        <f t="shared" si="47"/>
        <v>0.6</v>
      </c>
      <c r="F218" s="86"/>
      <c r="G218" s="84">
        <f t="shared" si="48"/>
        <v>1.4261275200692576</v>
      </c>
      <c r="H218" s="83">
        <f t="shared" si="49"/>
        <v>1.3411732146958086</v>
      </c>
      <c r="I218" s="3">
        <f t="shared" si="50"/>
        <v>11.745264132395224</v>
      </c>
      <c r="J218" s="3">
        <f t="shared" si="51"/>
        <v>4.542225794593084</v>
      </c>
      <c r="K218" s="75">
        <f t="shared" si="52"/>
        <v>8.9573972375110531E-3</v>
      </c>
      <c r="L218" s="83">
        <f t="shared" si="53"/>
        <v>4.8865858796619931E-3</v>
      </c>
      <c r="M218" s="77">
        <f t="shared" si="54"/>
        <v>1.3843983117173046E-2</v>
      </c>
      <c r="R218" s="102">
        <f t="shared" ref="R218:R236" si="57">$R$216</f>
        <v>1.5181295589284878</v>
      </c>
      <c r="S218" s="102">
        <f t="shared" ref="S218:S236" si="58">$S$216</f>
        <v>0.85297713459923474</v>
      </c>
      <c r="T218" s="102">
        <f t="shared" ref="T218:T236" si="59">$T$216</f>
        <v>1.6521392534297508</v>
      </c>
      <c r="U218" s="102">
        <f t="shared" ref="U218:U236" si="60">$U$216</f>
        <v>0.73956163738656289</v>
      </c>
      <c r="V218" s="121">
        <f t="shared" si="55"/>
        <v>0.4</v>
      </c>
      <c r="W218" s="102" t="e">
        <f>#REF!</f>
        <v>#REF!</v>
      </c>
      <c r="X218" s="97">
        <f t="shared" si="56"/>
        <v>0</v>
      </c>
      <c r="Y218" s="122">
        <f t="shared" si="56"/>
        <v>1.4261275200692576</v>
      </c>
      <c r="Z218" s="122">
        <f t="shared" si="56"/>
        <v>1.3411732146958086</v>
      </c>
    </row>
    <row r="219" spans="1:26" ht="18.899999999999999" customHeight="1" x14ac:dyDescent="0.2">
      <c r="B219" s="75">
        <v>4</v>
      </c>
      <c r="C219" s="88">
        <f t="shared" si="46"/>
        <v>747.99605133267528</v>
      </c>
      <c r="D219" s="91">
        <v>0.6</v>
      </c>
      <c r="E219" s="89">
        <f t="shared" si="47"/>
        <v>0.4</v>
      </c>
      <c r="F219" s="86"/>
      <c r="G219" s="84">
        <f t="shared" si="48"/>
        <v>1.1220882564643135</v>
      </c>
      <c r="H219" s="83">
        <f t="shared" si="49"/>
        <v>1.6973437734125032</v>
      </c>
      <c r="I219" s="3">
        <f t="shared" si="50"/>
        <v>11.745264132395224</v>
      </c>
      <c r="J219" s="3">
        <f t="shared" si="51"/>
        <v>4.542225794593084</v>
      </c>
      <c r="K219" s="75">
        <f t="shared" si="52"/>
        <v>1.0571625020119791E-2</v>
      </c>
      <c r="L219" s="83">
        <f t="shared" si="53"/>
        <v>4.1228659729687757E-3</v>
      </c>
      <c r="M219" s="77">
        <f t="shared" si="54"/>
        <v>1.4694490993088567E-2</v>
      </c>
      <c r="R219" s="102">
        <f t="shared" si="57"/>
        <v>1.5181295589284878</v>
      </c>
      <c r="S219" s="102">
        <f t="shared" si="58"/>
        <v>0.85297713459923474</v>
      </c>
      <c r="T219" s="102">
        <f t="shared" si="59"/>
        <v>1.6521392534297508</v>
      </c>
      <c r="U219" s="102">
        <f t="shared" si="60"/>
        <v>0.73956163738656289</v>
      </c>
      <c r="V219" s="121">
        <f t="shared" si="55"/>
        <v>0.6</v>
      </c>
      <c r="W219" s="102" t="e">
        <f>#REF!</f>
        <v>#REF!</v>
      </c>
      <c r="X219" s="97">
        <f t="shared" si="56"/>
        <v>0</v>
      </c>
      <c r="Y219" s="122">
        <f t="shared" si="56"/>
        <v>1.1220882564643135</v>
      </c>
      <c r="Z219" s="122">
        <f t="shared" si="56"/>
        <v>1.6973437734125032</v>
      </c>
    </row>
    <row r="220" spans="1:26" ht="18.899999999999999" customHeight="1" x14ac:dyDescent="0.2">
      <c r="B220" s="75">
        <v>5</v>
      </c>
      <c r="C220" s="88">
        <f t="shared" si="46"/>
        <v>747.99605133267528</v>
      </c>
      <c r="D220" s="91">
        <v>0.8</v>
      </c>
      <c r="E220" s="89">
        <f t="shared" si="47"/>
        <v>0.19999999999999996</v>
      </c>
      <c r="F220" s="86"/>
      <c r="G220" s="84">
        <f t="shared" si="48"/>
        <v>1.0183212389092577</v>
      </c>
      <c r="H220" s="83">
        <f t="shared" si="49"/>
        <v>2.0277753747452794</v>
      </c>
      <c r="I220" s="3">
        <f t="shared" si="50"/>
        <v>11.745264132395224</v>
      </c>
      <c r="J220" s="3">
        <f t="shared" si="51"/>
        <v>4.542225794593084</v>
      </c>
      <c r="K220" s="75">
        <f t="shared" si="52"/>
        <v>1.2791994718483022E-2</v>
      </c>
      <c r="L220" s="83">
        <f t="shared" si="53"/>
        <v>2.4627439132595616E-3</v>
      </c>
      <c r="M220" s="77">
        <f t="shared" si="54"/>
        <v>1.5254738631742584E-2</v>
      </c>
      <c r="R220" s="102">
        <f t="shared" si="57"/>
        <v>1.5181295589284878</v>
      </c>
      <c r="S220" s="102">
        <f t="shared" si="58"/>
        <v>0.85297713459923474</v>
      </c>
      <c r="T220" s="102">
        <f t="shared" si="59"/>
        <v>1.6521392534297508</v>
      </c>
      <c r="U220" s="102">
        <f t="shared" si="60"/>
        <v>0.73956163738656289</v>
      </c>
      <c r="V220" s="121">
        <f t="shared" si="55"/>
        <v>0.8</v>
      </c>
      <c r="W220" s="102" t="e">
        <f>#REF!</f>
        <v>#REF!</v>
      </c>
      <c r="X220" s="97">
        <f t="shared" si="56"/>
        <v>0</v>
      </c>
      <c r="Y220" s="122">
        <f t="shared" si="56"/>
        <v>1.0183212389092577</v>
      </c>
      <c r="Z220" s="122">
        <f t="shared" si="56"/>
        <v>2.0277753747452794</v>
      </c>
    </row>
    <row r="221" spans="1:26" ht="18.899999999999999" customHeight="1" thickBot="1" x14ac:dyDescent="0.25">
      <c r="B221" s="75">
        <v>6</v>
      </c>
      <c r="C221" s="88">
        <f t="shared" si="46"/>
        <v>747.99605133267528</v>
      </c>
      <c r="D221" s="92">
        <v>1</v>
      </c>
      <c r="E221" s="89">
        <f t="shared" si="47"/>
        <v>0</v>
      </c>
      <c r="F221" s="87"/>
      <c r="G221" s="84">
        <f t="shared" si="48"/>
        <v>1</v>
      </c>
      <c r="H221" s="83">
        <f t="shared" si="49"/>
        <v>2.095016936074563</v>
      </c>
      <c r="I221" s="3">
        <f t="shared" si="50"/>
        <v>11.745264132395224</v>
      </c>
      <c r="J221" s="3">
        <f t="shared" si="51"/>
        <v>4.542225794593084</v>
      </c>
      <c r="K221" s="75">
        <f t="shared" si="52"/>
        <v>1.5702307667893631E-2</v>
      </c>
      <c r="L221" s="83">
        <f t="shared" si="53"/>
        <v>0</v>
      </c>
      <c r="M221" s="77">
        <f t="shared" si="54"/>
        <v>1.5702307667893631E-2</v>
      </c>
      <c r="R221" s="102">
        <f t="shared" si="57"/>
        <v>1.5181295589284878</v>
      </c>
      <c r="S221" s="102">
        <f t="shared" si="58"/>
        <v>0.85297713459923474</v>
      </c>
      <c r="T221" s="102">
        <f t="shared" si="59"/>
        <v>1.6521392534297508</v>
      </c>
      <c r="U221" s="102">
        <f t="shared" si="60"/>
        <v>0.73956163738656289</v>
      </c>
      <c r="V221" s="121">
        <f t="shared" si="55"/>
        <v>1</v>
      </c>
      <c r="W221" s="102" t="e">
        <f>#REF!</f>
        <v>#REF!</v>
      </c>
      <c r="X221" s="97">
        <f t="shared" si="56"/>
        <v>0</v>
      </c>
      <c r="Y221" s="122">
        <f t="shared" si="56"/>
        <v>1</v>
      </c>
      <c r="Z221" s="122">
        <f t="shared" si="56"/>
        <v>2.095016936074563</v>
      </c>
    </row>
    <row r="222" spans="1:26" ht="18.899999999999999" customHeight="1" thickTop="1" x14ac:dyDescent="0.2">
      <c r="B222" s="67"/>
      <c r="C222" s="157"/>
      <c r="D222" s="157"/>
      <c r="E222" s="158"/>
      <c r="F222" s="158"/>
      <c r="G222" s="160"/>
      <c r="H222" s="160"/>
      <c r="I222" s="155"/>
      <c r="J222" s="155"/>
      <c r="K222" s="155"/>
      <c r="L222" s="156"/>
      <c r="R222" s="102">
        <f t="shared" si="57"/>
        <v>1.5181295589284878</v>
      </c>
      <c r="S222" s="102">
        <f t="shared" si="58"/>
        <v>0.85297713459923474</v>
      </c>
      <c r="T222" s="102">
        <f t="shared" si="59"/>
        <v>1.6521392534297508</v>
      </c>
      <c r="U222" s="102">
        <f t="shared" si="60"/>
        <v>0.73956163738656289</v>
      </c>
      <c r="V222" s="121">
        <f t="shared" ref="V222:V236" si="61">C222</f>
        <v>0</v>
      </c>
      <c r="W222" s="102">
        <f t="shared" ref="W222:W236" si="62">E222</f>
        <v>0</v>
      </c>
      <c r="X222" s="97">
        <f t="shared" ref="X222:X236" si="63">G222</f>
        <v>0</v>
      </c>
      <c r="Y222" s="122">
        <f t="shared" ref="Y222:Y236" si="64">I222</f>
        <v>0</v>
      </c>
      <c r="Z222" s="122">
        <f t="shared" ref="Z222:Z236" si="65">K222</f>
        <v>0</v>
      </c>
    </row>
    <row r="223" spans="1:26" ht="18.899999999999999" customHeight="1" x14ac:dyDescent="0.2">
      <c r="B223" s="67"/>
      <c r="C223" s="157"/>
      <c r="D223" s="157"/>
      <c r="E223" s="158"/>
      <c r="F223" s="158"/>
      <c r="G223" s="160"/>
      <c r="H223" s="160"/>
      <c r="I223" s="155"/>
      <c r="J223" s="155"/>
      <c r="K223" s="155"/>
      <c r="L223" s="156"/>
      <c r="R223" s="102">
        <f t="shared" si="57"/>
        <v>1.5181295589284878</v>
      </c>
      <c r="S223" s="102">
        <f t="shared" si="58"/>
        <v>0.85297713459923474</v>
      </c>
      <c r="T223" s="102">
        <f t="shared" si="59"/>
        <v>1.6521392534297508</v>
      </c>
      <c r="U223" s="102">
        <f t="shared" si="60"/>
        <v>0.73956163738656289</v>
      </c>
      <c r="V223" s="121">
        <f t="shared" si="61"/>
        <v>0</v>
      </c>
      <c r="W223" s="102">
        <f t="shared" si="62"/>
        <v>0</v>
      </c>
      <c r="X223" s="97">
        <f t="shared" si="63"/>
        <v>0</v>
      </c>
      <c r="Y223" s="122">
        <f t="shared" si="64"/>
        <v>0</v>
      </c>
      <c r="Z223" s="122">
        <f t="shared" si="65"/>
        <v>0</v>
      </c>
    </row>
    <row r="224" spans="1:26" ht="18.899999999999999" customHeight="1" x14ac:dyDescent="0.2">
      <c r="B224" s="67"/>
      <c r="C224" s="157"/>
      <c r="D224" s="157"/>
      <c r="E224" s="158"/>
      <c r="F224" s="158"/>
      <c r="G224" s="160"/>
      <c r="H224" s="160"/>
      <c r="I224" s="155"/>
      <c r="J224" s="155"/>
      <c r="K224" s="155"/>
      <c r="L224" s="156"/>
      <c r="R224" s="102">
        <f t="shared" si="57"/>
        <v>1.5181295589284878</v>
      </c>
      <c r="S224" s="102">
        <f t="shared" si="58"/>
        <v>0.85297713459923474</v>
      </c>
      <c r="T224" s="102">
        <f t="shared" si="59"/>
        <v>1.6521392534297508</v>
      </c>
      <c r="U224" s="102">
        <f t="shared" si="60"/>
        <v>0.73956163738656289</v>
      </c>
      <c r="V224" s="121">
        <f t="shared" si="61"/>
        <v>0</v>
      </c>
      <c r="W224" s="102">
        <f t="shared" si="62"/>
        <v>0</v>
      </c>
      <c r="X224" s="97">
        <f t="shared" si="63"/>
        <v>0</v>
      </c>
      <c r="Y224" s="122">
        <f t="shared" si="64"/>
        <v>0</v>
      </c>
      <c r="Z224" s="122">
        <f t="shared" si="65"/>
        <v>0</v>
      </c>
    </row>
    <row r="225" spans="2:26" ht="18.899999999999999" customHeight="1" x14ac:dyDescent="0.2">
      <c r="B225" s="67"/>
      <c r="C225" s="157"/>
      <c r="D225" s="157"/>
      <c r="E225" s="158"/>
      <c r="F225" s="158"/>
      <c r="G225" s="160"/>
      <c r="H225" s="160"/>
      <c r="I225" s="155"/>
      <c r="J225" s="155"/>
      <c r="K225" s="155"/>
      <c r="L225" s="156"/>
      <c r="R225" s="102">
        <f t="shared" si="57"/>
        <v>1.5181295589284878</v>
      </c>
      <c r="S225" s="102">
        <f t="shared" si="58"/>
        <v>0.85297713459923474</v>
      </c>
      <c r="T225" s="102">
        <f t="shared" si="59"/>
        <v>1.6521392534297508</v>
      </c>
      <c r="U225" s="102">
        <f t="shared" si="60"/>
        <v>0.73956163738656289</v>
      </c>
      <c r="V225" s="121">
        <f t="shared" si="61"/>
        <v>0</v>
      </c>
      <c r="W225" s="102">
        <f t="shared" si="62"/>
        <v>0</v>
      </c>
      <c r="X225" s="97">
        <f t="shared" si="63"/>
        <v>0</v>
      </c>
      <c r="Y225" s="122">
        <f t="shared" si="64"/>
        <v>0</v>
      </c>
      <c r="Z225" s="122">
        <f t="shared" si="65"/>
        <v>0</v>
      </c>
    </row>
    <row r="226" spans="2:26" ht="18.899999999999999" customHeight="1" x14ac:dyDescent="0.2">
      <c r="B226" s="67"/>
      <c r="C226" s="157"/>
      <c r="D226" s="157"/>
      <c r="E226" s="158"/>
      <c r="F226" s="158"/>
      <c r="G226" s="160"/>
      <c r="H226" s="160"/>
      <c r="I226" s="155"/>
      <c r="J226" s="155"/>
      <c r="K226" s="155"/>
      <c r="L226" s="156"/>
      <c r="R226" s="102">
        <f t="shared" si="57"/>
        <v>1.5181295589284878</v>
      </c>
      <c r="S226" s="102">
        <f t="shared" si="58"/>
        <v>0.85297713459923474</v>
      </c>
      <c r="T226" s="102">
        <f t="shared" si="59"/>
        <v>1.6521392534297508</v>
      </c>
      <c r="U226" s="102">
        <f t="shared" si="60"/>
        <v>0.73956163738656289</v>
      </c>
      <c r="V226" s="121">
        <f t="shared" si="61"/>
        <v>0</v>
      </c>
      <c r="W226" s="102">
        <f t="shared" si="62"/>
        <v>0</v>
      </c>
      <c r="X226" s="97">
        <f t="shared" si="63"/>
        <v>0</v>
      </c>
      <c r="Y226" s="122">
        <f t="shared" si="64"/>
        <v>0</v>
      </c>
      <c r="Z226" s="122">
        <f t="shared" si="65"/>
        <v>0</v>
      </c>
    </row>
    <row r="227" spans="2:26" ht="18.899999999999999" customHeight="1" x14ac:dyDescent="0.2">
      <c r="B227" s="67"/>
      <c r="C227" s="157"/>
      <c r="D227" s="157"/>
      <c r="E227" s="158"/>
      <c r="F227" s="158"/>
      <c r="G227" s="160"/>
      <c r="H227" s="160"/>
      <c r="I227" s="155"/>
      <c r="J227" s="155"/>
      <c r="K227" s="155"/>
      <c r="L227" s="156"/>
      <c r="R227" s="102">
        <f t="shared" si="57"/>
        <v>1.5181295589284878</v>
      </c>
      <c r="S227" s="102">
        <f t="shared" si="58"/>
        <v>0.85297713459923474</v>
      </c>
      <c r="T227" s="102">
        <f t="shared" si="59"/>
        <v>1.6521392534297508</v>
      </c>
      <c r="U227" s="102">
        <f t="shared" si="60"/>
        <v>0.73956163738656289</v>
      </c>
      <c r="V227" s="121">
        <f t="shared" si="61"/>
        <v>0</v>
      </c>
      <c r="W227" s="102">
        <f t="shared" si="62"/>
        <v>0</v>
      </c>
      <c r="X227" s="97">
        <f t="shared" si="63"/>
        <v>0</v>
      </c>
      <c r="Y227" s="122">
        <f t="shared" si="64"/>
        <v>0</v>
      </c>
      <c r="Z227" s="122">
        <f t="shared" si="65"/>
        <v>0</v>
      </c>
    </row>
    <row r="228" spans="2:26" ht="18.899999999999999" customHeight="1" x14ac:dyDescent="0.2">
      <c r="B228" s="67"/>
      <c r="C228" s="157"/>
      <c r="D228" s="157"/>
      <c r="E228" s="158"/>
      <c r="F228" s="158"/>
      <c r="G228" s="160"/>
      <c r="H228" s="160"/>
      <c r="I228" s="155"/>
      <c r="J228" s="155"/>
      <c r="K228" s="155"/>
      <c r="L228" s="156"/>
      <c r="R228" s="102">
        <f t="shared" si="57"/>
        <v>1.5181295589284878</v>
      </c>
      <c r="S228" s="102">
        <f t="shared" si="58"/>
        <v>0.85297713459923474</v>
      </c>
      <c r="T228" s="102">
        <f t="shared" si="59"/>
        <v>1.6521392534297508</v>
      </c>
      <c r="U228" s="102">
        <f t="shared" si="60"/>
        <v>0.73956163738656289</v>
      </c>
      <c r="V228" s="121">
        <f t="shared" si="61"/>
        <v>0</v>
      </c>
      <c r="W228" s="102">
        <f t="shared" si="62"/>
        <v>0</v>
      </c>
      <c r="X228" s="97">
        <f t="shared" si="63"/>
        <v>0</v>
      </c>
      <c r="Y228" s="122">
        <f t="shared" si="64"/>
        <v>0</v>
      </c>
      <c r="Z228" s="122">
        <f t="shared" si="65"/>
        <v>0</v>
      </c>
    </row>
    <row r="229" spans="2:26" ht="18.899999999999999" customHeight="1" x14ac:dyDescent="0.2">
      <c r="B229" s="67"/>
      <c r="C229" s="157"/>
      <c r="D229" s="157"/>
      <c r="E229" s="158"/>
      <c r="F229" s="158"/>
      <c r="G229" s="160"/>
      <c r="H229" s="160"/>
      <c r="I229" s="155"/>
      <c r="J229" s="155"/>
      <c r="K229" s="155"/>
      <c r="L229" s="156"/>
      <c r="R229" s="102">
        <f t="shared" si="57"/>
        <v>1.5181295589284878</v>
      </c>
      <c r="S229" s="102">
        <f t="shared" si="58"/>
        <v>0.85297713459923474</v>
      </c>
      <c r="T229" s="102">
        <f t="shared" si="59"/>
        <v>1.6521392534297508</v>
      </c>
      <c r="U229" s="102">
        <f t="shared" si="60"/>
        <v>0.73956163738656289</v>
      </c>
      <c r="V229" s="121">
        <f t="shared" si="61"/>
        <v>0</v>
      </c>
      <c r="W229" s="102">
        <f t="shared" si="62"/>
        <v>0</v>
      </c>
      <c r="X229" s="97">
        <f t="shared" si="63"/>
        <v>0</v>
      </c>
      <c r="Y229" s="122">
        <f t="shared" si="64"/>
        <v>0</v>
      </c>
      <c r="Z229" s="122">
        <f t="shared" si="65"/>
        <v>0</v>
      </c>
    </row>
    <row r="230" spans="2:26" ht="18.899999999999999" customHeight="1" x14ac:dyDescent="0.2">
      <c r="B230" s="67"/>
      <c r="C230" s="157"/>
      <c r="D230" s="157"/>
      <c r="E230" s="158"/>
      <c r="F230" s="158"/>
      <c r="G230" s="160"/>
      <c r="H230" s="160"/>
      <c r="I230" s="155"/>
      <c r="J230" s="155"/>
      <c r="K230" s="155"/>
      <c r="L230" s="156"/>
      <c r="R230" s="102">
        <f t="shared" si="57"/>
        <v>1.5181295589284878</v>
      </c>
      <c r="S230" s="102">
        <f t="shared" si="58"/>
        <v>0.85297713459923474</v>
      </c>
      <c r="T230" s="102">
        <f t="shared" si="59"/>
        <v>1.6521392534297508</v>
      </c>
      <c r="U230" s="102">
        <f t="shared" si="60"/>
        <v>0.73956163738656289</v>
      </c>
      <c r="V230" s="121">
        <f t="shared" si="61"/>
        <v>0</v>
      </c>
      <c r="W230" s="102">
        <f t="shared" si="62"/>
        <v>0</v>
      </c>
      <c r="X230" s="97">
        <f t="shared" si="63"/>
        <v>0</v>
      </c>
      <c r="Y230" s="122">
        <f t="shared" si="64"/>
        <v>0</v>
      </c>
      <c r="Z230" s="122">
        <f t="shared" si="65"/>
        <v>0</v>
      </c>
    </row>
    <row r="231" spans="2:26" ht="18.899999999999999" customHeight="1" x14ac:dyDescent="0.2">
      <c r="B231" s="67"/>
      <c r="C231" s="157"/>
      <c r="D231" s="157"/>
      <c r="E231" s="158"/>
      <c r="F231" s="158"/>
      <c r="G231" s="160"/>
      <c r="H231" s="160"/>
      <c r="I231" s="155"/>
      <c r="J231" s="155"/>
      <c r="K231" s="155"/>
      <c r="L231" s="156"/>
      <c r="R231" s="102">
        <f t="shared" si="57"/>
        <v>1.5181295589284878</v>
      </c>
      <c r="S231" s="102">
        <f t="shared" si="58"/>
        <v>0.85297713459923474</v>
      </c>
      <c r="T231" s="102">
        <f t="shared" si="59"/>
        <v>1.6521392534297508</v>
      </c>
      <c r="U231" s="102">
        <f t="shared" si="60"/>
        <v>0.73956163738656289</v>
      </c>
      <c r="V231" s="121">
        <f t="shared" si="61"/>
        <v>0</v>
      </c>
      <c r="W231" s="102">
        <f t="shared" si="62"/>
        <v>0</v>
      </c>
      <c r="X231" s="97">
        <f t="shared" si="63"/>
        <v>0</v>
      </c>
      <c r="Y231" s="122">
        <f t="shared" si="64"/>
        <v>0</v>
      </c>
      <c r="Z231" s="122">
        <f t="shared" si="65"/>
        <v>0</v>
      </c>
    </row>
    <row r="232" spans="2:26" ht="18.899999999999999" customHeight="1" x14ac:dyDescent="0.2">
      <c r="B232" s="67"/>
      <c r="C232" s="157"/>
      <c r="D232" s="157"/>
      <c r="E232" s="158"/>
      <c r="F232" s="158"/>
      <c r="G232" s="160"/>
      <c r="H232" s="160"/>
      <c r="I232" s="155"/>
      <c r="J232" s="155"/>
      <c r="K232" s="155"/>
      <c r="L232" s="156"/>
      <c r="R232" s="102">
        <f t="shared" si="57"/>
        <v>1.5181295589284878</v>
      </c>
      <c r="S232" s="102">
        <f t="shared" si="58"/>
        <v>0.85297713459923474</v>
      </c>
      <c r="T232" s="102">
        <f t="shared" si="59"/>
        <v>1.6521392534297508</v>
      </c>
      <c r="U232" s="102">
        <f t="shared" si="60"/>
        <v>0.73956163738656289</v>
      </c>
      <c r="V232" s="121">
        <f t="shared" si="61"/>
        <v>0</v>
      </c>
      <c r="W232" s="102">
        <f t="shared" si="62"/>
        <v>0</v>
      </c>
      <c r="X232" s="97">
        <f t="shared" si="63"/>
        <v>0</v>
      </c>
      <c r="Y232" s="122">
        <f t="shared" si="64"/>
        <v>0</v>
      </c>
      <c r="Z232" s="122">
        <f t="shared" si="65"/>
        <v>0</v>
      </c>
    </row>
    <row r="233" spans="2:26" ht="18.899999999999999" customHeight="1" x14ac:dyDescent="0.2">
      <c r="B233" s="67"/>
      <c r="C233" s="157"/>
      <c r="D233" s="157"/>
      <c r="E233" s="158"/>
      <c r="F233" s="158"/>
      <c r="G233" s="160"/>
      <c r="H233" s="160"/>
      <c r="I233" s="155"/>
      <c r="J233" s="155"/>
      <c r="K233" s="155"/>
      <c r="L233" s="156"/>
      <c r="R233" s="102">
        <f t="shared" si="57"/>
        <v>1.5181295589284878</v>
      </c>
      <c r="S233" s="102">
        <f t="shared" si="58"/>
        <v>0.85297713459923474</v>
      </c>
      <c r="T233" s="102">
        <f t="shared" si="59"/>
        <v>1.6521392534297508</v>
      </c>
      <c r="U233" s="102">
        <f t="shared" si="60"/>
        <v>0.73956163738656289</v>
      </c>
      <c r="V233" s="121">
        <f t="shared" si="61"/>
        <v>0</v>
      </c>
      <c r="W233" s="102">
        <f t="shared" si="62"/>
        <v>0</v>
      </c>
      <c r="X233" s="97">
        <f t="shared" si="63"/>
        <v>0</v>
      </c>
      <c r="Y233" s="122">
        <f t="shared" si="64"/>
        <v>0</v>
      </c>
      <c r="Z233" s="122">
        <f t="shared" si="65"/>
        <v>0</v>
      </c>
    </row>
    <row r="234" spans="2:26" ht="18.899999999999999" customHeight="1" x14ac:dyDescent="0.2">
      <c r="B234" s="67"/>
      <c r="C234" s="157"/>
      <c r="D234" s="157"/>
      <c r="E234" s="158"/>
      <c r="F234" s="158"/>
      <c r="G234" s="160"/>
      <c r="H234" s="160"/>
      <c r="I234" s="155"/>
      <c r="J234" s="155"/>
      <c r="K234" s="155"/>
      <c r="L234" s="156"/>
      <c r="R234" s="102">
        <f t="shared" si="57"/>
        <v>1.5181295589284878</v>
      </c>
      <c r="S234" s="102">
        <f t="shared" si="58"/>
        <v>0.85297713459923474</v>
      </c>
      <c r="T234" s="102">
        <f t="shared" si="59"/>
        <v>1.6521392534297508</v>
      </c>
      <c r="U234" s="102">
        <f t="shared" si="60"/>
        <v>0.73956163738656289</v>
      </c>
      <c r="V234" s="121">
        <f t="shared" si="61"/>
        <v>0</v>
      </c>
      <c r="W234" s="102">
        <f t="shared" si="62"/>
        <v>0</v>
      </c>
      <c r="X234" s="97">
        <f t="shared" si="63"/>
        <v>0</v>
      </c>
      <c r="Y234" s="122">
        <f t="shared" si="64"/>
        <v>0</v>
      </c>
      <c r="Z234" s="122">
        <f t="shared" si="65"/>
        <v>0</v>
      </c>
    </row>
    <row r="235" spans="2:26" ht="18.899999999999999" customHeight="1" x14ac:dyDescent="0.2">
      <c r="B235" s="67"/>
      <c r="C235" s="157"/>
      <c r="D235" s="157"/>
      <c r="E235" s="158"/>
      <c r="F235" s="158"/>
      <c r="G235" s="160"/>
      <c r="H235" s="160"/>
      <c r="I235" s="155"/>
      <c r="J235" s="155"/>
      <c r="K235" s="155"/>
      <c r="L235" s="156"/>
      <c r="R235" s="102">
        <f t="shared" si="57"/>
        <v>1.5181295589284878</v>
      </c>
      <c r="S235" s="102">
        <f t="shared" si="58"/>
        <v>0.85297713459923474</v>
      </c>
      <c r="T235" s="102">
        <f t="shared" si="59"/>
        <v>1.6521392534297508</v>
      </c>
      <c r="U235" s="102">
        <f t="shared" si="60"/>
        <v>0.73956163738656289</v>
      </c>
      <c r="V235" s="121">
        <f t="shared" si="61"/>
        <v>0</v>
      </c>
      <c r="W235" s="102">
        <f t="shared" si="62"/>
        <v>0</v>
      </c>
      <c r="X235" s="97">
        <f t="shared" si="63"/>
        <v>0</v>
      </c>
      <c r="Y235" s="122">
        <f t="shared" si="64"/>
        <v>0</v>
      </c>
      <c r="Z235" s="122">
        <f t="shared" si="65"/>
        <v>0</v>
      </c>
    </row>
    <row r="236" spans="2:26" ht="18.899999999999999" customHeight="1" x14ac:dyDescent="0.2">
      <c r="B236" s="67"/>
      <c r="C236" s="157"/>
      <c r="D236" s="157"/>
      <c r="E236" s="158"/>
      <c r="F236" s="158"/>
      <c r="G236" s="159"/>
      <c r="H236" s="159"/>
      <c r="I236" s="155"/>
      <c r="J236" s="155"/>
      <c r="K236" s="155"/>
      <c r="L236" s="156"/>
      <c r="R236" s="102">
        <f t="shared" si="57"/>
        <v>1.5181295589284878</v>
      </c>
      <c r="S236" s="102">
        <f t="shared" si="58"/>
        <v>0.85297713459923474</v>
      </c>
      <c r="T236" s="102">
        <f t="shared" si="59"/>
        <v>1.6521392534297508</v>
      </c>
      <c r="U236" s="102">
        <f t="shared" si="60"/>
        <v>0.73956163738656289</v>
      </c>
      <c r="V236" s="121">
        <f t="shared" si="61"/>
        <v>0</v>
      </c>
      <c r="W236" s="102">
        <f t="shared" si="62"/>
        <v>0</v>
      </c>
      <c r="X236" s="97">
        <f t="shared" si="63"/>
        <v>0</v>
      </c>
      <c r="Y236" s="122">
        <f t="shared" si="64"/>
        <v>0</v>
      </c>
      <c r="Z236" s="122">
        <f t="shared" si="65"/>
        <v>0</v>
      </c>
    </row>
    <row r="238" spans="2:26" ht="18.899999999999999" customHeight="1" x14ac:dyDescent="0.2">
      <c r="D238" s="62" t="s">
        <v>112</v>
      </c>
      <c r="L238" s="60" t="s">
        <v>91</v>
      </c>
    </row>
    <row r="239" spans="2:26" ht="18.899999999999999" customHeight="1" x14ac:dyDescent="0.2">
      <c r="T239" s="97" t="s">
        <v>104</v>
      </c>
      <c r="U239" s="97" t="s">
        <v>105</v>
      </c>
      <c r="V239" s="97" t="s">
        <v>106</v>
      </c>
    </row>
    <row r="240" spans="2:26" ht="18.899999999999999" customHeight="1" x14ac:dyDescent="0.2">
      <c r="S240" s="97">
        <v>0.05</v>
      </c>
      <c r="T240" s="97">
        <f>G217*D217*(10^(8.1122-(1592.864/(F217+226.184))))/$I$14</f>
        <v>6.9984848205668958E-3</v>
      </c>
      <c r="U240" s="97">
        <f>H217*(1-D217)*10^(8.07131-(1730.63/(F217+233.426)))/$I$14</f>
        <v>5.3048347230209457E-3</v>
      </c>
      <c r="V240" s="97">
        <f t="shared" ref="V240:V246" si="66">T240+U240</f>
        <v>1.2303319543587841E-2</v>
      </c>
    </row>
    <row r="241" spans="4:22" ht="18.899999999999999" customHeight="1" x14ac:dyDescent="0.2">
      <c r="S241" s="97">
        <v>0.1</v>
      </c>
      <c r="T241" s="97">
        <f>G218*D218*(10^(8.1122-(1592.864/(F218+226.184))))/$I$14</f>
        <v>8.9573972375110531E-3</v>
      </c>
      <c r="U241" s="97">
        <f>H218*(1-D218)*10^(8.07131-(1730.63/(F218+233.426)))/$I$14</f>
        <v>4.8865858796619931E-3</v>
      </c>
      <c r="V241" s="97">
        <f t="shared" si="66"/>
        <v>1.3843983117173046E-2</v>
      </c>
    </row>
    <row r="242" spans="4:22" ht="18.899999999999999" customHeight="1" x14ac:dyDescent="0.2">
      <c r="S242" s="97">
        <v>0.15</v>
      </c>
      <c r="T242" s="97">
        <f>G219*D219*(10^(8.1122-(1592.864/(F219+226.184))))/$I$14</f>
        <v>1.0571625020119791E-2</v>
      </c>
      <c r="U242" s="97">
        <f>H219*(1-D219)*10^(8.07131-(1730.63/(F219+233.426)))/$I$14</f>
        <v>4.1228659729687757E-3</v>
      </c>
      <c r="V242" s="97">
        <f t="shared" si="66"/>
        <v>1.4694490993088567E-2</v>
      </c>
    </row>
    <row r="243" spans="4:22" ht="18.899999999999999" customHeight="1" x14ac:dyDescent="0.2">
      <c r="S243" s="97">
        <v>0.2</v>
      </c>
      <c r="T243" s="97">
        <f>G220*D220*(10^(8.1122-(1592.864/(F220+226.184))))/$I$14</f>
        <v>1.2791994718483022E-2</v>
      </c>
      <c r="U243" s="97">
        <f>H220*(1-D220)*10^(8.07131-(1730.63/(F220+233.426)))/$I$14</f>
        <v>2.4627439132595616E-3</v>
      </c>
      <c r="V243" s="97">
        <f t="shared" si="66"/>
        <v>1.5254738631742584E-2</v>
      </c>
    </row>
    <row r="244" spans="4:22" ht="18.899999999999999" customHeight="1" x14ac:dyDescent="0.2">
      <c r="S244" s="97">
        <v>0.25</v>
      </c>
      <c r="T244" s="97">
        <f>G221*D221*(10^(8.1122-(1592.864/(F221+226.184))))/$I$14</f>
        <v>1.5702307667893631E-2</v>
      </c>
      <c r="U244" s="97">
        <f>H221*(1-D221)*10^(8.07131-(1730.63/(F221+233.426)))/$I$14</f>
        <v>0</v>
      </c>
      <c r="V244" s="97">
        <f t="shared" si="66"/>
        <v>1.5702307667893631E-2</v>
      </c>
    </row>
    <row r="245" spans="4:22" ht="18.899999999999999" customHeight="1" x14ac:dyDescent="0.2">
      <c r="S245" s="97">
        <v>0.3</v>
      </c>
      <c r="T245" s="97">
        <f>I222*C222*(10^(8.1122-(1592.864/(G222+226.184))))/$I$14</f>
        <v>0</v>
      </c>
      <c r="U245" s="97">
        <f>K222*(1-C222)*10^(8.07131-(1730.63/(G222+233.426)))/$I$14</f>
        <v>0</v>
      </c>
      <c r="V245" s="97">
        <f t="shared" si="66"/>
        <v>0</v>
      </c>
    </row>
    <row r="246" spans="4:22" ht="18.899999999999999" customHeight="1" x14ac:dyDescent="0.2">
      <c r="S246" s="97">
        <v>0.35</v>
      </c>
      <c r="T246" s="97">
        <f>I223*C223*(10^(8.1122-(1592.864/(G223+226.184))))/$I$14</f>
        <v>0</v>
      </c>
      <c r="U246" s="97">
        <f>K223*(1-C223)*10^(8.07131-(1730.63/(G223+233.426)))/$I$14</f>
        <v>0</v>
      </c>
      <c r="V246" s="97">
        <f t="shared" si="66"/>
        <v>0</v>
      </c>
    </row>
    <row r="247" spans="4:22" ht="18.899999999999999" customHeight="1" x14ac:dyDescent="0.2">
      <c r="S247" s="97">
        <v>0.4</v>
      </c>
      <c r="T247" s="97">
        <f>I224*C224*(10^(8.1122-(1592.864/(G224+226.184))))/$I$14</f>
        <v>0</v>
      </c>
      <c r="U247" s="97">
        <f>K224*(1-C224)*10^(8.07131-(1730.63/(G224+233.426)))/$I$14</f>
        <v>0</v>
      </c>
      <c r="V247" s="97">
        <f t="shared" ref="V247:V259" si="67">T247+U247</f>
        <v>0</v>
      </c>
    </row>
    <row r="248" spans="4:22" ht="18.899999999999999" customHeight="1" x14ac:dyDescent="0.2">
      <c r="S248" s="97">
        <v>0.45</v>
      </c>
      <c r="T248" s="97">
        <f t="shared" ref="T248:T254" si="68">I225*C225*(10^(8.1122-(1592.864/(G225+226.184))))/$I$14</f>
        <v>0</v>
      </c>
      <c r="U248" s="97">
        <f t="shared" ref="U248:U254" si="69">K225*(1-C225)*10^(8.07131-(1730.63/(G225+233.426)))/$I$14</f>
        <v>0</v>
      </c>
      <c r="V248" s="97">
        <f t="shared" si="67"/>
        <v>0</v>
      </c>
    </row>
    <row r="249" spans="4:22" ht="18.899999999999999" customHeight="1" x14ac:dyDescent="0.2">
      <c r="S249" s="97">
        <v>0.5</v>
      </c>
      <c r="T249" s="97">
        <f t="shared" si="68"/>
        <v>0</v>
      </c>
      <c r="U249" s="97">
        <f t="shared" si="69"/>
        <v>0</v>
      </c>
      <c r="V249" s="97">
        <f t="shared" si="67"/>
        <v>0</v>
      </c>
    </row>
    <row r="250" spans="4:22" ht="18.899999999999999" customHeight="1" x14ac:dyDescent="0.2">
      <c r="S250" s="97">
        <v>0.55000000000000004</v>
      </c>
      <c r="T250" s="97">
        <f t="shared" si="68"/>
        <v>0</v>
      </c>
      <c r="U250" s="97">
        <f t="shared" si="69"/>
        <v>0</v>
      </c>
      <c r="V250" s="97">
        <f t="shared" si="67"/>
        <v>0</v>
      </c>
    </row>
    <row r="251" spans="4:22" ht="18.899999999999999" customHeight="1" x14ac:dyDescent="0.2">
      <c r="S251" s="97">
        <v>0.6</v>
      </c>
      <c r="T251" s="97">
        <f t="shared" si="68"/>
        <v>0</v>
      </c>
      <c r="U251" s="97">
        <f t="shared" si="69"/>
        <v>0</v>
      </c>
      <c r="V251" s="97">
        <f t="shared" si="67"/>
        <v>0</v>
      </c>
    </row>
    <row r="252" spans="4:22" ht="18.899999999999999" customHeight="1" x14ac:dyDescent="0.2">
      <c r="S252" s="97">
        <v>0.65</v>
      </c>
      <c r="T252" s="97">
        <f t="shared" si="68"/>
        <v>0</v>
      </c>
      <c r="U252" s="97">
        <f t="shared" si="69"/>
        <v>0</v>
      </c>
      <c r="V252" s="97">
        <f t="shared" si="67"/>
        <v>0</v>
      </c>
    </row>
    <row r="253" spans="4:22" ht="18.899999999999999" customHeight="1" x14ac:dyDescent="0.2">
      <c r="S253" s="97">
        <v>0.7</v>
      </c>
      <c r="T253" s="97">
        <f t="shared" si="68"/>
        <v>0</v>
      </c>
      <c r="U253" s="97">
        <f t="shared" si="69"/>
        <v>0</v>
      </c>
      <c r="V253" s="97">
        <f t="shared" si="67"/>
        <v>0</v>
      </c>
    </row>
    <row r="254" spans="4:22" ht="18.899999999999999" customHeight="1" x14ac:dyDescent="0.2">
      <c r="D254" s="60" t="s">
        <v>92</v>
      </c>
      <c r="S254" s="97">
        <v>0.75</v>
      </c>
      <c r="T254" s="97">
        <f t="shared" si="68"/>
        <v>0</v>
      </c>
      <c r="U254" s="97">
        <f t="shared" si="69"/>
        <v>0</v>
      </c>
      <c r="V254" s="97">
        <f t="shared" si="67"/>
        <v>0</v>
      </c>
    </row>
    <row r="255" spans="4:22" ht="18.899999999999999" customHeight="1" x14ac:dyDescent="0.2">
      <c r="S255" s="97">
        <v>0.8</v>
      </c>
      <c r="T255" s="97">
        <f>I232*C232*(10^(8.1122-(1592.864/(G232+226.184))))/$I$14</f>
        <v>0</v>
      </c>
      <c r="U255" s="97">
        <f>K232*(1-C232)*10^(8.07131-(1730.63/(G232+233.426)))/$I$14</f>
        <v>0</v>
      </c>
      <c r="V255" s="97">
        <f>T255+U255</f>
        <v>0</v>
      </c>
    </row>
    <row r="256" spans="4:22" ht="18.899999999999999" customHeight="1" x14ac:dyDescent="0.2">
      <c r="S256" s="97">
        <v>0.85</v>
      </c>
      <c r="T256" s="97">
        <f>I233*C233*(10^(8.1122-(1592.864/(G233+226.184))))/$I$14</f>
        <v>0</v>
      </c>
      <c r="U256" s="97">
        <f>K233*(1-C233)*10^(8.07131-(1730.63/(G233+233.426)))/$I$14</f>
        <v>0</v>
      </c>
      <c r="V256" s="97">
        <f>T256+U256</f>
        <v>0</v>
      </c>
    </row>
    <row r="257" spans="4:22" ht="18.899999999999999" customHeight="1" x14ac:dyDescent="0.2">
      <c r="S257" s="97">
        <v>0.9</v>
      </c>
      <c r="T257" s="97">
        <f>I234*C234*(10^(8.1122-(1592.864/(G234+226.184))))/$I$14</f>
        <v>0</v>
      </c>
      <c r="U257" s="97">
        <f>K234*(1-C234)*10^(8.07131-(1730.63/(G234+233.426)))/$I$14</f>
        <v>0</v>
      </c>
      <c r="V257" s="97">
        <f>T257+U257</f>
        <v>0</v>
      </c>
    </row>
    <row r="258" spans="4:22" ht="18.899999999999999" customHeight="1" x14ac:dyDescent="0.2">
      <c r="S258" s="97">
        <v>0.95</v>
      </c>
      <c r="T258" s="97">
        <f>I235*C235*(10^(8.1122-(1592.864/(G235+226.184))))/$I$14</f>
        <v>0</v>
      </c>
      <c r="U258" s="97">
        <f>K235*(1-C235)*10^(8.07131-(1730.63/(G235+233.426)))/$I$14</f>
        <v>0</v>
      </c>
      <c r="V258" s="97">
        <f>T258+U258</f>
        <v>0</v>
      </c>
    </row>
    <row r="259" spans="4:22" ht="18.899999999999999" customHeight="1" x14ac:dyDescent="0.2">
      <c r="S259" s="97">
        <v>1</v>
      </c>
      <c r="T259" s="97">
        <f>I236*C236*(10^(8.1122-(1592.864/(G236+226.184))))/$I$14</f>
        <v>0</v>
      </c>
      <c r="U259" s="97">
        <f>K236*(1-C236)*10^(8.07131-(1730.63/(G236+233.426)))/$I$14</f>
        <v>0</v>
      </c>
      <c r="V259" s="97">
        <f t="shared" si="67"/>
        <v>0</v>
      </c>
    </row>
    <row r="260" spans="4:22" ht="18.899999999999999" customHeight="1" x14ac:dyDescent="0.2">
      <c r="S260" s="97">
        <v>0</v>
      </c>
      <c r="T260" s="97">
        <f>G216*D216*(10^(8.1122-(1592.864/(F216+226.184))))/$I$14</f>
        <v>0</v>
      </c>
      <c r="U260" s="97">
        <f>H216*(1-D216)*10^(8.07131-(1730.63/(F216+233.426)))/$I$14</f>
        <v>6.0725264344649657E-3</v>
      </c>
      <c r="V260" s="97">
        <f>T260+U260</f>
        <v>6.0725264344649657E-3</v>
      </c>
    </row>
    <row r="267" spans="4:22" ht="18.899999999999999" customHeight="1" x14ac:dyDescent="0.2">
      <c r="D267" s="5"/>
    </row>
  </sheetData>
  <dataConsolidate/>
  <customSheetViews>
    <customSheetView guid="{1FFD3B07-D15B-4B91-8FEC-A05959BD3E75}" showPageBreaks="1" view="pageBreakPreview" showRuler="0" topLeftCell="A190">
      <selection activeCell="O243" sqref="O243"/>
      <pageMargins left="0.31496062992125984" right="0.31496062992125984" top="0.59055118110236227" bottom="0.59055118110236227" header="0.51181102362204722" footer="0.51181102362204722"/>
      <pageSetup paperSize="9" orientation="portrait" horizontalDpi="300" verticalDpi="300" r:id="rId1"/>
      <headerFooter alignWithMargins="0"/>
    </customSheetView>
  </customSheetViews>
  <mergeCells count="434">
    <mergeCell ref="E228:F228"/>
    <mergeCell ref="E226:F226"/>
    <mergeCell ref="K225:L225"/>
    <mergeCell ref="K228:L228"/>
    <mergeCell ref="C222:D222"/>
    <mergeCell ref="C226:D226"/>
    <mergeCell ref="G230:H230"/>
    <mergeCell ref="G227:H227"/>
    <mergeCell ref="G229:H229"/>
    <mergeCell ref="C223:D223"/>
    <mergeCell ref="C224:D224"/>
    <mergeCell ref="C225:D225"/>
    <mergeCell ref="C227:D227"/>
    <mergeCell ref="C230:D230"/>
    <mergeCell ref="E222:F222"/>
    <mergeCell ref="E230:F230"/>
    <mergeCell ref="E229:F229"/>
    <mergeCell ref="I229:J229"/>
    <mergeCell ref="I222:J222"/>
    <mergeCell ref="G228:H228"/>
    <mergeCell ref="I228:J228"/>
    <mergeCell ref="E231:F231"/>
    <mergeCell ref="C231:D231"/>
    <mergeCell ref="E227:F227"/>
    <mergeCell ref="C229:D229"/>
    <mergeCell ref="K222:L222"/>
    <mergeCell ref="K226:L226"/>
    <mergeCell ref="G231:H231"/>
    <mergeCell ref="I231:J231"/>
    <mergeCell ref="G222:H222"/>
    <mergeCell ref="K231:L231"/>
    <mergeCell ref="E225:F225"/>
    <mergeCell ref="G225:H225"/>
    <mergeCell ref="I225:J225"/>
    <mergeCell ref="I230:J230"/>
    <mergeCell ref="K229:L229"/>
    <mergeCell ref="I226:J226"/>
    <mergeCell ref="I227:J227"/>
    <mergeCell ref="G226:H226"/>
    <mergeCell ref="E224:F224"/>
    <mergeCell ref="E223:F223"/>
    <mergeCell ref="B8:C8"/>
    <mergeCell ref="D9:E9"/>
    <mergeCell ref="D10:E10"/>
    <mergeCell ref="B9:C9"/>
    <mergeCell ref="B10:C10"/>
    <mergeCell ref="E213:K213"/>
    <mergeCell ref="J10:K10"/>
    <mergeCell ref="C228:D228"/>
    <mergeCell ref="D8:E8"/>
    <mergeCell ref="F8:G8"/>
    <mergeCell ref="K227:L227"/>
    <mergeCell ref="G224:H224"/>
    <mergeCell ref="G223:H223"/>
    <mergeCell ref="I223:J223"/>
    <mergeCell ref="K223:L223"/>
    <mergeCell ref="I13:J13"/>
    <mergeCell ref="I14:J14"/>
    <mergeCell ref="I15:J15"/>
    <mergeCell ref="D15:H15"/>
    <mergeCell ref="F9:G9"/>
    <mergeCell ref="J8:K8"/>
    <mergeCell ref="D13:H13"/>
    <mergeCell ref="J9:K9"/>
    <mergeCell ref="H9:I9"/>
    <mergeCell ref="H10:I10"/>
    <mergeCell ref="K230:L230"/>
    <mergeCell ref="K224:L224"/>
    <mergeCell ref="I224:J224"/>
    <mergeCell ref="H8:I8"/>
    <mergeCell ref="I16:J16"/>
    <mergeCell ref="D16:H16"/>
    <mergeCell ref="F10:G10"/>
    <mergeCell ref="D42:H42"/>
    <mergeCell ref="D43:H43"/>
    <mergeCell ref="D38:H38"/>
    <mergeCell ref="D14:H14"/>
    <mergeCell ref="I40:J40"/>
    <mergeCell ref="I41:J41"/>
    <mergeCell ref="I42:J42"/>
    <mergeCell ref="D40:H40"/>
    <mergeCell ref="D39:H39"/>
    <mergeCell ref="I39:J39"/>
    <mergeCell ref="D41:H41"/>
    <mergeCell ref="I38:J38"/>
    <mergeCell ref="D57:E57"/>
    <mergeCell ref="D58:E58"/>
    <mergeCell ref="I57:J57"/>
    <mergeCell ref="I43:J43"/>
    <mergeCell ref="D56:E56"/>
    <mergeCell ref="I49:J49"/>
    <mergeCell ref="D49:E49"/>
    <mergeCell ref="D53:E53"/>
    <mergeCell ref="D54:E54"/>
    <mergeCell ref="I56:J56"/>
    <mergeCell ref="I50:J50"/>
    <mergeCell ref="I51:J51"/>
    <mergeCell ref="B53:C53"/>
    <mergeCell ref="D55:E55"/>
    <mergeCell ref="D50:E50"/>
    <mergeCell ref="D51:E51"/>
    <mergeCell ref="D52:E52"/>
    <mergeCell ref="I52:J52"/>
    <mergeCell ref="I53:J53"/>
    <mergeCell ref="I54:J54"/>
    <mergeCell ref="B49:C49"/>
    <mergeCell ref="B50:C50"/>
    <mergeCell ref="B57:C57"/>
    <mergeCell ref="B58:C58"/>
    <mergeCell ref="B51:C51"/>
    <mergeCell ref="B52:C52"/>
    <mergeCell ref="B54:C54"/>
    <mergeCell ref="B55:C55"/>
    <mergeCell ref="B56:C56"/>
    <mergeCell ref="I61:J61"/>
    <mergeCell ref="I63:J63"/>
    <mergeCell ref="I58:J58"/>
    <mergeCell ref="I59:J59"/>
    <mergeCell ref="I60:J60"/>
    <mergeCell ref="I62:J62"/>
    <mergeCell ref="I55:J55"/>
    <mergeCell ref="B62:C62"/>
    <mergeCell ref="B63:C63"/>
    <mergeCell ref="D63:E63"/>
    <mergeCell ref="D62:E62"/>
    <mergeCell ref="B59:C59"/>
    <mergeCell ref="D59:E59"/>
    <mergeCell ref="B61:C61"/>
    <mergeCell ref="D61:E61"/>
    <mergeCell ref="B60:C60"/>
    <mergeCell ref="D60:E60"/>
    <mergeCell ref="J92:K92"/>
    <mergeCell ref="H96:I96"/>
    <mergeCell ref="H97:I97"/>
    <mergeCell ref="J96:K96"/>
    <mergeCell ref="J97:K97"/>
    <mergeCell ref="J107:K107"/>
    <mergeCell ref="J98:K98"/>
    <mergeCell ref="H101:I101"/>
    <mergeCell ref="J99:K99"/>
    <mergeCell ref="H95:I95"/>
    <mergeCell ref="H93:I93"/>
    <mergeCell ref="G125:H125"/>
    <mergeCell ref="F92:G92"/>
    <mergeCell ref="D92:E92"/>
    <mergeCell ref="H92:I92"/>
    <mergeCell ref="D98:E98"/>
    <mergeCell ref="D96:E96"/>
    <mergeCell ref="D93:E93"/>
    <mergeCell ref="F94:G94"/>
    <mergeCell ref="D94:E94"/>
    <mergeCell ref="F93:G93"/>
    <mergeCell ref="D106:E106"/>
    <mergeCell ref="D100:E100"/>
    <mergeCell ref="D95:E95"/>
    <mergeCell ref="D97:E97"/>
    <mergeCell ref="F95:G95"/>
    <mergeCell ref="F96:G96"/>
    <mergeCell ref="F97:G97"/>
    <mergeCell ref="E163:F163"/>
    <mergeCell ref="J145:K145"/>
    <mergeCell ref="D99:E99"/>
    <mergeCell ref="G127:H127"/>
    <mergeCell ref="G166:H166"/>
    <mergeCell ref="D107:E107"/>
    <mergeCell ref="F141:G141"/>
    <mergeCell ref="F99:G99"/>
    <mergeCell ref="H99:I99"/>
    <mergeCell ref="D140:E140"/>
    <mergeCell ref="F140:G140"/>
    <mergeCell ref="D139:E139"/>
    <mergeCell ref="G123:H123"/>
    <mergeCell ref="E126:F126"/>
    <mergeCell ref="F139:G139"/>
    <mergeCell ref="D138:E138"/>
    <mergeCell ref="F138:G138"/>
    <mergeCell ref="H139:I139"/>
    <mergeCell ref="H135:I135"/>
    <mergeCell ref="J143:K143"/>
    <mergeCell ref="E127:F127"/>
    <mergeCell ref="E165:F165"/>
    <mergeCell ref="G165:H165"/>
    <mergeCell ref="F137:G137"/>
    <mergeCell ref="I188:J188"/>
    <mergeCell ref="E166:F166"/>
    <mergeCell ref="E123:F123"/>
    <mergeCell ref="E124:F124"/>
    <mergeCell ref="D141:E141"/>
    <mergeCell ref="D137:E137"/>
    <mergeCell ref="G124:H124"/>
    <mergeCell ref="I187:J187"/>
    <mergeCell ref="I166:J166"/>
    <mergeCell ref="J139:K139"/>
    <mergeCell ref="K125:L125"/>
    <mergeCell ref="K126:L126"/>
    <mergeCell ref="K124:L124"/>
    <mergeCell ref="K123:L123"/>
    <mergeCell ref="K127:L127"/>
    <mergeCell ref="L141:M141"/>
    <mergeCell ref="D143:E143"/>
    <mergeCell ref="F143:G143"/>
    <mergeCell ref="E164:F164"/>
    <mergeCell ref="D146:E146"/>
    <mergeCell ref="D144:E144"/>
    <mergeCell ref="L144:M144"/>
    <mergeCell ref="L143:M143"/>
    <mergeCell ref="H143:I143"/>
    <mergeCell ref="L98:M98"/>
    <mergeCell ref="L105:M105"/>
    <mergeCell ref="H98:I98"/>
    <mergeCell ref="H107:I107"/>
    <mergeCell ref="F106:G106"/>
    <mergeCell ref="H106:I106"/>
    <mergeCell ref="J104:K104"/>
    <mergeCell ref="L104:M104"/>
    <mergeCell ref="L103:M103"/>
    <mergeCell ref="F107:G107"/>
    <mergeCell ref="F98:G98"/>
    <mergeCell ref="J106:K106"/>
    <mergeCell ref="L106:M106"/>
    <mergeCell ref="L107:M107"/>
    <mergeCell ref="H100:I100"/>
    <mergeCell ref="F101:G101"/>
    <mergeCell ref="F100:G100"/>
    <mergeCell ref="L94:M94"/>
    <mergeCell ref="L95:M95"/>
    <mergeCell ref="J95:K95"/>
    <mergeCell ref="J94:K94"/>
    <mergeCell ref="I124:J124"/>
    <mergeCell ref="L97:M97"/>
    <mergeCell ref="J101:K101"/>
    <mergeCell ref="L140:M140"/>
    <mergeCell ref="L137:M137"/>
    <mergeCell ref="H138:I138"/>
    <mergeCell ref="J138:K138"/>
    <mergeCell ref="L138:M138"/>
    <mergeCell ref="H137:I137"/>
    <mergeCell ref="J137:K137"/>
    <mergeCell ref="L135:M135"/>
    <mergeCell ref="H136:I136"/>
    <mergeCell ref="L96:M96"/>
    <mergeCell ref="J100:K100"/>
    <mergeCell ref="L101:M101"/>
    <mergeCell ref="L102:M102"/>
    <mergeCell ref="L99:M99"/>
    <mergeCell ref="H102:I102"/>
    <mergeCell ref="J102:K102"/>
    <mergeCell ref="L100:M100"/>
    <mergeCell ref="K167:L167"/>
    <mergeCell ref="I189:J189"/>
    <mergeCell ref="K166:L166"/>
    <mergeCell ref="I123:J123"/>
    <mergeCell ref="I165:J165"/>
    <mergeCell ref="K165:L165"/>
    <mergeCell ref="H141:I141"/>
    <mergeCell ref="J141:K141"/>
    <mergeCell ref="L139:M139"/>
    <mergeCell ref="H140:I140"/>
    <mergeCell ref="J140:K140"/>
    <mergeCell ref="L145:M145"/>
    <mergeCell ref="L146:M146"/>
    <mergeCell ref="K164:L164"/>
    <mergeCell ref="I163:J163"/>
    <mergeCell ref="K163:L163"/>
    <mergeCell ref="I164:J164"/>
    <mergeCell ref="G164:H164"/>
    <mergeCell ref="F146:G146"/>
    <mergeCell ref="H144:I144"/>
    <mergeCell ref="J144:K144"/>
    <mergeCell ref="L142:M142"/>
    <mergeCell ref="F142:G142"/>
    <mergeCell ref="H142:I142"/>
    <mergeCell ref="K233:L233"/>
    <mergeCell ref="K235:L235"/>
    <mergeCell ref="I235:J235"/>
    <mergeCell ref="K234:L234"/>
    <mergeCell ref="I234:J234"/>
    <mergeCell ref="I232:J232"/>
    <mergeCell ref="C233:D233"/>
    <mergeCell ref="C235:D235"/>
    <mergeCell ref="E233:F233"/>
    <mergeCell ref="G233:H233"/>
    <mergeCell ref="G234:H234"/>
    <mergeCell ref="E235:F235"/>
    <mergeCell ref="G235:H235"/>
    <mergeCell ref="E234:F234"/>
    <mergeCell ref="C234:D234"/>
    <mergeCell ref="I233:J233"/>
    <mergeCell ref="F102:G102"/>
    <mergeCell ref="H94:I94"/>
    <mergeCell ref="D101:E101"/>
    <mergeCell ref="H104:I104"/>
    <mergeCell ref="H146:I146"/>
    <mergeCell ref="F162:J162"/>
    <mergeCell ref="D145:E145"/>
    <mergeCell ref="F145:G145"/>
    <mergeCell ref="H145:I145"/>
    <mergeCell ref="D142:E142"/>
    <mergeCell ref="F144:G144"/>
    <mergeCell ref="J142:K142"/>
    <mergeCell ref="J146:K146"/>
    <mergeCell ref="D136:E136"/>
    <mergeCell ref="F136:G136"/>
    <mergeCell ref="G126:H126"/>
    <mergeCell ref="I127:J127"/>
    <mergeCell ref="I126:J126"/>
    <mergeCell ref="I125:J125"/>
    <mergeCell ref="D133:E133"/>
    <mergeCell ref="D135:E135"/>
    <mergeCell ref="D134:E134"/>
    <mergeCell ref="D130:E130"/>
    <mergeCell ref="E125:F125"/>
    <mergeCell ref="B70:C70"/>
    <mergeCell ref="B68:C68"/>
    <mergeCell ref="D68:E68"/>
    <mergeCell ref="I68:J68"/>
    <mergeCell ref="D71:E71"/>
    <mergeCell ref="K232:L232"/>
    <mergeCell ref="C236:D236"/>
    <mergeCell ref="E236:F236"/>
    <mergeCell ref="G236:H236"/>
    <mergeCell ref="I236:J236"/>
    <mergeCell ref="K236:L236"/>
    <mergeCell ref="C232:D232"/>
    <mergeCell ref="E232:F232"/>
    <mergeCell ref="G232:H232"/>
    <mergeCell ref="B71:C71"/>
    <mergeCell ref="I71:J71"/>
    <mergeCell ref="J103:K103"/>
    <mergeCell ref="J93:K93"/>
    <mergeCell ref="D105:E105"/>
    <mergeCell ref="F105:G105"/>
    <mergeCell ref="H105:I105"/>
    <mergeCell ref="J105:K105"/>
    <mergeCell ref="D104:E104"/>
    <mergeCell ref="D102:E102"/>
    <mergeCell ref="B69:C69"/>
    <mergeCell ref="D69:E69"/>
    <mergeCell ref="I64:J64"/>
    <mergeCell ref="D65:E65"/>
    <mergeCell ref="I65:J65"/>
    <mergeCell ref="I67:J67"/>
    <mergeCell ref="I66:J66"/>
    <mergeCell ref="B64:C64"/>
    <mergeCell ref="D64:E64"/>
    <mergeCell ref="B66:C66"/>
    <mergeCell ref="B65:C65"/>
    <mergeCell ref="D66:E66"/>
    <mergeCell ref="B67:C67"/>
    <mergeCell ref="D67:E67"/>
    <mergeCell ref="I69:J69"/>
    <mergeCell ref="M64:N64"/>
    <mergeCell ref="M65:N65"/>
    <mergeCell ref="K71:L71"/>
    <mergeCell ref="K70:L70"/>
    <mergeCell ref="M66:N66"/>
    <mergeCell ref="D103:E103"/>
    <mergeCell ref="M53:N53"/>
    <mergeCell ref="M67:N67"/>
    <mergeCell ref="M68:N68"/>
    <mergeCell ref="K68:L68"/>
    <mergeCell ref="M69:N69"/>
    <mergeCell ref="M71:N71"/>
    <mergeCell ref="K67:L67"/>
    <mergeCell ref="M70:N70"/>
    <mergeCell ref="M54:N54"/>
    <mergeCell ref="M55:N55"/>
    <mergeCell ref="M59:N59"/>
    <mergeCell ref="K66:L66"/>
    <mergeCell ref="L92:M92"/>
    <mergeCell ref="M56:N56"/>
    <mergeCell ref="M57:N57"/>
    <mergeCell ref="M60:N60"/>
    <mergeCell ref="D70:E70"/>
    <mergeCell ref="I70:J70"/>
    <mergeCell ref="K49:L49"/>
    <mergeCell ref="K50:L50"/>
    <mergeCell ref="K51:L51"/>
    <mergeCell ref="K52:L52"/>
    <mergeCell ref="K65:L65"/>
    <mergeCell ref="K55:L55"/>
    <mergeCell ref="K60:L60"/>
    <mergeCell ref="K62:L62"/>
    <mergeCell ref="K56:L56"/>
    <mergeCell ref="K63:L63"/>
    <mergeCell ref="K64:L64"/>
    <mergeCell ref="M61:N61"/>
    <mergeCell ref="M58:N58"/>
    <mergeCell ref="K53:L53"/>
    <mergeCell ref="K58:L58"/>
    <mergeCell ref="K61:L61"/>
    <mergeCell ref="F134:G134"/>
    <mergeCell ref="H134:I134"/>
    <mergeCell ref="J134:K134"/>
    <mergeCell ref="K57:L57"/>
    <mergeCell ref="F104:G104"/>
    <mergeCell ref="F103:G103"/>
    <mergeCell ref="H103:I103"/>
    <mergeCell ref="F131:G131"/>
    <mergeCell ref="L93:M93"/>
    <mergeCell ref="K69:L69"/>
    <mergeCell ref="J132:K132"/>
    <mergeCell ref="H131:I131"/>
    <mergeCell ref="L130:M130"/>
    <mergeCell ref="L134:M134"/>
    <mergeCell ref="F130:G130"/>
    <mergeCell ref="H130:I130"/>
    <mergeCell ref="J130:K130"/>
    <mergeCell ref="M62:N62"/>
    <mergeCell ref="M63:N63"/>
    <mergeCell ref="M49:N49"/>
    <mergeCell ref="M50:N50"/>
    <mergeCell ref="M51:N51"/>
    <mergeCell ref="M52:N52"/>
    <mergeCell ref="L133:M133"/>
    <mergeCell ref="E167:F167"/>
    <mergeCell ref="G167:H167"/>
    <mergeCell ref="I167:J167"/>
    <mergeCell ref="D132:E132"/>
    <mergeCell ref="F132:G132"/>
    <mergeCell ref="K54:L54"/>
    <mergeCell ref="K59:L59"/>
    <mergeCell ref="L132:M132"/>
    <mergeCell ref="J131:K131"/>
    <mergeCell ref="F133:G133"/>
    <mergeCell ref="D131:E131"/>
    <mergeCell ref="J136:K136"/>
    <mergeCell ref="L136:M136"/>
    <mergeCell ref="L131:M131"/>
    <mergeCell ref="F135:G135"/>
    <mergeCell ref="J135:K135"/>
    <mergeCell ref="H133:I133"/>
    <mergeCell ref="J133:K133"/>
    <mergeCell ref="H132:I132"/>
  </mergeCells>
  <phoneticPr fontId="2"/>
  <pageMargins left="0.31496062992125984" right="0.31496062992125984" top="0.59055118110236227" bottom="0.59055118110236227" header="0.51181102362204722" footer="0.51181102362204722"/>
  <pageSetup paperSize="9" orientation="portrait" horizontalDpi="300" verticalDpi="300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Q22"/>
  <sheetViews>
    <sheetView topLeftCell="E1" workbookViewId="0">
      <selection activeCell="Q18" sqref="N14:Q18"/>
    </sheetView>
  </sheetViews>
  <sheetFormatPr defaultRowHeight="13.2" x14ac:dyDescent="0.2"/>
  <cols>
    <col min="9" max="9" width="13.44140625" customWidth="1"/>
    <col min="10" max="10" width="15.109375" customWidth="1"/>
    <col min="11" max="11" width="13.77734375" customWidth="1"/>
    <col min="15" max="15" width="10.5546875" customWidth="1"/>
  </cols>
  <sheetData>
    <row r="2" spans="2:17" ht="16.2" x14ac:dyDescent="0.35">
      <c r="B2" t="s">
        <v>97</v>
      </c>
      <c r="C2" t="s">
        <v>98</v>
      </c>
      <c r="D2" t="s">
        <v>99</v>
      </c>
      <c r="I2" s="70" t="s">
        <v>115</v>
      </c>
      <c r="J2" s="72" t="s">
        <v>113</v>
      </c>
      <c r="K2" s="70" t="s">
        <v>114</v>
      </c>
    </row>
    <row r="3" spans="2:17" ht="13.8" x14ac:dyDescent="0.25">
      <c r="B3">
        <v>0</v>
      </c>
      <c r="C3">
        <v>19.399999999999999</v>
      </c>
      <c r="D3">
        <v>18.8</v>
      </c>
      <c r="F3" s="66" t="s">
        <v>101</v>
      </c>
      <c r="I3" s="71">
        <v>0</v>
      </c>
      <c r="J3" s="71">
        <v>20.6</v>
      </c>
      <c r="K3" s="71">
        <v>19.7</v>
      </c>
    </row>
    <row r="4" spans="2:17" ht="13.8" x14ac:dyDescent="0.25">
      <c r="B4">
        <v>5</v>
      </c>
      <c r="C4">
        <v>22.8</v>
      </c>
      <c r="D4">
        <v>30.4</v>
      </c>
      <c r="I4" s="71">
        <v>5</v>
      </c>
      <c r="J4" s="71">
        <v>25.1</v>
      </c>
      <c r="K4" s="71">
        <v>19.899999999999999</v>
      </c>
    </row>
    <row r="5" spans="2:17" ht="13.8" x14ac:dyDescent="0.25">
      <c r="B5">
        <v>10</v>
      </c>
      <c r="C5">
        <v>35.4</v>
      </c>
      <c r="D5">
        <v>43.4</v>
      </c>
      <c r="I5" s="71">
        <v>10</v>
      </c>
      <c r="J5" s="71">
        <v>37.9</v>
      </c>
      <c r="K5" s="71">
        <v>35.6</v>
      </c>
    </row>
    <row r="6" spans="2:17" ht="13.8" x14ac:dyDescent="0.25">
      <c r="B6">
        <v>15</v>
      </c>
      <c r="C6">
        <v>50</v>
      </c>
      <c r="D6">
        <v>55.6</v>
      </c>
      <c r="I6" s="71">
        <v>15</v>
      </c>
      <c r="J6" s="71">
        <v>70.7</v>
      </c>
      <c r="K6" s="71">
        <v>52.2</v>
      </c>
    </row>
    <row r="7" spans="2:17" ht="13.8" x14ac:dyDescent="0.25">
      <c r="B7">
        <v>20</v>
      </c>
      <c r="C7">
        <v>63.8</v>
      </c>
      <c r="D7">
        <v>67.8</v>
      </c>
      <c r="I7" s="71">
        <v>20</v>
      </c>
      <c r="J7" s="71">
        <v>79.599999999999994</v>
      </c>
      <c r="K7" s="71">
        <v>74.099999999999994</v>
      </c>
    </row>
    <row r="8" spans="2:17" ht="13.8" x14ac:dyDescent="0.25">
      <c r="B8">
        <v>25</v>
      </c>
      <c r="C8">
        <v>74.5</v>
      </c>
      <c r="D8">
        <v>78.900000000000006</v>
      </c>
      <c r="F8" t="s">
        <v>100</v>
      </c>
      <c r="I8" s="71">
        <v>25</v>
      </c>
      <c r="J8" s="71">
        <v>80.599999999999994</v>
      </c>
      <c r="K8" s="71">
        <v>80.2</v>
      </c>
    </row>
    <row r="9" spans="2:17" ht="13.8" x14ac:dyDescent="0.25">
      <c r="B9">
        <v>30</v>
      </c>
      <c r="C9">
        <v>80.8</v>
      </c>
      <c r="D9">
        <v>80.2</v>
      </c>
      <c r="I9" s="71">
        <v>30</v>
      </c>
      <c r="J9" s="71">
        <v>81</v>
      </c>
      <c r="K9" s="71">
        <v>79.900000000000006</v>
      </c>
    </row>
    <row r="10" spans="2:17" ht="13.8" x14ac:dyDescent="0.25">
      <c r="B10">
        <v>35</v>
      </c>
      <c r="C10">
        <v>80.8</v>
      </c>
      <c r="D10">
        <v>80.3</v>
      </c>
      <c r="I10" s="71">
        <v>35</v>
      </c>
      <c r="J10" s="71">
        <v>81</v>
      </c>
      <c r="K10" s="71">
        <v>80.3</v>
      </c>
    </row>
    <row r="11" spans="2:17" ht="13.8" x14ac:dyDescent="0.25">
      <c r="B11">
        <v>40</v>
      </c>
      <c r="C11">
        <v>80.900000000000006</v>
      </c>
      <c r="D11">
        <v>80.400000000000006</v>
      </c>
      <c r="I11" s="71">
        <v>40</v>
      </c>
      <c r="J11" s="71">
        <v>81.099999999999994</v>
      </c>
      <c r="K11" s="71">
        <v>80.3</v>
      </c>
    </row>
    <row r="12" spans="2:17" ht="13.8" x14ac:dyDescent="0.25">
      <c r="B12">
        <v>45</v>
      </c>
      <c r="C12">
        <v>80.900000000000006</v>
      </c>
      <c r="D12">
        <v>80.400000000000006</v>
      </c>
      <c r="I12" s="71">
        <v>45</v>
      </c>
      <c r="J12" s="71">
        <v>81.3</v>
      </c>
      <c r="K12" s="71">
        <v>80.5</v>
      </c>
    </row>
    <row r="13" spans="2:17" ht="13.8" x14ac:dyDescent="0.25">
      <c r="B13">
        <v>50</v>
      </c>
      <c r="C13">
        <v>80.900000000000006</v>
      </c>
      <c r="D13">
        <v>80.5</v>
      </c>
      <c r="F13" t="s">
        <v>102</v>
      </c>
      <c r="I13" s="71">
        <v>50</v>
      </c>
      <c r="J13" s="71">
        <v>81.2</v>
      </c>
      <c r="K13" s="71">
        <v>80.5</v>
      </c>
    </row>
    <row r="14" spans="2:17" ht="13.8" x14ac:dyDescent="0.25">
      <c r="B14">
        <v>55</v>
      </c>
      <c r="C14">
        <v>80.900000000000006</v>
      </c>
      <c r="D14">
        <v>80.400000000000006</v>
      </c>
      <c r="I14" s="71">
        <v>55</v>
      </c>
      <c r="J14" s="71">
        <v>81.3</v>
      </c>
      <c r="K14" s="71">
        <v>80.5</v>
      </c>
      <c r="N14" t="s">
        <v>150</v>
      </c>
      <c r="O14" t="s">
        <v>144</v>
      </c>
      <c r="P14" t="s">
        <v>145</v>
      </c>
      <c r="Q14" t="s">
        <v>146</v>
      </c>
    </row>
    <row r="15" spans="2:17" ht="18" x14ac:dyDescent="0.45">
      <c r="B15">
        <v>60</v>
      </c>
      <c r="C15">
        <v>80.900000000000006</v>
      </c>
      <c r="D15">
        <v>80.5</v>
      </c>
      <c r="I15" s="71">
        <v>60</v>
      </c>
      <c r="J15" s="71">
        <v>81.3</v>
      </c>
      <c r="K15" s="71">
        <v>80.5</v>
      </c>
      <c r="N15" s="71">
        <v>1</v>
      </c>
      <c r="O15" t="s">
        <v>147</v>
      </c>
      <c r="P15">
        <v>1.6569</v>
      </c>
      <c r="Q15" s="202">
        <v>1.2854000000000001</v>
      </c>
    </row>
    <row r="16" spans="2:17" ht="13.8" x14ac:dyDescent="0.25">
      <c r="B16">
        <v>65</v>
      </c>
      <c r="C16">
        <v>80.900000000000006</v>
      </c>
      <c r="D16">
        <v>80.5</v>
      </c>
      <c r="I16" s="71">
        <v>65</v>
      </c>
      <c r="J16" s="71">
        <v>81.2</v>
      </c>
      <c r="K16" s="71">
        <v>80.5</v>
      </c>
      <c r="N16" s="71">
        <v>2</v>
      </c>
      <c r="O16" t="s">
        <v>148</v>
      </c>
      <c r="P16">
        <v>1.4208000000000001</v>
      </c>
      <c r="Q16">
        <v>0.88829999999999998</v>
      </c>
    </row>
    <row r="17" spans="2:17" ht="13.8" x14ac:dyDescent="0.25">
      <c r="B17">
        <v>70</v>
      </c>
      <c r="C17">
        <v>81</v>
      </c>
      <c r="D17">
        <v>80.5</v>
      </c>
      <c r="I17" s="71">
        <v>70</v>
      </c>
      <c r="J17" s="71">
        <v>81.2</v>
      </c>
      <c r="K17" s="71">
        <v>80.5</v>
      </c>
      <c r="N17" s="71">
        <v>3</v>
      </c>
      <c r="O17" t="s">
        <v>148</v>
      </c>
      <c r="P17">
        <v>1.6895</v>
      </c>
      <c r="Q17">
        <v>0.64980000000000004</v>
      </c>
    </row>
    <row r="18" spans="2:17" ht="13.8" x14ac:dyDescent="0.25">
      <c r="B18">
        <v>75</v>
      </c>
      <c r="C18">
        <v>81.099999999999994</v>
      </c>
      <c r="D18">
        <v>80.5</v>
      </c>
      <c r="I18" s="71">
        <v>75</v>
      </c>
      <c r="J18" s="71">
        <v>81.099999999999994</v>
      </c>
      <c r="K18" s="71">
        <v>80.400000000000006</v>
      </c>
      <c r="N18" s="71">
        <v>4</v>
      </c>
      <c r="O18" t="s">
        <v>149</v>
      </c>
      <c r="P18">
        <v>1.5550999999999999</v>
      </c>
      <c r="Q18">
        <v>0.75900000000000001</v>
      </c>
    </row>
    <row r="19" spans="2:17" ht="13.8" x14ac:dyDescent="0.25">
      <c r="B19">
        <v>80</v>
      </c>
      <c r="C19">
        <v>81</v>
      </c>
      <c r="D19">
        <v>80.5</v>
      </c>
      <c r="I19" s="71">
        <v>80</v>
      </c>
      <c r="J19" s="71">
        <v>81.099999999999994</v>
      </c>
      <c r="K19" s="71">
        <v>80.400000000000006</v>
      </c>
    </row>
    <row r="20" spans="2:17" x14ac:dyDescent="0.2">
      <c r="B20">
        <v>85</v>
      </c>
      <c r="C20">
        <v>80.900000000000006</v>
      </c>
      <c r="D20">
        <v>80.5</v>
      </c>
    </row>
    <row r="21" spans="2:17" x14ac:dyDescent="0.2">
      <c r="B21">
        <v>90</v>
      </c>
      <c r="C21">
        <v>80.900000000000006</v>
      </c>
      <c r="D21">
        <v>80.5</v>
      </c>
    </row>
    <row r="22" spans="2:17" x14ac:dyDescent="0.2">
      <c r="B22">
        <v>95</v>
      </c>
      <c r="C22">
        <v>80.900000000000006</v>
      </c>
      <c r="D22">
        <v>80.5</v>
      </c>
    </row>
  </sheetData>
  <phoneticPr fontId="2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密度</vt:lpstr>
      <vt:lpstr>VLE</vt:lpstr>
      <vt:lpstr>データシート</vt:lpstr>
      <vt:lpstr>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ryousuke</dc:creator>
  <cp:lastModifiedBy>io</cp:lastModifiedBy>
  <cp:lastPrinted>2016-05-31T05:39:04Z</cp:lastPrinted>
  <dcterms:created xsi:type="dcterms:W3CDTF">1997-01-08T22:48:59Z</dcterms:created>
  <dcterms:modified xsi:type="dcterms:W3CDTF">2020-05-31T21:33:53Z</dcterms:modified>
</cp:coreProperties>
</file>