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IC16F887\PIC\"/>
    </mc:Choice>
  </mc:AlternateContent>
  <bookViews>
    <workbookView xWindow="2670" yWindow="-120" windowWidth="20730" windowHeight="11310"/>
  </bookViews>
  <sheets>
    <sheet name="Trang_tính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G14" i="1"/>
  <c r="K14" i="1" s="1"/>
  <c r="G21" i="1" l="1"/>
  <c r="G20" i="1"/>
  <c r="H20" i="1" s="1"/>
  <c r="G19" i="1"/>
  <c r="H19" i="1" s="1"/>
  <c r="G18" i="1"/>
  <c r="H18" i="1" s="1"/>
  <c r="G17" i="1"/>
  <c r="K17" i="1" s="1"/>
  <c r="G16" i="1"/>
  <c r="H16" i="1" s="1"/>
  <c r="G15" i="1"/>
  <c r="K15" i="1" s="1"/>
  <c r="H14" i="1"/>
  <c r="E9" i="1"/>
  <c r="F9" i="1" s="1"/>
  <c r="E10" i="1"/>
  <c r="F10" i="1" s="1"/>
  <c r="D10" i="1"/>
  <c r="D19" i="1" s="1"/>
  <c r="E19" i="1" s="1"/>
  <c r="F19" i="1" s="1"/>
  <c r="D9" i="1"/>
  <c r="H21" i="1" l="1"/>
  <c r="D14" i="1"/>
  <c r="E14" i="1" s="1"/>
  <c r="F14" i="1" s="1"/>
  <c r="H17" i="1"/>
  <c r="H15" i="1"/>
  <c r="K16" i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20" i="1"/>
  <c r="E20" i="1" s="1"/>
  <c r="F20" i="1" s="1"/>
  <c r="D21" i="1"/>
  <c r="E21" i="1" s="1"/>
  <c r="F21" i="1" s="1"/>
  <c r="H28" i="1" s="1"/>
  <c r="H29" i="1" l="1"/>
  <c r="H26" i="1"/>
</calcChain>
</file>

<file path=xl/sharedStrings.xml><?xml version="1.0" encoding="utf-8"?>
<sst xmlns="http://schemas.openxmlformats.org/spreadsheetml/2006/main" count="35" uniqueCount="33">
  <si>
    <t>TIMER</t>
  </si>
  <si>
    <t>FOSC</t>
  </si>
  <si>
    <t>FOSC / 4</t>
  </si>
  <si>
    <t>PRESCALE (bộ chia)</t>
  </si>
  <si>
    <t>Tần số (Hz)</t>
  </si>
  <si>
    <t xml:space="preserve">Enter value of frequence crystal = </t>
  </si>
  <si>
    <t>REG_VAL</t>
  </si>
  <si>
    <t>VALUE</t>
  </si>
  <si>
    <t>TRƯƠNG ĐỨC THẮNG 20145196</t>
  </si>
  <si>
    <t xml:space="preserve">Enter overflow (n) = </t>
  </si>
  <si>
    <t>1</t>
  </si>
  <si>
    <t>TIMER0</t>
  </si>
  <si>
    <t>Chọn số dương và ưu tiên số nguyên hoặc làm tròn gần nguyên nhất</t>
  </si>
  <si>
    <t>Giống</t>
  </si>
  <si>
    <t xml:space="preserve">như </t>
  </si>
  <si>
    <t xml:space="preserve">hàng </t>
  </si>
  <si>
    <t>G</t>
  </si>
  <si>
    <t>TIMER1</t>
  </si>
  <si>
    <t>(ms)  Thời gian định thời</t>
  </si>
  <si>
    <t>(Hz)  Tần số thạch anh</t>
  </si>
  <si>
    <t>Chu kỳ (us) (time of one count)</t>
  </si>
  <si>
    <t>Chu kỳ (ms) (time of one count)</t>
  </si>
  <si>
    <t>(lần)  Số lần tràn (&gt; 0)</t>
  </si>
  <si>
    <t>nửa chu kỳ (half of period)</t>
  </si>
  <si>
    <t>MCC Timer0</t>
  </si>
  <si>
    <t>Đưa thẳng giá trị vào luôn</t>
  </si>
  <si>
    <t>Cách 1: Nhập Request Period</t>
  </si>
  <si>
    <t>Request Period = TGDT / overflow</t>
  </si>
  <si>
    <t xml:space="preserve">Enter time (TGDT) = </t>
  </si>
  <si>
    <t>Cách 2: Nhập vào ô TMR0:</t>
  </si>
  <si>
    <t>LẤY GIÁ TRỊ REG_VAL NHẬP VÀO</t>
  </si>
  <si>
    <t>Nếu Thời gian định thời &gt; request period (CÓ TRÀN)</t>
  </si>
  <si>
    <t>Nếu thời gian định thời nằm trong khoảng cho phép (KO TRÀN)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</si>
</sst>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9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vertAlign val="superscript"/>
      <sz val="3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0000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0" fontId="3" fillId="2" borderId="1" xfId="0" applyFont="1" applyFill="1" applyBorder="1"/>
    <xf numFmtId="164" fontId="4" fillId="2" borderId="8" xfId="0" applyNumberFormat="1" applyFont="1" applyFill="1" applyBorder="1"/>
    <xf numFmtId="165" fontId="4" fillId="2" borderId="9" xfId="0" applyNumberFormat="1" applyFont="1" applyFill="1" applyBorder="1"/>
    <xf numFmtId="0" fontId="0" fillId="3" borderId="10" xfId="0" applyNumberFormat="1" applyFill="1" applyBorder="1" applyAlignment="1">
      <alignment horizontal="center"/>
    </xf>
    <xf numFmtId="0" fontId="1" fillId="5" borderId="0" xfId="0" applyFont="1" applyFill="1"/>
    <xf numFmtId="0" fontId="8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abSelected="1" zoomScaleNormal="100" workbookViewId="0">
      <selection activeCell="D8" sqref="D8"/>
    </sheetView>
  </sheetViews>
  <sheetFormatPr defaultRowHeight="15" x14ac:dyDescent="0.25"/>
  <cols>
    <col min="3" max="3" width="29.42578125" customWidth="1"/>
    <col min="4" max="4" width="25.28515625" customWidth="1"/>
    <col min="5" max="5" width="31" customWidth="1"/>
    <col min="6" max="6" width="27.42578125" customWidth="1"/>
    <col min="7" max="7" width="21.85546875" customWidth="1"/>
    <col min="8" max="8" width="15" customWidth="1"/>
    <col min="11" max="11" width="15.5703125" customWidth="1"/>
  </cols>
  <sheetData>
    <row r="1" spans="2:13" x14ac:dyDescent="0.25">
      <c r="I1" s="13" t="s">
        <v>0</v>
      </c>
      <c r="J1" s="14"/>
      <c r="K1" s="14"/>
      <c r="L1" s="14"/>
    </row>
    <row r="2" spans="2:13" x14ac:dyDescent="0.25">
      <c r="I2" s="14"/>
      <c r="J2" s="14"/>
      <c r="K2" s="14"/>
      <c r="L2" s="14"/>
    </row>
    <row r="3" spans="2:13" ht="15.75" thickBot="1" x14ac:dyDescent="0.3">
      <c r="I3" s="14"/>
      <c r="J3" s="14"/>
      <c r="K3" s="14"/>
      <c r="L3" s="14"/>
    </row>
    <row r="4" spans="2:13" ht="15.75" thickBot="1" x14ac:dyDescent="0.3">
      <c r="H4" s="15" t="s">
        <v>8</v>
      </c>
      <c r="I4" s="16"/>
      <c r="J4" s="16"/>
      <c r="K4" s="17"/>
    </row>
    <row r="5" spans="2:13" ht="15.75" thickBot="1" x14ac:dyDescent="0.3">
      <c r="B5" t="s">
        <v>5</v>
      </c>
      <c r="D5" s="4">
        <v>20000000</v>
      </c>
      <c r="E5" t="s">
        <v>19</v>
      </c>
      <c r="H5" s="18"/>
      <c r="I5" s="19"/>
      <c r="J5" s="19"/>
      <c r="K5" s="20"/>
    </row>
    <row r="6" spans="2:13" ht="15.75" thickBot="1" x14ac:dyDescent="0.3">
      <c r="C6" t="s">
        <v>28</v>
      </c>
      <c r="D6" s="4">
        <v>5.0000000000000001E-3</v>
      </c>
      <c r="E6" t="s">
        <v>18</v>
      </c>
      <c r="F6" t="s">
        <v>23</v>
      </c>
      <c r="H6" s="21" t="s">
        <v>11</v>
      </c>
      <c r="J6" s="21" t="s">
        <v>17</v>
      </c>
      <c r="K6" s="16"/>
    </row>
    <row r="7" spans="2:13" ht="15.75" thickBot="1" x14ac:dyDescent="0.3">
      <c r="C7" t="s">
        <v>9</v>
      </c>
      <c r="D7" s="4">
        <v>1</v>
      </c>
      <c r="E7" t="s">
        <v>22</v>
      </c>
      <c r="H7" s="22"/>
      <c r="J7" s="22"/>
      <c r="K7" s="22"/>
    </row>
    <row r="8" spans="2:13" x14ac:dyDescent="0.25">
      <c r="D8" s="1" t="s">
        <v>4</v>
      </c>
      <c r="E8" s="1" t="s">
        <v>21</v>
      </c>
      <c r="F8" s="1" t="s">
        <v>20</v>
      </c>
      <c r="G8" s="1" t="s">
        <v>7</v>
      </c>
      <c r="H8" s="1" t="s">
        <v>6</v>
      </c>
      <c r="I8" s="1"/>
      <c r="J8" s="1" t="s">
        <v>7</v>
      </c>
      <c r="K8" s="1" t="s">
        <v>6</v>
      </c>
    </row>
    <row r="9" spans="2:13" x14ac:dyDescent="0.25">
      <c r="C9" s="1" t="s">
        <v>1</v>
      </c>
      <c r="D9">
        <f>D5</f>
        <v>20000000</v>
      </c>
      <c r="E9">
        <f>(1/D5)*1000</f>
        <v>4.9999999999999996E-5</v>
      </c>
      <c r="F9">
        <f>E9*1000</f>
        <v>4.9999999999999996E-2</v>
      </c>
    </row>
    <row r="10" spans="2:13" x14ac:dyDescent="0.25">
      <c r="C10" s="1" t="s">
        <v>2</v>
      </c>
      <c r="D10">
        <f>D5 / 4</f>
        <v>5000000</v>
      </c>
      <c r="E10">
        <f>(1/(4*D5))*1000</f>
        <v>1.2499999999999999E-5</v>
      </c>
      <c r="F10">
        <f>E10*1000</f>
        <v>1.2499999999999999E-2</v>
      </c>
      <c r="H10" s="2" t="s">
        <v>12</v>
      </c>
      <c r="I10" s="2"/>
      <c r="J10" s="2"/>
      <c r="K10" s="2"/>
      <c r="L10" s="2"/>
      <c r="M10" s="2"/>
    </row>
    <row r="13" spans="2:13" ht="15.75" thickBot="1" x14ac:dyDescent="0.3">
      <c r="C13" t="s">
        <v>3</v>
      </c>
    </row>
    <row r="14" spans="2:13" ht="16.5" thickTop="1" thickBot="1" x14ac:dyDescent="0.3">
      <c r="C14" s="7" t="s">
        <v>10</v>
      </c>
      <c r="D14">
        <f>D10/1</f>
        <v>5000000</v>
      </c>
      <c r="E14">
        <f>(1/D14) * 1000</f>
        <v>1.9999999999999998E-4</v>
      </c>
      <c r="F14">
        <f>E14*1000</f>
        <v>0.19999999999999998</v>
      </c>
      <c r="G14" s="3">
        <f>(D5*D6)/(4000*C14*D7)</f>
        <v>25</v>
      </c>
      <c r="H14" s="5">
        <f>256-G14</f>
        <v>231</v>
      </c>
      <c r="J14" t="s">
        <v>13</v>
      </c>
      <c r="K14" s="6">
        <f>65536-G14</f>
        <v>65511</v>
      </c>
    </row>
    <row r="15" spans="2:13" ht="16.5" thickTop="1" thickBot="1" x14ac:dyDescent="0.3">
      <c r="C15" s="7">
        <v>2</v>
      </c>
      <c r="D15">
        <f>D10/2</f>
        <v>2500000</v>
      </c>
      <c r="E15">
        <f t="shared" ref="E15:E21" si="0">(1/D15) * 1000</f>
        <v>3.9999999999999996E-4</v>
      </c>
      <c r="F15">
        <f>E15*1000</f>
        <v>0.39999999999999997</v>
      </c>
      <c r="G15" s="3">
        <f>(D5*D6)/(4000*C15*D7)</f>
        <v>12.5</v>
      </c>
      <c r="H15" s="5">
        <f t="shared" ref="H15:H21" si="1">256-G15</f>
        <v>243.5</v>
      </c>
      <c r="J15" t="s">
        <v>14</v>
      </c>
      <c r="K15" s="6">
        <f t="shared" ref="K15:K17" si="2">65536-G15</f>
        <v>65523.5</v>
      </c>
    </row>
    <row r="16" spans="2:13" ht="16.5" thickTop="1" thickBot="1" x14ac:dyDescent="0.3">
      <c r="C16" s="7">
        <v>4</v>
      </c>
      <c r="D16">
        <f>D10/4</f>
        <v>1250000</v>
      </c>
      <c r="E16">
        <f t="shared" si="0"/>
        <v>7.9999999999999993E-4</v>
      </c>
      <c r="F16">
        <f>E16*1000</f>
        <v>0.79999999999999993</v>
      </c>
      <c r="G16" s="3">
        <f>(D5*D6)/(4000*C16*D7)</f>
        <v>6.25</v>
      </c>
      <c r="H16" s="5">
        <f t="shared" si="1"/>
        <v>249.75</v>
      </c>
      <c r="J16" t="s">
        <v>15</v>
      </c>
      <c r="K16" s="6">
        <f t="shared" si="2"/>
        <v>65529.75</v>
      </c>
    </row>
    <row r="17" spans="3:11" ht="16.5" thickTop="1" thickBot="1" x14ac:dyDescent="0.3">
      <c r="C17" s="7">
        <v>8</v>
      </c>
      <c r="D17">
        <f>D10/8</f>
        <v>625000</v>
      </c>
      <c r="E17">
        <f t="shared" si="0"/>
        <v>1.5999999999999999E-3</v>
      </c>
      <c r="F17">
        <f>E17*1000</f>
        <v>1.5999999999999999</v>
      </c>
      <c r="G17" s="3">
        <f>(D5*D6)/(4000*C17*D7)</f>
        <v>3.125</v>
      </c>
      <c r="H17" s="5">
        <f t="shared" si="1"/>
        <v>252.875</v>
      </c>
      <c r="J17" t="s">
        <v>16</v>
      </c>
      <c r="K17" s="6">
        <f t="shared" si="2"/>
        <v>65532.875</v>
      </c>
    </row>
    <row r="18" spans="3:11" ht="16.5" thickTop="1" thickBot="1" x14ac:dyDescent="0.3">
      <c r="C18" s="7">
        <v>32</v>
      </c>
      <c r="D18">
        <f>D10/32</f>
        <v>156250</v>
      </c>
      <c r="E18">
        <f t="shared" si="0"/>
        <v>6.3999999999999994E-3</v>
      </c>
      <c r="F18">
        <f t="shared" ref="F18:F21" si="3">E18*1000</f>
        <v>6.3999999999999995</v>
      </c>
      <c r="G18" s="3">
        <f>(D5*D6)/(4000*C18*D7)</f>
        <v>0.78125</v>
      </c>
      <c r="H18" s="5">
        <f t="shared" si="1"/>
        <v>255.21875</v>
      </c>
    </row>
    <row r="19" spans="3:11" ht="16.5" thickTop="1" thickBot="1" x14ac:dyDescent="0.3">
      <c r="C19" s="7">
        <v>64</v>
      </c>
      <c r="D19">
        <f>D10/64</f>
        <v>78125</v>
      </c>
      <c r="E19">
        <f t="shared" si="0"/>
        <v>1.2799999999999999E-2</v>
      </c>
      <c r="F19">
        <f t="shared" si="3"/>
        <v>12.799999999999999</v>
      </c>
      <c r="G19" s="3">
        <f>(D5*D6)/(4000*C19*D7)</f>
        <v>0.390625</v>
      </c>
      <c r="H19" s="5">
        <f t="shared" si="1"/>
        <v>255.609375</v>
      </c>
    </row>
    <row r="20" spans="3:11" ht="16.5" thickTop="1" thickBot="1" x14ac:dyDescent="0.3">
      <c r="C20" s="7">
        <v>128</v>
      </c>
      <c r="D20">
        <f>D10/128</f>
        <v>39062.5</v>
      </c>
      <c r="E20">
        <f t="shared" si="0"/>
        <v>2.5599999999999998E-2</v>
      </c>
      <c r="F20">
        <f t="shared" si="3"/>
        <v>25.599999999999998</v>
      </c>
      <c r="G20" s="3">
        <f>(D5*D6)/(4000*C20*D7)</f>
        <v>0.1953125</v>
      </c>
      <c r="H20" s="5">
        <f t="shared" si="1"/>
        <v>255.8046875</v>
      </c>
    </row>
    <row r="21" spans="3:11" ht="16.5" thickTop="1" thickBot="1" x14ac:dyDescent="0.3">
      <c r="C21" s="7">
        <v>256</v>
      </c>
      <c r="D21">
        <f>D10/256</f>
        <v>19531.25</v>
      </c>
      <c r="E21">
        <f t="shared" si="0"/>
        <v>5.1199999999999996E-2</v>
      </c>
      <c r="F21">
        <f t="shared" si="3"/>
        <v>51.199999999999996</v>
      </c>
      <c r="G21" s="3">
        <f>(D5*D6)/(4000*C21*D7)</f>
        <v>9.765625E-2</v>
      </c>
      <c r="H21" s="5">
        <f t="shared" si="1"/>
        <v>255.90234375</v>
      </c>
    </row>
    <row r="22" spans="3:11" ht="15.75" thickTop="1" x14ac:dyDescent="0.25"/>
    <row r="24" spans="3:11" x14ac:dyDescent="0.25">
      <c r="C24" s="1" t="s">
        <v>24</v>
      </c>
      <c r="E24" s="2" t="s">
        <v>26</v>
      </c>
      <c r="F24" s="2"/>
    </row>
    <row r="25" spans="3:11" ht="57" customHeight="1" x14ac:dyDescent="0.25">
      <c r="C25" s="9" t="s">
        <v>31</v>
      </c>
      <c r="D25" s="9"/>
      <c r="E25" s="10" t="s">
        <v>27</v>
      </c>
      <c r="F25" s="10"/>
    </row>
    <row r="26" spans="3:11" x14ac:dyDescent="0.25">
      <c r="E26" s="8"/>
      <c r="F26" s="2"/>
      <c r="H26">
        <f>H21*E21</f>
        <v>13.102199999999998</v>
      </c>
    </row>
    <row r="27" spans="3:11" x14ac:dyDescent="0.25">
      <c r="E27" s="8" t="s">
        <v>29</v>
      </c>
      <c r="F27" s="2"/>
    </row>
    <row r="28" spans="3:11" x14ac:dyDescent="0.25">
      <c r="E28" s="8"/>
      <c r="F28" s="2"/>
      <c r="H28">
        <f>G21*F21</f>
        <v>5</v>
      </c>
    </row>
    <row r="29" spans="3:11" x14ac:dyDescent="0.25">
      <c r="E29" s="11" t="s">
        <v>30</v>
      </c>
      <c r="F29" s="11"/>
      <c r="H29">
        <f>H21*F21</f>
        <v>13102.199999999999</v>
      </c>
    </row>
    <row r="30" spans="3:11" x14ac:dyDescent="0.25">
      <c r="E30" s="11"/>
      <c r="F30" s="11"/>
    </row>
    <row r="31" spans="3:11" x14ac:dyDescent="0.25">
      <c r="E31" s="8"/>
      <c r="F31" s="2"/>
      <c r="H31">
        <f>105/9</f>
        <v>11.666666666666666</v>
      </c>
    </row>
    <row r="32" spans="3:11" x14ac:dyDescent="0.25">
      <c r="E32" s="8"/>
      <c r="F32" s="2"/>
    </row>
    <row r="33" spans="3:6" x14ac:dyDescent="0.25">
      <c r="E33" s="8"/>
      <c r="F33" s="2"/>
    </row>
    <row r="35" spans="3:6" ht="39.75" customHeight="1" x14ac:dyDescent="0.25">
      <c r="C35" s="9" t="s">
        <v>32</v>
      </c>
      <c r="D35" s="9"/>
      <c r="E35" s="12" t="s">
        <v>25</v>
      </c>
      <c r="F35" s="12"/>
    </row>
  </sheetData>
  <mergeCells count="9">
    <mergeCell ref="C35:D35"/>
    <mergeCell ref="E25:F25"/>
    <mergeCell ref="E29:F30"/>
    <mergeCell ref="E35:F35"/>
    <mergeCell ref="I1:L3"/>
    <mergeCell ref="H4:K5"/>
    <mergeCell ref="H6:H7"/>
    <mergeCell ref="J6:K7"/>
    <mergeCell ref="C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tramt</dc:creator>
  <cp:lastModifiedBy>tramt</cp:lastModifiedBy>
  <dcterms:created xsi:type="dcterms:W3CDTF">2022-03-22T02:02:16Z</dcterms:created>
  <dcterms:modified xsi:type="dcterms:W3CDTF">2022-11-06T01:49:41Z</dcterms:modified>
</cp:coreProperties>
</file>