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ann\iCloudDrive\Documents\SXOLI\ergasies se ekseliksh\doryforikes epikoinonies\ergasia\"/>
    </mc:Choice>
  </mc:AlternateContent>
  <xr:revisionPtr revIDLastSave="0" documentId="13_ncr:1_{BB6B7A1D-9BDF-4167-B8F3-60A91350E95C}" xr6:coauthVersionLast="47" xr6:coauthVersionMax="47" xr10:uidLastSave="{00000000-0000-0000-0000-000000000000}"/>
  <bookViews>
    <workbookView xWindow="7320" yWindow="-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24" i="1" s="1"/>
  <c r="B22" i="1" l="1"/>
  <c r="F28" i="1"/>
  <c r="B9" i="1"/>
  <c r="F25" i="1"/>
  <c r="B34" i="1"/>
  <c r="B21" i="1"/>
  <c r="F33" i="1"/>
  <c r="F35" i="1" s="1"/>
  <c r="G11" i="1" l="1"/>
  <c r="F6" i="1"/>
  <c r="D5" i="1"/>
  <c r="B23" i="1" l="1"/>
  <c r="F29" i="1"/>
  <c r="F17" i="1"/>
  <c r="F18" i="1" s="1"/>
  <c r="F14" i="1"/>
  <c r="B17" i="1"/>
  <c r="B18" i="1" s="1"/>
  <c r="G7" i="1"/>
  <c r="F8" i="1"/>
  <c r="F5" i="1"/>
  <c r="D8" i="1"/>
  <c r="D6" i="1"/>
  <c r="B25" i="1" l="1"/>
  <c r="B30" i="1" s="1"/>
  <c r="B16" i="1"/>
  <c r="F16" i="1"/>
  <c r="F21" i="1"/>
  <c r="F30" i="1" s="1"/>
  <c r="B15" i="1"/>
  <c r="F15" i="1"/>
  <c r="F31" i="1" l="1"/>
  <c r="F36" i="1" s="1"/>
</calcChain>
</file>

<file path=xl/sharedStrings.xml><?xml version="1.0" encoding="utf-8"?>
<sst xmlns="http://schemas.openxmlformats.org/spreadsheetml/2006/main" count="130" uniqueCount="77">
  <si>
    <t>Uplink from Earth Station</t>
  </si>
  <si>
    <t>Transmit Power</t>
  </si>
  <si>
    <t xml:space="preserve">Antenna Gain </t>
  </si>
  <si>
    <t>EIRP</t>
  </si>
  <si>
    <t>Free Space Loss</t>
  </si>
  <si>
    <t>Satellite Name</t>
  </si>
  <si>
    <t>Transponder ID/Type</t>
  </si>
  <si>
    <t>Bandwidth [MHz]</t>
  </si>
  <si>
    <t>Input Backoff (IBO) [dB]</t>
  </si>
  <si>
    <t>Satellite and Transponder Information</t>
  </si>
  <si>
    <t>Output Backoff (OBO) [dB]</t>
  </si>
  <si>
    <t>Usable Bandwidth [MHz]</t>
  </si>
  <si>
    <t>Uplink Information</t>
  </si>
  <si>
    <t>Downlink Information</t>
  </si>
  <si>
    <t>Begin Freq [MHz]</t>
  </si>
  <si>
    <t>Center Freq [MHz]</t>
  </si>
  <si>
    <t>End Freq [MHz]</t>
  </si>
  <si>
    <t>Beam Peak SFD [dBW/m^2]</t>
  </si>
  <si>
    <t>Beam Peak G/T [dB/K]</t>
  </si>
  <si>
    <t>Watt</t>
  </si>
  <si>
    <t>dBW</t>
  </si>
  <si>
    <t>dB</t>
  </si>
  <si>
    <t>Longitude [deg E°]</t>
  </si>
  <si>
    <t>Latitude [deg N°]</t>
  </si>
  <si>
    <t>Slant Range</t>
  </si>
  <si>
    <t>Km</t>
  </si>
  <si>
    <t>dBi</t>
  </si>
  <si>
    <t>Longitudinal Difference [deg]</t>
  </si>
  <si>
    <r>
      <t>Latitude SSP [deg N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]</t>
    </r>
  </si>
  <si>
    <r>
      <t>Longitude SSP [deg E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]</t>
    </r>
  </si>
  <si>
    <t>cos(φ)</t>
  </si>
  <si>
    <t>φ</t>
  </si>
  <si>
    <t>Earth Station Name</t>
  </si>
  <si>
    <t>Uplink Earth Station Calculations</t>
  </si>
  <si>
    <t>Constants</t>
  </si>
  <si>
    <t>Mean Earth Radius [Km]</t>
  </si>
  <si>
    <t>Elevation</t>
  </si>
  <si>
    <t>rad</t>
  </si>
  <si>
    <t>deg</t>
  </si>
  <si>
    <t>Azimuth</t>
  </si>
  <si>
    <t>Intermidiate Angle (a)</t>
  </si>
  <si>
    <t>GEO Sat Height [Km]</t>
  </si>
  <si>
    <t>Total GEO Height[Km]</t>
  </si>
  <si>
    <t>Speed of Light [m/sec]</t>
  </si>
  <si>
    <t>Boltzman's Cnt [dbW/Hz/K]</t>
  </si>
  <si>
    <t>Atmospheric Losses</t>
  </si>
  <si>
    <t>Rain Loss</t>
  </si>
  <si>
    <t>Pointing Loss</t>
  </si>
  <si>
    <t>Satellite G/T</t>
  </si>
  <si>
    <t>dB/K</t>
  </si>
  <si>
    <t>Satellite</t>
  </si>
  <si>
    <t>Downlink to Earth Station</t>
  </si>
  <si>
    <t>dB-Hz</t>
  </si>
  <si>
    <t>Saturated EIRP</t>
  </si>
  <si>
    <t>Downlink EIRP/Carrier</t>
  </si>
  <si>
    <t>(C/No) IM</t>
  </si>
  <si>
    <t>Uplink (C/No)UP</t>
  </si>
  <si>
    <t>(C/Io) UP = (C/Io) DL</t>
  </si>
  <si>
    <t>Feeder Loss</t>
  </si>
  <si>
    <t>ES Noise Temperature</t>
  </si>
  <si>
    <t>Kelvin</t>
  </si>
  <si>
    <t>ES G/T</t>
  </si>
  <si>
    <t>dB-K</t>
  </si>
  <si>
    <t>Downlink (C/No)DL</t>
  </si>
  <si>
    <t>Overall (C/No)TOT</t>
  </si>
  <si>
    <t>Requirements of Service</t>
  </si>
  <si>
    <t>Service Bit Rate (100 kb/sec)</t>
  </si>
  <si>
    <t>Eb/No (Inc. 3dB Coding Gain)</t>
  </si>
  <si>
    <t>Required (C/No)REQ</t>
  </si>
  <si>
    <t>Margin</t>
  </si>
  <si>
    <t>dB-bit</t>
  </si>
  <si>
    <t>HellasSat-2</t>
  </si>
  <si>
    <t>Thermopylae</t>
  </si>
  <si>
    <t>Downlink Earth Station Calculations</t>
  </si>
  <si>
    <t>DATA</t>
  </si>
  <si>
    <t>Karlovasi</t>
  </si>
  <si>
    <t>Antenna Gain (D=0,6m, n=0.65)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</si>
</sst>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1" fontId="0" fillId="0" borderId="10" xfId="0" applyNumberForma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topLeftCell="A7" zoomScale="110" zoomScaleNormal="110" workbookViewId="0">
      <selection activeCell="C31" sqref="C31"/>
    </sheetView>
  </sheetViews>
  <sheetFormatPr defaultColWidth="9.140625" defaultRowHeight="15" x14ac:dyDescent="0.25"/>
  <cols>
    <col min="1" max="1" width="25.7109375" style="1" customWidth="1"/>
    <col min="2" max="2" width="12.85546875" style="1" customWidth="1"/>
    <col min="3" max="3" width="27.42578125" style="1" bestFit="1" customWidth="1"/>
    <col min="4" max="4" width="12.85546875" style="1" customWidth="1"/>
    <col min="5" max="5" width="27.42578125" style="1" bestFit="1" customWidth="1"/>
    <col min="6" max="6" width="12.85546875" style="1" customWidth="1"/>
    <col min="7" max="7" width="25.42578125" style="1" bestFit="1" customWidth="1"/>
    <col min="8" max="16384" width="9.140625" style="1"/>
  </cols>
  <sheetData>
    <row r="1" spans="1:9" x14ac:dyDescent="0.25">
      <c r="A1" s="6" t="s">
        <v>9</v>
      </c>
      <c r="B1" s="7"/>
      <c r="C1" s="8" t="s">
        <v>12</v>
      </c>
      <c r="D1" s="8"/>
      <c r="E1" s="8" t="s">
        <v>13</v>
      </c>
      <c r="F1" s="8"/>
      <c r="G1" s="9" t="s">
        <v>34</v>
      </c>
    </row>
    <row r="2" spans="1:9" x14ac:dyDescent="0.25">
      <c r="A2" s="10" t="s">
        <v>5</v>
      </c>
      <c r="B2" s="5" t="s">
        <v>71</v>
      </c>
      <c r="C2" s="5" t="s">
        <v>32</v>
      </c>
      <c r="D2" s="5" t="s">
        <v>72</v>
      </c>
      <c r="E2" s="5" t="s">
        <v>32</v>
      </c>
      <c r="F2" s="5" t="s">
        <v>75</v>
      </c>
      <c r="G2" s="11" t="s">
        <v>35</v>
      </c>
      <c r="H2" s="2"/>
      <c r="I2" s="2"/>
    </row>
    <row r="3" spans="1:9" x14ac:dyDescent="0.25">
      <c r="A3" s="10" t="s">
        <v>29</v>
      </c>
      <c r="B3" s="5">
        <v>39</v>
      </c>
      <c r="C3" s="5" t="s">
        <v>22</v>
      </c>
      <c r="D3" s="5">
        <v>24</v>
      </c>
      <c r="E3" s="5" t="s">
        <v>22</v>
      </c>
      <c r="F3" s="5"/>
      <c r="G3" s="12">
        <v>6378.1</v>
      </c>
      <c r="I3" s="5"/>
    </row>
    <row r="4" spans="1:9" x14ac:dyDescent="0.25">
      <c r="A4" s="10" t="s">
        <v>28</v>
      </c>
      <c r="B4" s="5">
        <v>0</v>
      </c>
      <c r="C4" s="5" t="s">
        <v>23</v>
      </c>
      <c r="D4" s="5">
        <v>38</v>
      </c>
      <c r="E4" s="5" t="s">
        <v>23</v>
      </c>
      <c r="F4" s="5"/>
      <c r="G4" s="11" t="s">
        <v>41</v>
      </c>
    </row>
    <row r="5" spans="1:9" x14ac:dyDescent="0.25">
      <c r="A5" s="10" t="s">
        <v>6</v>
      </c>
      <c r="B5" s="5" t="s">
        <v>74</v>
      </c>
      <c r="C5" s="5" t="s">
        <v>27</v>
      </c>
      <c r="D5" s="5">
        <f>D3-B3</f>
        <v>-15</v>
      </c>
      <c r="E5" s="5" t="s">
        <v>27</v>
      </c>
      <c r="F5" s="5">
        <f>F3-B3</f>
        <v>-39</v>
      </c>
      <c r="G5" s="12">
        <v>35786.1</v>
      </c>
    </row>
    <row r="6" spans="1:9" x14ac:dyDescent="0.25">
      <c r="A6" s="10" t="s">
        <v>7</v>
      </c>
      <c r="B6" s="5">
        <v>30</v>
      </c>
      <c r="C6" s="5" t="s">
        <v>14</v>
      </c>
      <c r="D6" s="5">
        <f>D7-D9/2</f>
        <v>14985</v>
      </c>
      <c r="E6" s="5" t="s">
        <v>14</v>
      </c>
      <c r="F6" s="5">
        <f>F7-F9/2</f>
        <v>11985</v>
      </c>
      <c r="G6" s="11" t="s">
        <v>42</v>
      </c>
    </row>
    <row r="7" spans="1:9" x14ac:dyDescent="0.25">
      <c r="A7" s="10" t="s">
        <v>11</v>
      </c>
      <c r="B7" s="5">
        <v>30</v>
      </c>
      <c r="C7" s="5" t="s">
        <v>15</v>
      </c>
      <c r="D7" s="5">
        <v>15000</v>
      </c>
      <c r="E7" s="5" t="s">
        <v>15</v>
      </c>
      <c r="F7" s="5">
        <v>12000</v>
      </c>
      <c r="G7" s="12">
        <f>G3+G5</f>
        <v>42164.2</v>
      </c>
    </row>
    <row r="8" spans="1:9" x14ac:dyDescent="0.25">
      <c r="A8" s="10" t="s">
        <v>8</v>
      </c>
      <c r="B8" s="5">
        <v>4.08</v>
      </c>
      <c r="C8" s="5" t="s">
        <v>16</v>
      </c>
      <c r="D8" s="5">
        <f>D7+D9/2</f>
        <v>15015</v>
      </c>
      <c r="E8" s="5" t="s">
        <v>16</v>
      </c>
      <c r="F8" s="5">
        <f>F7+F9/2</f>
        <v>12015</v>
      </c>
      <c r="G8" s="11" t="s">
        <v>44</v>
      </c>
    </row>
    <row r="9" spans="1:9" x14ac:dyDescent="0.25">
      <c r="A9" s="10" t="s">
        <v>10</v>
      </c>
      <c r="B9" s="5">
        <f>B8+5-(5*EXP(B8/5))</f>
        <v>-2.2271798899325557</v>
      </c>
      <c r="C9" s="5" t="s">
        <v>7</v>
      </c>
      <c r="D9" s="5">
        <v>30</v>
      </c>
      <c r="E9" s="5" t="s">
        <v>7</v>
      </c>
      <c r="F9" s="5">
        <v>30</v>
      </c>
      <c r="G9" s="11">
        <v>-228.6</v>
      </c>
    </row>
    <row r="10" spans="1:9" x14ac:dyDescent="0.25">
      <c r="A10" s="10"/>
      <c r="B10" s="5"/>
      <c r="C10" s="5" t="s">
        <v>17</v>
      </c>
      <c r="D10" s="5"/>
      <c r="E10" s="5" t="s">
        <v>17</v>
      </c>
      <c r="F10" s="5"/>
      <c r="G10" s="11" t="s">
        <v>43</v>
      </c>
    </row>
    <row r="11" spans="1:9" ht="15.75" thickBot="1" x14ac:dyDescent="0.3">
      <c r="A11" s="13"/>
      <c r="B11" s="14"/>
      <c r="C11" s="14" t="s">
        <v>18</v>
      </c>
      <c r="D11" s="14"/>
      <c r="E11" s="14" t="s">
        <v>18</v>
      </c>
      <c r="F11" s="14"/>
      <c r="G11" s="17">
        <f>3*10^8</f>
        <v>300000000</v>
      </c>
    </row>
    <row r="12" spans="1:9" ht="15.75" thickBot="1" x14ac:dyDescent="0.3"/>
    <row r="13" spans="1:9" ht="15.75" thickBot="1" x14ac:dyDescent="0.3">
      <c r="A13" s="18" t="s">
        <v>33</v>
      </c>
      <c r="B13" s="19"/>
      <c r="E13" s="18" t="s">
        <v>73</v>
      </c>
      <c r="F13" s="19"/>
    </row>
    <row r="14" spans="1:9" x14ac:dyDescent="0.25">
      <c r="A14" s="1" t="s">
        <v>30</v>
      </c>
      <c r="B14" s="3">
        <f>COS(RADIANS((B3-D3)))*COS(RADIANS(B4))*COS(RADIANS(D4))+SIN(RADIANS(B4))*SIN(RADIANS(D4))</f>
        <v>0.76115993830224427</v>
      </c>
      <c r="C14" s="1" t="s">
        <v>37</v>
      </c>
      <c r="E14" s="1" t="s">
        <v>30</v>
      </c>
      <c r="F14" s="3">
        <f>COS(RADIANS((B3-F3)))*COS(RADIANS(B4))*COS(RADIANS(F4))+SIN(RADIANS(B4))*SIN(RADIANS(F4))</f>
        <v>0.7771459614569709</v>
      </c>
      <c r="G14" s="1" t="s">
        <v>37</v>
      </c>
    </row>
    <row r="15" spans="1:9" x14ac:dyDescent="0.25">
      <c r="A15" s="1" t="s">
        <v>31</v>
      </c>
      <c r="B15" s="4">
        <f>DEGREES(ACOS(B14))</f>
        <v>40.433437533868883</v>
      </c>
      <c r="C15" s="1" t="s">
        <v>38</v>
      </c>
      <c r="D15" s="2"/>
      <c r="E15" s="1" t="s">
        <v>31</v>
      </c>
      <c r="F15" s="4">
        <f>DEGREES(ACOS(F14))</f>
        <v>39</v>
      </c>
      <c r="G15" s="1" t="s">
        <v>38</v>
      </c>
    </row>
    <row r="16" spans="1:9" x14ac:dyDescent="0.25">
      <c r="A16" s="1" t="s">
        <v>36</v>
      </c>
      <c r="B16" s="4">
        <f>DEGREES(ATAN((B14-(G3/(G3+G5)))/SQRT(1-B14^2)))</f>
        <v>43.239851597396878</v>
      </c>
      <c r="C16" s="1" t="s">
        <v>38</v>
      </c>
      <c r="E16" s="1" t="s">
        <v>36</v>
      </c>
      <c r="F16" s="4">
        <f>DEGREES(ATAN((F14-(G3/(G3+G5)))/SQRT(1-F14^2)))</f>
        <v>44.842858232380692</v>
      </c>
      <c r="G16" s="1" t="s">
        <v>38</v>
      </c>
    </row>
    <row r="17" spans="1:7" x14ac:dyDescent="0.25">
      <c r="A17" s="1" t="s">
        <v>40</v>
      </c>
      <c r="B17" s="4">
        <f>DEGREES(ATAN(TAN(RADIANS(ABS(B3-D3)))/SIN(RADIANS(D4))))</f>
        <v>23.519717416536913</v>
      </c>
      <c r="C17" s="1" t="s">
        <v>38</v>
      </c>
      <c r="E17" s="1" t="s">
        <v>40</v>
      </c>
      <c r="F17" s="4" t="e">
        <f>DEGREES(ATAN(TAN(RADIANS(ABS(B3-F3)))/SIN(RADIANS(F4))))</f>
        <v>#DIV/0!</v>
      </c>
      <c r="G17" s="1" t="s">
        <v>38</v>
      </c>
    </row>
    <row r="18" spans="1:7" ht="15.75" thickBot="1" x14ac:dyDescent="0.3">
      <c r="A18" s="1" t="s">
        <v>39</v>
      </c>
      <c r="B18" s="4">
        <f>180-B17</f>
        <v>156.48028258346309</v>
      </c>
      <c r="C18" s="1" t="s">
        <v>38</v>
      </c>
      <c r="E18" s="1" t="s">
        <v>39</v>
      </c>
      <c r="F18" s="4" t="e">
        <f>180-F17</f>
        <v>#DIV/0!</v>
      </c>
      <c r="G18" s="1" t="s">
        <v>38</v>
      </c>
    </row>
    <row r="19" spans="1:7" ht="15.75" thickBot="1" x14ac:dyDescent="0.3">
      <c r="A19" s="16" t="s">
        <v>0</v>
      </c>
      <c r="B19" s="15"/>
      <c r="C19" s="2"/>
      <c r="E19" s="16" t="s">
        <v>51</v>
      </c>
      <c r="F19" s="15"/>
      <c r="G19" s="2"/>
    </row>
    <row r="20" spans="1:7" x14ac:dyDescent="0.25">
      <c r="A20" s="1" t="s">
        <v>1</v>
      </c>
      <c r="B20" s="4">
        <v>510</v>
      </c>
      <c r="C20" s="1" t="s">
        <v>19</v>
      </c>
      <c r="E20" s="1" t="s">
        <v>24</v>
      </c>
      <c r="F20" s="3">
        <v>38000</v>
      </c>
      <c r="G20" s="1" t="s">
        <v>25</v>
      </c>
    </row>
    <row r="21" spans="1:7" x14ac:dyDescent="0.25">
      <c r="A21" s="1" t="s">
        <v>1</v>
      </c>
      <c r="B21" s="4">
        <f>10*LOG10(B20)</f>
        <v>27.075701760979364</v>
      </c>
      <c r="C21" s="1" t="s">
        <v>20</v>
      </c>
      <c r="E21" s="1" t="s">
        <v>4</v>
      </c>
      <c r="F21" s="4">
        <f>20*LOG10(4*PI()*F20*10^3*F7*10^6/G11)</f>
        <v>205.62106903933739</v>
      </c>
      <c r="G21" s="1" t="s">
        <v>21</v>
      </c>
    </row>
    <row r="22" spans="1:7" x14ac:dyDescent="0.25">
      <c r="A22" s="1" t="s">
        <v>2</v>
      </c>
      <c r="B22" s="4">
        <f>10*LOG10(0.65*(PI()*10*D7*10^6/G11)^2)</f>
        <v>62.051531107031607</v>
      </c>
      <c r="C22" s="1" t="s">
        <v>26</v>
      </c>
      <c r="E22" s="1" t="s">
        <v>45</v>
      </c>
      <c r="F22" s="1">
        <v>0.2</v>
      </c>
      <c r="G22" s="1" t="s">
        <v>21</v>
      </c>
    </row>
    <row r="23" spans="1:7" x14ac:dyDescent="0.25">
      <c r="A23" s="1" t="s">
        <v>3</v>
      </c>
      <c r="B23" s="4">
        <f>B21+B22</f>
        <v>89.127232868010964</v>
      </c>
      <c r="C23" s="1" t="s">
        <v>20</v>
      </c>
      <c r="E23" s="1" t="s">
        <v>46</v>
      </c>
      <c r="F23" s="1">
        <v>0</v>
      </c>
      <c r="G23" s="1" t="s">
        <v>21</v>
      </c>
    </row>
    <row r="24" spans="1:7" x14ac:dyDescent="0.25">
      <c r="A24" s="1" t="s">
        <v>24</v>
      </c>
      <c r="B24" s="3">
        <f>SQRT(G5^2+2*G3*(G5+G3)*(1-B14))</f>
        <v>37538.064240995671</v>
      </c>
      <c r="C24" s="1" t="s">
        <v>25</v>
      </c>
      <c r="E24" s="1" t="s">
        <v>47</v>
      </c>
      <c r="F24" s="1">
        <v>1</v>
      </c>
      <c r="G24" s="1" t="s">
        <v>21</v>
      </c>
    </row>
    <row r="25" spans="1:7" x14ac:dyDescent="0.25">
      <c r="A25" s="1" t="s">
        <v>4</v>
      </c>
      <c r="B25" s="4">
        <f>20*LOG10(4*PI()*B24*10^3*D7*10^6/G11)</f>
        <v>207.45303483136124</v>
      </c>
      <c r="C25" s="1" t="s">
        <v>21</v>
      </c>
      <c r="E25" s="1" t="s">
        <v>76</v>
      </c>
      <c r="F25" s="4">
        <f>10*LOG10(0.65*(PI()*0.6*F7*10^6/G11)^2)</f>
        <v>35.676355854543353</v>
      </c>
    </row>
    <row r="26" spans="1:7" x14ac:dyDescent="0.25">
      <c r="A26" s="1" t="s">
        <v>45</v>
      </c>
      <c r="B26" s="4">
        <v>0.1</v>
      </c>
      <c r="C26" s="1" t="s">
        <v>21</v>
      </c>
      <c r="E26" s="1" t="s">
        <v>58</v>
      </c>
      <c r="F26" s="1">
        <v>1</v>
      </c>
      <c r="G26" s="1" t="s">
        <v>21</v>
      </c>
    </row>
    <row r="27" spans="1:7" x14ac:dyDescent="0.25">
      <c r="A27" s="1" t="s">
        <v>46</v>
      </c>
      <c r="B27" s="4">
        <v>6</v>
      </c>
      <c r="C27" s="1" t="s">
        <v>21</v>
      </c>
      <c r="E27" s="1" t="s">
        <v>59</v>
      </c>
      <c r="F27" s="1">
        <v>290</v>
      </c>
      <c r="G27" s="1" t="s">
        <v>60</v>
      </c>
    </row>
    <row r="28" spans="1:7" x14ac:dyDescent="0.25">
      <c r="A28" s="1" t="s">
        <v>47</v>
      </c>
      <c r="B28" s="4">
        <v>0.6</v>
      </c>
      <c r="C28" s="1" t="s">
        <v>21</v>
      </c>
      <c r="E28" s="1" t="s">
        <v>59</v>
      </c>
      <c r="F28" s="4">
        <f>10*LOG10(F27)</f>
        <v>24.62397997898956</v>
      </c>
      <c r="G28" s="1" t="s">
        <v>62</v>
      </c>
    </row>
    <row r="29" spans="1:7" x14ac:dyDescent="0.25">
      <c r="A29" s="1" t="s">
        <v>48</v>
      </c>
      <c r="B29" s="4">
        <v>3</v>
      </c>
      <c r="C29" s="1" t="s">
        <v>49</v>
      </c>
      <c r="E29" s="1" t="s">
        <v>61</v>
      </c>
      <c r="F29" s="4">
        <f>F25-F28-F26</f>
        <v>10.052375875553793</v>
      </c>
      <c r="G29" s="1" t="s">
        <v>49</v>
      </c>
    </row>
    <row r="30" spans="1:7" ht="15.75" thickBot="1" x14ac:dyDescent="0.3">
      <c r="A30" s="2" t="s">
        <v>56</v>
      </c>
      <c r="B30" s="15">
        <f>B23+B29-B25-B26-B27-B28-G9</f>
        <v>106.57419803664973</v>
      </c>
      <c r="C30" s="2" t="s">
        <v>52</v>
      </c>
      <c r="E30" s="2" t="s">
        <v>63</v>
      </c>
      <c r="F30" s="15">
        <f>B34+F29-F21-F22-F23-F24-G9</f>
        <v>164.95130683621636</v>
      </c>
      <c r="G30" s="2" t="s">
        <v>52</v>
      </c>
    </row>
    <row r="31" spans="1:7" ht="15.75" thickBot="1" x14ac:dyDescent="0.3">
      <c r="A31" s="16" t="s">
        <v>50</v>
      </c>
      <c r="B31" s="15"/>
      <c r="E31" s="2" t="s">
        <v>64</v>
      </c>
      <c r="F31" s="15">
        <f>10*LOG(1/(1/10^(B30/10)+1/10^(B35/10)+1/10^(B36/10)+1/10^(B36/10)+1/10^(F30/10)))</f>
        <v>66.984069706561428</v>
      </c>
      <c r="G31" s="2" t="s">
        <v>52</v>
      </c>
    </row>
    <row r="32" spans="1:7" ht="15.75" thickBot="1" x14ac:dyDescent="0.3">
      <c r="A32" s="1" t="s">
        <v>53</v>
      </c>
      <c r="B32" s="4">
        <v>137.19999999999999</v>
      </c>
      <c r="C32" s="1" t="s">
        <v>20</v>
      </c>
      <c r="E32" s="16" t="s">
        <v>65</v>
      </c>
      <c r="F32" s="4"/>
    </row>
    <row r="33" spans="1:7" x14ac:dyDescent="0.25">
      <c r="A33" s="1" t="s">
        <v>10</v>
      </c>
      <c r="B33" s="4">
        <v>4.08</v>
      </c>
      <c r="C33" s="1" t="s">
        <v>21</v>
      </c>
      <c r="E33" s="1" t="s">
        <v>66</v>
      </c>
      <c r="F33" s="4">
        <f>10*LOG10(100000)</f>
        <v>50</v>
      </c>
      <c r="G33" s="1" t="s">
        <v>70</v>
      </c>
    </row>
    <row r="34" spans="1:7" x14ac:dyDescent="0.25">
      <c r="A34" s="1" t="s">
        <v>54</v>
      </c>
      <c r="B34" s="4">
        <f>B32-B33</f>
        <v>133.11999999999998</v>
      </c>
      <c r="C34" s="1" t="s">
        <v>20</v>
      </c>
      <c r="E34" s="1" t="s">
        <v>67</v>
      </c>
      <c r="F34" s="4">
        <v>6</v>
      </c>
      <c r="G34" s="1" t="s">
        <v>21</v>
      </c>
    </row>
    <row r="35" spans="1:7" x14ac:dyDescent="0.25">
      <c r="A35" s="1" t="s">
        <v>55</v>
      </c>
      <c r="B35" s="4">
        <v>70</v>
      </c>
      <c r="C35" s="1" t="s">
        <v>52</v>
      </c>
      <c r="E35" s="1" t="s">
        <v>68</v>
      </c>
      <c r="F35" s="4">
        <f>F33+F34</f>
        <v>56</v>
      </c>
      <c r="G35" s="1" t="s">
        <v>52</v>
      </c>
    </row>
    <row r="36" spans="1:7" x14ac:dyDescent="0.25">
      <c r="A36" s="1" t="s">
        <v>57</v>
      </c>
      <c r="B36" s="4">
        <v>73</v>
      </c>
      <c r="C36" s="1" t="s">
        <v>52</v>
      </c>
      <c r="E36" s="2" t="s">
        <v>69</v>
      </c>
      <c r="F36" s="15">
        <f>F31-F35</f>
        <v>10.984069706561428</v>
      </c>
      <c r="G36" s="2" t="s">
        <v>21</v>
      </c>
    </row>
  </sheetData>
  <mergeCells count="2">
    <mergeCell ref="A13:B13"/>
    <mergeCell ref="E13:F13"/>
  </mergeCells>
  <pageMargins left="0.25" right="0.25" top="0.75" bottom="0.75" header="0.3" footer="0.3"/>
  <pageSetup paperSize="9" scale="92" orientation="landscape" r:id="rId1"/>
  <headerFooter>
    <oddHeader>&amp;C&amp;"-,Bold"&amp;20Satellite Link Budget Calculator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Nikolaidis</dc:creator>
  <cp:lastModifiedBy>Ioannis Kyriazis</cp:lastModifiedBy>
  <cp:lastPrinted>2020-12-09T00:44:05Z</cp:lastPrinted>
  <dcterms:created xsi:type="dcterms:W3CDTF">2017-12-10T19:53:14Z</dcterms:created>
  <dcterms:modified xsi:type="dcterms:W3CDTF">2023-01-18T19:50:55Z</dcterms:modified>
</cp:coreProperties>
</file>