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count" sheetId="2" r:id="rId5"/>
    <sheet state="visible" name="if" sheetId="3" r:id="rId6"/>
    <sheet state="visible" name="medianmode" sheetId="4" r:id="rId7"/>
    <sheet state="visible" name="or" sheetId="5" r:id="rId8"/>
    <sheet state="visible" name="stdev" sheetId="6" r:id="rId9"/>
    <sheet state="visible" name="sum" sheetId="7" r:id="rId10"/>
    <sheet state="visible" name="vlookup" sheetId="8" r:id="rId11"/>
    <sheet state="visible" name="xor" sheetId="9" r:id="rId12"/>
    <sheet state="visible" name="leftright" sheetId="10" r:id="rId13"/>
    <sheet state="visible" name="trim" sheetId="11" r:id="rId14"/>
    <sheet state="visible" name="lower" sheetId="12" r:id="rId15"/>
    <sheet state="visible" name="npv" sheetId="13" r:id="rId16"/>
    <sheet state="visible" name="rand" sheetId="14" r:id="rId17"/>
    <sheet state="visible" name="time" sheetId="15" r:id="rId18"/>
  </sheets>
  <definedNames/>
  <calcPr/>
</workbook>
</file>

<file path=xl/sharedStrings.xml><?xml version="1.0" encoding="utf-8"?>
<sst xmlns="http://schemas.openxmlformats.org/spreadsheetml/2006/main" count="579" uniqueCount="167">
  <si>
    <t>Name</t>
  </si>
  <si>
    <t>Type 1</t>
  </si>
  <si>
    <t>Speed</t>
  </si>
  <si>
    <t>AVERAGEIF</t>
  </si>
  <si>
    <t>Bulbasaur</t>
  </si>
  <si>
    <t>Grass</t>
  </si>
  <si>
    <t>Type</t>
  </si>
  <si>
    <t>Average Speed</t>
  </si>
  <si>
    <t>Ivysaur</t>
  </si>
  <si>
    <t>Venusaur</t>
  </si>
  <si>
    <t>Fire</t>
  </si>
  <si>
    <t>Charmander</t>
  </si>
  <si>
    <t>Water</t>
  </si>
  <si>
    <t>Charmeleon</t>
  </si>
  <si>
    <t>Charizard</t>
  </si>
  <si>
    <t>Squirtle</t>
  </si>
  <si>
    <t>Wartortle</t>
  </si>
  <si>
    <t>Blastoise</t>
  </si>
  <si>
    <t>Average</t>
  </si>
  <si>
    <t>Trainer</t>
  </si>
  <si>
    <t>Pokeball</t>
  </si>
  <si>
    <t>Potion</t>
  </si>
  <si>
    <t>Great Ball</t>
  </si>
  <si>
    <t>Ultraball</t>
  </si>
  <si>
    <t>Master Ball</t>
  </si>
  <si>
    <t>Average Pokeballs</t>
  </si>
  <si>
    <t>Iva</t>
  </si>
  <si>
    <t>Liam</t>
  </si>
  <si>
    <t>Jenny</t>
  </si>
  <si>
    <t>Iben</t>
  </si>
  <si>
    <t>Adora</t>
  </si>
  <si>
    <t>Kasper</t>
  </si>
  <si>
    <t>Defense</t>
  </si>
  <si>
    <t>Generation</t>
  </si>
  <si>
    <t>AVERAGEIFS</t>
  </si>
  <si>
    <t>Gen.</t>
  </si>
  <si>
    <t>Average Defense</t>
  </si>
  <si>
    <t>Chikorita</t>
  </si>
  <si>
    <t>Bayleef</t>
  </si>
  <si>
    <t>Meganium</t>
  </si>
  <si>
    <t>Cyndaquil</t>
  </si>
  <si>
    <t>Quilava</t>
  </si>
  <si>
    <t>Typhlosion</t>
  </si>
  <si>
    <t>Type 2</t>
  </si>
  <si>
    <t>Total stats</t>
  </si>
  <si>
    <t>count if</t>
  </si>
  <si>
    <t>Mankey</t>
  </si>
  <si>
    <t>Fighting</t>
  </si>
  <si>
    <t>Count</t>
  </si>
  <si>
    <t>Poliwrath</t>
  </si>
  <si>
    <t>Victreebel</t>
  </si>
  <si>
    <t>Poison</t>
  </si>
  <si>
    <t>Tentacool</t>
  </si>
  <si>
    <t>Magneton</t>
  </si>
  <si>
    <t>Electric</t>
  </si>
  <si>
    <t>Steel</t>
  </si>
  <si>
    <t>Dewgong</t>
  </si>
  <si>
    <t>Ice</t>
  </si>
  <si>
    <t>Cloyster</t>
  </si>
  <si>
    <t>Onix</t>
  </si>
  <si>
    <t>Rock</t>
  </si>
  <si>
    <t>Ground</t>
  </si>
  <si>
    <t>Dragonair</t>
  </si>
  <si>
    <t>Dragon</t>
  </si>
  <si>
    <t>Pidgeotto</t>
  </si>
  <si>
    <t>Normal</t>
  </si>
  <si>
    <t>Flying</t>
  </si>
  <si>
    <t>Rattata</t>
  </si>
  <si>
    <t>Beedrill</t>
  </si>
  <si>
    <t>Bug</t>
  </si>
  <si>
    <t>Doduo</t>
  </si>
  <si>
    <t>Kingler</t>
  </si>
  <si>
    <t>Nidoqueen</t>
  </si>
  <si>
    <t>Hitmonchan</t>
  </si>
  <si>
    <t>Arbok</t>
  </si>
  <si>
    <t>Gastly</t>
  </si>
  <si>
    <t>Ghost</t>
  </si>
  <si>
    <t>Magikarp</t>
  </si>
  <si>
    <t>count</t>
  </si>
  <si>
    <t>only numbers</t>
  </si>
  <si>
    <t>counta</t>
  </si>
  <si>
    <t>also letters</t>
  </si>
  <si>
    <t>countblank</t>
  </si>
  <si>
    <t>blank cells</t>
  </si>
  <si>
    <t>Total</t>
  </si>
  <si>
    <t>Grass Type</t>
  </si>
  <si>
    <t>More than 500 Total Stats</t>
  </si>
  <si>
    <t>Speed Category</t>
  </si>
  <si>
    <t>median</t>
  </si>
  <si>
    <t>MODE</t>
  </si>
  <si>
    <t>sngl</t>
  </si>
  <si>
    <t>mult</t>
  </si>
  <si>
    <t>Water Type OR more than 60 Defense</t>
  </si>
  <si>
    <t>stdev.p</t>
  </si>
  <si>
    <t>stdev.s</t>
  </si>
  <si>
    <t>sumif</t>
  </si>
  <si>
    <t>Total Sum</t>
  </si>
  <si>
    <t>sumifs</t>
  </si>
  <si>
    <t>#</t>
  </si>
  <si>
    <t>Search ID#</t>
  </si>
  <si>
    <t>vlookup</t>
  </si>
  <si>
    <t>Caterpie</t>
  </si>
  <si>
    <t>Metapod</t>
  </si>
  <si>
    <t>Butterfree</t>
  </si>
  <si>
    <t>Weedle</t>
  </si>
  <si>
    <t>Kakuna</t>
  </si>
  <si>
    <t>Pidgey</t>
  </si>
  <si>
    <t>Pidgeot</t>
  </si>
  <si>
    <t>Raticate</t>
  </si>
  <si>
    <t>HP</t>
  </si>
  <si>
    <t>EITHER Fire Type OR less than 60 HP</t>
  </si>
  <si>
    <t xml:space="preserve">     Water</t>
  </si>
  <si>
    <t xml:space="preserve">    Victreebel</t>
  </si>
  <si>
    <t xml:space="preserve">   Onix</t>
  </si>
  <si>
    <t xml:space="preserve">    Normal</t>
  </si>
  <si>
    <t xml:space="preserve">   Doduo</t>
  </si>
  <si>
    <t>ManKey</t>
  </si>
  <si>
    <t>FiGhTINg</t>
  </si>
  <si>
    <t>pOLIwRAth</t>
  </si>
  <si>
    <t>WATER</t>
  </si>
  <si>
    <t>VICtreeBeL</t>
  </si>
  <si>
    <t>GrASs</t>
  </si>
  <si>
    <t>TentaCool</t>
  </si>
  <si>
    <t>WateR</t>
  </si>
  <si>
    <t>MagNETon</t>
  </si>
  <si>
    <t>EleCTric</t>
  </si>
  <si>
    <t>DeWgONg</t>
  </si>
  <si>
    <t>WaTEr</t>
  </si>
  <si>
    <t>CloysTER</t>
  </si>
  <si>
    <t>WAtEr</t>
  </si>
  <si>
    <t>OnIX</t>
  </si>
  <si>
    <t>RoCk</t>
  </si>
  <si>
    <t>DragONAir</t>
  </si>
  <si>
    <t>DRAGON</t>
  </si>
  <si>
    <t>PIDGEOTTO</t>
  </si>
  <si>
    <t>NorMaL</t>
  </si>
  <si>
    <t>RaTTAta</t>
  </si>
  <si>
    <t>NOrmAl</t>
  </si>
  <si>
    <t>BeEDrill</t>
  </si>
  <si>
    <t>BuG</t>
  </si>
  <si>
    <t>DodUO</t>
  </si>
  <si>
    <t>NoRMAl</t>
  </si>
  <si>
    <t>KinGLer</t>
  </si>
  <si>
    <t>NIDoquEEn</t>
  </si>
  <si>
    <t>POIson</t>
  </si>
  <si>
    <t>HitMONChan</t>
  </si>
  <si>
    <t>FighTING</t>
  </si>
  <si>
    <t>CharMELEon</t>
  </si>
  <si>
    <t>FirE</t>
  </si>
  <si>
    <t>ArBOk</t>
  </si>
  <si>
    <t>PoISOn</t>
  </si>
  <si>
    <t>GasTLy</t>
  </si>
  <si>
    <t>gHOsT</t>
  </si>
  <si>
    <t>maGIKarp</t>
  </si>
  <si>
    <t>wATer</t>
  </si>
  <si>
    <t>Year</t>
  </si>
  <si>
    <t>Cash flow</t>
  </si>
  <si>
    <t>Discount Rate</t>
  </si>
  <si>
    <t>NPV</t>
  </si>
  <si>
    <t>Time</t>
  </si>
  <si>
    <t>Seconds</t>
  </si>
  <si>
    <t>Conversion number</t>
  </si>
  <si>
    <t>Time A</t>
  </si>
  <si>
    <t>Minutes</t>
  </si>
  <si>
    <t>Time B</t>
  </si>
  <si>
    <t>Hours</t>
  </si>
  <si>
    <t>Time 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</si>
</sst>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0\ [$грн. -422]"/>
    <numFmt numFmtId="166" formatCode="h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1F1F1F"/>
      <name val="&quot;Google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0" fillId="3" fontId="3" numFmtId="0" xfId="0" applyAlignment="1" applyFill="1" applyFont="1">
      <alignment readingOrder="0"/>
    </xf>
    <xf borderId="1" fillId="0" fontId="1" numFmtId="164" xfId="0" applyBorder="1" applyFont="1" applyNumberForma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38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F1" s="2" t="s">
        <v>3</v>
      </c>
    </row>
    <row r="2">
      <c r="A2" s="1" t="s">
        <v>4</v>
      </c>
      <c r="B2" s="1" t="s">
        <v>5</v>
      </c>
      <c r="C2" s="1">
        <v>45.0</v>
      </c>
      <c r="E2" s="1" t="s">
        <v>6</v>
      </c>
      <c r="F2" s="3" t="s">
        <v>7</v>
      </c>
    </row>
    <row r="3">
      <c r="A3" s="1" t="s">
        <v>8</v>
      </c>
      <c r="B3" s="1" t="s">
        <v>5</v>
      </c>
      <c r="C3" s="1">
        <v>60.0</v>
      </c>
      <c r="E3" s="1" t="s">
        <v>5</v>
      </c>
      <c r="F3" s="4">
        <f t="shared" ref="F3:F5" si="1">AVERAGEIF(B2:B10,E3,C2:C10)</f>
        <v>61.66666667</v>
      </c>
    </row>
    <row r="4">
      <c r="A4" s="1" t="s">
        <v>9</v>
      </c>
      <c r="B4" s="1" t="s">
        <v>5</v>
      </c>
      <c r="C4" s="1">
        <v>80.0</v>
      </c>
      <c r="E4" s="1" t="s">
        <v>10</v>
      </c>
      <c r="F4" s="4">
        <f t="shared" si="1"/>
        <v>81.66666667</v>
      </c>
    </row>
    <row r="5">
      <c r="A5" s="1" t="s">
        <v>11</v>
      </c>
      <c r="B5" s="1" t="s">
        <v>10</v>
      </c>
      <c r="C5" s="1">
        <v>65.0</v>
      </c>
      <c r="E5" s="1" t="s">
        <v>12</v>
      </c>
      <c r="F5" s="4">
        <f t="shared" si="1"/>
        <v>59.66666667</v>
      </c>
    </row>
    <row r="6">
      <c r="A6" s="1" t="s">
        <v>13</v>
      </c>
      <c r="B6" s="1" t="s">
        <v>10</v>
      </c>
      <c r="C6" s="1">
        <v>80.0</v>
      </c>
    </row>
    <row r="7">
      <c r="A7" s="1" t="s">
        <v>14</v>
      </c>
      <c r="B7" s="1" t="s">
        <v>10</v>
      </c>
      <c r="C7" s="1">
        <v>100.0</v>
      </c>
    </row>
    <row r="8">
      <c r="A8" s="1" t="s">
        <v>15</v>
      </c>
      <c r="B8" s="1" t="s">
        <v>12</v>
      </c>
      <c r="C8" s="1">
        <v>43.0</v>
      </c>
    </row>
    <row r="9">
      <c r="A9" s="1" t="s">
        <v>16</v>
      </c>
      <c r="B9" s="1" t="s">
        <v>12</v>
      </c>
      <c r="C9" s="1">
        <v>58.0</v>
      </c>
    </row>
    <row r="10">
      <c r="A10" s="1" t="s">
        <v>17</v>
      </c>
      <c r="B10" s="1" t="s">
        <v>12</v>
      </c>
      <c r="C10" s="1">
        <v>78.0</v>
      </c>
    </row>
    <row r="13">
      <c r="G13" s="5" t="s">
        <v>18</v>
      </c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3" t="s">
        <v>25</v>
      </c>
    </row>
    <row r="15">
      <c r="A15" s="1" t="s">
        <v>26</v>
      </c>
      <c r="B15" s="1">
        <v>10.0</v>
      </c>
      <c r="C15" s="1">
        <v>3.0</v>
      </c>
      <c r="D15" s="1">
        <v>4.0</v>
      </c>
      <c r="E15" s="1">
        <v>1.0</v>
      </c>
      <c r="F15" s="1">
        <v>1.0</v>
      </c>
      <c r="G15" s="4">
        <f t="shared" ref="G15:G20" si="2">AVERAGE(B15,D15:F15)</f>
        <v>4</v>
      </c>
    </row>
    <row r="16">
      <c r="A16" s="1" t="s">
        <v>27</v>
      </c>
      <c r="B16" s="1">
        <v>12.0</v>
      </c>
      <c r="C16" s="1">
        <v>4.0</v>
      </c>
      <c r="D16" s="1">
        <v>3.0</v>
      </c>
      <c r="E16" s="1">
        <v>0.0</v>
      </c>
      <c r="F16" s="1">
        <v>1.0</v>
      </c>
      <c r="G16" s="4">
        <f t="shared" si="2"/>
        <v>4</v>
      </c>
    </row>
    <row r="17">
      <c r="A17" s="1" t="s">
        <v>28</v>
      </c>
      <c r="B17" s="1">
        <v>15.0</v>
      </c>
      <c r="C17" s="1">
        <v>1.0</v>
      </c>
      <c r="D17" s="1">
        <v>1.0</v>
      </c>
      <c r="E17" s="1">
        <v>3.0</v>
      </c>
      <c r="F17" s="1">
        <v>1.0</v>
      </c>
      <c r="G17" s="4">
        <f t="shared" si="2"/>
        <v>5</v>
      </c>
    </row>
    <row r="18">
      <c r="A18" s="1" t="s">
        <v>29</v>
      </c>
      <c r="B18" s="1">
        <v>4.0</v>
      </c>
      <c r="C18" s="1">
        <v>11.0</v>
      </c>
      <c r="D18" s="1">
        <v>2.0</v>
      </c>
      <c r="E18" s="1">
        <v>6.0</v>
      </c>
      <c r="F18" s="1">
        <v>0.0</v>
      </c>
      <c r="G18" s="4">
        <f t="shared" si="2"/>
        <v>3</v>
      </c>
    </row>
    <row r="19">
      <c r="A19" s="1" t="s">
        <v>30</v>
      </c>
      <c r="B19" s="1">
        <v>10.0</v>
      </c>
      <c r="C19" s="1">
        <v>2.0</v>
      </c>
      <c r="D19" s="1">
        <v>4.0</v>
      </c>
      <c r="E19" s="1">
        <v>1.0</v>
      </c>
      <c r="F19" s="1">
        <v>1.0</v>
      </c>
      <c r="G19" s="4">
        <f t="shared" si="2"/>
        <v>4</v>
      </c>
    </row>
    <row r="20">
      <c r="A20" s="1" t="s">
        <v>31</v>
      </c>
      <c r="B20" s="1">
        <v>9.0</v>
      </c>
      <c r="C20" s="1">
        <v>3.0</v>
      </c>
      <c r="D20" s="1">
        <v>2.0</v>
      </c>
      <c r="E20" s="1">
        <v>1.0</v>
      </c>
      <c r="F20" s="1">
        <v>0.0</v>
      </c>
      <c r="G20" s="4">
        <f t="shared" si="2"/>
        <v>3</v>
      </c>
    </row>
    <row r="24">
      <c r="A24" s="1" t="s">
        <v>0</v>
      </c>
      <c r="B24" s="1" t="s">
        <v>1</v>
      </c>
      <c r="C24" s="1" t="s">
        <v>32</v>
      </c>
      <c r="D24" s="1" t="s">
        <v>33</v>
      </c>
      <c r="H24" s="2" t="s">
        <v>34</v>
      </c>
    </row>
    <row r="25">
      <c r="A25" s="1" t="s">
        <v>4</v>
      </c>
      <c r="B25" s="1" t="s">
        <v>5</v>
      </c>
      <c r="C25" s="1">
        <v>49.0</v>
      </c>
      <c r="D25" s="1">
        <v>1.0</v>
      </c>
      <c r="F25" s="1" t="s">
        <v>6</v>
      </c>
      <c r="G25" s="1" t="s">
        <v>35</v>
      </c>
      <c r="H25" s="3" t="s">
        <v>36</v>
      </c>
    </row>
    <row r="26">
      <c r="A26" s="1" t="s">
        <v>8</v>
      </c>
      <c r="B26" s="1" t="s">
        <v>5</v>
      </c>
      <c r="C26" s="1">
        <v>63.0</v>
      </c>
      <c r="D26" s="1">
        <v>1.0</v>
      </c>
      <c r="F26" s="1" t="s">
        <v>5</v>
      </c>
      <c r="G26" s="1">
        <v>1.0</v>
      </c>
      <c r="H26" s="6">
        <f>AVERAGEIFS(C25:C36,B25:B36,F26,D25:D36,G26)</f>
        <v>65</v>
      </c>
    </row>
    <row r="27">
      <c r="A27" s="1" t="s">
        <v>9</v>
      </c>
      <c r="B27" s="1" t="s">
        <v>5</v>
      </c>
      <c r="C27" s="1">
        <v>83.0</v>
      </c>
      <c r="D27" s="1">
        <v>1.0</v>
      </c>
      <c r="F27" s="1" t="s">
        <v>10</v>
      </c>
      <c r="G27" s="1">
        <v>1.0</v>
      </c>
      <c r="H27" s="6">
        <f>AVERAGEIFS(C25:C36,B25:B36,F27,D25:D36,G27)</f>
        <v>59.66666667</v>
      </c>
    </row>
    <row r="28">
      <c r="A28" s="1" t="s">
        <v>11</v>
      </c>
      <c r="B28" s="1" t="s">
        <v>10</v>
      </c>
      <c r="C28" s="1">
        <v>43.0</v>
      </c>
      <c r="D28" s="1">
        <v>1.0</v>
      </c>
      <c r="F28" s="1" t="s">
        <v>5</v>
      </c>
      <c r="G28" s="1">
        <v>2.0</v>
      </c>
      <c r="H28" s="6">
        <f>AVERAGEIFS(C25:C36,B25:B36,F28,D25:D36,G28)</f>
        <v>81.66666667</v>
      </c>
    </row>
    <row r="29">
      <c r="A29" s="1" t="s">
        <v>13</v>
      </c>
      <c r="B29" s="1" t="s">
        <v>10</v>
      </c>
      <c r="C29" s="1">
        <v>58.0</v>
      </c>
      <c r="D29" s="1">
        <v>1.0</v>
      </c>
      <c r="F29" s="1" t="s">
        <v>10</v>
      </c>
      <c r="G29" s="1">
        <v>2.0</v>
      </c>
      <c r="H29" s="6">
        <f>AVERAGEIFS(C25:C36,B25:B36,F29,D25:D36,G29)</f>
        <v>59.66666667</v>
      </c>
    </row>
    <row r="30">
      <c r="A30" s="1" t="s">
        <v>14</v>
      </c>
      <c r="B30" s="1" t="s">
        <v>10</v>
      </c>
      <c r="C30" s="1">
        <v>78.0</v>
      </c>
      <c r="D30" s="1">
        <v>1.0</v>
      </c>
    </row>
    <row r="31">
      <c r="A31" s="1" t="s">
        <v>37</v>
      </c>
      <c r="B31" s="1" t="s">
        <v>5</v>
      </c>
      <c r="C31" s="1">
        <v>65.0</v>
      </c>
      <c r="D31" s="1">
        <v>2.0</v>
      </c>
    </row>
    <row r="32">
      <c r="A32" s="1" t="s">
        <v>38</v>
      </c>
      <c r="B32" s="1" t="s">
        <v>5</v>
      </c>
      <c r="C32" s="1">
        <v>80.0</v>
      </c>
      <c r="D32" s="1">
        <v>2.0</v>
      </c>
    </row>
    <row r="33">
      <c r="A33" s="1" t="s">
        <v>39</v>
      </c>
      <c r="B33" s="1" t="s">
        <v>5</v>
      </c>
      <c r="C33" s="1">
        <v>100.0</v>
      </c>
      <c r="D33" s="1">
        <v>2.0</v>
      </c>
    </row>
    <row r="34">
      <c r="A34" s="1" t="s">
        <v>40</v>
      </c>
      <c r="B34" s="1" t="s">
        <v>10</v>
      </c>
      <c r="C34" s="1">
        <v>43.0</v>
      </c>
      <c r="D34" s="1">
        <v>2.0</v>
      </c>
    </row>
    <row r="35">
      <c r="A35" s="1" t="s">
        <v>41</v>
      </c>
      <c r="B35" s="1" t="s">
        <v>10</v>
      </c>
      <c r="C35" s="1">
        <v>58.0</v>
      </c>
      <c r="D35" s="1">
        <v>2.0</v>
      </c>
    </row>
    <row r="36">
      <c r="A36" s="1" t="s">
        <v>42</v>
      </c>
      <c r="B36" s="1" t="s">
        <v>10</v>
      </c>
      <c r="C36" s="1">
        <v>78.0</v>
      </c>
      <c r="D3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43</v>
      </c>
      <c r="D1" s="7" t="s">
        <v>44</v>
      </c>
      <c r="G1" s="8" t="s">
        <v>45</v>
      </c>
    </row>
    <row r="2">
      <c r="A2" s="7" t="s">
        <v>46</v>
      </c>
      <c r="B2" s="7" t="s">
        <v>47</v>
      </c>
      <c r="D2" s="7">
        <v>305.0</v>
      </c>
      <c r="F2" s="7" t="s">
        <v>6</v>
      </c>
      <c r="G2" s="7" t="s">
        <v>48</v>
      </c>
    </row>
    <row r="3">
      <c r="A3" s="7" t="s">
        <v>49</v>
      </c>
      <c r="B3" s="7" t="s">
        <v>12</v>
      </c>
      <c r="C3" s="7" t="s">
        <v>47</v>
      </c>
      <c r="D3" s="7">
        <v>510.0</v>
      </c>
      <c r="F3" s="7" t="s">
        <v>47</v>
      </c>
      <c r="G3" s="9">
        <f>COUNTIF(B2:B21,F3)</f>
        <v>2</v>
      </c>
    </row>
    <row r="4">
      <c r="A4" s="7" t="s">
        <v>50</v>
      </c>
      <c r="B4" s="7" t="s">
        <v>5</v>
      </c>
      <c r="C4" s="7" t="s">
        <v>51</v>
      </c>
      <c r="D4" s="7">
        <v>490.0</v>
      </c>
      <c r="F4" s="7" t="s">
        <v>12</v>
      </c>
      <c r="G4" s="9">
        <f>COUNTIF(B2:B21,F4)</f>
        <v>6</v>
      </c>
    </row>
    <row r="5">
      <c r="A5" s="7" t="s">
        <v>52</v>
      </c>
      <c r="B5" s="7" t="s">
        <v>12</v>
      </c>
      <c r="C5" s="7" t="s">
        <v>51</v>
      </c>
      <c r="D5" s="7">
        <v>335.0</v>
      </c>
      <c r="F5" s="7" t="s">
        <v>5</v>
      </c>
      <c r="G5" s="9">
        <f>COUNTIF(B2:B21,F5)</f>
        <v>1</v>
      </c>
    </row>
    <row r="6">
      <c r="A6" s="7" t="s">
        <v>53</v>
      </c>
      <c r="B6" s="7" t="s">
        <v>54</v>
      </c>
      <c r="C6" s="7" t="s">
        <v>55</v>
      </c>
      <c r="D6" s="7">
        <v>465.0</v>
      </c>
    </row>
    <row r="7">
      <c r="A7" s="7" t="s">
        <v>56</v>
      </c>
      <c r="B7" s="7" t="s">
        <v>12</v>
      </c>
      <c r="C7" s="7" t="s">
        <v>57</v>
      </c>
      <c r="D7" s="7">
        <v>475.0</v>
      </c>
    </row>
    <row r="8">
      <c r="A8" s="7" t="s">
        <v>58</v>
      </c>
      <c r="B8" s="7" t="s">
        <v>12</v>
      </c>
      <c r="C8" s="7" t="s">
        <v>57</v>
      </c>
      <c r="D8" s="7">
        <v>525.0</v>
      </c>
    </row>
    <row r="9">
      <c r="A9" s="7" t="s">
        <v>59</v>
      </c>
      <c r="B9" s="7" t="s">
        <v>60</v>
      </c>
      <c r="C9" s="7" t="s">
        <v>61</v>
      </c>
      <c r="D9" s="7">
        <v>385.0</v>
      </c>
    </row>
    <row r="10">
      <c r="A10" s="7" t="s">
        <v>62</v>
      </c>
      <c r="B10" s="7" t="s">
        <v>63</v>
      </c>
      <c r="D10" s="7">
        <v>420.0</v>
      </c>
    </row>
    <row r="11">
      <c r="A11" s="7" t="s">
        <v>64</v>
      </c>
      <c r="B11" s="7" t="s">
        <v>65</v>
      </c>
      <c r="C11" s="7" t="s">
        <v>66</v>
      </c>
      <c r="D11" s="7">
        <v>349.0</v>
      </c>
    </row>
    <row r="12">
      <c r="A12" s="7" t="s">
        <v>67</v>
      </c>
      <c r="B12" s="7" t="s">
        <v>65</v>
      </c>
      <c r="D12" s="7">
        <v>253.0</v>
      </c>
    </row>
    <row r="13">
      <c r="A13" s="7" t="s">
        <v>68</v>
      </c>
      <c r="B13" s="7" t="s">
        <v>69</v>
      </c>
      <c r="C13" s="7" t="s">
        <v>51</v>
      </c>
      <c r="D13" s="7">
        <v>395.0</v>
      </c>
    </row>
    <row r="14">
      <c r="A14" s="7" t="s">
        <v>70</v>
      </c>
      <c r="B14" s="7" t="s">
        <v>65</v>
      </c>
      <c r="C14" s="7" t="s">
        <v>66</v>
      </c>
      <c r="D14" s="7">
        <v>310.0</v>
      </c>
    </row>
    <row r="15">
      <c r="A15" s="7" t="s">
        <v>71</v>
      </c>
      <c r="B15" s="7" t="s">
        <v>12</v>
      </c>
      <c r="D15" s="7">
        <v>475.0</v>
      </c>
    </row>
    <row r="16">
      <c r="A16" s="7" t="s">
        <v>72</v>
      </c>
      <c r="B16" s="7" t="s">
        <v>51</v>
      </c>
      <c r="C16" s="7" t="s">
        <v>61</v>
      </c>
      <c r="D16" s="7">
        <v>505.0</v>
      </c>
    </row>
    <row r="17">
      <c r="A17" s="7" t="s">
        <v>73</v>
      </c>
      <c r="B17" s="7" t="s">
        <v>47</v>
      </c>
      <c r="D17" s="7">
        <v>455.0</v>
      </c>
    </row>
    <row r="18">
      <c r="A18" s="7" t="s">
        <v>13</v>
      </c>
      <c r="B18" s="7" t="s">
        <v>10</v>
      </c>
      <c r="D18" s="7">
        <v>405.0</v>
      </c>
    </row>
    <row r="19">
      <c r="A19" s="7" t="s">
        <v>74</v>
      </c>
      <c r="B19" s="7" t="s">
        <v>51</v>
      </c>
      <c r="D19" s="7">
        <v>438.0</v>
      </c>
    </row>
    <row r="20">
      <c r="A20" s="7" t="s">
        <v>75</v>
      </c>
      <c r="B20" s="7" t="s">
        <v>76</v>
      </c>
      <c r="C20" s="7" t="s">
        <v>51</v>
      </c>
      <c r="D20" s="7">
        <v>310.0</v>
      </c>
    </row>
    <row r="21">
      <c r="A21" s="7" t="s">
        <v>77</v>
      </c>
      <c r="B21" s="7" t="s">
        <v>12</v>
      </c>
      <c r="D21" s="7">
        <v>200.0</v>
      </c>
    </row>
    <row r="22">
      <c r="A22" s="10">
        <f t="shared" ref="A22:D22" si="1">COUNT(A2:A21)</f>
        <v>0</v>
      </c>
      <c r="B22" s="10">
        <f t="shared" si="1"/>
        <v>0</v>
      </c>
      <c r="C22" s="2">
        <f t="shared" si="1"/>
        <v>0</v>
      </c>
      <c r="D22" s="10">
        <f t="shared" si="1"/>
        <v>20</v>
      </c>
      <c r="E22" s="8" t="s">
        <v>78</v>
      </c>
      <c r="F22" s="7" t="s">
        <v>79</v>
      </c>
    </row>
    <row r="23">
      <c r="A23" s="10">
        <f t="shared" ref="A23:D23" si="2">COUNTA(A2:A21)</f>
        <v>20</v>
      </c>
      <c r="B23" s="10">
        <f t="shared" si="2"/>
        <v>20</v>
      </c>
      <c r="C23" s="2">
        <f t="shared" si="2"/>
        <v>12</v>
      </c>
      <c r="D23" s="10">
        <f t="shared" si="2"/>
        <v>20</v>
      </c>
      <c r="E23" s="8" t="s">
        <v>80</v>
      </c>
      <c r="F23" s="7" t="s">
        <v>81</v>
      </c>
    </row>
    <row r="24">
      <c r="A24" s="9">
        <f t="shared" ref="A24:D24" si="3">COUNTBLANK(A2:A21)</f>
        <v>0</v>
      </c>
      <c r="B24" s="9">
        <f t="shared" si="3"/>
        <v>0</v>
      </c>
      <c r="C24" s="9">
        <f t="shared" si="3"/>
        <v>8</v>
      </c>
      <c r="D24" s="9">
        <f t="shared" si="3"/>
        <v>0</v>
      </c>
      <c r="E24" s="7" t="s">
        <v>82</v>
      </c>
      <c r="F24" s="7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84</v>
      </c>
      <c r="D1" s="7" t="s">
        <v>85</v>
      </c>
    </row>
    <row r="2">
      <c r="A2" s="7" t="s">
        <v>4</v>
      </c>
      <c r="B2" s="7" t="s">
        <v>5</v>
      </c>
      <c r="C2" s="7">
        <v>318.0</v>
      </c>
      <c r="D2" s="9" t="str">
        <f t="shared" ref="D2:D10" si="1">IF(B2="Grass","Yes","No")</f>
        <v>Yes</v>
      </c>
    </row>
    <row r="3">
      <c r="A3" s="7" t="s">
        <v>8</v>
      </c>
      <c r="B3" s="7" t="s">
        <v>5</v>
      </c>
      <c r="C3" s="7">
        <v>405.0</v>
      </c>
      <c r="D3" s="9" t="str">
        <f t="shared" si="1"/>
        <v>Yes</v>
      </c>
    </row>
    <row r="4">
      <c r="A4" s="7" t="s">
        <v>9</v>
      </c>
      <c r="B4" s="7" t="s">
        <v>5</v>
      </c>
      <c r="C4" s="7">
        <v>525.0</v>
      </c>
      <c r="D4" s="9" t="str">
        <f t="shared" si="1"/>
        <v>Yes</v>
      </c>
    </row>
    <row r="5">
      <c r="A5" s="7" t="s">
        <v>11</v>
      </c>
      <c r="B5" s="7" t="s">
        <v>10</v>
      </c>
      <c r="C5" s="7">
        <v>309.0</v>
      </c>
      <c r="D5" s="9" t="str">
        <f t="shared" si="1"/>
        <v>No</v>
      </c>
    </row>
    <row r="6">
      <c r="A6" s="7" t="s">
        <v>13</v>
      </c>
      <c r="B6" s="7" t="s">
        <v>10</v>
      </c>
      <c r="C6" s="7">
        <v>405.0</v>
      </c>
      <c r="D6" s="9" t="str">
        <f t="shared" si="1"/>
        <v>No</v>
      </c>
    </row>
    <row r="7">
      <c r="A7" s="7" t="s">
        <v>14</v>
      </c>
      <c r="B7" s="7" t="s">
        <v>10</v>
      </c>
      <c r="C7" s="7">
        <v>534.0</v>
      </c>
      <c r="D7" s="9" t="str">
        <f t="shared" si="1"/>
        <v>No</v>
      </c>
    </row>
    <row r="8">
      <c r="A8" s="7" t="s">
        <v>15</v>
      </c>
      <c r="B8" s="7" t="s">
        <v>12</v>
      </c>
      <c r="C8" s="7">
        <v>314.0</v>
      </c>
      <c r="D8" s="9" t="str">
        <f t="shared" si="1"/>
        <v>No</v>
      </c>
    </row>
    <row r="9">
      <c r="A9" s="7" t="s">
        <v>16</v>
      </c>
      <c r="B9" s="7" t="s">
        <v>12</v>
      </c>
      <c r="C9" s="7">
        <v>405.0</v>
      </c>
      <c r="D9" s="9" t="str">
        <f t="shared" si="1"/>
        <v>No</v>
      </c>
    </row>
    <row r="10">
      <c r="A10" s="7" t="s">
        <v>17</v>
      </c>
      <c r="B10" s="7" t="s">
        <v>12</v>
      </c>
      <c r="C10" s="7">
        <v>530.0</v>
      </c>
      <c r="D10" s="9" t="str">
        <f t="shared" si="1"/>
        <v>No</v>
      </c>
    </row>
    <row r="12">
      <c r="A12" s="7" t="s">
        <v>0</v>
      </c>
      <c r="B12" s="7" t="s">
        <v>1</v>
      </c>
      <c r="C12" s="7" t="s">
        <v>84</v>
      </c>
      <c r="D12" s="7" t="s">
        <v>86</v>
      </c>
    </row>
    <row r="13">
      <c r="A13" s="7" t="s">
        <v>4</v>
      </c>
      <c r="B13" s="7" t="s">
        <v>5</v>
      </c>
      <c r="C13" s="7">
        <v>318.0</v>
      </c>
      <c r="D13" s="9" t="str">
        <f t="shared" ref="D13:D21" si="2">IF(C13&gt;500,"Yes","No")</f>
        <v>No</v>
      </c>
    </row>
    <row r="14">
      <c r="A14" s="7" t="s">
        <v>8</v>
      </c>
      <c r="B14" s="7" t="s">
        <v>5</v>
      </c>
      <c r="C14" s="7">
        <v>405.0</v>
      </c>
      <c r="D14" s="9" t="str">
        <f t="shared" si="2"/>
        <v>No</v>
      </c>
    </row>
    <row r="15">
      <c r="A15" s="7" t="s">
        <v>9</v>
      </c>
      <c r="B15" s="7" t="s">
        <v>5</v>
      </c>
      <c r="C15" s="7">
        <v>525.0</v>
      </c>
      <c r="D15" s="9" t="str">
        <f t="shared" si="2"/>
        <v>Yes</v>
      </c>
    </row>
    <row r="16">
      <c r="A16" s="7" t="s">
        <v>11</v>
      </c>
      <c r="B16" s="7" t="s">
        <v>10</v>
      </c>
      <c r="C16" s="7">
        <v>309.0</v>
      </c>
      <c r="D16" s="9" t="str">
        <f t="shared" si="2"/>
        <v>No</v>
      </c>
    </row>
    <row r="17">
      <c r="A17" s="7" t="s">
        <v>13</v>
      </c>
      <c r="B17" s="7" t="s">
        <v>10</v>
      </c>
      <c r="C17" s="7">
        <v>405.0</v>
      </c>
      <c r="D17" s="9" t="str">
        <f t="shared" si="2"/>
        <v>No</v>
      </c>
    </row>
    <row r="18">
      <c r="A18" s="7" t="s">
        <v>14</v>
      </c>
      <c r="B18" s="7" t="s">
        <v>10</v>
      </c>
      <c r="C18" s="7">
        <v>534.0</v>
      </c>
      <c r="D18" s="9" t="str">
        <f t="shared" si="2"/>
        <v>Yes</v>
      </c>
    </row>
    <row r="19">
      <c r="A19" s="7" t="s">
        <v>15</v>
      </c>
      <c r="B19" s="7" t="s">
        <v>12</v>
      </c>
      <c r="C19" s="7">
        <v>314.0</v>
      </c>
      <c r="D19" s="9" t="str">
        <f t="shared" si="2"/>
        <v>No</v>
      </c>
    </row>
    <row r="20">
      <c r="A20" s="7" t="s">
        <v>16</v>
      </c>
      <c r="B20" s="7" t="s">
        <v>12</v>
      </c>
      <c r="C20" s="7">
        <v>405.0</v>
      </c>
      <c r="D20" s="9" t="str">
        <f t="shared" si="2"/>
        <v>No</v>
      </c>
    </row>
    <row r="21">
      <c r="A21" s="7" t="s">
        <v>17</v>
      </c>
      <c r="B21" s="7" t="s">
        <v>12</v>
      </c>
      <c r="C21" s="7">
        <v>530.0</v>
      </c>
      <c r="D21" s="9" t="str">
        <f t="shared" si="2"/>
        <v>Yes</v>
      </c>
    </row>
    <row r="23">
      <c r="A23" s="7" t="s">
        <v>0</v>
      </c>
      <c r="B23" s="7" t="s">
        <v>1</v>
      </c>
      <c r="C23" s="7" t="s">
        <v>2</v>
      </c>
      <c r="D23" s="7" t="s">
        <v>87</v>
      </c>
    </row>
    <row r="24">
      <c r="A24" s="7" t="s">
        <v>4</v>
      </c>
      <c r="B24" s="7" t="s">
        <v>5</v>
      </c>
      <c r="C24" s="7">
        <v>45.0</v>
      </c>
      <c r="D24" s="9" t="str">
        <f t="shared" ref="D24:D32" si="3">IFS(C24&gt;90,"Fast",C24&gt;50,"Normal",C24&lt;=50,"Slow")</f>
        <v>Slow</v>
      </c>
    </row>
    <row r="25">
      <c r="A25" s="7" t="s">
        <v>8</v>
      </c>
      <c r="B25" s="7" t="s">
        <v>5</v>
      </c>
      <c r="C25" s="7">
        <v>60.0</v>
      </c>
      <c r="D25" s="9" t="str">
        <f t="shared" si="3"/>
        <v>Normal</v>
      </c>
    </row>
    <row r="26">
      <c r="A26" s="7" t="s">
        <v>9</v>
      </c>
      <c r="B26" s="7" t="s">
        <v>5</v>
      </c>
      <c r="C26" s="7">
        <v>80.0</v>
      </c>
      <c r="D26" s="9" t="str">
        <f t="shared" si="3"/>
        <v>Normal</v>
      </c>
    </row>
    <row r="27">
      <c r="A27" s="7" t="s">
        <v>11</v>
      </c>
      <c r="B27" s="7" t="s">
        <v>10</v>
      </c>
      <c r="C27" s="7">
        <v>65.0</v>
      </c>
      <c r="D27" s="9" t="str">
        <f t="shared" si="3"/>
        <v>Normal</v>
      </c>
    </row>
    <row r="28">
      <c r="A28" s="7" t="s">
        <v>13</v>
      </c>
      <c r="B28" s="7" t="s">
        <v>10</v>
      </c>
      <c r="C28" s="7">
        <v>80.0</v>
      </c>
      <c r="D28" s="9" t="str">
        <f t="shared" si="3"/>
        <v>Normal</v>
      </c>
    </row>
    <row r="29">
      <c r="A29" s="7" t="s">
        <v>14</v>
      </c>
      <c r="B29" s="7" t="s">
        <v>10</v>
      </c>
      <c r="C29" s="7">
        <v>100.0</v>
      </c>
      <c r="D29" s="9" t="str">
        <f t="shared" si="3"/>
        <v>Fast</v>
      </c>
    </row>
    <row r="30">
      <c r="A30" s="7" t="s">
        <v>15</v>
      </c>
      <c r="B30" s="7" t="s">
        <v>12</v>
      </c>
      <c r="C30" s="7">
        <v>43.0</v>
      </c>
      <c r="D30" s="9" t="str">
        <f t="shared" si="3"/>
        <v>Slow</v>
      </c>
    </row>
    <row r="31">
      <c r="A31" s="7" t="s">
        <v>16</v>
      </c>
      <c r="B31" s="7" t="s">
        <v>12</v>
      </c>
      <c r="C31" s="7">
        <v>58.0</v>
      </c>
      <c r="D31" s="9" t="str">
        <f t="shared" si="3"/>
        <v>Normal</v>
      </c>
    </row>
    <row r="32">
      <c r="A32" s="7" t="s">
        <v>17</v>
      </c>
      <c r="B32" s="7" t="s">
        <v>12</v>
      </c>
      <c r="C32" s="7">
        <v>78.0</v>
      </c>
      <c r="D32" s="9" t="str">
        <f t="shared" si="3"/>
        <v>Normal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  <c r="B1" s="7" t="s">
        <v>20</v>
      </c>
      <c r="C1" s="7" t="s">
        <v>22</v>
      </c>
      <c r="D1" s="7" t="s">
        <v>23</v>
      </c>
      <c r="E1" s="7" t="s">
        <v>24</v>
      </c>
      <c r="G1" s="2" t="s">
        <v>88</v>
      </c>
    </row>
    <row r="2">
      <c r="A2" s="7" t="s">
        <v>26</v>
      </c>
      <c r="B2" s="7">
        <v>10.0</v>
      </c>
      <c r="C2" s="7">
        <v>4.0</v>
      </c>
      <c r="D2" s="7">
        <v>1.0</v>
      </c>
      <c r="E2" s="7">
        <v>1.0</v>
      </c>
      <c r="G2" s="9">
        <f>MEDIAN(B2:E7)</f>
        <v>2</v>
      </c>
    </row>
    <row r="3">
      <c r="A3" s="7" t="s">
        <v>27</v>
      </c>
      <c r="B3" s="7">
        <v>12.0</v>
      </c>
      <c r="C3" s="7">
        <v>3.0</v>
      </c>
      <c r="D3" s="7">
        <v>0.0</v>
      </c>
      <c r="E3" s="7">
        <v>1.0</v>
      </c>
    </row>
    <row r="4">
      <c r="A4" s="7" t="s">
        <v>28</v>
      </c>
      <c r="B4" s="7">
        <v>15.0</v>
      </c>
      <c r="C4" s="7">
        <v>1.0</v>
      </c>
      <c r="D4" s="7">
        <v>3.0</v>
      </c>
      <c r="E4" s="7">
        <v>1.0</v>
      </c>
    </row>
    <row r="5">
      <c r="A5" s="7" t="s">
        <v>29</v>
      </c>
      <c r="B5" s="7">
        <v>12.0</v>
      </c>
      <c r="C5" s="7">
        <v>2.0</v>
      </c>
      <c r="D5" s="7">
        <v>6.0</v>
      </c>
      <c r="E5" s="7">
        <v>0.0</v>
      </c>
    </row>
    <row r="6">
      <c r="A6" s="7" t="s">
        <v>30</v>
      </c>
      <c r="B6" s="7">
        <v>10.0</v>
      </c>
      <c r="C6" s="7">
        <v>4.0</v>
      </c>
      <c r="D6" s="7">
        <v>1.0</v>
      </c>
      <c r="E6" s="7">
        <v>1.0</v>
      </c>
    </row>
    <row r="7">
      <c r="A7" s="7" t="s">
        <v>31</v>
      </c>
      <c r="B7" s="7">
        <v>9.0</v>
      </c>
      <c r="C7" s="7">
        <v>2.0</v>
      </c>
      <c r="D7" s="7">
        <v>1.0</v>
      </c>
      <c r="E7" s="7">
        <v>0.0</v>
      </c>
    </row>
    <row r="9">
      <c r="A9" s="7" t="s">
        <v>89</v>
      </c>
      <c r="B9" s="9">
        <f>_xlfn.MODE.SNGL(B2:E7)</f>
        <v>1</v>
      </c>
      <c r="C9" s="2" t="s">
        <v>90</v>
      </c>
    </row>
    <row r="11">
      <c r="A11" s="7" t="s">
        <v>19</v>
      </c>
      <c r="B11" s="7" t="s">
        <v>20</v>
      </c>
    </row>
    <row r="12">
      <c r="A12" s="7" t="s">
        <v>26</v>
      </c>
      <c r="B12" s="7">
        <v>10.0</v>
      </c>
    </row>
    <row r="13">
      <c r="A13" s="7" t="s">
        <v>27</v>
      </c>
      <c r="B13" s="7">
        <v>12.0</v>
      </c>
    </row>
    <row r="14">
      <c r="A14" s="7" t="s">
        <v>28</v>
      </c>
      <c r="B14" s="7">
        <v>15.0</v>
      </c>
    </row>
    <row r="15">
      <c r="A15" s="7" t="s">
        <v>29</v>
      </c>
      <c r="B15" s="7">
        <v>12.0</v>
      </c>
    </row>
    <row r="16">
      <c r="A16" s="7" t="s">
        <v>30</v>
      </c>
      <c r="B16" s="7">
        <v>10.0</v>
      </c>
    </row>
    <row r="17">
      <c r="A17" s="7" t="s">
        <v>31</v>
      </c>
      <c r="B17" s="7">
        <v>9.0</v>
      </c>
    </row>
    <row r="19">
      <c r="A19" s="7" t="s">
        <v>89</v>
      </c>
      <c r="B19" s="9">
        <f t="array" ref="B19:B20">_xlfn.MODE.MULT(B12:B17)</f>
        <v>10</v>
      </c>
      <c r="C19" s="2" t="s">
        <v>91</v>
      </c>
    </row>
    <row r="20">
      <c r="B20" s="9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32</v>
      </c>
      <c r="D1" s="2" t="s">
        <v>92</v>
      </c>
    </row>
    <row r="2">
      <c r="A2" s="7" t="s">
        <v>4</v>
      </c>
      <c r="B2" s="7" t="s">
        <v>5</v>
      </c>
      <c r="C2" s="7">
        <v>49.0</v>
      </c>
      <c r="D2" s="9" t="b">
        <f t="shared" ref="D2:D10" si="1">OR(B2="Water",C2&gt;60)</f>
        <v>0</v>
      </c>
      <c r="E2" s="9" t="str">
        <f t="shared" ref="E2:E10" si="2">IF(OR(B2="Water",C2&gt;60),"Yes","No")</f>
        <v>No</v>
      </c>
    </row>
    <row r="3">
      <c r="A3" s="7" t="s">
        <v>8</v>
      </c>
      <c r="B3" s="7" t="s">
        <v>5</v>
      </c>
      <c r="C3" s="7">
        <v>63.0</v>
      </c>
      <c r="D3" s="9" t="b">
        <f t="shared" si="1"/>
        <v>1</v>
      </c>
      <c r="E3" s="9" t="str">
        <f t="shared" si="2"/>
        <v>Yes</v>
      </c>
    </row>
    <row r="4">
      <c r="A4" s="7" t="s">
        <v>9</v>
      </c>
      <c r="B4" s="7" t="s">
        <v>5</v>
      </c>
      <c r="C4" s="7">
        <v>83.0</v>
      </c>
      <c r="D4" s="9" t="b">
        <f t="shared" si="1"/>
        <v>1</v>
      </c>
      <c r="E4" s="9" t="str">
        <f t="shared" si="2"/>
        <v>Yes</v>
      </c>
    </row>
    <row r="5">
      <c r="A5" s="7" t="s">
        <v>11</v>
      </c>
      <c r="B5" s="7" t="s">
        <v>10</v>
      </c>
      <c r="C5" s="7">
        <v>43.0</v>
      </c>
      <c r="D5" s="9" t="b">
        <f t="shared" si="1"/>
        <v>0</v>
      </c>
      <c r="E5" s="9" t="str">
        <f t="shared" si="2"/>
        <v>No</v>
      </c>
    </row>
    <row r="6">
      <c r="A6" s="7" t="s">
        <v>13</v>
      </c>
      <c r="B6" s="7" t="s">
        <v>10</v>
      </c>
      <c r="C6" s="7">
        <v>58.0</v>
      </c>
      <c r="D6" s="9" t="b">
        <f t="shared" si="1"/>
        <v>0</v>
      </c>
      <c r="E6" s="9" t="str">
        <f t="shared" si="2"/>
        <v>No</v>
      </c>
    </row>
    <row r="7">
      <c r="A7" s="7" t="s">
        <v>14</v>
      </c>
      <c r="B7" s="7" t="s">
        <v>10</v>
      </c>
      <c r="C7" s="7">
        <v>78.0</v>
      </c>
      <c r="D7" s="9" t="b">
        <f t="shared" si="1"/>
        <v>1</v>
      </c>
      <c r="E7" s="9" t="str">
        <f t="shared" si="2"/>
        <v>Yes</v>
      </c>
    </row>
    <row r="8">
      <c r="A8" s="7" t="s">
        <v>15</v>
      </c>
      <c r="B8" s="7" t="s">
        <v>12</v>
      </c>
      <c r="C8" s="7">
        <v>65.0</v>
      </c>
      <c r="D8" s="9" t="b">
        <f t="shared" si="1"/>
        <v>1</v>
      </c>
      <c r="E8" s="9" t="str">
        <f t="shared" si="2"/>
        <v>Yes</v>
      </c>
    </row>
    <row r="9">
      <c r="A9" s="7" t="s">
        <v>16</v>
      </c>
      <c r="B9" s="7" t="s">
        <v>12</v>
      </c>
      <c r="C9" s="7">
        <v>80.0</v>
      </c>
      <c r="D9" s="9" t="b">
        <f t="shared" si="1"/>
        <v>1</v>
      </c>
      <c r="E9" s="9" t="str">
        <f t="shared" si="2"/>
        <v>Yes</v>
      </c>
    </row>
    <row r="10">
      <c r="A10" s="7" t="s">
        <v>17</v>
      </c>
      <c r="B10" s="7" t="s">
        <v>12</v>
      </c>
      <c r="C10" s="7">
        <v>100.0</v>
      </c>
      <c r="D10" s="9" t="b">
        <f t="shared" si="1"/>
        <v>1</v>
      </c>
      <c r="E10" s="9" t="str">
        <f t="shared" si="2"/>
        <v>Yes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</v>
      </c>
      <c r="B1" s="7">
        <v>318.0</v>
      </c>
    </row>
    <row r="2">
      <c r="A2" s="7" t="s">
        <v>8</v>
      </c>
      <c r="B2" s="7">
        <v>405.0</v>
      </c>
      <c r="D2" s="7" t="s">
        <v>93</v>
      </c>
      <c r="E2" s="9">
        <f>_xlfn.STDEV.P(B1:B9)</f>
        <v>88.58197013</v>
      </c>
    </row>
    <row r="3">
      <c r="A3" s="7" t="s">
        <v>9</v>
      </c>
      <c r="B3" s="7">
        <v>525.0</v>
      </c>
      <c r="D3" s="7" t="s">
        <v>94</v>
      </c>
      <c r="E3" s="9">
        <f>_xlfn.STDEV.S(B1:B9)</f>
        <v>93.95536765</v>
      </c>
    </row>
    <row r="4">
      <c r="A4" s="7" t="s">
        <v>11</v>
      </c>
      <c r="B4" s="7">
        <v>309.0</v>
      </c>
    </row>
    <row r="5">
      <c r="A5" s="7" t="s">
        <v>13</v>
      </c>
      <c r="B5" s="7">
        <v>405.0</v>
      </c>
    </row>
    <row r="6">
      <c r="A6" s="7" t="s">
        <v>14</v>
      </c>
      <c r="B6" s="7">
        <v>534.0</v>
      </c>
    </row>
    <row r="7">
      <c r="A7" s="7" t="s">
        <v>15</v>
      </c>
      <c r="B7" s="7">
        <v>314.0</v>
      </c>
    </row>
    <row r="8">
      <c r="A8" s="7" t="s">
        <v>16</v>
      </c>
      <c r="B8" s="7">
        <v>405.0</v>
      </c>
    </row>
    <row r="9">
      <c r="A9" s="7" t="s">
        <v>17</v>
      </c>
      <c r="B9" s="7">
        <v>530.0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84</v>
      </c>
      <c r="F1" s="7" t="s">
        <v>95</v>
      </c>
    </row>
    <row r="2">
      <c r="A2" s="7" t="s">
        <v>4</v>
      </c>
      <c r="B2" s="7" t="s">
        <v>5</v>
      </c>
      <c r="C2" s="7">
        <v>318.0</v>
      </c>
      <c r="E2" s="7" t="s">
        <v>6</v>
      </c>
      <c r="F2" s="11" t="s">
        <v>96</v>
      </c>
    </row>
    <row r="3">
      <c r="A3" s="7" t="s">
        <v>8</v>
      </c>
      <c r="B3" s="7" t="s">
        <v>5</v>
      </c>
      <c r="C3" s="7">
        <v>405.0</v>
      </c>
      <c r="E3" s="7" t="s">
        <v>5</v>
      </c>
      <c r="F3" s="9">
        <f t="shared" ref="F3:F5" si="1">SUMIF($B$2:$B$10,E3,$C$2:$C$10)</f>
        <v>1248</v>
      </c>
    </row>
    <row r="4">
      <c r="A4" s="7" t="s">
        <v>9</v>
      </c>
      <c r="B4" s="7" t="s">
        <v>5</v>
      </c>
      <c r="C4" s="7">
        <v>525.0</v>
      </c>
      <c r="E4" s="7" t="s">
        <v>10</v>
      </c>
      <c r="F4" s="9">
        <f t="shared" si="1"/>
        <v>1248</v>
      </c>
    </row>
    <row r="5">
      <c r="A5" s="7" t="s">
        <v>11</v>
      </c>
      <c r="B5" s="7" t="s">
        <v>10</v>
      </c>
      <c r="C5" s="7">
        <v>309.0</v>
      </c>
      <c r="E5" s="7" t="s">
        <v>12</v>
      </c>
      <c r="F5" s="9">
        <f t="shared" si="1"/>
        <v>1249</v>
      </c>
    </row>
    <row r="6">
      <c r="A6" s="7" t="s">
        <v>13</v>
      </c>
      <c r="B6" s="7" t="s">
        <v>10</v>
      </c>
      <c r="C6" s="7">
        <v>405.0</v>
      </c>
    </row>
    <row r="7">
      <c r="A7" s="7" t="s">
        <v>14</v>
      </c>
      <c r="B7" s="7" t="s">
        <v>10</v>
      </c>
      <c r="C7" s="7">
        <v>534.0</v>
      </c>
    </row>
    <row r="8">
      <c r="A8" s="7" t="s">
        <v>15</v>
      </c>
      <c r="B8" s="7" t="s">
        <v>12</v>
      </c>
      <c r="C8" s="7">
        <v>314.0</v>
      </c>
    </row>
    <row r="9">
      <c r="A9" s="7" t="s">
        <v>16</v>
      </c>
      <c r="B9" s="7" t="s">
        <v>12</v>
      </c>
      <c r="C9" s="7">
        <v>405.0</v>
      </c>
    </row>
    <row r="10">
      <c r="A10" s="7" t="s">
        <v>17</v>
      </c>
      <c r="B10" s="7" t="s">
        <v>12</v>
      </c>
      <c r="C10" s="7">
        <v>530.0</v>
      </c>
    </row>
    <row r="13">
      <c r="A13" s="1" t="s">
        <v>0</v>
      </c>
      <c r="B13" s="1" t="s">
        <v>1</v>
      </c>
      <c r="C13" s="1" t="s">
        <v>84</v>
      </c>
      <c r="D13" s="1" t="s">
        <v>33</v>
      </c>
      <c r="H13" s="2" t="s">
        <v>97</v>
      </c>
    </row>
    <row r="14">
      <c r="A14" s="1" t="s">
        <v>4</v>
      </c>
      <c r="B14" s="1" t="s">
        <v>5</v>
      </c>
      <c r="C14" s="1">
        <v>49.0</v>
      </c>
      <c r="D14" s="1">
        <v>1.0</v>
      </c>
      <c r="F14" s="1" t="s">
        <v>6</v>
      </c>
      <c r="G14" s="1" t="s">
        <v>35</v>
      </c>
      <c r="H14" s="3" t="s">
        <v>96</v>
      </c>
    </row>
    <row r="15">
      <c r="A15" s="1" t="s">
        <v>8</v>
      </c>
      <c r="B15" s="1" t="s">
        <v>5</v>
      </c>
      <c r="C15" s="1">
        <v>63.0</v>
      </c>
      <c r="D15" s="1">
        <v>1.0</v>
      </c>
      <c r="F15" s="1" t="s">
        <v>5</v>
      </c>
      <c r="G15" s="1">
        <v>1.0</v>
      </c>
      <c r="H15" s="6">
        <f t="shared" ref="H15:H18" si="2">SUMIFS($C$14:$C$25,$B$14:$B$25,F15,$D$14:$D$25,G15)</f>
        <v>195</v>
      </c>
    </row>
    <row r="16">
      <c r="A16" s="1" t="s">
        <v>9</v>
      </c>
      <c r="B16" s="1" t="s">
        <v>5</v>
      </c>
      <c r="C16" s="1">
        <v>83.0</v>
      </c>
      <c r="D16" s="1">
        <v>1.0</v>
      </c>
      <c r="F16" s="1" t="s">
        <v>10</v>
      </c>
      <c r="G16" s="1">
        <v>1.0</v>
      </c>
      <c r="H16" s="6">
        <f t="shared" si="2"/>
        <v>179</v>
      </c>
    </row>
    <row r="17">
      <c r="A17" s="1" t="s">
        <v>11</v>
      </c>
      <c r="B17" s="1" t="s">
        <v>10</v>
      </c>
      <c r="C17" s="1">
        <v>43.0</v>
      </c>
      <c r="D17" s="1">
        <v>1.0</v>
      </c>
      <c r="F17" s="1" t="s">
        <v>5</v>
      </c>
      <c r="G17" s="1">
        <v>2.0</v>
      </c>
      <c r="H17" s="6">
        <f t="shared" si="2"/>
        <v>245</v>
      </c>
    </row>
    <row r="18">
      <c r="A18" s="1" t="s">
        <v>13</v>
      </c>
      <c r="B18" s="1" t="s">
        <v>10</v>
      </c>
      <c r="C18" s="1">
        <v>58.0</v>
      </c>
      <c r="D18" s="1">
        <v>1.0</v>
      </c>
      <c r="F18" s="1" t="s">
        <v>10</v>
      </c>
      <c r="G18" s="1">
        <v>2.0</v>
      </c>
      <c r="H18" s="6">
        <f t="shared" si="2"/>
        <v>179</v>
      </c>
    </row>
    <row r="19">
      <c r="A19" s="1" t="s">
        <v>14</v>
      </c>
      <c r="B19" s="1" t="s">
        <v>10</v>
      </c>
      <c r="C19" s="1">
        <v>78.0</v>
      </c>
      <c r="D19" s="1">
        <v>1.0</v>
      </c>
    </row>
    <row r="20">
      <c r="A20" s="1" t="s">
        <v>37</v>
      </c>
      <c r="B20" s="1" t="s">
        <v>5</v>
      </c>
      <c r="C20" s="1">
        <v>65.0</v>
      </c>
      <c r="D20" s="1">
        <v>2.0</v>
      </c>
    </row>
    <row r="21">
      <c r="A21" s="1" t="s">
        <v>38</v>
      </c>
      <c r="B21" s="1" t="s">
        <v>5</v>
      </c>
      <c r="C21" s="1">
        <v>80.0</v>
      </c>
      <c r="D21" s="1">
        <v>2.0</v>
      </c>
    </row>
    <row r="22">
      <c r="A22" s="1" t="s">
        <v>39</v>
      </c>
      <c r="B22" s="1" t="s">
        <v>5</v>
      </c>
      <c r="C22" s="1">
        <v>100.0</v>
      </c>
      <c r="D22" s="1">
        <v>2.0</v>
      </c>
    </row>
    <row r="23">
      <c r="A23" s="1" t="s">
        <v>40</v>
      </c>
      <c r="B23" s="1" t="s">
        <v>10</v>
      </c>
      <c r="C23" s="1">
        <v>43.0</v>
      </c>
      <c r="D23" s="1">
        <v>2.0</v>
      </c>
    </row>
    <row r="24">
      <c r="A24" s="1" t="s">
        <v>41</v>
      </c>
      <c r="B24" s="1" t="s">
        <v>10</v>
      </c>
      <c r="C24" s="1">
        <v>58.0</v>
      </c>
      <c r="D24" s="1">
        <v>2.0</v>
      </c>
    </row>
    <row r="25">
      <c r="A25" s="1" t="s">
        <v>42</v>
      </c>
      <c r="B25" s="1" t="s">
        <v>10</v>
      </c>
      <c r="C25" s="1">
        <v>78.0</v>
      </c>
      <c r="D25" s="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98</v>
      </c>
      <c r="B1" s="7" t="s">
        <v>0</v>
      </c>
      <c r="C1" s="7" t="s">
        <v>1</v>
      </c>
      <c r="D1" s="7" t="s">
        <v>43</v>
      </c>
      <c r="E1" s="7" t="s">
        <v>84</v>
      </c>
    </row>
    <row r="2">
      <c r="A2" s="7">
        <v>1.0</v>
      </c>
      <c r="B2" s="7" t="s">
        <v>4</v>
      </c>
      <c r="C2" s="7" t="s">
        <v>5</v>
      </c>
      <c r="D2" s="7" t="s">
        <v>51</v>
      </c>
      <c r="E2" s="7">
        <v>318.0</v>
      </c>
    </row>
    <row r="3">
      <c r="A3" s="7">
        <v>2.0</v>
      </c>
      <c r="B3" s="7" t="s">
        <v>8</v>
      </c>
      <c r="C3" s="7" t="s">
        <v>5</v>
      </c>
      <c r="D3" s="7" t="s">
        <v>51</v>
      </c>
      <c r="E3" s="7">
        <v>405.0</v>
      </c>
      <c r="G3" s="7" t="s">
        <v>99</v>
      </c>
      <c r="H3" s="7">
        <v>5.0</v>
      </c>
    </row>
    <row r="4">
      <c r="A4" s="7">
        <v>3.0</v>
      </c>
      <c r="B4" s="7" t="s">
        <v>9</v>
      </c>
      <c r="C4" s="7" t="s">
        <v>5</v>
      </c>
      <c r="D4" s="7" t="s">
        <v>51</v>
      </c>
      <c r="E4" s="7">
        <v>525.0</v>
      </c>
      <c r="G4" s="7" t="s">
        <v>0</v>
      </c>
      <c r="H4" s="9" t="str">
        <f>VLOOKUP(H3,A2:B21,2,TRUE)</f>
        <v>Charmeleon</v>
      </c>
      <c r="I4" s="11" t="s">
        <v>100</v>
      </c>
    </row>
    <row r="5">
      <c r="A5" s="7">
        <v>4.0</v>
      </c>
      <c r="B5" s="7" t="s">
        <v>11</v>
      </c>
      <c r="C5" s="7" t="s">
        <v>10</v>
      </c>
      <c r="E5" s="7">
        <v>309.0</v>
      </c>
    </row>
    <row r="6">
      <c r="A6" s="7">
        <v>5.0</v>
      </c>
      <c r="B6" s="7" t="s">
        <v>13</v>
      </c>
      <c r="C6" s="7" t="s">
        <v>10</v>
      </c>
      <c r="E6" s="7">
        <v>405.0</v>
      </c>
    </row>
    <row r="7">
      <c r="A7" s="7">
        <v>6.0</v>
      </c>
      <c r="B7" s="7" t="s">
        <v>14</v>
      </c>
      <c r="C7" s="7" t="s">
        <v>10</v>
      </c>
      <c r="D7" s="7" t="s">
        <v>66</v>
      </c>
      <c r="E7" s="7">
        <v>534.0</v>
      </c>
    </row>
    <row r="8">
      <c r="A8" s="7">
        <v>7.0</v>
      </c>
      <c r="B8" s="7" t="s">
        <v>15</v>
      </c>
      <c r="C8" s="7" t="s">
        <v>12</v>
      </c>
      <c r="E8" s="7">
        <v>314.0</v>
      </c>
    </row>
    <row r="9">
      <c r="A9" s="7">
        <v>8.0</v>
      </c>
      <c r="B9" s="7" t="s">
        <v>16</v>
      </c>
      <c r="C9" s="7" t="s">
        <v>12</v>
      </c>
      <c r="E9" s="7">
        <v>405.0</v>
      </c>
    </row>
    <row r="10">
      <c r="A10" s="7">
        <v>9.0</v>
      </c>
      <c r="B10" s="7" t="s">
        <v>17</v>
      </c>
      <c r="C10" s="7" t="s">
        <v>12</v>
      </c>
      <c r="E10" s="7">
        <v>530.0</v>
      </c>
    </row>
    <row r="11">
      <c r="A11" s="7">
        <v>10.0</v>
      </c>
      <c r="B11" s="7" t="s">
        <v>101</v>
      </c>
      <c r="C11" s="7" t="s">
        <v>69</v>
      </c>
      <c r="E11" s="7">
        <v>195.0</v>
      </c>
    </row>
    <row r="12">
      <c r="A12" s="7">
        <v>11.0</v>
      </c>
      <c r="B12" s="7" t="s">
        <v>102</v>
      </c>
      <c r="C12" s="7" t="s">
        <v>69</v>
      </c>
      <c r="E12" s="7">
        <v>205.0</v>
      </c>
    </row>
    <row r="13">
      <c r="A13" s="7">
        <v>12.0</v>
      </c>
      <c r="B13" s="7" t="s">
        <v>103</v>
      </c>
      <c r="C13" s="7" t="s">
        <v>69</v>
      </c>
      <c r="D13" s="7" t="s">
        <v>66</v>
      </c>
      <c r="E13" s="7">
        <v>395.0</v>
      </c>
    </row>
    <row r="14">
      <c r="A14" s="7">
        <v>13.0</v>
      </c>
      <c r="B14" s="7" t="s">
        <v>104</v>
      </c>
      <c r="C14" s="7" t="s">
        <v>69</v>
      </c>
      <c r="D14" s="7" t="s">
        <v>51</v>
      </c>
      <c r="E14" s="7">
        <v>195.0</v>
      </c>
    </row>
    <row r="15">
      <c r="A15" s="7">
        <v>14.0</v>
      </c>
      <c r="B15" s="7" t="s">
        <v>105</v>
      </c>
      <c r="C15" s="7" t="s">
        <v>69</v>
      </c>
      <c r="D15" s="7" t="s">
        <v>51</v>
      </c>
      <c r="E15" s="7">
        <v>205.0</v>
      </c>
    </row>
    <row r="16">
      <c r="A16" s="7">
        <v>15.0</v>
      </c>
      <c r="B16" s="7" t="s">
        <v>68</v>
      </c>
      <c r="C16" s="7" t="s">
        <v>69</v>
      </c>
      <c r="D16" s="7" t="s">
        <v>51</v>
      </c>
      <c r="E16" s="7">
        <v>395.0</v>
      </c>
    </row>
    <row r="17">
      <c r="A17" s="7">
        <v>16.0</v>
      </c>
      <c r="B17" s="7" t="s">
        <v>106</v>
      </c>
      <c r="C17" s="7" t="s">
        <v>65</v>
      </c>
      <c r="D17" s="7" t="s">
        <v>66</v>
      </c>
      <c r="E17" s="7">
        <v>251.0</v>
      </c>
    </row>
    <row r="18">
      <c r="A18" s="7">
        <v>17.0</v>
      </c>
      <c r="B18" s="7" t="s">
        <v>64</v>
      </c>
      <c r="C18" s="7" t="s">
        <v>65</v>
      </c>
      <c r="D18" s="7" t="s">
        <v>66</v>
      </c>
      <c r="E18" s="7">
        <v>349.0</v>
      </c>
    </row>
    <row r="19">
      <c r="A19" s="7">
        <v>18.0</v>
      </c>
      <c r="B19" s="7" t="s">
        <v>107</v>
      </c>
      <c r="C19" s="7" t="s">
        <v>65</v>
      </c>
      <c r="D19" s="7" t="s">
        <v>66</v>
      </c>
      <c r="E19" s="7">
        <v>479.0</v>
      </c>
    </row>
    <row r="20">
      <c r="A20" s="7">
        <v>19.0</v>
      </c>
      <c r="B20" s="7" t="s">
        <v>67</v>
      </c>
      <c r="C20" s="7" t="s">
        <v>65</v>
      </c>
      <c r="E20" s="7">
        <v>253.0</v>
      </c>
    </row>
    <row r="21">
      <c r="A21" s="7">
        <v>20.0</v>
      </c>
      <c r="B21" s="7" t="s">
        <v>108</v>
      </c>
      <c r="C21" s="7" t="s">
        <v>65</v>
      </c>
      <c r="E21" s="7">
        <v>413.0</v>
      </c>
    </row>
    <row r="25">
      <c r="A25" s="12"/>
      <c r="B25" s="7" t="s">
        <v>0</v>
      </c>
      <c r="C25" s="12" t="s">
        <v>98</v>
      </c>
    </row>
    <row r="26">
      <c r="B26" s="7" t="s">
        <v>4</v>
      </c>
      <c r="C26" s="7">
        <v>1.0</v>
      </c>
      <c r="G26" s="7" t="s">
        <v>99</v>
      </c>
      <c r="H26" s="9">
        <f>VLOOKUP(H27,B26:C45,2,FALSE)</f>
        <v>19</v>
      </c>
      <c r="I26" s="11" t="s">
        <v>100</v>
      </c>
    </row>
    <row r="27">
      <c r="B27" s="7" t="s">
        <v>8</v>
      </c>
      <c r="C27" s="7">
        <v>2.0</v>
      </c>
      <c r="G27" s="7" t="s">
        <v>0</v>
      </c>
      <c r="H27" s="7" t="s">
        <v>67</v>
      </c>
      <c r="I27" s="7"/>
    </row>
    <row r="28">
      <c r="B28" s="7" t="s">
        <v>9</v>
      </c>
      <c r="C28" s="7">
        <v>3.0</v>
      </c>
    </row>
    <row r="29">
      <c r="B29" s="7" t="s">
        <v>11</v>
      </c>
      <c r="C29" s="7">
        <v>4.0</v>
      </c>
    </row>
    <row r="30">
      <c r="B30" s="7" t="s">
        <v>13</v>
      </c>
      <c r="C30" s="7">
        <v>5.0</v>
      </c>
    </row>
    <row r="31">
      <c r="B31" s="7" t="s">
        <v>14</v>
      </c>
      <c r="C31" s="7">
        <v>6.0</v>
      </c>
    </row>
    <row r="32">
      <c r="B32" s="7" t="s">
        <v>15</v>
      </c>
      <c r="C32" s="7">
        <v>7.0</v>
      </c>
    </row>
    <row r="33">
      <c r="B33" s="7" t="s">
        <v>16</v>
      </c>
      <c r="C33" s="7">
        <v>8.0</v>
      </c>
    </row>
    <row r="34">
      <c r="B34" s="7" t="s">
        <v>17</v>
      </c>
      <c r="C34" s="7">
        <v>9.0</v>
      </c>
    </row>
    <row r="35">
      <c r="B35" s="7" t="s">
        <v>101</v>
      </c>
      <c r="C35" s="7">
        <v>10.0</v>
      </c>
    </row>
    <row r="36">
      <c r="B36" s="7" t="s">
        <v>102</v>
      </c>
      <c r="C36" s="7">
        <v>11.0</v>
      </c>
    </row>
    <row r="37">
      <c r="B37" s="7" t="s">
        <v>103</v>
      </c>
      <c r="C37" s="7">
        <v>12.0</v>
      </c>
    </row>
    <row r="38">
      <c r="B38" s="7" t="s">
        <v>104</v>
      </c>
      <c r="C38" s="7">
        <v>13.0</v>
      </c>
    </row>
    <row r="39">
      <c r="B39" s="7" t="s">
        <v>105</v>
      </c>
      <c r="C39" s="7">
        <v>14.0</v>
      </c>
    </row>
    <row r="40">
      <c r="B40" s="7" t="s">
        <v>68</v>
      </c>
      <c r="C40" s="7">
        <v>15.0</v>
      </c>
    </row>
    <row r="41">
      <c r="B41" s="7" t="s">
        <v>106</v>
      </c>
      <c r="C41" s="7">
        <v>16.0</v>
      </c>
    </row>
    <row r="42">
      <c r="B42" s="7" t="s">
        <v>64</v>
      </c>
      <c r="C42" s="7">
        <v>17.0</v>
      </c>
    </row>
    <row r="43">
      <c r="B43" s="7" t="s">
        <v>107</v>
      </c>
      <c r="C43" s="7">
        <v>18.0</v>
      </c>
    </row>
    <row r="44">
      <c r="B44" s="7" t="s">
        <v>67</v>
      </c>
      <c r="C44" s="7">
        <v>19.0</v>
      </c>
    </row>
    <row r="45">
      <c r="B45" s="7" t="s">
        <v>108</v>
      </c>
      <c r="C45" s="7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109</v>
      </c>
      <c r="D1" s="7" t="s">
        <v>110</v>
      </c>
    </row>
    <row r="2">
      <c r="A2" s="7" t="s">
        <v>4</v>
      </c>
      <c r="B2" s="7" t="s">
        <v>5</v>
      </c>
      <c r="C2" s="7">
        <v>45.0</v>
      </c>
      <c r="D2" s="9" t="b">
        <f t="shared" ref="D2:D10" si="1">XOR(B2="Fire",C2&lt;60)</f>
        <v>1</v>
      </c>
      <c r="E2" s="9" t="str">
        <f t="shared" ref="E2:E10" si="2">IF(XOR(B2="Fire",C2&lt;60),"Yes","No")</f>
        <v>Yes</v>
      </c>
    </row>
    <row r="3">
      <c r="A3" s="7" t="s">
        <v>8</v>
      </c>
      <c r="B3" s="7" t="s">
        <v>5</v>
      </c>
      <c r="C3" s="7">
        <v>60.0</v>
      </c>
      <c r="D3" s="9" t="b">
        <f t="shared" si="1"/>
        <v>0</v>
      </c>
      <c r="E3" s="9" t="str">
        <f t="shared" si="2"/>
        <v>No</v>
      </c>
    </row>
    <row r="4">
      <c r="A4" s="7" t="s">
        <v>9</v>
      </c>
      <c r="B4" s="7" t="s">
        <v>5</v>
      </c>
      <c r="C4" s="7">
        <v>80.0</v>
      </c>
      <c r="D4" s="9" t="b">
        <f t="shared" si="1"/>
        <v>0</v>
      </c>
      <c r="E4" s="9" t="str">
        <f t="shared" si="2"/>
        <v>No</v>
      </c>
    </row>
    <row r="5">
      <c r="A5" s="7" t="s">
        <v>11</v>
      </c>
      <c r="B5" s="7" t="s">
        <v>10</v>
      </c>
      <c r="C5" s="7">
        <v>39.0</v>
      </c>
      <c r="D5" s="9" t="b">
        <f t="shared" si="1"/>
        <v>0</v>
      </c>
      <c r="E5" s="9" t="str">
        <f t="shared" si="2"/>
        <v>No</v>
      </c>
    </row>
    <row r="6">
      <c r="A6" s="7" t="s">
        <v>13</v>
      </c>
      <c r="B6" s="7" t="s">
        <v>10</v>
      </c>
      <c r="C6" s="7">
        <v>58.0</v>
      </c>
      <c r="D6" s="9" t="b">
        <f t="shared" si="1"/>
        <v>0</v>
      </c>
      <c r="E6" s="9" t="str">
        <f t="shared" si="2"/>
        <v>No</v>
      </c>
    </row>
    <row r="7">
      <c r="A7" s="7" t="s">
        <v>14</v>
      </c>
      <c r="B7" s="7" t="s">
        <v>10</v>
      </c>
      <c r="C7" s="7">
        <v>78.0</v>
      </c>
      <c r="D7" s="9" t="b">
        <f t="shared" si="1"/>
        <v>1</v>
      </c>
      <c r="E7" s="9" t="str">
        <f t="shared" si="2"/>
        <v>Yes</v>
      </c>
    </row>
    <row r="8">
      <c r="A8" s="7" t="s">
        <v>15</v>
      </c>
      <c r="B8" s="7" t="s">
        <v>12</v>
      </c>
      <c r="C8" s="7">
        <v>44.0</v>
      </c>
      <c r="D8" s="9" t="b">
        <f t="shared" si="1"/>
        <v>1</v>
      </c>
      <c r="E8" s="9" t="str">
        <f t="shared" si="2"/>
        <v>Yes</v>
      </c>
    </row>
    <row r="9">
      <c r="A9" s="7" t="s">
        <v>16</v>
      </c>
      <c r="B9" s="7" t="s">
        <v>12</v>
      </c>
      <c r="C9" s="7">
        <v>59.0</v>
      </c>
      <c r="D9" s="9" t="b">
        <f t="shared" si="1"/>
        <v>1</v>
      </c>
      <c r="E9" s="9" t="str">
        <f t="shared" si="2"/>
        <v>Yes</v>
      </c>
    </row>
    <row r="10">
      <c r="A10" s="7" t="s">
        <v>17</v>
      </c>
      <c r="B10" s="7" t="s">
        <v>12</v>
      </c>
      <c r="C10" s="7">
        <v>79.0</v>
      </c>
      <c r="D10" s="9" t="b">
        <f t="shared" si="1"/>
        <v>0</v>
      </c>
      <c r="E10" s="9" t="str">
        <f t="shared" si="2"/>
        <v>No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44</v>
      </c>
    </row>
    <row r="2">
      <c r="A2" s="7" t="s">
        <v>46</v>
      </c>
      <c r="B2" s="7" t="s">
        <v>47</v>
      </c>
      <c r="C2" s="7">
        <v>305.0</v>
      </c>
      <c r="D2" s="9" t="str">
        <f t="shared" ref="D2:D21" si="1">LEFT(A2, 3)</f>
        <v>Man</v>
      </c>
      <c r="E2" s="9" t="str">
        <f t="shared" ref="E2:E21" si="2">RIGHT(B2,3)</f>
        <v>ing</v>
      </c>
    </row>
    <row r="3">
      <c r="A3" s="7" t="s">
        <v>49</v>
      </c>
      <c r="B3" s="7" t="s">
        <v>12</v>
      </c>
      <c r="C3" s="7">
        <v>510.0</v>
      </c>
      <c r="D3" s="9" t="str">
        <f t="shared" si="1"/>
        <v>Pol</v>
      </c>
      <c r="E3" s="9" t="str">
        <f t="shared" si="2"/>
        <v>ter</v>
      </c>
    </row>
    <row r="4">
      <c r="A4" s="7" t="s">
        <v>50</v>
      </c>
      <c r="B4" s="7" t="s">
        <v>5</v>
      </c>
      <c r="C4" s="7">
        <v>490.0</v>
      </c>
      <c r="D4" s="9" t="str">
        <f t="shared" si="1"/>
        <v>Vic</v>
      </c>
      <c r="E4" s="9" t="str">
        <f t="shared" si="2"/>
        <v>ass</v>
      </c>
    </row>
    <row r="5">
      <c r="A5" s="7" t="s">
        <v>52</v>
      </c>
      <c r="B5" s="7" t="s">
        <v>12</v>
      </c>
      <c r="C5" s="7">
        <v>335.0</v>
      </c>
      <c r="D5" s="9" t="str">
        <f t="shared" si="1"/>
        <v>Ten</v>
      </c>
      <c r="E5" s="9" t="str">
        <f t="shared" si="2"/>
        <v>ter</v>
      </c>
    </row>
    <row r="6">
      <c r="A6" s="7" t="s">
        <v>53</v>
      </c>
      <c r="B6" s="7" t="s">
        <v>54</v>
      </c>
      <c r="C6" s="7">
        <v>465.0</v>
      </c>
      <c r="D6" s="9" t="str">
        <f t="shared" si="1"/>
        <v>Mag</v>
      </c>
      <c r="E6" s="9" t="str">
        <f t="shared" si="2"/>
        <v>ric</v>
      </c>
    </row>
    <row r="7">
      <c r="A7" s="7" t="s">
        <v>56</v>
      </c>
      <c r="B7" s="7" t="s">
        <v>12</v>
      </c>
      <c r="C7" s="7">
        <v>475.0</v>
      </c>
      <c r="D7" s="9" t="str">
        <f t="shared" si="1"/>
        <v>Dew</v>
      </c>
      <c r="E7" s="9" t="str">
        <f t="shared" si="2"/>
        <v>ter</v>
      </c>
    </row>
    <row r="8">
      <c r="A8" s="7" t="s">
        <v>58</v>
      </c>
      <c r="B8" s="7" t="s">
        <v>12</v>
      </c>
      <c r="C8" s="7">
        <v>525.0</v>
      </c>
      <c r="D8" s="9" t="str">
        <f t="shared" si="1"/>
        <v>Clo</v>
      </c>
      <c r="E8" s="9" t="str">
        <f t="shared" si="2"/>
        <v>ter</v>
      </c>
    </row>
    <row r="9">
      <c r="A9" s="7" t="s">
        <v>59</v>
      </c>
      <c r="B9" s="7" t="s">
        <v>60</v>
      </c>
      <c r="C9" s="7">
        <v>385.0</v>
      </c>
      <c r="D9" s="9" t="str">
        <f t="shared" si="1"/>
        <v>Oni</v>
      </c>
      <c r="E9" s="9" t="str">
        <f t="shared" si="2"/>
        <v>ock</v>
      </c>
    </row>
    <row r="10">
      <c r="A10" s="7" t="s">
        <v>62</v>
      </c>
      <c r="B10" s="7" t="s">
        <v>63</v>
      </c>
      <c r="C10" s="7">
        <v>420.0</v>
      </c>
      <c r="D10" s="9" t="str">
        <f t="shared" si="1"/>
        <v>Dra</v>
      </c>
      <c r="E10" s="9" t="str">
        <f t="shared" si="2"/>
        <v>gon</v>
      </c>
    </row>
    <row r="11">
      <c r="A11" s="7" t="s">
        <v>64</v>
      </c>
      <c r="B11" s="7" t="s">
        <v>65</v>
      </c>
      <c r="C11" s="7">
        <v>349.0</v>
      </c>
      <c r="D11" s="9" t="str">
        <f t="shared" si="1"/>
        <v>Pid</v>
      </c>
      <c r="E11" s="9" t="str">
        <f t="shared" si="2"/>
        <v>mal</v>
      </c>
    </row>
    <row r="12">
      <c r="A12" s="7" t="s">
        <v>67</v>
      </c>
      <c r="B12" s="7" t="s">
        <v>65</v>
      </c>
      <c r="C12" s="7">
        <v>253.0</v>
      </c>
      <c r="D12" s="9" t="str">
        <f t="shared" si="1"/>
        <v>Rat</v>
      </c>
      <c r="E12" s="9" t="str">
        <f t="shared" si="2"/>
        <v>mal</v>
      </c>
    </row>
    <row r="13">
      <c r="A13" s="7" t="s">
        <v>68</v>
      </c>
      <c r="B13" s="7" t="s">
        <v>69</v>
      </c>
      <c r="C13" s="7">
        <v>395.0</v>
      </c>
      <c r="D13" s="9" t="str">
        <f t="shared" si="1"/>
        <v>Bee</v>
      </c>
      <c r="E13" s="9" t="str">
        <f t="shared" si="2"/>
        <v>Bug</v>
      </c>
    </row>
    <row r="14">
      <c r="A14" s="7" t="s">
        <v>70</v>
      </c>
      <c r="B14" s="7" t="s">
        <v>65</v>
      </c>
      <c r="C14" s="7">
        <v>310.0</v>
      </c>
      <c r="D14" s="9" t="str">
        <f t="shared" si="1"/>
        <v>Dod</v>
      </c>
      <c r="E14" s="9" t="str">
        <f t="shared" si="2"/>
        <v>mal</v>
      </c>
    </row>
    <row r="15">
      <c r="A15" s="7" t="s">
        <v>71</v>
      </c>
      <c r="B15" s="7" t="s">
        <v>12</v>
      </c>
      <c r="C15" s="7">
        <v>475.0</v>
      </c>
      <c r="D15" s="9" t="str">
        <f t="shared" si="1"/>
        <v>Kin</v>
      </c>
      <c r="E15" s="9" t="str">
        <f t="shared" si="2"/>
        <v>ter</v>
      </c>
    </row>
    <row r="16">
      <c r="A16" s="7" t="s">
        <v>72</v>
      </c>
      <c r="B16" s="7" t="s">
        <v>51</v>
      </c>
      <c r="C16" s="7">
        <v>505.0</v>
      </c>
      <c r="D16" s="9" t="str">
        <f t="shared" si="1"/>
        <v>Nid</v>
      </c>
      <c r="E16" s="9" t="str">
        <f t="shared" si="2"/>
        <v>son</v>
      </c>
    </row>
    <row r="17">
      <c r="A17" s="7" t="s">
        <v>73</v>
      </c>
      <c r="B17" s="7" t="s">
        <v>47</v>
      </c>
      <c r="C17" s="7">
        <v>455.0</v>
      </c>
      <c r="D17" s="9" t="str">
        <f t="shared" si="1"/>
        <v>Hit</v>
      </c>
      <c r="E17" s="9" t="str">
        <f t="shared" si="2"/>
        <v>ing</v>
      </c>
    </row>
    <row r="18">
      <c r="A18" s="7" t="s">
        <v>13</v>
      </c>
      <c r="B18" s="7" t="s">
        <v>10</v>
      </c>
      <c r="C18" s="7">
        <v>405.0</v>
      </c>
      <c r="D18" s="9" t="str">
        <f t="shared" si="1"/>
        <v>Cha</v>
      </c>
      <c r="E18" s="9" t="str">
        <f t="shared" si="2"/>
        <v>ire</v>
      </c>
    </row>
    <row r="19">
      <c r="A19" s="7" t="s">
        <v>74</v>
      </c>
      <c r="B19" s="7" t="s">
        <v>51</v>
      </c>
      <c r="C19" s="7">
        <v>438.0</v>
      </c>
      <c r="D19" s="9" t="str">
        <f t="shared" si="1"/>
        <v>Arb</v>
      </c>
      <c r="E19" s="9" t="str">
        <f t="shared" si="2"/>
        <v>son</v>
      </c>
    </row>
    <row r="20">
      <c r="A20" s="7" t="s">
        <v>75</v>
      </c>
      <c r="B20" s="7" t="s">
        <v>76</v>
      </c>
      <c r="C20" s="7">
        <v>310.0</v>
      </c>
      <c r="D20" s="9" t="str">
        <f t="shared" si="1"/>
        <v>Gas</v>
      </c>
      <c r="E20" s="9" t="str">
        <f t="shared" si="2"/>
        <v>ost</v>
      </c>
    </row>
    <row r="21">
      <c r="A21" s="7" t="s">
        <v>77</v>
      </c>
      <c r="B21" s="7" t="s">
        <v>12</v>
      </c>
      <c r="C21" s="7">
        <v>200.0</v>
      </c>
      <c r="D21" s="9" t="str">
        <f t="shared" si="1"/>
        <v>Mag</v>
      </c>
      <c r="E21" s="9" t="str">
        <f t="shared" si="2"/>
        <v>ter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46</v>
      </c>
      <c r="B1" s="7" t="s">
        <v>47</v>
      </c>
      <c r="C1" s="7">
        <v>305.0</v>
      </c>
      <c r="D1" s="9" t="str">
        <f t="shared" ref="D1:E1" si="1">TRIM(A1:A20)</f>
        <v>Mankey</v>
      </c>
      <c r="E1" s="9" t="str">
        <f t="shared" si="1"/>
        <v>Fighting</v>
      </c>
    </row>
    <row r="2">
      <c r="A2" s="7" t="s">
        <v>49</v>
      </c>
      <c r="B2" s="7" t="s">
        <v>111</v>
      </c>
      <c r="C2" s="7">
        <v>510.0</v>
      </c>
      <c r="D2" s="9" t="str">
        <f t="shared" ref="D2:E2" si="2">TRIM(A2:A21)</f>
        <v>Poliwrath</v>
      </c>
      <c r="E2" s="9" t="str">
        <f t="shared" si="2"/>
        <v>Water</v>
      </c>
    </row>
    <row r="3">
      <c r="A3" s="7" t="s">
        <v>112</v>
      </c>
      <c r="B3" s="7" t="s">
        <v>5</v>
      </c>
      <c r="C3" s="7">
        <v>490.0</v>
      </c>
      <c r="D3" s="9" t="str">
        <f t="shared" ref="D3:E3" si="3">TRIM(A3:A22)</f>
        <v>Victreebel</v>
      </c>
      <c r="E3" s="9" t="str">
        <f t="shared" si="3"/>
        <v>Grass</v>
      </c>
    </row>
    <row r="4">
      <c r="A4" s="7" t="s">
        <v>52</v>
      </c>
      <c r="B4" s="7" t="s">
        <v>12</v>
      </c>
      <c r="C4" s="7">
        <v>335.0</v>
      </c>
      <c r="D4" s="9" t="str">
        <f t="shared" ref="D4:E4" si="4">TRIM(A4:A23)</f>
        <v>Tentacool</v>
      </c>
      <c r="E4" s="9" t="str">
        <f t="shared" si="4"/>
        <v>Water</v>
      </c>
    </row>
    <row r="5">
      <c r="A5" s="7" t="s">
        <v>53</v>
      </c>
      <c r="B5" s="7" t="s">
        <v>54</v>
      </c>
      <c r="C5" s="7">
        <v>465.0</v>
      </c>
      <c r="D5" s="9" t="str">
        <f t="shared" ref="D5:E5" si="5">TRIM(A5:A24)</f>
        <v>Magneton</v>
      </c>
      <c r="E5" s="9" t="str">
        <f t="shared" si="5"/>
        <v>Electric</v>
      </c>
    </row>
    <row r="6">
      <c r="A6" s="7" t="s">
        <v>56</v>
      </c>
      <c r="B6" s="7" t="s">
        <v>12</v>
      </c>
      <c r="C6" s="7">
        <v>475.0</v>
      </c>
      <c r="D6" s="9" t="str">
        <f t="shared" ref="D6:E6" si="6">TRIM(A6:A25)</f>
        <v>Dewgong</v>
      </c>
      <c r="E6" s="9" t="str">
        <f t="shared" si="6"/>
        <v>Water</v>
      </c>
    </row>
    <row r="7">
      <c r="A7" s="7" t="s">
        <v>58</v>
      </c>
      <c r="B7" s="7" t="s">
        <v>12</v>
      </c>
      <c r="C7" s="7">
        <v>525.0</v>
      </c>
      <c r="D7" s="9" t="str">
        <f t="shared" ref="D7:E7" si="7">TRIM(A7:A26)</f>
        <v>Cloyster</v>
      </c>
      <c r="E7" s="9" t="str">
        <f t="shared" si="7"/>
        <v>Water</v>
      </c>
    </row>
    <row r="8">
      <c r="A8" s="7" t="s">
        <v>113</v>
      </c>
      <c r="B8" s="7" t="s">
        <v>60</v>
      </c>
      <c r="C8" s="7">
        <v>385.0</v>
      </c>
      <c r="D8" s="9" t="str">
        <f t="shared" ref="D8:E8" si="8">TRIM(A8:A27)</f>
        <v>Onix</v>
      </c>
      <c r="E8" s="9" t="str">
        <f t="shared" si="8"/>
        <v>Rock</v>
      </c>
    </row>
    <row r="9">
      <c r="A9" s="7" t="s">
        <v>62</v>
      </c>
      <c r="B9" s="7" t="s">
        <v>63</v>
      </c>
      <c r="C9" s="7">
        <v>420.0</v>
      </c>
      <c r="D9" s="9" t="str">
        <f t="shared" ref="D9:E9" si="9">TRIM(A9:A28)</f>
        <v>Dragonair</v>
      </c>
      <c r="E9" s="9" t="str">
        <f t="shared" si="9"/>
        <v>Dragon</v>
      </c>
    </row>
    <row r="10">
      <c r="A10" s="7" t="s">
        <v>64</v>
      </c>
      <c r="B10" s="7" t="s">
        <v>114</v>
      </c>
      <c r="C10" s="7">
        <v>349.0</v>
      </c>
      <c r="D10" s="9" t="str">
        <f t="shared" ref="D10:E10" si="10">TRIM(A10:A29)</f>
        <v>Pidgeotto</v>
      </c>
      <c r="E10" s="9" t="str">
        <f t="shared" si="10"/>
        <v>Normal</v>
      </c>
    </row>
    <row r="11">
      <c r="A11" s="7" t="s">
        <v>67</v>
      </c>
      <c r="B11" s="7" t="s">
        <v>65</v>
      </c>
      <c r="C11" s="7">
        <v>253.0</v>
      </c>
      <c r="D11" s="9" t="str">
        <f t="shared" ref="D11:E11" si="11">TRIM(A11:A30)</f>
        <v>Rattata</v>
      </c>
      <c r="E11" s="9" t="str">
        <f t="shared" si="11"/>
        <v>Normal</v>
      </c>
    </row>
    <row r="12">
      <c r="A12" s="7" t="s">
        <v>68</v>
      </c>
      <c r="B12" s="7" t="s">
        <v>69</v>
      </c>
      <c r="C12" s="7">
        <v>395.0</v>
      </c>
      <c r="D12" s="9" t="str">
        <f t="shared" ref="D12:E12" si="12">TRIM(A12:A31)</f>
        <v>Beedrill</v>
      </c>
      <c r="E12" s="9" t="str">
        <f t="shared" si="12"/>
        <v>Bug</v>
      </c>
    </row>
    <row r="13">
      <c r="A13" s="7" t="s">
        <v>115</v>
      </c>
      <c r="B13" s="7" t="s">
        <v>65</v>
      </c>
      <c r="C13" s="7">
        <v>310.0</v>
      </c>
      <c r="D13" s="9" t="str">
        <f t="shared" ref="D13:E13" si="13">TRIM(A13:A32)</f>
        <v>Doduo</v>
      </c>
      <c r="E13" s="9" t="str">
        <f t="shared" si="13"/>
        <v>Normal</v>
      </c>
    </row>
    <row r="14">
      <c r="A14" s="7" t="s">
        <v>71</v>
      </c>
      <c r="B14" s="7" t="s">
        <v>12</v>
      </c>
      <c r="C14" s="7">
        <v>475.0</v>
      </c>
      <c r="D14" s="9" t="str">
        <f t="shared" ref="D14:E14" si="14">TRIM(A14:A33)</f>
        <v>Kingler</v>
      </c>
      <c r="E14" s="9" t="str">
        <f t="shared" si="14"/>
        <v>Water</v>
      </c>
    </row>
    <row r="15">
      <c r="A15" s="7" t="s">
        <v>72</v>
      </c>
      <c r="B15" s="7" t="s">
        <v>51</v>
      </c>
      <c r="C15" s="7">
        <v>505.0</v>
      </c>
      <c r="D15" s="9" t="str">
        <f t="shared" ref="D15:E15" si="15">TRIM(A15:A34)</f>
        <v>Nidoqueen</v>
      </c>
      <c r="E15" s="9" t="str">
        <f t="shared" si="15"/>
        <v>Poison</v>
      </c>
    </row>
    <row r="16">
      <c r="A16" s="7" t="s">
        <v>73</v>
      </c>
      <c r="B16" s="7" t="s">
        <v>47</v>
      </c>
      <c r="C16" s="7">
        <v>455.0</v>
      </c>
      <c r="D16" s="9" t="str">
        <f t="shared" ref="D16:E16" si="16">TRIM(A16:A35)</f>
        <v>Hitmonchan</v>
      </c>
      <c r="E16" s="9" t="str">
        <f t="shared" si="16"/>
        <v>Fighting</v>
      </c>
    </row>
    <row r="17">
      <c r="A17" s="7" t="s">
        <v>13</v>
      </c>
      <c r="B17" s="7" t="s">
        <v>10</v>
      </c>
      <c r="C17" s="7">
        <v>405.0</v>
      </c>
      <c r="D17" s="9" t="str">
        <f t="shared" ref="D17:E17" si="17">TRIM(A17:A36)</f>
        <v>Charmeleon</v>
      </c>
      <c r="E17" s="9" t="str">
        <f t="shared" si="17"/>
        <v>Fire</v>
      </c>
    </row>
    <row r="18">
      <c r="A18" s="7" t="s">
        <v>74</v>
      </c>
      <c r="B18" s="7" t="s">
        <v>51</v>
      </c>
      <c r="C18" s="7">
        <v>438.0</v>
      </c>
      <c r="D18" s="9" t="str">
        <f t="shared" ref="D18:E18" si="18">TRIM(A18:A37)</f>
        <v>Arbok</v>
      </c>
      <c r="E18" s="9" t="str">
        <f t="shared" si="18"/>
        <v>Poison</v>
      </c>
    </row>
    <row r="19">
      <c r="A19" s="7" t="s">
        <v>75</v>
      </c>
      <c r="B19" s="7" t="s">
        <v>76</v>
      </c>
      <c r="C19" s="7">
        <v>310.0</v>
      </c>
      <c r="D19" s="9" t="str">
        <f t="shared" ref="D19:E19" si="19">TRIM(A19:A38)</f>
        <v>Gastly</v>
      </c>
      <c r="E19" s="9" t="str">
        <f t="shared" si="19"/>
        <v>Ghost</v>
      </c>
    </row>
    <row r="20">
      <c r="A20" s="7" t="s">
        <v>77</v>
      </c>
      <c r="B20" s="7" t="s">
        <v>12</v>
      </c>
      <c r="C20" s="7">
        <v>200.0</v>
      </c>
      <c r="D20" s="9" t="str">
        <f t="shared" ref="D20:E20" si="20">TRIM(A20:A39)</f>
        <v>Magikarp</v>
      </c>
      <c r="E20" s="9" t="str">
        <f t="shared" si="20"/>
        <v>Water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44</v>
      </c>
    </row>
    <row r="2">
      <c r="A2" s="7" t="s">
        <v>116</v>
      </c>
      <c r="B2" s="7" t="s">
        <v>117</v>
      </c>
      <c r="C2" s="7">
        <v>305.0</v>
      </c>
      <c r="D2" s="9" t="str">
        <f t="shared" ref="D2:E2" si="1">lower(A2)</f>
        <v>mankey</v>
      </c>
      <c r="E2" s="9" t="str">
        <f t="shared" si="1"/>
        <v>fighting</v>
      </c>
    </row>
    <row r="3">
      <c r="A3" s="7" t="s">
        <v>118</v>
      </c>
      <c r="B3" s="7" t="s">
        <v>119</v>
      </c>
      <c r="C3" s="7">
        <v>510.0</v>
      </c>
      <c r="D3" s="9" t="str">
        <f t="shared" ref="D3:E3" si="2">lower(A3)</f>
        <v>poliwrath</v>
      </c>
      <c r="E3" s="9" t="str">
        <f t="shared" si="2"/>
        <v>water</v>
      </c>
    </row>
    <row r="4">
      <c r="A4" s="7" t="s">
        <v>120</v>
      </c>
      <c r="B4" s="7" t="s">
        <v>121</v>
      </c>
      <c r="C4" s="7">
        <v>490.0</v>
      </c>
      <c r="D4" s="9" t="str">
        <f t="shared" ref="D4:E4" si="3">lower(A4)</f>
        <v>victreebel</v>
      </c>
      <c r="E4" s="9" t="str">
        <f t="shared" si="3"/>
        <v>grass</v>
      </c>
    </row>
    <row r="5">
      <c r="A5" s="7" t="s">
        <v>122</v>
      </c>
      <c r="B5" s="7" t="s">
        <v>123</v>
      </c>
      <c r="C5" s="7">
        <v>335.0</v>
      </c>
      <c r="D5" s="9" t="str">
        <f t="shared" ref="D5:E5" si="4">lower(A5)</f>
        <v>tentacool</v>
      </c>
      <c r="E5" s="9" t="str">
        <f t="shared" si="4"/>
        <v>water</v>
      </c>
    </row>
    <row r="6">
      <c r="A6" s="7" t="s">
        <v>124</v>
      </c>
      <c r="B6" s="7" t="s">
        <v>125</v>
      </c>
      <c r="C6" s="7">
        <v>465.0</v>
      </c>
      <c r="D6" s="9" t="str">
        <f t="shared" ref="D6:E6" si="5">lower(A6)</f>
        <v>magneton</v>
      </c>
      <c r="E6" s="9" t="str">
        <f t="shared" si="5"/>
        <v>electric</v>
      </c>
    </row>
    <row r="7">
      <c r="A7" s="7" t="s">
        <v>126</v>
      </c>
      <c r="B7" s="7" t="s">
        <v>127</v>
      </c>
      <c r="C7" s="7">
        <v>475.0</v>
      </c>
      <c r="D7" s="9" t="str">
        <f t="shared" ref="D7:E7" si="6">lower(A7)</f>
        <v>dewgong</v>
      </c>
      <c r="E7" s="9" t="str">
        <f t="shared" si="6"/>
        <v>water</v>
      </c>
    </row>
    <row r="8">
      <c r="A8" s="7" t="s">
        <v>128</v>
      </c>
      <c r="B8" s="7" t="s">
        <v>129</v>
      </c>
      <c r="C8" s="7">
        <v>525.0</v>
      </c>
      <c r="D8" s="9" t="str">
        <f t="shared" ref="D8:E8" si="7">lower(A8)</f>
        <v>cloyster</v>
      </c>
      <c r="E8" s="9" t="str">
        <f t="shared" si="7"/>
        <v>water</v>
      </c>
    </row>
    <row r="9">
      <c r="A9" s="7" t="s">
        <v>130</v>
      </c>
      <c r="B9" s="7" t="s">
        <v>131</v>
      </c>
      <c r="C9" s="7">
        <v>385.0</v>
      </c>
      <c r="D9" s="9" t="str">
        <f t="shared" ref="D9:E9" si="8">lower(A9)</f>
        <v>onix</v>
      </c>
      <c r="E9" s="9" t="str">
        <f t="shared" si="8"/>
        <v>rock</v>
      </c>
    </row>
    <row r="10">
      <c r="A10" s="7" t="s">
        <v>132</v>
      </c>
      <c r="B10" s="7" t="s">
        <v>133</v>
      </c>
      <c r="C10" s="7">
        <v>420.0</v>
      </c>
      <c r="D10" s="9" t="str">
        <f t="shared" ref="D10:E10" si="9">lower(A10)</f>
        <v>dragonair</v>
      </c>
      <c r="E10" s="9" t="str">
        <f t="shared" si="9"/>
        <v>dragon</v>
      </c>
    </row>
    <row r="11">
      <c r="A11" s="7" t="s">
        <v>134</v>
      </c>
      <c r="B11" s="7" t="s">
        <v>135</v>
      </c>
      <c r="C11" s="7">
        <v>349.0</v>
      </c>
      <c r="D11" s="9" t="str">
        <f t="shared" ref="D11:E11" si="10">lower(A11)</f>
        <v>pidgeotto</v>
      </c>
      <c r="E11" s="9" t="str">
        <f t="shared" si="10"/>
        <v>normal</v>
      </c>
    </row>
    <row r="12">
      <c r="A12" s="7" t="s">
        <v>136</v>
      </c>
      <c r="B12" s="7" t="s">
        <v>137</v>
      </c>
      <c r="C12" s="7">
        <v>253.0</v>
      </c>
      <c r="D12" s="9" t="str">
        <f t="shared" ref="D12:E12" si="11">lower(A12)</f>
        <v>rattata</v>
      </c>
      <c r="E12" s="9" t="str">
        <f t="shared" si="11"/>
        <v>normal</v>
      </c>
    </row>
    <row r="13">
      <c r="A13" s="7" t="s">
        <v>138</v>
      </c>
      <c r="B13" s="7" t="s">
        <v>139</v>
      </c>
      <c r="C13" s="7">
        <v>395.0</v>
      </c>
      <c r="D13" s="9" t="str">
        <f t="shared" ref="D13:E13" si="12">lower(A13)</f>
        <v>beedrill</v>
      </c>
      <c r="E13" s="9" t="str">
        <f t="shared" si="12"/>
        <v>bug</v>
      </c>
    </row>
    <row r="14">
      <c r="A14" s="7" t="s">
        <v>140</v>
      </c>
      <c r="B14" s="7" t="s">
        <v>141</v>
      </c>
      <c r="C14" s="7">
        <v>310.0</v>
      </c>
      <c r="D14" s="9" t="str">
        <f t="shared" ref="D14:E14" si="13">lower(A14)</f>
        <v>doduo</v>
      </c>
      <c r="E14" s="9" t="str">
        <f t="shared" si="13"/>
        <v>normal</v>
      </c>
    </row>
    <row r="15">
      <c r="A15" s="7" t="s">
        <v>142</v>
      </c>
      <c r="B15" s="7" t="s">
        <v>123</v>
      </c>
      <c r="C15" s="7">
        <v>475.0</v>
      </c>
      <c r="D15" s="9" t="str">
        <f t="shared" ref="D15:E15" si="14">lower(A15)</f>
        <v>kingler</v>
      </c>
      <c r="E15" s="9" t="str">
        <f t="shared" si="14"/>
        <v>water</v>
      </c>
    </row>
    <row r="16">
      <c r="A16" s="7" t="s">
        <v>143</v>
      </c>
      <c r="B16" s="7" t="s">
        <v>144</v>
      </c>
      <c r="C16" s="7">
        <v>505.0</v>
      </c>
      <c r="D16" s="9" t="str">
        <f t="shared" ref="D16:E16" si="15">lower(A16)</f>
        <v>nidoqueen</v>
      </c>
      <c r="E16" s="9" t="str">
        <f t="shared" si="15"/>
        <v>poison</v>
      </c>
    </row>
    <row r="17">
      <c r="A17" s="7" t="s">
        <v>145</v>
      </c>
      <c r="B17" s="7" t="s">
        <v>146</v>
      </c>
      <c r="C17" s="7">
        <v>455.0</v>
      </c>
      <c r="D17" s="9" t="str">
        <f t="shared" ref="D17:E17" si="16">lower(A17)</f>
        <v>hitmonchan</v>
      </c>
      <c r="E17" s="9" t="str">
        <f t="shared" si="16"/>
        <v>fighting</v>
      </c>
    </row>
    <row r="18">
      <c r="A18" s="7" t="s">
        <v>147</v>
      </c>
      <c r="B18" s="7" t="s">
        <v>148</v>
      </c>
      <c r="C18" s="7">
        <v>405.0</v>
      </c>
      <c r="D18" s="9" t="str">
        <f t="shared" ref="D18:E18" si="17">lower(A18)</f>
        <v>charmeleon</v>
      </c>
      <c r="E18" s="9" t="str">
        <f t="shared" si="17"/>
        <v>fire</v>
      </c>
    </row>
    <row r="19">
      <c r="A19" s="7" t="s">
        <v>149</v>
      </c>
      <c r="B19" s="7" t="s">
        <v>150</v>
      </c>
      <c r="C19" s="7">
        <v>438.0</v>
      </c>
      <c r="D19" s="9" t="str">
        <f t="shared" ref="D19:E19" si="18">lower(A19)</f>
        <v>arbok</v>
      </c>
      <c r="E19" s="9" t="str">
        <f t="shared" si="18"/>
        <v>poison</v>
      </c>
    </row>
    <row r="20">
      <c r="A20" s="7" t="s">
        <v>151</v>
      </c>
      <c r="B20" s="7" t="s">
        <v>152</v>
      </c>
      <c r="C20" s="7">
        <v>310.0</v>
      </c>
      <c r="D20" s="9" t="str">
        <f t="shared" ref="D20:E20" si="19">lower(A20)</f>
        <v>gastly</v>
      </c>
      <c r="E20" s="9" t="str">
        <f t="shared" si="19"/>
        <v>ghost</v>
      </c>
    </row>
    <row r="21">
      <c r="A21" s="7" t="s">
        <v>153</v>
      </c>
      <c r="B21" s="7" t="s">
        <v>154</v>
      </c>
      <c r="C21" s="7">
        <v>200.0</v>
      </c>
      <c r="D21" s="9" t="str">
        <f t="shared" ref="D21:E21" si="20">lower(A21)</f>
        <v>magikarp</v>
      </c>
      <c r="E21" s="9" t="str">
        <f t="shared" si="20"/>
        <v>water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155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</row>
    <row r="2">
      <c r="A2" s="7" t="s">
        <v>156</v>
      </c>
      <c r="B2" s="7">
        <v>10.0</v>
      </c>
      <c r="C2" s="7">
        <v>12.0</v>
      </c>
      <c r="D2" s="7">
        <v>16.0</v>
      </c>
      <c r="E2" s="7">
        <v>20.0</v>
      </c>
      <c r="F2" s="7">
        <v>28.0</v>
      </c>
      <c r="G2" s="7">
        <v>50.0</v>
      </c>
      <c r="H2" s="7">
        <v>80.0</v>
      </c>
      <c r="I2" s="7">
        <v>140.0</v>
      </c>
      <c r="J2" s="7">
        <v>200.0</v>
      </c>
      <c r="K2" s="7">
        <v>250.0</v>
      </c>
    </row>
    <row r="9">
      <c r="A9" s="7" t="s">
        <v>157</v>
      </c>
      <c r="B9" s="13">
        <v>0.1</v>
      </c>
      <c r="D9" s="7" t="s">
        <v>158</v>
      </c>
      <c r="E9" s="14">
        <f t="array" ref="E9">NPV(B9,B2:K2)</f>
        <v>377.8680927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9">
        <f>RAND()</f>
        <v>0.1347656725</v>
      </c>
    </row>
    <row r="3">
      <c r="A3" s="9">
        <f>rand()*5</f>
        <v>0.2229906397</v>
      </c>
    </row>
    <row r="4">
      <c r="A4" s="9">
        <f>int(rand()*10)</f>
        <v>4</v>
      </c>
    </row>
    <row r="5">
      <c r="A5" s="9">
        <f>int(rand()*5)</f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159</v>
      </c>
      <c r="B1" s="7" t="s">
        <v>160</v>
      </c>
      <c r="E1" s="7" t="s">
        <v>161</v>
      </c>
      <c r="F1" s="7">
        <v>86400.0</v>
      </c>
    </row>
    <row r="2">
      <c r="A2" s="7" t="s">
        <v>162</v>
      </c>
      <c r="B2" s="15">
        <v>0.5833333333333334</v>
      </c>
      <c r="C2" s="9">
        <f t="shared" ref="C2:C3" si="1">(HOUR(B2)*3600) + (MINUTE(B2)*60)
</f>
        <v>50400</v>
      </c>
      <c r="F2" s="7" t="s">
        <v>163</v>
      </c>
      <c r="G2" s="7">
        <v>60.0</v>
      </c>
    </row>
    <row r="3">
      <c r="A3" s="7" t="s">
        <v>164</v>
      </c>
      <c r="B3" s="15">
        <v>0.6666666666666666</v>
      </c>
      <c r="C3" s="9">
        <f t="shared" si="1"/>
        <v>57600</v>
      </c>
      <c r="F3" s="7" t="s">
        <v>165</v>
      </c>
      <c r="G3" s="7">
        <v>60.0</v>
      </c>
    </row>
    <row r="8">
      <c r="F8" s="7" t="s">
        <v>166</v>
      </c>
    </row>
    <row r="9">
      <c r="E9" s="7" t="s">
        <v>160</v>
      </c>
      <c r="F9" s="9">
        <f>C3-C2</f>
        <v>7200</v>
      </c>
    </row>
    <row r="10">
      <c r="E10" s="7" t="s">
        <v>163</v>
      </c>
      <c r="F10" s="9">
        <f t="shared" ref="F10:F11" si="2">F9/G2</f>
        <v>120</v>
      </c>
    </row>
    <row r="11">
      <c r="E11" s="7" t="s">
        <v>165</v>
      </c>
      <c r="F11" s="9">
        <f t="shared" si="2"/>
        <v>2</v>
      </c>
    </row>
  </sheetData>
  <drawing r:id="rId1"/>
</worksheet>
</file>