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updateLinks="never" codeName="ThisWorkbook" defaultThemeVersion="124226"/>
  <mc:AlternateContent xmlns:mc="http://schemas.openxmlformats.org/markup-compatibility/2006">
    <mc:Choice Requires="x15">
      <x15ac:absPath xmlns:x15ac="http://schemas.microsoft.com/office/spreadsheetml/2010/11/ac" url="C:\Veda\Veda_models\Power - BAU -V6.2.0\SubRES_TMPL\"/>
    </mc:Choice>
  </mc:AlternateContent>
  <xr:revisionPtr revIDLastSave="0" documentId="13_ncr:1_{E8486515-1B05-48B8-8136-0FAA93EA1B13}" xr6:coauthVersionLast="47" xr6:coauthVersionMax="47" xr10:uidLastSave="{00000000-0000-0000-0000-000000000000}"/>
  <bookViews>
    <workbookView xWindow="-108" yWindow="-108" windowWidth="23256" windowHeight="12456" firstSheet="1" activeTab="4" xr2:uid="{00000000-000D-0000-FFFF-FFFF00000000}"/>
  </bookViews>
  <sheets>
    <sheet name="Contents" sheetId="27" r:id="rId1"/>
    <sheet name="Introduction" sheetId="25" r:id="rId2"/>
    <sheet name="ELC_COMM" sheetId="15" r:id="rId3"/>
    <sheet name="ELC_PROC" sheetId="14" r:id="rId4"/>
    <sheet name="ELC_DIST" sheetId="12" r:id="rId5"/>
    <sheet name="ELC_Generation" sheetId="13" r:id="rId6"/>
    <sheet name="ELC_Network&amp;Storage" sheetId="16" r:id="rId7"/>
    <sheet name="ELC_Waste_Heat_Collection" sheetId="18" r:id="rId8"/>
    <sheet name="Change log" sheetId="24" r:id="rId9"/>
    <sheet name="QA&gt;&gt;" sheetId="26" r:id="rId10"/>
    <sheet name="Summary" sheetId="21" r:id="rId11"/>
    <sheet name="AdsUFListWorkbook" sheetId="19" r:id="rId12"/>
    <sheet name="QA Change log" sheetId="22" r:id="rId13"/>
    <sheet name="Links to_from" sheetId="23" r:id="rId14"/>
  </sheets>
  <externalReferences>
    <externalReference r:id="rId15"/>
    <externalReference r:id="rId16"/>
    <externalReference r:id="rId17"/>
  </externalReferences>
  <definedNames>
    <definedName name="_xlnm._FilterDatabase" localSheetId="11" hidden="1">AdsUFListWorkbook!$A$1:$T$320</definedName>
    <definedName name="_xlnm.Print_Titles" localSheetId="11">AdsUFListWorkbook!$1:$1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14" l="1"/>
  <c r="I39" i="14"/>
  <c r="I38" i="14"/>
  <c r="H38" i="14"/>
  <c r="F17" i="15"/>
  <c r="F16" i="15"/>
  <c r="AI18" i="13"/>
  <c r="O38" i="13"/>
  <c r="BC101" i="13" l="1"/>
  <c r="BB101" i="13"/>
  <c r="BA101" i="13"/>
  <c r="AZ101" i="13"/>
  <c r="AY101" i="13"/>
  <c r="AX101" i="13"/>
  <c r="AW101" i="13"/>
  <c r="AV101" i="13"/>
  <c r="AU101" i="13"/>
  <c r="AT101" i="13"/>
  <c r="AS101" i="13"/>
  <c r="AR101" i="13"/>
  <c r="AQ101" i="13"/>
  <c r="AP101" i="13"/>
  <c r="AO101" i="13"/>
  <c r="BC100" i="13"/>
  <c r="BB100" i="13"/>
  <c r="BA100" i="13"/>
  <c r="AZ100" i="13"/>
  <c r="AY100" i="13"/>
  <c r="AX100" i="13"/>
  <c r="AW100" i="13"/>
  <c r="AV100" i="13"/>
  <c r="AU100" i="13"/>
  <c r="AT100" i="13"/>
  <c r="AS100" i="13"/>
  <c r="AR100" i="13"/>
  <c r="AQ100" i="13"/>
  <c r="AP100" i="13"/>
  <c r="AO100" i="13"/>
  <c r="AN101" i="13"/>
  <c r="AN100" i="13"/>
  <c r="AQ105" i="13"/>
  <c r="O56" i="13"/>
  <c r="J89" i="14"/>
  <c r="K89" i="14"/>
  <c r="K88" i="14"/>
  <c r="J88" i="14"/>
  <c r="Z30" i="16" l="1"/>
  <c r="Y30" i="16"/>
  <c r="X30" i="16"/>
  <c r="W30" i="16"/>
  <c r="V30" i="16"/>
  <c r="S30" i="16"/>
  <c r="R30" i="16"/>
  <c r="Z28" i="16"/>
  <c r="Y28" i="16"/>
  <c r="X28" i="16"/>
  <c r="W28" i="16"/>
  <c r="V28" i="16"/>
  <c r="S28" i="16"/>
  <c r="R28" i="16"/>
  <c r="Z26" i="16"/>
  <c r="Y26" i="16"/>
  <c r="X26" i="16"/>
  <c r="W26" i="16"/>
  <c r="V26" i="16"/>
  <c r="S26" i="16"/>
  <c r="R26" i="16"/>
  <c r="M30" i="16"/>
  <c r="M28" i="16"/>
  <c r="M26" i="16"/>
  <c r="Z24" i="16"/>
  <c r="X24" i="16"/>
  <c r="V24" i="16"/>
  <c r="Z22" i="16"/>
  <c r="X22" i="16"/>
  <c r="V22" i="16"/>
  <c r="R24" i="16"/>
  <c r="M24" i="16"/>
  <c r="L24" i="16"/>
  <c r="P23" i="16"/>
  <c r="O22" i="16"/>
  <c r="M22" i="16"/>
  <c r="M21" i="16"/>
  <c r="M19" i="16"/>
  <c r="AC17" i="16"/>
  <c r="AB17" i="16"/>
  <c r="Z17" i="16"/>
  <c r="X17" i="16"/>
  <c r="V17" i="16"/>
  <c r="R17" i="16"/>
  <c r="M17" i="16"/>
  <c r="Q52" i="12"/>
  <c r="P52" i="12"/>
  <c r="N52" i="12"/>
  <c r="M52" i="12"/>
  <c r="S14" i="12"/>
  <c r="R14" i="12"/>
  <c r="Q14" i="12"/>
  <c r="S10" i="12"/>
  <c r="R10" i="12"/>
  <c r="Q10" i="12"/>
  <c r="P8" i="16"/>
  <c r="AL129" i="13"/>
  <c r="AK129" i="13"/>
  <c r="AL123" i="13"/>
  <c r="AK123" i="13"/>
  <c r="AL108" i="13"/>
  <c r="AK108" i="13"/>
  <c r="AG151" i="13"/>
  <c r="AE151" i="13"/>
  <c r="AG148" i="13"/>
  <c r="AE148" i="13"/>
  <c r="S151" i="13"/>
  <c r="S148" i="13"/>
  <c r="AE123" i="13"/>
  <c r="T123" i="13"/>
  <c r="S123" i="13"/>
  <c r="Q123" i="13"/>
  <c r="J88" i="13"/>
  <c r="J82" i="13"/>
  <c r="K85" i="14"/>
  <c r="J85" i="14"/>
  <c r="K84" i="14"/>
  <c r="J84" i="14"/>
  <c r="K83" i="14"/>
  <c r="J83" i="14"/>
  <c r="K82" i="14"/>
  <c r="J82" i="14"/>
  <c r="K81" i="14"/>
  <c r="J81" i="14"/>
  <c r="K80" i="14"/>
  <c r="J80" i="14"/>
  <c r="K79" i="14"/>
  <c r="J79" i="14"/>
  <c r="K78" i="14"/>
  <c r="J78" i="14"/>
  <c r="K77" i="14"/>
  <c r="J77" i="14"/>
  <c r="K75" i="14"/>
  <c r="J75" i="14"/>
  <c r="K73" i="14"/>
  <c r="J73" i="14"/>
  <c r="K71" i="14"/>
  <c r="J71" i="14"/>
  <c r="K70" i="14"/>
  <c r="J70" i="14"/>
  <c r="K68" i="14"/>
  <c r="J68" i="14"/>
  <c r="K67" i="14"/>
  <c r="J67" i="14"/>
  <c r="K66" i="14"/>
  <c r="J66" i="14"/>
  <c r="K65" i="14"/>
  <c r="J65" i="14"/>
  <c r="K64" i="14"/>
  <c r="J64" i="14"/>
  <c r="K63" i="14"/>
  <c r="J63" i="14"/>
  <c r="J61" i="14"/>
  <c r="K60" i="14"/>
  <c r="J60" i="14"/>
  <c r="K59" i="14"/>
  <c r="J59" i="14"/>
  <c r="K58" i="14"/>
  <c r="J58" i="14"/>
  <c r="K57" i="14"/>
  <c r="J57" i="14"/>
  <c r="K56" i="14"/>
  <c r="J56" i="14"/>
  <c r="K54" i="14"/>
  <c r="J54" i="14"/>
  <c r="K53" i="14"/>
  <c r="M37" i="18" l="1"/>
  <c r="L37" i="18"/>
  <c r="E25" i="18" l="1"/>
  <c r="E24" i="18"/>
  <c r="N37" i="18"/>
  <c r="O165" i="13"/>
  <c r="O162" i="13"/>
  <c r="O150" i="13"/>
  <c r="O141" i="13"/>
  <c r="O139" i="13"/>
  <c r="O93" i="13"/>
  <c r="O90" i="13"/>
  <c r="O87" i="13"/>
  <c r="O85" i="13"/>
  <c r="O83" i="13"/>
  <c r="O81" i="13"/>
  <c r="O79" i="13"/>
  <c r="O69" i="13"/>
  <c r="O66" i="13"/>
  <c r="O63" i="13"/>
  <c r="O60" i="13"/>
  <c r="O46" i="13"/>
  <c r="O43" i="13"/>
  <c r="O25" i="13"/>
  <c r="O21" i="13"/>
  <c r="B30" i="18"/>
  <c r="F91" i="13" l="1"/>
  <c r="E91" i="13"/>
  <c r="F27" i="13"/>
  <c r="E27" i="13"/>
  <c r="F26" i="13"/>
  <c r="F17" i="13"/>
  <c r="E17" i="13"/>
  <c r="F16" i="13"/>
  <c r="E16" i="13"/>
  <c r="A38" i="12" l="1"/>
  <c r="A37" i="12"/>
  <c r="A36" i="12"/>
  <c r="A35" i="12"/>
  <c r="A34" i="12"/>
  <c r="A33" i="12"/>
  <c r="A32" i="12"/>
  <c r="A31" i="12"/>
  <c r="A30" i="12"/>
  <c r="A29" i="12"/>
  <c r="A28" i="12"/>
  <c r="A27" i="12"/>
  <c r="A26" i="12"/>
  <c r="A25" i="12"/>
  <c r="A24" i="12"/>
  <c r="A23" i="12"/>
  <c r="A22" i="12"/>
  <c r="A21" i="12"/>
  <c r="A20" i="12"/>
  <c r="A19" i="12"/>
  <c r="A18" i="12"/>
  <c r="A17" i="12"/>
  <c r="A16" i="12"/>
  <c r="A15" i="12"/>
  <c r="A13" i="12"/>
  <c r="A12" i="12"/>
  <c r="A11" i="12"/>
  <c r="A9" i="12"/>
  <c r="A8" i="12"/>
  <c r="S33" i="12" l="1"/>
  <c r="R33" i="12"/>
  <c r="Q33" i="12"/>
  <c r="R34" i="12"/>
  <c r="Q34" i="12"/>
  <c r="S34" i="12"/>
  <c r="S19" i="12"/>
  <c r="R19" i="12"/>
  <c r="Q19" i="12"/>
  <c r="S31" i="12"/>
  <c r="R31" i="12"/>
  <c r="Q31" i="12"/>
  <c r="S32" i="12"/>
  <c r="Q32" i="12"/>
  <c r="R32" i="12"/>
  <c r="R26" i="12"/>
  <c r="Q26" i="12"/>
  <c r="S26" i="12"/>
  <c r="R35" i="12"/>
  <c r="S35" i="12"/>
  <c r="Q35" i="12"/>
  <c r="S20" i="12"/>
  <c r="R20" i="12"/>
  <c r="Q20" i="12"/>
  <c r="S28" i="12"/>
  <c r="R28" i="12"/>
  <c r="Q28" i="12"/>
  <c r="S36" i="12"/>
  <c r="R36" i="12"/>
  <c r="Q36" i="12"/>
  <c r="S8" i="12"/>
  <c r="R8" i="12"/>
  <c r="Q8" i="12"/>
  <c r="R9" i="12"/>
  <c r="S9" i="12"/>
  <c r="Q9" i="12"/>
  <c r="S12" i="12"/>
  <c r="Q12" i="12"/>
  <c r="R12" i="12"/>
  <c r="Q29" i="12"/>
  <c r="R29" i="12"/>
  <c r="S29" i="12"/>
  <c r="Q37" i="12"/>
  <c r="R37" i="12"/>
  <c r="S37" i="12"/>
  <c r="S27" i="12"/>
  <c r="R27" i="12"/>
  <c r="Q27" i="12"/>
  <c r="R30" i="12"/>
  <c r="S30" i="12"/>
  <c r="Q30" i="12"/>
  <c r="R38" i="12"/>
  <c r="S38" i="12"/>
  <c r="Q38" i="12"/>
  <c r="M90" i="13" l="1"/>
  <c r="M87" i="13"/>
  <c r="M85" i="13"/>
  <c r="M83" i="13"/>
  <c r="M81" i="13"/>
  <c r="M79" i="13"/>
  <c r="M63" i="13"/>
  <c r="M60" i="13"/>
  <c r="M46" i="13"/>
  <c r="M43" i="13"/>
  <c r="D27" i="21" l="1"/>
  <c r="H26" i="21"/>
  <c r="G26" i="21"/>
  <c r="F26" i="21"/>
  <c r="E26" i="21"/>
  <c r="H25" i="21"/>
  <c r="G25" i="21"/>
  <c r="F25" i="21"/>
  <c r="E25" i="21"/>
  <c r="H24" i="21"/>
  <c r="G24" i="21"/>
  <c r="F24" i="21"/>
  <c r="E24" i="21"/>
  <c r="H23" i="21"/>
  <c r="G23" i="21"/>
  <c r="F23" i="21"/>
  <c r="E23" i="21"/>
  <c r="H22" i="21"/>
  <c r="G22" i="21"/>
  <c r="F22" i="21"/>
  <c r="E22" i="21"/>
  <c r="H21" i="21"/>
  <c r="G21" i="21"/>
  <c r="F21" i="21"/>
  <c r="E21" i="21"/>
  <c r="H20" i="21"/>
  <c r="G20" i="21"/>
  <c r="F20" i="21"/>
  <c r="E20" i="21"/>
  <c r="H19" i="21"/>
  <c r="G19" i="21"/>
  <c r="F19" i="21"/>
  <c r="E19" i="21"/>
  <c r="H18" i="21"/>
  <c r="G18" i="21"/>
  <c r="F18" i="21"/>
  <c r="E18" i="21"/>
  <c r="E17" i="21"/>
  <c r="H17" i="21"/>
  <c r="G17" i="21"/>
  <c r="F17" i="21"/>
  <c r="I26" i="21" l="1"/>
  <c r="I18" i="21"/>
  <c r="I19" i="21"/>
  <c r="I20" i="21"/>
  <c r="G27" i="21"/>
  <c r="I17" i="21"/>
  <c r="I23" i="21"/>
  <c r="I25" i="21"/>
  <c r="I22" i="21"/>
  <c r="I24" i="21"/>
  <c r="I21" i="21"/>
  <c r="F27" i="21"/>
  <c r="H27" i="21"/>
  <c r="E27" i="21"/>
  <c r="F32" i="21" s="1"/>
  <c r="G29" i="21" l="1"/>
  <c r="H29" i="21"/>
  <c r="I27" i="21"/>
  <c r="I29" i="21" s="1"/>
  <c r="F31" i="21"/>
  <c r="F29" i="21"/>
  <c r="J38" i="18" l="1"/>
  <c r="E44" i="13" l="1"/>
  <c r="E41" i="13"/>
  <c r="E77" i="13"/>
  <c r="E108" i="13"/>
  <c r="E61" i="13"/>
  <c r="E57" i="13"/>
  <c r="F44" i="13"/>
  <c r="F41" i="13"/>
  <c r="F77" i="13"/>
  <c r="F108" i="13"/>
  <c r="F61" i="13"/>
  <c r="F57" i="13"/>
  <c r="E26" i="13"/>
  <c r="E22" i="13"/>
  <c r="E18" i="13"/>
  <c r="E86" i="13"/>
  <c r="E84" i="13"/>
  <c r="E82" i="13"/>
  <c r="F22" i="13"/>
  <c r="F18" i="13"/>
  <c r="F86" i="13"/>
  <c r="F84" i="13"/>
  <c r="F82" i="13"/>
  <c r="F88" i="13"/>
  <c r="E88" i="13"/>
  <c r="F80" i="13"/>
  <c r="E80" i="13"/>
  <c r="K72" i="14" l="1"/>
  <c r="J72" i="14"/>
  <c r="S24" i="16"/>
  <c r="P22" i="16"/>
  <c r="M93" i="13"/>
  <c r="M25" i="13"/>
  <c r="M21" i="13"/>
  <c r="S54" i="18"/>
  <c r="S44" i="18"/>
  <c r="I17" i="13"/>
  <c r="I16" i="13"/>
  <c r="I18" i="13"/>
  <c r="I22" i="13"/>
  <c r="I26" i="13"/>
  <c r="I27" i="13"/>
  <c r="I28" i="13"/>
  <c r="I41" i="13"/>
  <c r="I44" i="13"/>
  <c r="I57" i="13"/>
  <c r="I61" i="13"/>
  <c r="I77" i="13"/>
  <c r="I78" i="13"/>
  <c r="I80" i="13"/>
  <c r="I82" i="13"/>
  <c r="I84" i="13"/>
  <c r="I86" i="13"/>
  <c r="I88" i="13"/>
  <c r="I91" i="13"/>
  <c r="AN105" i="13"/>
  <c r="AO105" i="13"/>
  <c r="AP105" i="13"/>
  <c r="AR105" i="13"/>
  <c r="AS105" i="13"/>
  <c r="AT105" i="13"/>
  <c r="AU105" i="13"/>
  <c r="AV105" i="13"/>
  <c r="AW105" i="13"/>
  <c r="AX105" i="13"/>
  <c r="AY105" i="13"/>
  <c r="AZ105" i="13"/>
  <c r="BA105" i="13"/>
  <c r="BB105" i="13"/>
  <c r="BC105" i="13"/>
  <c r="I108" i="13"/>
  <c r="I110" i="13"/>
  <c r="I112" i="13"/>
  <c r="I114" i="13"/>
  <c r="I116" i="13"/>
  <c r="I118" i="13"/>
  <c r="I120" i="13"/>
  <c r="I122" i="13"/>
  <c r="I124" i="13"/>
  <c r="I126" i="13"/>
  <c r="I128" i="13"/>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48" i="12"/>
  <c r="I49" i="12"/>
  <c r="I50" i="12"/>
  <c r="I52" i="12"/>
  <c r="I53" i="12"/>
  <c r="I54" i="12"/>
  <c r="Y22" i="16" l="1"/>
  <c r="W22" i="16" l="1"/>
  <c r="Y24" i="16"/>
  <c r="W24" i="16" l="1"/>
  <c r="S17" i="16" l="1"/>
  <c r="Y17" i="16" l="1"/>
  <c r="W17" i="16" l="1"/>
  <c r="M38" i="13" l="1"/>
  <c r="M56" i="13"/>
  <c r="F27" i="16"/>
  <c r="F116" i="13"/>
  <c r="F23" i="13"/>
  <c r="E31" i="16"/>
  <c r="E122" i="13"/>
  <c r="E23" i="13"/>
  <c r="E17" i="16"/>
  <c r="F164" i="13"/>
  <c r="F83" i="13"/>
  <c r="F126" i="13"/>
  <c r="E68" i="13"/>
  <c r="E139" i="13"/>
  <c r="E63" i="13"/>
  <c r="E89" i="13"/>
  <c r="F130" i="13"/>
  <c r="F60" i="13"/>
  <c r="E8" i="16"/>
  <c r="E87" i="13"/>
  <c r="E114" i="13"/>
  <c r="M66" i="13"/>
  <c r="E111" i="13"/>
  <c r="F64" i="13"/>
  <c r="E148" i="13"/>
  <c r="I117" i="13"/>
  <c r="I125" i="13"/>
  <c r="I47" i="13"/>
  <c r="I22" i="16"/>
  <c r="E140" i="13"/>
  <c r="F140" i="13"/>
  <c r="F38" i="13"/>
  <c r="I36" i="13"/>
  <c r="F23" i="16"/>
  <c r="F150" i="13"/>
  <c r="E27" i="16"/>
  <c r="E116" i="13"/>
  <c r="E58" i="13"/>
  <c r="E126" i="13"/>
  <c r="F160" i="13"/>
  <c r="F69" i="13"/>
  <c r="F93" i="13"/>
  <c r="E20" i="13"/>
  <c r="E127" i="13"/>
  <c r="F42" i="13"/>
  <c r="E25" i="13"/>
  <c r="F124" i="13"/>
  <c r="E46" i="13"/>
  <c r="E162" i="13"/>
  <c r="E79" i="13"/>
  <c r="E62" i="13"/>
  <c r="F67" i="13"/>
  <c r="E113" i="13"/>
  <c r="E115" i="13"/>
  <c r="I28" i="16"/>
  <c r="I111" i="13"/>
  <c r="I160" i="13"/>
  <c r="I24" i="16"/>
  <c r="E38" i="13"/>
  <c r="F56" i="13"/>
  <c r="F19" i="16"/>
  <c r="F85" i="13"/>
  <c r="F89" i="13"/>
  <c r="E23" i="16"/>
  <c r="E21" i="13"/>
  <c r="E81" i="13"/>
  <c r="F139" i="13"/>
  <c r="F63" i="13"/>
  <c r="F62" i="13"/>
  <c r="E30" i="16"/>
  <c r="E121" i="13"/>
  <c r="F29" i="16"/>
  <c r="F28" i="16"/>
  <c r="F118" i="13"/>
  <c r="E40" i="13"/>
  <c r="E149" i="13"/>
  <c r="E66" i="13"/>
  <c r="M165" i="13"/>
  <c r="F111" i="13"/>
  <c r="E123" i="13"/>
  <c r="F113" i="13"/>
  <c r="E129" i="13"/>
  <c r="E119" i="13"/>
  <c r="I39" i="13"/>
  <c r="I75" i="12"/>
  <c r="I151" i="13"/>
  <c r="F37" i="13"/>
  <c r="E56" i="13"/>
  <c r="F165" i="13"/>
  <c r="F78" i="13"/>
  <c r="E42" i="13"/>
  <c r="E19" i="16"/>
  <c r="E85" i="13"/>
  <c r="F17" i="16"/>
  <c r="F46" i="13"/>
  <c r="F127" i="13"/>
  <c r="F58" i="13"/>
  <c r="F25" i="13"/>
  <c r="E26" i="16"/>
  <c r="F21" i="16"/>
  <c r="F24" i="16"/>
  <c r="F112" i="13"/>
  <c r="F24" i="13"/>
  <c r="E130" i="13"/>
  <c r="E60" i="13"/>
  <c r="M162" i="13"/>
  <c r="E39" i="13"/>
  <c r="F129" i="13"/>
  <c r="F117" i="13"/>
  <c r="E138" i="13"/>
  <c r="I109" i="13"/>
  <c r="I8" i="16"/>
  <c r="I17" i="16"/>
  <c r="I64" i="13"/>
  <c r="E36" i="13"/>
  <c r="E55" i="13"/>
  <c r="F161" i="13"/>
  <c r="F65" i="13"/>
  <c r="E25" i="16"/>
  <c r="E165" i="13"/>
  <c r="E78" i="13"/>
  <c r="F131" i="13"/>
  <c r="F30" i="16"/>
  <c r="F121" i="13"/>
  <c r="E43" i="13"/>
  <c r="E29" i="16"/>
  <c r="E22" i="16"/>
  <c r="E110" i="13"/>
  <c r="F120" i="13"/>
  <c r="F20" i="16"/>
  <c r="F92" i="13"/>
  <c r="F19" i="13"/>
  <c r="E124" i="13"/>
  <c r="F45" i="13"/>
  <c r="M139" i="13"/>
  <c r="F123" i="13"/>
  <c r="F151" i="13"/>
  <c r="F148" i="13"/>
  <c r="I26" i="16"/>
  <c r="I30" i="16"/>
  <c r="E37" i="13"/>
  <c r="F55" i="13"/>
  <c r="F141" i="13"/>
  <c r="F59" i="13"/>
  <c r="E150" i="13"/>
  <c r="E161" i="13"/>
  <c r="E65" i="13"/>
  <c r="F114" i="13"/>
  <c r="F26" i="16"/>
  <c r="F21" i="13"/>
  <c r="E163" i="13"/>
  <c r="E18" i="16"/>
  <c r="E90" i="13"/>
  <c r="F81" i="13"/>
  <c r="F8" i="16"/>
  <c r="F87" i="13"/>
  <c r="E28" i="16"/>
  <c r="E118" i="13"/>
  <c r="F28" i="13"/>
  <c r="M150" i="13"/>
  <c r="F39" i="13"/>
  <c r="F125" i="13"/>
  <c r="F109" i="13"/>
  <c r="F115" i="13"/>
  <c r="I67" i="13"/>
  <c r="I121" i="13"/>
  <c r="I138" i="13"/>
  <c r="I115" i="13"/>
  <c r="I113" i="13"/>
  <c r="F36" i="13"/>
  <c r="J69" i="14"/>
  <c r="E47" i="13" s="1"/>
  <c r="F128" i="13"/>
  <c r="E45" i="13"/>
  <c r="E120" i="13"/>
  <c r="E141" i="13"/>
  <c r="E59" i="13"/>
  <c r="F68" i="13"/>
  <c r="F22" i="16"/>
  <c r="F110" i="13"/>
  <c r="F25" i="16"/>
  <c r="E131" i="13"/>
  <c r="E164" i="13"/>
  <c r="E83" i="13"/>
  <c r="F20" i="13"/>
  <c r="F162" i="13"/>
  <c r="F79" i="13"/>
  <c r="E24" i="16"/>
  <c r="E112" i="13"/>
  <c r="E24" i="13"/>
  <c r="M141" i="13"/>
  <c r="E151" i="13"/>
  <c r="E109" i="13"/>
  <c r="E117" i="13"/>
  <c r="F119" i="13"/>
  <c r="I76" i="12"/>
  <c r="I129" i="13"/>
  <c r="I140" i="13"/>
  <c r="I123" i="13"/>
  <c r="I119" i="13"/>
  <c r="I55" i="13"/>
  <c r="F31" i="16"/>
  <c r="F122" i="13"/>
  <c r="E28" i="13"/>
  <c r="F40" i="13"/>
  <c r="E128" i="13"/>
  <c r="F43" i="13"/>
  <c r="F47" i="13"/>
  <c r="F18" i="16"/>
  <c r="F90" i="13"/>
  <c r="F163" i="13"/>
  <c r="E93" i="13"/>
  <c r="E160" i="13"/>
  <c r="E69" i="13"/>
  <c r="E21" i="16"/>
  <c r="F149" i="13"/>
  <c r="F66" i="13"/>
  <c r="E20" i="16"/>
  <c r="E92" i="13"/>
  <c r="E19" i="13"/>
  <c r="M69" i="13"/>
  <c r="E67" i="13"/>
  <c r="E125" i="13"/>
  <c r="E64" i="13"/>
  <c r="F138" i="13"/>
  <c r="I21" i="16"/>
  <c r="I148" i="13"/>
  <c r="I19" i="16"/>
  <c r="I163" i="13"/>
  <c r="I127" i="13"/>
  <c r="AN97" i="13" l="1"/>
  <c r="AV97" i="13"/>
  <c r="AN98" i="13"/>
  <c r="AT97" i="13"/>
  <c r="BB97" i="13"/>
  <c r="AO97" i="13"/>
  <c r="AW97" i="13"/>
  <c r="AP97" i="13"/>
  <c r="AX97" i="13"/>
  <c r="AU97" i="13"/>
  <c r="BC97" i="13"/>
  <c r="AQ97" i="13"/>
  <c r="AY97" i="13"/>
  <c r="AR97" i="13"/>
  <c r="AZ97" i="13"/>
  <c r="AS97" i="13"/>
  <c r="BA97" i="13"/>
  <c r="BC102" i="13" l="1"/>
  <c r="AZ102" i="13"/>
  <c r="AS102" i="13"/>
  <c r="AR102" i="13"/>
  <c r="AY102" i="13"/>
  <c r="AP102" i="13"/>
  <c r="AO102" i="13"/>
  <c r="AQ102" i="13"/>
  <c r="AW102" i="13"/>
  <c r="AU102" i="13"/>
  <c r="BA102" i="13"/>
  <c r="AT102" i="13"/>
  <c r="AV102" i="13"/>
  <c r="AX102" i="13"/>
  <c r="BB102" i="13"/>
  <c r="AN102" i="13"/>
  <c r="Q151" i="13" l="1"/>
  <c r="Q148" i="13"/>
  <c r="AF151" i="13"/>
  <c r="AF148" i="13"/>
  <c r="L8" i="16" l="1"/>
  <c r="N8" i="16"/>
  <c r="T148" i="13" l="1"/>
  <c r="V148" i="13" l="1"/>
  <c r="Z148" i="13"/>
  <c r="X148" i="13"/>
  <c r="V151" i="13" l="1"/>
  <c r="X151" i="13" l="1"/>
  <c r="T151" i="13"/>
  <c r="Z151" i="13" l="1"/>
  <c r="P140" i="13" l="1"/>
  <c r="P27" i="13"/>
  <c r="AH27" i="13" l="1"/>
  <c r="AH140" i="13"/>
  <c r="AC27" i="13" l="1"/>
  <c r="AD27" i="13"/>
  <c r="AC140" i="13"/>
  <c r="AD140" i="13"/>
  <c r="AN91" i="13" l="1"/>
  <c r="AI91" i="13" l="1"/>
  <c r="AG140" i="13"/>
  <c r="AI67" i="13" l="1"/>
  <c r="AG27" i="13"/>
  <c r="AI160" i="13"/>
  <c r="AJ163" i="13" l="1"/>
  <c r="AI41" i="13"/>
  <c r="AE27" i="13"/>
  <c r="AI26" i="13"/>
  <c r="AP44" i="13"/>
  <c r="AE140" i="13"/>
  <c r="S27" i="13" l="1"/>
  <c r="AI47" i="13"/>
  <c r="Q27" i="13"/>
  <c r="R27" i="13"/>
  <c r="S140" i="13"/>
  <c r="Q140" i="13"/>
  <c r="R140" i="13"/>
  <c r="T140" i="13"/>
  <c r="T27" i="13"/>
  <c r="AF27" i="13" l="1"/>
  <c r="AX115" i="13"/>
  <c r="AZ115" i="13"/>
  <c r="AQ115" i="13"/>
  <c r="AW115" i="13"/>
  <c r="AS115" i="13"/>
  <c r="AR115" i="13"/>
  <c r="AT115" i="13"/>
  <c r="AU115" i="13"/>
  <c r="BB115" i="13"/>
  <c r="BC115" i="13"/>
  <c r="BA115" i="13"/>
  <c r="AV115" i="13"/>
  <c r="AY115" i="13"/>
  <c r="AO115" i="13"/>
  <c r="AN115" i="13"/>
  <c r="AP115" i="13"/>
  <c r="AF140" i="13"/>
  <c r="AQ125" i="13"/>
  <c r="AV125" i="13"/>
  <c r="AP125" i="13"/>
  <c r="AY125" i="13"/>
  <c r="AX125" i="13"/>
  <c r="AZ125" i="13"/>
  <c r="BC125" i="13"/>
  <c r="BA125" i="13"/>
  <c r="AR125" i="13"/>
  <c r="BB125" i="13"/>
  <c r="AU125" i="13"/>
  <c r="AS125" i="13"/>
  <c r="AT125" i="13"/>
  <c r="AO125" i="13"/>
  <c r="AN125" i="13"/>
  <c r="AW125" i="13"/>
  <c r="AN127" i="13" l="1"/>
  <c r="BB127" i="13"/>
  <c r="AV127" i="13"/>
  <c r="BA127" i="13"/>
  <c r="AZ127" i="13"/>
  <c r="AR127" i="13"/>
  <c r="AX127" i="13"/>
  <c r="AU127" i="13"/>
  <c r="BC127" i="13"/>
  <c r="AP127" i="13"/>
  <c r="AQ127" i="13"/>
  <c r="AW127" i="13"/>
  <c r="AO127" i="13"/>
  <c r="AY127" i="13"/>
  <c r="AS127" i="13"/>
  <c r="AT127" i="13"/>
  <c r="BB113" i="13"/>
  <c r="AO113" i="13"/>
  <c r="AN113" i="13"/>
  <c r="BA113" i="13"/>
  <c r="AR113" i="13"/>
  <c r="AX113" i="13"/>
  <c r="AS113" i="13"/>
  <c r="AU113" i="13"/>
  <c r="AQ113" i="13"/>
  <c r="AP113" i="13"/>
  <c r="AW113" i="13"/>
  <c r="AT113" i="13"/>
  <c r="AV113" i="13"/>
  <c r="AZ113" i="13"/>
  <c r="AY113" i="13"/>
  <c r="BC113" i="13"/>
  <c r="AP109" i="13"/>
  <c r="BC109" i="13"/>
  <c r="AQ109" i="13"/>
  <c r="BA109" i="13"/>
  <c r="AV109" i="13"/>
  <c r="AY109" i="13"/>
  <c r="AW109" i="13"/>
  <c r="AR109" i="13"/>
  <c r="AX109" i="13"/>
  <c r="AT109" i="13"/>
  <c r="AZ109" i="13"/>
  <c r="BB109" i="13"/>
  <c r="AS109" i="13"/>
  <c r="AO109" i="13"/>
  <c r="AN109" i="13"/>
  <c r="AU109" i="13"/>
  <c r="AV111" i="13"/>
  <c r="AQ111" i="13"/>
  <c r="AW111" i="13"/>
  <c r="AP111" i="13"/>
  <c r="BB111" i="13"/>
  <c r="AY111" i="13"/>
  <c r="BC111" i="13"/>
  <c r="AS111" i="13"/>
  <c r="BA111" i="13"/>
  <c r="AT111" i="13"/>
  <c r="AN111" i="13"/>
  <c r="AR111" i="13"/>
  <c r="AU111" i="13"/>
  <c r="AX111" i="13"/>
  <c r="AO111" i="13"/>
  <c r="AZ111" i="13"/>
  <c r="U27" i="13" l="1"/>
  <c r="U140" i="13" l="1"/>
  <c r="V27" i="13" l="1"/>
  <c r="V140" i="13" l="1"/>
  <c r="W27" i="13" l="1"/>
  <c r="W140" i="13" l="1"/>
  <c r="X27" i="13" l="1"/>
  <c r="X140" i="13" l="1"/>
  <c r="Y27" i="13" l="1"/>
  <c r="Y140" i="13" l="1"/>
  <c r="Z27" i="13" l="1"/>
  <c r="Z140" i="13" l="1"/>
  <c r="AA27" i="13" l="1"/>
  <c r="AB27" i="13" l="1"/>
  <c r="AA140" i="13" l="1"/>
  <c r="AB140" i="13" l="1"/>
  <c r="O52" i="12" l="1"/>
  <c r="L52" i="12" l="1"/>
  <c r="R17" i="12" l="1"/>
  <c r="S17" i="12"/>
  <c r="R11" i="12"/>
  <c r="S11" i="12"/>
  <c r="Q17" i="12" l="1"/>
  <c r="Q11" i="12"/>
  <c r="Q25" i="12" l="1"/>
  <c r="Q24" i="12"/>
  <c r="Q18" i="12" l="1"/>
  <c r="Q16" i="12"/>
  <c r="Q23" i="12"/>
  <c r="Q22" i="12"/>
  <c r="Q13" i="12"/>
  <c r="Q15" i="12"/>
  <c r="Q21" i="12"/>
  <c r="R25" i="12" l="1"/>
  <c r="R24" i="12"/>
  <c r="R15" i="12" l="1"/>
  <c r="R18" i="12"/>
  <c r="R13" i="12"/>
  <c r="R23" i="12"/>
  <c r="R22" i="12"/>
  <c r="R21" i="12"/>
  <c r="R16" i="12"/>
  <c r="S24" i="12" l="1"/>
  <c r="S25" i="12"/>
  <c r="S13" i="12" l="1"/>
  <c r="S15" i="12"/>
  <c r="S16" i="12"/>
  <c r="S18" i="12"/>
  <c r="S21" i="12"/>
  <c r="S22" i="12"/>
  <c r="S2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Macdonald Nicola (Central Analysis)</author>
  </authors>
  <commentList>
    <comment ref="D16" authorId="0" shapeId="0" xr:uid="{00000000-0006-0000-0A00-000001000000}">
      <text>
        <r>
          <rPr>
            <b/>
            <sz val="9"/>
            <color indexed="81"/>
            <rFont val="Tahoma"/>
            <family val="2"/>
          </rPr>
          <t>Macdonald Nicola (Central Analysis):</t>
        </r>
        <r>
          <rPr>
            <sz val="9"/>
            <color indexed="81"/>
            <rFont val="Tahoma"/>
            <family val="2"/>
          </rPr>
          <t xml:space="preserve">
Identified by Adam Slim tool</t>
        </r>
      </text>
    </comment>
    <comment ref="E16" authorId="0" shapeId="0" xr:uid="{00000000-0006-0000-0A00-000002000000}">
      <text>
        <r>
          <rPr>
            <b/>
            <sz val="9"/>
            <color indexed="81"/>
            <rFont val="Tahoma"/>
            <family val="2"/>
          </rPr>
          <t>Macdonald Nicola (Central Analysis):</t>
        </r>
        <r>
          <rPr>
            <sz val="9"/>
            <color indexed="81"/>
            <rFont val="Tahoma"/>
            <family val="2"/>
          </rPr>
          <t xml:space="preserve">
Identified by spreadsheet studio
Not completed for all sheets yet</t>
        </r>
      </text>
    </comment>
  </commentList>
</comments>
</file>

<file path=xl/sharedStrings.xml><?xml version="1.0" encoding="utf-8"?>
<sst xmlns="http://schemas.openxmlformats.org/spreadsheetml/2006/main" count="5667" uniqueCount="2060">
  <si>
    <t>ELCIE01</t>
  </si>
  <si>
    <t>ELCII01</t>
  </si>
  <si>
    <t>ELCEE01</t>
  </si>
  <si>
    <t>ELCEI01</t>
  </si>
  <si>
    <t>EWNDONS201</t>
  </si>
  <si>
    <t>EWNDONS101</t>
  </si>
  <si>
    <t>ELCCOA01</t>
  </si>
  <si>
    <t>ELCBFG01</t>
  </si>
  <si>
    <t>*Process Set Membership</t>
  </si>
  <si>
    <t>Region Name</t>
  </si>
  <si>
    <t>Region</t>
  </si>
  <si>
    <t>EMSW01</t>
  </si>
  <si>
    <t>ECOAQR01</t>
  </si>
  <si>
    <t>ECOAQ01</t>
  </si>
  <si>
    <t>ECOARR01</t>
  </si>
  <si>
    <t>CAP_BND~2010</t>
  </si>
  <si>
    <t>New distribution of fuels to electricity sector</t>
  </si>
  <si>
    <t>GW</t>
  </si>
  <si>
    <t>ELE</t>
  </si>
  <si>
    <t>ENUCPWR101</t>
  </si>
  <si>
    <t>EHYDPMP01</t>
  </si>
  <si>
    <t>OILHFO</t>
  </si>
  <si>
    <t>ENGACCTRR01</t>
  </si>
  <si>
    <t>ENGAOCT01</t>
  </si>
  <si>
    <t>EHYD01</t>
  </si>
  <si>
    <t>NEW RENEWABLE technologies</t>
  </si>
  <si>
    <t>NEW OIL technologies</t>
  </si>
  <si>
    <t>NEW COAL technologies</t>
  </si>
  <si>
    <t>PEAK</t>
  </si>
  <si>
    <t>ELCNGA01</t>
  </si>
  <si>
    <t>EHYGOCT01</t>
  </si>
  <si>
    <t>EHYGCCT01</t>
  </si>
  <si>
    <t>ELCGEN</t>
  </si>
  <si>
    <t>EHFOIGCCQ01</t>
  </si>
  <si>
    <t>EHFOIGCC01</t>
  </si>
  <si>
    <t>ENGAQR01</t>
  </si>
  <si>
    <t>NEW HYDROGEN technologies</t>
  </si>
  <si>
    <t>NCAP_FOM</t>
  </si>
  <si>
    <t>NCAP_COST~2040</t>
  </si>
  <si>
    <t>NCAP_COST~2030</t>
  </si>
  <si>
    <t>NCAP_COST~2020</t>
  </si>
  <si>
    <t>NEW NATURAL GAS technologies</t>
  </si>
  <si>
    <t>NEW NUCLEAR technologies</t>
  </si>
  <si>
    <t>ESOL01</t>
  </si>
  <si>
    <t>EWAV101</t>
  </si>
  <si>
    <t>EWNDOFF201</t>
  </si>
  <si>
    <t>EWNDOFF101</t>
  </si>
  <si>
    <t>Primary Commodity Group</t>
  </si>
  <si>
    <t>TimeSlice level of Process Activity</t>
  </si>
  <si>
    <t>TechDesc</t>
  </si>
  <si>
    <t>Comm-IN</t>
  </si>
  <si>
    <t>Comm-OUT</t>
  </si>
  <si>
    <t>START</t>
  </si>
  <si>
    <t>Sets</t>
  </si>
  <si>
    <t>EFF</t>
  </si>
  <si>
    <t>~FI_Process</t>
  </si>
  <si>
    <t>Tact</t>
  </si>
  <si>
    <t>Tcap</t>
  </si>
  <si>
    <t>Tslvl</t>
  </si>
  <si>
    <t>PrimaryCG</t>
  </si>
  <si>
    <t>Vintage</t>
  </si>
  <si>
    <t>Technology Name</t>
  </si>
  <si>
    <t>Technology Description</t>
  </si>
  <si>
    <t>Activity Unit</t>
  </si>
  <si>
    <t>Capacity Unit</t>
  </si>
  <si>
    <t>Vintage Tracking</t>
  </si>
  <si>
    <t>Input Commodity</t>
  </si>
  <si>
    <t>Output Commodity</t>
  </si>
  <si>
    <t>CAP2ACT</t>
  </si>
  <si>
    <t>PJ_a</t>
  </si>
  <si>
    <t>PJ</t>
  </si>
  <si>
    <t>ELCNGA</t>
  </si>
  <si>
    <t>NGAPTR</t>
  </si>
  <si>
    <t>ELCHFO</t>
  </si>
  <si>
    <t>ELCCOA</t>
  </si>
  <si>
    <t>COA</t>
  </si>
  <si>
    <t>ELCBFG</t>
  </si>
  <si>
    <t>*Unit</t>
  </si>
  <si>
    <t>*Technology Name</t>
  </si>
  <si>
    <t>LIFE</t>
  </si>
  <si>
    <t>NCAP_AF</t>
  </si>
  <si>
    <t>ACT_COST</t>
  </si>
  <si>
    <t>NCAP_COST</t>
  </si>
  <si>
    <t>ETIS101</t>
  </si>
  <si>
    <t>ENGACCTQ01</t>
  </si>
  <si>
    <t>~FI_T</t>
  </si>
  <si>
    <t>TechName</t>
  </si>
  <si>
    <t>ELECTRICITY TRANSMISSION</t>
  </si>
  <si>
    <t>ELC-CRR</t>
  </si>
  <si>
    <t>ELC-GRR</t>
  </si>
  <si>
    <t>NEW BIOENERGY technologies</t>
  </si>
  <si>
    <t>ETIB201</t>
  </si>
  <si>
    <t>ETIB101</t>
  </si>
  <si>
    <t>EBIOSQ01</t>
  </si>
  <si>
    <t>EBIO01</t>
  </si>
  <si>
    <t>PRE</t>
  </si>
  <si>
    <t>UK</t>
  </si>
  <si>
    <t>NCAP_ILED</t>
  </si>
  <si>
    <t>DAYNITE</t>
  </si>
  <si>
    <t xml:space="preserve"> </t>
  </si>
  <si>
    <t>CAP_BND~0</t>
  </si>
  <si>
    <t>WNDONS</t>
  </si>
  <si>
    <t>WAV</t>
  </si>
  <si>
    <t>TID</t>
  </si>
  <si>
    <t>SOL</t>
  </si>
  <si>
    <t>URN045</t>
  </si>
  <si>
    <t>ELCWNDONS</t>
  </si>
  <si>
    <t>ELCWNDONS01</t>
  </si>
  <si>
    <t>ELCWNDOFS</t>
  </si>
  <si>
    <t>ELCWNDOFS01</t>
  </si>
  <si>
    <t>ELCWAV01</t>
  </si>
  <si>
    <t>ELCWAV</t>
  </si>
  <si>
    <t>ELCTID01</t>
  </si>
  <si>
    <t>ELCTID</t>
  </si>
  <si>
    <t>ELCSOL01</t>
  </si>
  <si>
    <t>ELCSOL</t>
  </si>
  <si>
    <t>ELCURN01</t>
  </si>
  <si>
    <t>ELCURN</t>
  </si>
  <si>
    <t>WNDOFF</t>
  </si>
  <si>
    <t>ELCBOM</t>
  </si>
  <si>
    <t>ELCHYD01</t>
  </si>
  <si>
    <t>ENV_ACT~SKNELCCO2C</t>
  </si>
  <si>
    <t>ENV_ACT~SKNELCCO2G</t>
  </si>
  <si>
    <t>ENV_ACT~SKNELCCO2O</t>
  </si>
  <si>
    <t>ENV_ACT~SKNELCCO2B</t>
  </si>
  <si>
    <t>W-N</t>
  </si>
  <si>
    <t>W-D</t>
  </si>
  <si>
    <t>W-P</t>
  </si>
  <si>
    <t>W-E</t>
  </si>
  <si>
    <t>P-N</t>
  </si>
  <si>
    <t>P-D</t>
  </si>
  <si>
    <t>P-P</t>
  </si>
  <si>
    <t>P-E</t>
  </si>
  <si>
    <t>S-N</t>
  </si>
  <si>
    <t>S-D</t>
  </si>
  <si>
    <t>S-P</t>
  </si>
  <si>
    <t>S-E</t>
  </si>
  <si>
    <t>A-N</t>
  </si>
  <si>
    <t>A-D</t>
  </si>
  <si>
    <t>A-P</t>
  </si>
  <si>
    <t>A-E</t>
  </si>
  <si>
    <t>ELCSURPLUS</t>
  </si>
  <si>
    <t>FLO_SHAR~FX~2030</t>
  </si>
  <si>
    <t>*TechDesc</t>
  </si>
  <si>
    <t>Technology description</t>
  </si>
  <si>
    <t>Electricity sector Subres distribution, import/export and miscellaneous technologies</t>
  </si>
  <si>
    <t>YES</t>
  </si>
  <si>
    <t>ELE,STGTSS</t>
  </si>
  <si>
    <t>New STORAGE technologies</t>
  </si>
  <si>
    <t>NCAP_AFA</t>
  </si>
  <si>
    <t>CAP_BND~2050</t>
  </si>
  <si>
    <t>ELC</t>
  </si>
  <si>
    <t>ELCHYG</t>
  </si>
  <si>
    <t>ELCHYGIGCC</t>
  </si>
  <si>
    <t>HYGL-IGCC</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</si>
  <si>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</si>
  <si>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</si>
  <si>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</si>
  <si>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</si>
  <si>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</si>
  <si>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</si>
  <si>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</si>
  <si>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</si>
  <si>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</si>
  <si>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</si>
  <si>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</si>
  <si>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</si>
  <si>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</si>
  <si>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</si>
  <si>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</si>
  <si>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</si>
  <si>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</si>
  <si>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NRG</t>
  </si>
  <si>
    <t>ELCCOMAIR</t>
  </si>
  <si>
    <t>FLO_SHAR~FX~2010</t>
  </si>
  <si>
    <t>FLO_SHAR~FX~0</t>
  </si>
  <si>
    <t>S_EFF~2010</t>
  </si>
  <si>
    <t>S_EFF~2050</t>
  </si>
  <si>
    <t>NCAP_FOM~2010</t>
  </si>
  <si>
    <t>NCAP_FOM~2050</t>
  </si>
  <si>
    <t>NCAP_COST~2010</t>
  </si>
  <si>
    <t>NCAP_COST~2050</t>
  </si>
  <si>
    <t>ECAESCON01</t>
  </si>
  <si>
    <t>ESTGCAES01</t>
  </si>
  <si>
    <t>ECAESTUR01</t>
  </si>
  <si>
    <t>ESTGAACAES01</t>
  </si>
  <si>
    <t>ESTGBNAS01</t>
  </si>
  <si>
    <t>ESTGBALA01</t>
  </si>
  <si>
    <t>ESTGBRF01</t>
  </si>
  <si>
    <t>HYGLHPT</t>
  </si>
  <si>
    <t>HYGLHPD</t>
  </si>
  <si>
    <t>ELCHYGD</t>
  </si>
  <si>
    <t>Electricity from NGA plants retrofitted with CCS</t>
  </si>
  <si>
    <t>Electricity from coal plants retrofitted with CCS</t>
  </si>
  <si>
    <t>Electricity sector Subres commodity definitions</t>
  </si>
  <si>
    <t>ELCMSWORG01</t>
  </si>
  <si>
    <t>MSWORG</t>
  </si>
  <si>
    <t>ELCMSWINO01</t>
  </si>
  <si>
    <t>MSWINO</t>
  </si>
  <si>
    <t>ELCMSWINO</t>
  </si>
  <si>
    <t>ELCMSWORG</t>
  </si>
  <si>
    <t>FLO_SHAR~UP</t>
  </si>
  <si>
    <t>Comm-OUT-A</t>
  </si>
  <si>
    <t>OUTPUT</t>
  </si>
  <si>
    <t>ELC.HYDROGEN.FROM-IGCC.</t>
  </si>
  <si>
    <t>Removed by PED to solve peak elc problem - for deletion</t>
  </si>
  <si>
    <t>ELCBOG-LF01</t>
  </si>
  <si>
    <t>Electricity Subres network and storage infrastructure technologies</t>
  </si>
  <si>
    <t>Electricity Subres generation technologies</t>
  </si>
  <si>
    <t>Electricity sector Subres process definitions</t>
  </si>
  <si>
    <t>BSTWWST</t>
  </si>
  <si>
    <t>DISTR</t>
  </si>
  <si>
    <t>Electricity sector Subres fuel delivery processes</t>
  </si>
  <si>
    <t>ELCPELL01</t>
  </si>
  <si>
    <t>ELCPELL</t>
  </si>
  <si>
    <t>ELCSTWWST01</t>
  </si>
  <si>
    <t>ELCSTWWST</t>
  </si>
  <si>
    <t>ELCBIOOIL01</t>
  </si>
  <si>
    <t>ELCBIOOIL</t>
  </si>
  <si>
    <t>ELCMSC</t>
  </si>
  <si>
    <t>ELCHYDDAM</t>
  </si>
  <si>
    <t>ELCBOM01</t>
  </si>
  <si>
    <t>BOM</t>
  </si>
  <si>
    <t>ELCTRANSGAS</t>
  </si>
  <si>
    <t>ELC.TIDAL.ENERGY.</t>
  </si>
  <si>
    <t>ELC.WAVE.ENERGY.</t>
  </si>
  <si>
    <t>ELC.COMPRESSED-AIR.STORAGE.</t>
  </si>
  <si>
    <t>ELC.DISTN: .01.BLAST-FURNACE-GAS.</t>
  </si>
  <si>
    <t>ELC.DISTN: .01.COAL.</t>
  </si>
  <si>
    <t>ELC.DISTN: .01.NATURAL-GAS.</t>
  </si>
  <si>
    <t>ELC.DISTN: .01.MSW-ORGANIC.</t>
  </si>
  <si>
    <t>ELC.DISTN: .01.MSW-INORGANIC.</t>
  </si>
  <si>
    <t>ELC.INTERCONNECTION: .01.IMPORT.CONTINENTAL-EUROPE.</t>
  </si>
  <si>
    <t>ELC.INTERCONNECTION: .01.IMPORT.IRELAND.</t>
  </si>
  <si>
    <t>ELC.INTERCONNECTION: .01.EXPORT.CONTINENTAL-EUROPE.</t>
  </si>
  <si>
    <t>ELC.INTERCONNECTION: .01.EXPORT.IRELAND.</t>
  </si>
  <si>
    <t>ELC.DISTN: .01.BIOOIL.</t>
  </si>
  <si>
    <t>ELC.DISTN: .01.WIND-ONSHORE.</t>
  </si>
  <si>
    <t>ELC.DISTN: .01.WIND-OFFSHORE.</t>
  </si>
  <si>
    <t>ELC.DISTN: .01.WAVE.</t>
  </si>
  <si>
    <t>ELC.DISTN: .01.TIDAL.</t>
  </si>
  <si>
    <t>ELC.DISTN: .01.SOLAR.</t>
  </si>
  <si>
    <t>ELC.DISTN: .01.URANIUM.</t>
  </si>
  <si>
    <t>ELC.DISTN: .01.BIOMETHANE.</t>
  </si>
  <si>
    <t>ELC.DISTN: .01.HYDROGEN.FROM-TRANSMISSION-NETWORK.</t>
  </si>
  <si>
    <t>ELC.DISTN: .01.HYDROGEN.FROM-IGCC.</t>
  </si>
  <si>
    <t>Electricity sector Subres generation technologies</t>
  </si>
  <si>
    <t>Electricity sector Subres network and storage technologies</t>
  </si>
  <si>
    <t>ELCBOG-AD01</t>
  </si>
  <si>
    <t>ELC.DISTN: .01.BIOGAS.FROM-ANAEROBIC-DIGESTION.</t>
  </si>
  <si>
    <t>ELC.DISTN: .01.PELLETS.LOW-QUALITY.</t>
  </si>
  <si>
    <t>ELCPELH01</t>
  </si>
  <si>
    <t>ELC.DISTN: .01.PELLETS.HIGH-QUALITY.</t>
  </si>
  <si>
    <t>ELC.DISTN: .01.STRAW.WASTE.</t>
  </si>
  <si>
    <t>ELCBIOCOA</t>
  </si>
  <si>
    <t>ELCBIOCOA01</t>
  </si>
  <si>
    <t>ETRANSGAS01</t>
  </si>
  <si>
    <t>ELC.DISTN: .01.TRANSMISSION-NETWORK-GAS-MIX.NGA-BOM-HYG.</t>
  </si>
  <si>
    <t>ESTWWST01</t>
  </si>
  <si>
    <t>ELCHFO01</t>
  </si>
  <si>
    <t>ELC.DISTN: .01.HEAVY-FUEL-OIL.</t>
  </si>
  <si>
    <t>ELCLFO01</t>
  </si>
  <si>
    <t>ELCLPG01</t>
  </si>
  <si>
    <t>ELC.DISTN: .01.LIGHT-FUEL-OIL.</t>
  </si>
  <si>
    <t>ELC.DISTN: .01.LIQUEFIED-PETROLEUM-GAS.</t>
  </si>
  <si>
    <t>ELCBIOLFO01</t>
  </si>
  <si>
    <t>ELC.DISTN: .01.BIOLFO.</t>
  </si>
  <si>
    <t>ELC.DISTN: .01.BIOGAS.FROM-LANDFILL.WASTE.</t>
  </si>
  <si>
    <t>ELCBOG-SW01</t>
  </si>
  <si>
    <t>ELC.DISTN: .01.BIOGAS.FROM-SEWAGE.WASTE.</t>
  </si>
  <si>
    <t>ELCHYG01</t>
  </si>
  <si>
    <t>ELCHYGD01</t>
  </si>
  <si>
    <t>ELCHYGI01</t>
  </si>
  <si>
    <t>ELC.DISTN: .01.WATER.HYDRO.DAM.</t>
  </si>
  <si>
    <t>ELCCOG01</t>
  </si>
  <si>
    <t>ELC.DISTN: .01.COKE-OVEN-GAS.</t>
  </si>
  <si>
    <t>EMAINPGAS01</t>
  </si>
  <si>
    <t>ELC.DISTN: .01.MAINS-DISTRIBUTION-PIPES.GAS-MIX.NGA-BOM-HYG.</t>
  </si>
  <si>
    <t>ELCBOG-AD</t>
  </si>
  <si>
    <t>ELCGEO</t>
  </si>
  <si>
    <t>BOG-AD</t>
  </si>
  <si>
    <t>GEO</t>
  </si>
  <si>
    <t>BOG-LF</t>
  </si>
  <si>
    <t>ELCBOG-LF</t>
  </si>
  <si>
    <t>ELCBOG-SW</t>
  </si>
  <si>
    <t>BPELL</t>
  </si>
  <si>
    <t>BPELH</t>
  </si>
  <si>
    <t>ELCPELH</t>
  </si>
  <si>
    <t>OILLFO</t>
  </si>
  <si>
    <t>ELCLFO</t>
  </si>
  <si>
    <t>OILLPG</t>
  </si>
  <si>
    <t>ELCLPG</t>
  </si>
  <si>
    <t>ELCPOLWST</t>
  </si>
  <si>
    <t>OILMSC</t>
  </si>
  <si>
    <t>COG</t>
  </si>
  <si>
    <t>ELCCOG</t>
  </si>
  <si>
    <t>BIOOIL</t>
  </si>
  <si>
    <t>BIOLFO</t>
  </si>
  <si>
    <t>ELCBIOLFO</t>
  </si>
  <si>
    <t>HYDDAM</t>
  </si>
  <si>
    <t>Gas blending and gas distribution networks</t>
  </si>
  <si>
    <t>* Transmission gas mixing - only enable hydrogen if it is possi ble to transport small amounts in the transmission networks</t>
  </si>
  <si>
    <t>* Distribution networks - currently not used for electricity as CCGTs represent 95% of non-CHP capacity and are generally connected directly to the transmission network.  The remaining 5% gas engines are mainly used for peak loads and have low AFs.</t>
  </si>
  <si>
    <t>ELCMAINSGAS</t>
  </si>
  <si>
    <t>ELC.GENERATION: .01.BIOMASS.COMBUSTION.</t>
  </si>
  <si>
    <t>ELC.GENERATION: .01.NUCLEAR.GEN3.PWR.EPR.</t>
  </si>
  <si>
    <t>ELC.GENERATION: .01.SOLAR.RNW.</t>
  </si>
  <si>
    <t>ELC.GENERATION: .01.STRAW.WASTE.COMBUSTION.</t>
  </si>
  <si>
    <t>ELC.GENERATION: .01.MSW.WASTE.COMBUSTION.</t>
  </si>
  <si>
    <t>ELC.GENERATION: .01.NATURAL-GAS.CCGT.CCS.</t>
  </si>
  <si>
    <t>ELC.GENERATION: .01.NATURAL-GAS.CCGT.CCS-READY.</t>
  </si>
  <si>
    <t>ELC.GENERATION: .01.NATURAL-GAS.CCGT.CCS-RETROFIT.</t>
  </si>
  <si>
    <t>ELC.GENERATION: .01.COAL.COMBUSTION.CCS.</t>
  </si>
  <si>
    <t>ELC.GENERATION: .01.COAL.COMBUSTION.CCS-READY.</t>
  </si>
  <si>
    <t>ELC.GENERATION: .01.COAL.COMBUSTION.CCS-RETROFIT.</t>
  </si>
  <si>
    <t>ELC.GENERATION: .01.COAL-RETROFIT-TO-USE-BIOMASS.COMBUSTION.</t>
  </si>
  <si>
    <t>EBOG-ADE01</t>
  </si>
  <si>
    <t>EBOG-LFE01</t>
  </si>
  <si>
    <t>ELC.GENERATION: .01.BIOGAS.FROM-ANAEROBIC-DIGESTION.GAS-ENGINE.</t>
  </si>
  <si>
    <t>EBOG-SWE01</t>
  </si>
  <si>
    <t>ELC.GENERATION: .01.BIOGAS.FROM-SEWAGE.WASTE.GAS-ENGINE.</t>
  </si>
  <si>
    <t>ELC.GENERATION: .01.BIOGAS.FROM-LANDFILL.WASTE.GAS-ENGINE.</t>
  </si>
  <si>
    <t>EOILS01</t>
  </si>
  <si>
    <t>EOILL01</t>
  </si>
  <si>
    <t>ELC.GENERATION: .01.OIL.GAS-TURBINE.SMALL.</t>
  </si>
  <si>
    <t>ELC.GENERATION: .01.OIL.COMBUSTION.LARGE.</t>
  </si>
  <si>
    <t>ELC.GENERATION: .01.OIL.IGCC.</t>
  </si>
  <si>
    <t>ELC.GENERATION: .01.OIL.IGCC.CCS.</t>
  </si>
  <si>
    <t>ELC.GENERATION: .01.NATURAL-GAS.OCGT.GAS-TURBINE.</t>
  </si>
  <si>
    <t>ELC.GENERATION: .01.TIDAL.BARRAGE.SEVERN.RNW.</t>
  </si>
  <si>
    <t>ELC.GENERATION: .01.TIDAL.STREAM.T1.RNW.</t>
  </si>
  <si>
    <t>ELC.GENERATION: .01.WAVE.RNW.T1.FIXED.RNW.</t>
  </si>
  <si>
    <t>ELC.GENERATION: .01.WAVE.RNW.T2.FLOATING.RNW.</t>
  </si>
  <si>
    <t>ELC.GENERATION: .01.HYDROGEN.CCGT.</t>
  </si>
  <si>
    <t>ELC.GENERATION: .01.HYDROGEN.OCGT.GAS-TURBINE.</t>
  </si>
  <si>
    <t>ELC.GENERATION: .01.HYDRO.DAM.RNW.</t>
  </si>
  <si>
    <t>ELC.STORAGE: .01.PUMPED-HYDRO.</t>
  </si>
  <si>
    <t>ELC.STORAGE: .01.ADVANCED-ADIABATIC-COMPRESSED-AIR-ENERGY-STORAGE.CAES.</t>
  </si>
  <si>
    <t>ELC.STORAGE: .01.COMPRESSED-AIR-ENERGY-STORAGE.CONVERTER.CAES.</t>
  </si>
  <si>
    <t>ELC.STORAGE: .01.COMPRESSED-AIR-ENERGY-STORAGE.CAES.</t>
  </si>
  <si>
    <t>ELC.STORAGE: .01.COMPRESSED-AIR-ENERGY-STORAGE.TURBINE.CAES.</t>
  </si>
  <si>
    <t>ELC.STORAGE: .01.BATTERY.SODIUM-SULPHUR.</t>
  </si>
  <si>
    <t>ELC.STORAGE: .01.BATTERY.REDOX-FLOW.</t>
  </si>
  <si>
    <t>ELC.STORAGE: .01.BATTERY.LEAD-ACID.</t>
  </si>
  <si>
    <t>ELC.INFRASTRUCTURE: .01.TRANSMISSION-NETWORK.</t>
  </si>
  <si>
    <t>ELCPOLWST01</t>
  </si>
  <si>
    <t>ELC.DISTN: .01.POULTRY-WASTE.</t>
  </si>
  <si>
    <t>ELCMSC01</t>
  </si>
  <si>
    <t>ELC.DISTN: .01.MISC-OILS.NAPHTHA.LUBRICATING-OIL.</t>
  </si>
  <si>
    <t>ELCGEO01</t>
  </si>
  <si>
    <t>ELC.DISTN: .01.GEOTHERMAL.ENERGY.</t>
  </si>
  <si>
    <t>EGEO01</t>
  </si>
  <si>
    <t>ELC.GENERATION: .01.GEOTHERMAL.RNW.</t>
  </si>
  <si>
    <t>Comm-IN-A</t>
  </si>
  <si>
    <t>INPUT</t>
  </si>
  <si>
    <t>ENV_ACT~ELCCO2N</t>
  </si>
  <si>
    <t>VAR_FOut</t>
  </si>
  <si>
    <t>EMSW00</t>
  </si>
  <si>
    <t>ENGACCT00</t>
  </si>
  <si>
    <t>EMANOCT01</t>
  </si>
  <si>
    <t>INDBFG</t>
  </si>
  <si>
    <t>Investment lead time</t>
  </si>
  <si>
    <t>FLO_DELIV~2010</t>
  </si>
  <si>
    <t>FLO_DELIV~2030</t>
  </si>
  <si>
    <t>FLO_DELIV~2050</t>
  </si>
  <si>
    <t>NCAP_ELIFE</t>
  </si>
  <si>
    <t>Economic lifetime</t>
  </si>
  <si>
    <t>Years</t>
  </si>
  <si>
    <t>ENUCPWR102</t>
  </si>
  <si>
    <t>ELC.GENERATION: .01.NUCLEAR.GEN3.PWR.EPR.WITH MARK-UP.</t>
  </si>
  <si>
    <t>FLO_SHAR~UP~0</t>
  </si>
  <si>
    <t>CO2 % Captured</t>
  </si>
  <si>
    <t>NCAP_COST~2015</t>
  </si>
  <si>
    <t>NCAP_COST~2025</t>
  </si>
  <si>
    <t>NCAP_COST~2035</t>
  </si>
  <si>
    <t>NCAP_COST~2045</t>
  </si>
  <si>
    <t>2015 CAPEX (2010£/kW)</t>
  </si>
  <si>
    <t>2020 CAPEX (2010£/kW)</t>
  </si>
  <si>
    <t>2025 CAPEX (2010£/kW)</t>
  </si>
  <si>
    <t>2030 CAPEX (2010£/kW)</t>
  </si>
  <si>
    <t>2035 CAPEX (2010£/kW)</t>
  </si>
  <si>
    <t>2040 CAPEX (2010£/kW)</t>
  </si>
  <si>
    <t>2045 CAPEX (2010£/kW)</t>
  </si>
  <si>
    <t>2050 CAPEX (2010£/kW)</t>
  </si>
  <si>
    <t>Electricity input penalty for retrofit technology</t>
  </si>
  <si>
    <t>Lifetime (Years)</t>
  </si>
  <si>
    <t>Investment lead time (Years)</t>
  </si>
  <si>
    <t>2010 CAPEX (2010£/kW)</t>
  </si>
  <si>
    <t>Variable costs (2010£/GJ)</t>
  </si>
  <si>
    <t>2010 OPEX (2010£/kW/yr)</t>
  </si>
  <si>
    <t>Peak Contribution Factor</t>
  </si>
  <si>
    <t>Availability Factors</t>
  </si>
  <si>
    <t>Gross Efficiency (HHV)</t>
  </si>
  <si>
    <t>Removed</t>
  </si>
  <si>
    <t>ESOLPV01</t>
  </si>
  <si>
    <t>ELC.GENERATION: .01.SOLAR.PV.GENERATION.RNW.</t>
  </si>
  <si>
    <t>Added</t>
  </si>
  <si>
    <t>Change log</t>
  </si>
  <si>
    <t>DP0.1</t>
  </si>
  <si>
    <t>DP0.2</t>
  </si>
  <si>
    <t>DP0.3</t>
  </si>
  <si>
    <t>DP0.4</t>
  </si>
  <si>
    <t>DP1.1</t>
  </si>
  <si>
    <t>ELC_DIST</t>
  </si>
  <si>
    <t>ELC_Network&amp;Storage</t>
  </si>
  <si>
    <t>ELC_Generation</t>
  </si>
  <si>
    <t>Tech removed by setting start year to 2100
ECOA01
ENGACCT01
EHFOIGCC01
EHFOIGCCQ01
ENUCPWR102 - Nuclear with mark up</t>
  </si>
  <si>
    <t>None</t>
  </si>
  <si>
    <t>Standard table format for initial rows introduced</t>
  </si>
  <si>
    <t>Capacity unit for CCS retrofit technologies changed from Pja to GW. Change made to CAP2ACT parameter (change made to ELC_PROC sheet as well). 
ECOAQR01
ENGAQR01</t>
  </si>
  <si>
    <t>Added Small Scale Solar PV - ESOLPV01</t>
  </si>
  <si>
    <t xml:space="preserve">Removed technologies
ECOA01
ENGACCT01
EHFOIGCC01
EHFOIGCCQ01
EBIOS01
EWAV201
ETIB101
ENUCPWR102 </t>
  </si>
  <si>
    <t>Data updated for ESTWWST01</t>
  </si>
  <si>
    <t>DP1.2</t>
  </si>
  <si>
    <t>Capacity bounds (previously set at 0GW) removed from 
ETIB201 - Tidal Barrage
ESOL01 - Solar
EGEO01 - geothermal</t>
  </si>
  <si>
    <t>NEW CCS DEMO technologies</t>
  </si>
  <si>
    <t>ECOAQDEMO01</t>
  </si>
  <si>
    <t>ENGACCTQDEMO01</t>
  </si>
  <si>
    <t>ELC.GENERATION: .01.COAL.COMBUSTION.CCS.DEMO</t>
  </si>
  <si>
    <t>ELC.GENERATION: .01.NATURAL-GAS.CCGT.CCS.DEMO</t>
  </si>
  <si>
    <t>Added DP1.2</t>
  </si>
  <si>
    <t>Coal_CCS_DEMO</t>
  </si>
  <si>
    <t>Gas_CCS_DEMO</t>
  </si>
  <si>
    <t>DP1.3</t>
  </si>
  <si>
    <t>EBIOQ01</t>
  </si>
  <si>
    <t>ELC.GENERATION: .01.BIOMASS.CCS.</t>
  </si>
  <si>
    <t>ETIR101</t>
  </si>
  <si>
    <t>ELC.GENERATION: .01.TIDAL.RANGE.OTHER.RNW.</t>
  </si>
  <si>
    <t>ELC_PROC</t>
  </si>
  <si>
    <t>ELC_PROC
ELC_Generation</t>
  </si>
  <si>
    <t>Name change EBIOSQ01 to EBIOQ01</t>
  </si>
  <si>
    <t>Name change ETIB201 to ETIR101</t>
  </si>
  <si>
    <t>ELC.GENERATION: .01.MANUFACTURED-FUEL.GAS-TURBINE.DUMMY.TECH</t>
  </si>
  <si>
    <t>EMANOCT01 description changed
New - ELC.GENERATION: .01.MANUFACTURED-FUEL.GAS-TURBINE.DUMMY.TECH
Old - ELC.GENERATION: .01.MANUFACTURED-FUEL.OCGT.GAS-TURBINE.</t>
  </si>
  <si>
    <t>Formula Description</t>
  </si>
  <si>
    <t>Care needs to be taken to ensure the match refers to the technology name and the adjustment match range starts on the line of the technology name</t>
  </si>
  <si>
    <t>Formula description added</t>
  </si>
  <si>
    <t>Date</t>
  </si>
  <si>
    <t>Bevan Freake</t>
  </si>
  <si>
    <t>DP1.4</t>
  </si>
  <si>
    <t>Change Log</t>
  </si>
  <si>
    <t>Date and updated by columns added to change log</t>
  </si>
  <si>
    <t>Sheet - UKTM inputs from DDM translation vx.x</t>
  </si>
  <si>
    <t>v1.01.00</t>
  </si>
  <si>
    <t>ENUCPWR102 - added back in</t>
  </si>
  <si>
    <t>ETIB101 - added back in</t>
  </si>
  <si>
    <t>EMANOCT01-MANUFACTURED-FUEL.GAS-TURBINE.DUMMY.TECH  - costs and performance updated based on OCGT</t>
  </si>
  <si>
    <t>CCS DEMO plants
NCAP_BND - New capacity Bound set to zero
This parameter is updated in the Scen_SCEN_ELC_CCS_DEMOs_DECC scenario file</t>
  </si>
  <si>
    <t>CCS demo plants are only built if the  scenario Scen_SCEN_ELC_CCS_DEMOs_DECC is selected</t>
  </si>
  <si>
    <t>*cost index for EMANOCT01</t>
  </si>
  <si>
    <t>*cost index for ENUCPWR102</t>
  </si>
  <si>
    <t>DP1.5</t>
  </si>
  <si>
    <t>Looking up and scaling data from another technology in this sheet</t>
  </si>
  <si>
    <t>NCAP_BND~FX</t>
  </si>
  <si>
    <t>NCAP_BND~FX~0</t>
  </si>
  <si>
    <t>Birgit Fais</t>
  </si>
  <si>
    <t>Removed hard-coded values for CAP_BND on new renewable technologies, now linked to electricity_v0.6</t>
  </si>
  <si>
    <t>Bevan Freake &amp; Birgit Fais</t>
  </si>
  <si>
    <t>EHFOIGCC01 &amp; EHFOIGCCQ01</t>
  </si>
  <si>
    <t>Name changed from original</t>
  </si>
  <si>
    <t>Speculative technology</t>
  </si>
  <si>
    <t>New technology or specified units</t>
  </si>
  <si>
    <t>ETIB101-TIDAL.BARRAGE.SEVERN -  Original UCL assumptions from electricity_v0.6 are used for this technology as no data is available in the DDM</t>
  </si>
  <si>
    <t>MANUFACTURED-FUEL.GAS-TURBINE.DUMMY.TECH - EMANOCT01 - Cost - assumed 1.2x Natural gas OCGT, Performance - Natural gas OCGT</t>
  </si>
  <si>
    <t>Intermittent renewable generation capacity bounds and tranche definitions - Original UCL assumptions from electricity_v0.6 are used for this technology as comparable data is available in the DDM</t>
  </si>
  <si>
    <t>Intermittent renewable generation availability profile - Original UCL assumptions from electricity_v0.6 are used for this technology as no comparable data is available in the DDM</t>
  </si>
  <si>
    <t>Oil generation small gas turbine EOILS01 (future tech) input fuel  - Light Fuel Oil ELCLFO, Liquefied Petroleum Gas ELCLPG &amp;  Bio Light Fuel Oil ELCBIOLFO are interchangeable</t>
  </si>
  <si>
    <t>v1.1.1</t>
  </si>
  <si>
    <t>All</t>
  </si>
  <si>
    <t>Documentation of model assumptions formatted into self contained one line statements and formatted with the cell style "Assumptions".
These can be extracted in an automated process into the assumptions log.</t>
  </si>
  <si>
    <t>NUCLEAR.GEN3.PWR.EPR.WITH MARK-UP - ENUCPWR102 - Nuclear technology with identical performance to the standard technology (ENUCPWR101) and a 50% increase in costs. Excluded from build rate constraints to reflect the possibility that higher build rates are possible at higher costs.</t>
  </si>
  <si>
    <t>Hydrogen CCGT &amp; Hydrogen OCGT - EHYGCCT01 &amp; EHYGOCT01 - Original UCL assumptions from electricity_v0.6 are used for this technology as no data is available in the DDM</t>
  </si>
  <si>
    <t xml:space="preserve">Index match function used to look up assumption from UKTM inputs from the source below. If function returns "" if source entry is ""
</t>
  </si>
  <si>
    <t>Identical index match function to above with an additional component to the row number to adjust for the fact data on secondary fuels are on subsequent lines.</t>
  </si>
  <si>
    <t>Looking up data from another technology in this sheet</t>
  </si>
  <si>
    <t>ELCTRANSBOM</t>
  </si>
  <si>
    <t>ELCMAINSBOM</t>
  </si>
  <si>
    <t>NCAP_AFC~DAYNITE</t>
  </si>
  <si>
    <t>NCAP_AFC~ANNUAL</t>
  </si>
  <si>
    <t>Changes made in DECC-0.1 remove formatting once accepted</t>
  </si>
  <si>
    <t>ELC-Generation flexibility - All electricity generation technologies other than Nuclear are assumed to be able to operate flexibly and can vary output between timeslices. Nuclear plants are assumed to only be able to vary output between seasons. Output though each day is assumed constant. This assumption was based on the advice of the DECC DDM team that only Nuclear plants would not be capable of operating flexibly.</t>
  </si>
  <si>
    <t>DECC-0.1</t>
  </si>
  <si>
    <t>PROC</t>
  </si>
  <si>
    <t>DECC-0.4</t>
  </si>
  <si>
    <t>New electricity interconnection - Ireland</t>
  </si>
  <si>
    <t>Peak Contribution - Ireland</t>
  </si>
  <si>
    <t>Fixed costs, m£/GW</t>
  </si>
  <si>
    <t>Capital Cost, m£/GW</t>
  </si>
  <si>
    <t>Technical Lifetime</t>
  </si>
  <si>
    <t>Fixed capacity additions</t>
  </si>
  <si>
    <t>Fixed capacity interpolation rule</t>
  </si>
  <si>
    <t>Fixed Availability Factor</t>
  </si>
  <si>
    <t>m£/GW</t>
  </si>
  <si>
    <t>NCAP_BND~FX~2015</t>
  </si>
  <si>
    <t>NCAP_BND~FX~2020</t>
  </si>
  <si>
    <t>NCAP_BND~FX~2025</t>
  </si>
  <si>
    <t>NCAP_BND~FX~2030</t>
  </si>
  <si>
    <t>NCAP_BND~FX~2035</t>
  </si>
  <si>
    <t>NCAP_BND~FX~2040</t>
  </si>
  <si>
    <t>NCAP_BND~FX~2045</t>
  </si>
  <si>
    <t>NCAP_BND~FX~2050</t>
  </si>
  <si>
    <t>NCAP_AF~FX~WN</t>
  </si>
  <si>
    <t>NCAP_AF~FX~WD</t>
  </si>
  <si>
    <t>NCAP_AF~FX~WP</t>
  </si>
  <si>
    <t>NCAP_AF~FX~WE</t>
  </si>
  <si>
    <t>NCAP_AF~FX~PN</t>
  </si>
  <si>
    <t>NCAP_AF~FX~PD</t>
  </si>
  <si>
    <t>NCAP_AF~FX~PP</t>
  </si>
  <si>
    <t>NCAP_AF~FX~PE</t>
  </si>
  <si>
    <t>NCAP_AF~FX~SN</t>
  </si>
  <si>
    <t>NCAP_AF~FX~SD</t>
  </si>
  <si>
    <t>NCAP_AF~FX~SP</t>
  </si>
  <si>
    <t>NCAP_AF~FX~SE</t>
  </si>
  <si>
    <t>NCAP_AF~FX~AN</t>
  </si>
  <si>
    <t>NCAP_AF~FX~AD</t>
  </si>
  <si>
    <t>NCAP_AF~FX~AP</t>
  </si>
  <si>
    <t>NCAP_AF~FX~AE</t>
  </si>
  <si>
    <t>DECC-0.5</t>
  </si>
  <si>
    <t>Interconnector tables removed 
new tables created with hard coded values from UK_TIMES_data\DECC Power Sector Updates\UKTM inputs from DDM translation v3.2
(capacity edited to correct to GW)</t>
  </si>
  <si>
    <t>Year first available for build</t>
  </si>
  <si>
    <t>Efficiency</t>
  </si>
  <si>
    <t>*Interpolation rule 2 -  Interpolation, but extrapolation with EPS. Fixed capacity bund outside the specified years is assumed to be zero.</t>
  </si>
  <si>
    <t>New electricity interconnection - Continent</t>
  </si>
  <si>
    <t>Peak Contribution - Continent</t>
  </si>
  <si>
    <t>DECC-0.6</t>
  </si>
  <si>
    <t>DIST</t>
  </si>
  <si>
    <t>Interconnector tables linked to UK_TIMES_data\DECC Power Sector Updates\UKTM inputs from DDM translation v3.2 Frozen Links</t>
  </si>
  <si>
    <t>Range - UKTM_Interconnector_New_Input</t>
  </si>
  <si>
    <t>DECC-0.7</t>
  </si>
  <si>
    <t>CO2 Capture rate (ENV_ACT~SKNELCCO2C) corrected for coal and natural gas CCS retrofits (ECOAQR01 &amp; ENGAQR01). Changed to be based on the efficiency of the retrofit ready technology rather than the retrofit itself (which has an efficiency of 100%)</t>
  </si>
  <si>
    <t>ELC - Biomass conversions retrofit - The capacity of the technology ELCBIOCOA01 is specified in terms of ELCBIOCOA output rather than electricity (ELCGEN) output as all generation technologies are. Activity to Capacity ratio (CAP2ACT) = (PJa / GW)/efficiency of replaced coal technology. Therefore each hour 1 unit of capacity will produce 1GWh/efficiency of replaced coal technology of ELCBIOCOA, which will be converted in the coal plant into 1GWh of electricity.</t>
  </si>
  <si>
    <t>Units of activity/unit of capacity</t>
  </si>
  <si>
    <t>DECC-0.8</t>
  </si>
  <si>
    <t>Comment/assumption added to ELCBIOCOA01 to reflect the change in CAP2ACT and explain how the it will influence how the technology operates</t>
  </si>
  <si>
    <t>ELCBIOCOA02</t>
  </si>
  <si>
    <t>ELC.GENERATION: .01.COAL.CCS-RETROFIT-TO-USE-BIOMASS.COMBUSTION.</t>
  </si>
  <si>
    <t>ELCBIOCOA2</t>
  </si>
  <si>
    <t>ELC.BIOMASS.FOR.CONVERTED.COAL.CCS.</t>
  </si>
  <si>
    <t>ELCBIOCOA02 added</t>
  </si>
  <si>
    <t>ELC_COMM</t>
  </si>
  <si>
    <t>ELCBIOCOA2 - CTSLvl (Timeslice Level) changed to DAYNITE (was Blank) to  force fuel to be consumed in the same timeslice it was produced.</t>
  </si>
  <si>
    <t>ELCLTH</t>
  </si>
  <si>
    <t>ELC.LOW-TEMP-HEAT.FROM.ELECTRICITY.GEN.</t>
  </si>
  <si>
    <t>Subres Heat technologies</t>
  </si>
  <si>
    <t>First year</t>
  </si>
  <si>
    <t>Lifetime</t>
  </si>
  <si>
    <t>Capital cost in 2010</t>
  </si>
  <si>
    <t>Capital cost in 2020</t>
  </si>
  <si>
    <t>Capital cost in 2030</t>
  </si>
  <si>
    <t>Capital cost in 2040</t>
  </si>
  <si>
    <t>Variable O&amp;M costs</t>
  </si>
  <si>
    <t>Fixed O&amp;M costs</t>
  </si>
  <si>
    <t>Peak generation contribution</t>
  </si>
  <si>
    <t>Technical efficiency</t>
  </si>
  <si>
    <t>Unit of capacity</t>
  </si>
  <si>
    <t>Average</t>
  </si>
  <si>
    <t>*</t>
  </si>
  <si>
    <t>HPL</t>
  </si>
  <si>
    <t>SERLTH</t>
  </si>
  <si>
    <t>Move to services</t>
  </si>
  <si>
    <t>SER</t>
  </si>
  <si>
    <t>SDH-WHO01</t>
  </si>
  <si>
    <t>SER.DISTRICT-HEAT: .01.WASTE.HEAT.OFFTAKE.</t>
  </si>
  <si>
    <t>INDWHO01</t>
  </si>
  <si>
    <t>IPPLTH</t>
  </si>
  <si>
    <t>IISLTH</t>
  </si>
  <si>
    <t>INMLTH</t>
  </si>
  <si>
    <t>ICHLTH</t>
  </si>
  <si>
    <t>IFDLTH</t>
  </si>
  <si>
    <t>IOILTH</t>
  </si>
  <si>
    <t>Move to industry - is it appropriate to have this technology supplying industrial processes?</t>
  </si>
  <si>
    <t>Populated with dummy data</t>
  </si>
  <si>
    <t>IND.DISTN: .01.WASTE.HEAT.OFFTAKE.</t>
  </si>
  <si>
    <t>IND</t>
  </si>
  <si>
    <t>at what point should we apply the costs?</t>
  </si>
  <si>
    <t>is it appropriate to have this technology supplying industrial processes?</t>
  </si>
  <si>
    <t>Z =</t>
  </si>
  <si>
    <t>ELC.INFRASTRUCTURE: .01.WASTE.HEAT.OFFTAKE.</t>
  </si>
  <si>
    <t>ELCWSTHEAT</t>
  </si>
  <si>
    <t>Electricity input penalty per unit output</t>
  </si>
  <si>
    <t>Z ratio - The ratio between the useful low temperature heat extracted from the plant and the  electrical output sacrificed due to the reduced electrical efficiency.</t>
  </si>
  <si>
    <t>This is applied through the ELCGEN input required. Input set as 1/Z ratio so that 1 unit of electricity is sacrificed for every Z units of LTH output.</t>
  </si>
  <si>
    <t>Decisions</t>
  </si>
  <si>
    <t>Current methodology allows flexible use of heat between industry, residential and services.</t>
  </si>
  <si>
    <t>When there is little heat demand in dwellings the heat can be used in industry (summer, night)</t>
  </si>
  <si>
    <t>It is assumed that the full cost is incurred as part of deploying the capacity of pipes (Waste heat offtake technology). Once these pipes are built the model is free to choose which sector the heat is used in without incurring any cost.</t>
  </si>
  <si>
    <t>Output of Comm-OUT-A per unit of activity</t>
  </si>
  <si>
    <t>First year available</t>
  </si>
  <si>
    <t>DECC-0.12-WasteHeat</t>
  </si>
  <si>
    <t>ELC_Waste_Heat_Collection</t>
  </si>
  <si>
    <t>sheet added</t>
  </si>
  <si>
    <t>ELCWSTHEAT output added to all appropriate thermal generation plants</t>
  </si>
  <si>
    <t>ELCLTH added to commodities</t>
  </si>
  <si>
    <t>PJ/GW</t>
  </si>
  <si>
    <t>PJ/PJ_a</t>
  </si>
  <si>
    <t>Year</t>
  </si>
  <si>
    <t>m£/PJ_a</t>
  </si>
  <si>
    <t>m£/GW (£/kW)</t>
  </si>
  <si>
    <t>Fraction</t>
  </si>
  <si>
    <t>m£/PJ (£/GJ)</t>
  </si>
  <si>
    <t>m£/GW/year (£/kW/year)</t>
  </si>
  <si>
    <t>m£/PJ</t>
  </si>
  <si>
    <t>m£/PJ_a/year</t>
  </si>
  <si>
    <t>EWSTHEAT-OFF-01</t>
  </si>
  <si>
    <t>ELCWSTHEAT-NUC</t>
  </si>
  <si>
    <t>DECC-0.13-WasteHeat</t>
  </si>
  <si>
    <t>EWSTHEAT-OFF-NUC-01 added</t>
  </si>
  <si>
    <t>Wate heat commodity available for collection</t>
  </si>
  <si>
    <t>None - if updated generation sheet needs to be changed manually</t>
  </si>
  <si>
    <t>Lookup for waste heat output commodity - Column added to the right of the generation technology table</t>
  </si>
  <si>
    <t>Waste heat output commodities modified to a formula - lookup table in PROC sheet</t>
  </si>
  <si>
    <t>Currently turned off as you would assume the heat would be too low grade. Could set up a separate stage to represent a high Z ratio?</t>
  </si>
  <si>
    <t>How many technology specific heat collection technologies?</t>
  </si>
  <si>
    <t>This should be based on the assumed geographical location of the technology types. Analysis needs to be done on this.</t>
  </si>
  <si>
    <t>Waste heat collection from power plants has been turned off as suitable data source has not yet been specified. This has been done by setting the start year for the waste heat offtake technologies to 2100</t>
  </si>
  <si>
    <t>DECC-0.14</t>
  </si>
  <si>
    <t>ELC - Storage assumptions - Electricity storage assumptions were reviewed by Phil Cohen (DECC SIG) 25/03/2015. He was happy with the assumptions being used other than the storage efficiency of Diabatic compressed air energy storage (CAES) which has been updated based on his recomendation.</t>
  </si>
  <si>
    <t>Worksheet</t>
  </si>
  <si>
    <t>Address</t>
  </si>
  <si>
    <t>Formula</t>
  </si>
  <si>
    <t>Value</t>
  </si>
  <si>
    <t>Complexity</t>
  </si>
  <si>
    <t>Review minutes</t>
  </si>
  <si>
    <t>G51</t>
  </si>
  <si>
    <t>=INDEX('U:\VEDA\VEDA_Models\uktm_model_v1.1.5\UK_TIMES_data\[electricity_v0.6.xlsx]UK TIMES'!$C$3:$AO$209,MATCH($E51,'U:\VEDA\VEDA_Models\uktm_model_v1.1.5\UK_TIMES_data\[electricity_v0.6.xlsx]UK TIMES'!$C$3:$C$209,0),MATCH(G$47,'U:\VEDA\VEDA_Models\uktm_model_v1.1.5\UK_TIMES_data\[electricity_v0.6.xlsx]UK TIMES'!$C$3:$AO$3,0))</t>
  </si>
  <si>
    <t>G54</t>
  </si>
  <si>
    <t>=INDEX('U:\VEDA\VEDA_Models\uktm_model_v1.1.5\UK_TIMES_data\[electricity_v0.6.xlsx]UK TIMES'!$C$3:$AO$209,MATCH($E54,'U:\VEDA\VEDA_Models\uktm_model_v1.1.5\UK_TIMES_data\[electricity_v0.6.xlsx]UK TIMES'!$C$3:$C$209,0),MATCH(G$47,'U:\VEDA\VEDA_Models\uktm_model_v1.1.5\UK_TIMES_data\[electricity_v0.6.xlsx]UK TIMES'!$C$3:$AO$3,0))</t>
  </si>
  <si>
    <t>G61</t>
  </si>
  <si>
    <t>=INDEX('U:\VEDA\VEDA_Models\uktm_model_v1.1.5\UK_TIMES_data\[electricity_v0.6.xlsx]UK TIMES'!$C$3:$AO$209,MATCH($E61,'U:\VEDA\VEDA_Models\uktm_model_v1.1.5\UK_TIMES_data\[electricity_v0.6.xlsx]UK TIMES'!$C$3:$C$209,0),MATCH(G$47,'U:\VEDA\VEDA_Models\uktm_model_v1.1.5\UK_TIMES_data\[electricity_v0.6.xlsx]UK TIMES'!$C$3:$AO$3,0))</t>
  </si>
  <si>
    <t>G70</t>
  </si>
  <si>
    <t>=G69</t>
  </si>
  <si>
    <t>G71</t>
  </si>
  <si>
    <t>=INDEX('U:\VEDA\VEDA_Models\uktm_model_v1.1.5\UK_TIMES_data\[electricity_v0.6.xlsx]UK TIMES'!$C$3:$AO$209,MATCH($E71,'U:\VEDA\VEDA_Models\uktm_model_v1.1.5\UK_TIMES_data\[electricity_v0.6.xlsx]UK TIMES'!$C$3:$C$209,0),MATCH(G$47,'U:\VEDA\VEDA_Models\uktm_model_v1.1.5\UK_TIMES_data\[electricity_v0.6.xlsx]UK TIMES'!$C$3:$AO$3,0))</t>
  </si>
  <si>
    <t>G73</t>
  </si>
  <si>
    <t>=INDEX('U:\VEDA\VEDA_Models\uktm_model_v1.1.5\UK_TIMES_data\[electricity_v0.6.xlsx]UK TIMES'!$C$3:$AO$209,MATCH($E73,'U:\VEDA\VEDA_Models\uktm_model_v1.1.5\UK_TIMES_data\[electricity_v0.6.xlsx]UK TIMES'!$C$3:$C$209,0),MATCH(G$47,'U:\VEDA\VEDA_Models\uktm_model_v1.1.5\UK_TIMES_data\[electricity_v0.6.xlsx]UK TIMES'!$C$3:$AO$3,0))</t>
  </si>
  <si>
    <t>G75</t>
  </si>
  <si>
    <t>=INDEX('U:\VEDA\VEDA_Models\uktm_model_v1.1.5\UK_TIMES_data\[electricity_v0.6.xlsx]UK TIMES'!$C$3:$AO$209,MATCH($E75,'U:\VEDA\VEDA_Models\uktm_model_v1.1.5\UK_TIMES_data\[electricity_v0.6.xlsx]UK TIMES'!$C$3:$C$209,0),MATCH(G$47,'U:\VEDA\VEDA_Models\uktm_model_v1.1.5\UK_TIMES_data\[electricity_v0.6.xlsx]UK TIMES'!$C$3:$AO$3,0))</t>
  </si>
  <si>
    <t>G90</t>
  </si>
  <si>
    <t>=INDEX('U:\VEDA\VEDA_Models\uktm_model_v1.1.5\UK_TIMES_data\[electricity_v0.6.xlsx]UK TIMES'!$C$3:$AO$104,MATCH($E90,'U:\VEDA\VEDA_Models\uktm_model_v1.1.5\UK_TIMES_data\[electricity_v0.6.xlsx]UK TIMES'!$C$3:$C$104,0),MATCH(G$47,'U:\VEDA\VEDA_Models\uktm_model_v1.1.5\UK_TIMES_data\[electricity_v0.6.xlsx]UK TIMES'!$C$3:$AO$3,0))</t>
  </si>
  <si>
    <t>G94</t>
  </si>
  <si>
    <t>=INDEX('U:\VEDA\VEDA_Models\uktm_model_v1.1.5\UK_TIMES_data\[electricity_v0.6.xlsx]UK TIMES'!$C$3:$AO$209,MATCH($E94,'U:\VEDA\VEDA_Models\uktm_model_v1.1.5\UK_TIMES_data\[electricity_v0.6.xlsx]UK TIMES'!$C$3:$C$209,0),MATCH(G$47,'U:\VEDA\VEDA_Models\uktm_model_v1.1.5\UK_TIMES_data\[electricity_v0.6.xlsx]UK TIMES'!$C$3:$AO$3,0))</t>
  </si>
  <si>
    <t>G99</t>
  </si>
  <si>
    <t>=INDEX('U:\VEDA\VEDA_Models\uktm_model_v1.1.5\UK_TIMES_data\[electricity_v0.6.xlsx]UK TIMES'!$C$3:$AO$209,MATCH($E99,'U:\VEDA\VEDA_Models\uktm_model_v1.1.5\UK_TIMES_data\[electricity_v0.6.xlsx]UK TIMES'!$C$3:$C$209,0),MATCH(G$47,'U:\VEDA\VEDA_Models\uktm_model_v1.1.5\UK_TIMES_data\[electricity_v0.6.xlsx]UK TIMES'!$C$3:$AO$3,0))</t>
  </si>
  <si>
    <t>A8</t>
  </si>
  <si>
    <t>=C8&amp;E8&amp;F8</t>
  </si>
  <si>
    <t>ELCBOG-AD01BOG-ADELCBOG-AD</t>
  </si>
  <si>
    <t>D8</t>
  </si>
  <si>
    <t>=IF(C8&lt;&gt;"",VLOOKUP(C8,ELC_PROC!$E:$K,2,FALSE),"")</t>
  </si>
  <si>
    <t>L8</t>
  </si>
  <si>
    <t>=IFERROR(INDEX('U:\VEDA\VEDA_Models\uktm_model_v1.1.5\UK_TIMES_data\[fuel_delivery_v0.1.xlsx]UKTM'!$A$3:$Z$201,MATCH(LEFT($C8,LEN($C8)-2)&amp;$E8,'U:\VEDA\VEDA_Models\uktm_model_v1.1.5\UK_TIMES_data\[fuel_delivery_v0.1.xlsx]UKTM'!$C$3:$C$201,0),MATCH(L$5,'U:\VEDA\VEDA_Models\uktm_model_v1.1.5\UK_TIMES_data\[fuel_delivery_v0.1.xlsx]UKTM'!$A$3:$Z$3,0)),"")</t>
  </si>
  <si>
    <t>A9</t>
  </si>
  <si>
    <t>=C9&amp;RIGHT(E9,3)&amp;F9</t>
  </si>
  <si>
    <t>ELCBOG-LF01-LFELCBOG-LF</t>
  </si>
  <si>
    <t>A11</t>
  </si>
  <si>
    <t>=C11&amp;E11&amp;F11</t>
  </si>
  <si>
    <t>ELCPELL01BPELLELCPELL</t>
  </si>
  <si>
    <t>A14</t>
  </si>
  <si>
    <t>=C14&amp;RIGHT(E14,3)&amp;F14</t>
  </si>
  <si>
    <t>ELCPOLWST01WSTELCPOLWST</t>
  </si>
  <si>
    <t>A15</t>
  </si>
  <si>
    <t>=C15&amp;E15&amp;F15</t>
  </si>
  <si>
    <t>ELCMSWORG01MSWORGELCMSWORG</t>
  </si>
  <si>
    <t>D48</t>
  </si>
  <si>
    <t>=IF(C48&lt;&gt;"",VLOOKUP(C48,ELC_PROC!$E:$K,2,FALSE),"")</t>
  </si>
  <si>
    <t>D52</t>
  </si>
  <si>
    <t>=IF(C52&lt;&gt;"",VLOOKUP(C52,ELC_PROC!$E:$K,2,FALSE),"")</t>
  </si>
  <si>
    <t>G52</t>
  </si>
  <si>
    <t>=INDEX('U:\VEDA\VEDA_Models\uktm_model_v1.1.5\UK_TIMES_data\[gas_networks_v0.2.xlsx]UK TIMES'!$A$3:$AZ$54,MATCH($C52,'U:\VEDA\VEDA_Models\uktm_model_v1.1.5\UK_TIMES_data\[gas_networks_v0.2.xlsx]UK TIMES'!$B$3:$B$54,0),MATCH("INVCOST",'U:\VEDA\VEDA_Models\uktm_model_v1.1.5\UK_TIMES_data\[gas_networks_v0.2.xlsx]UK TIMES'!$A$3:$AZ$3,0))</t>
  </si>
  <si>
    <t>H52</t>
  </si>
  <si>
    <t>=INDEX('U:\VEDA\VEDA_Models\uktm_model_v1.1.5\UK_TIMES_data\[gas_networks_v0.2.xlsx]UK TIMES'!$A$3:$AZ$54,MATCH($C52,'U:\VEDA\VEDA_Models\uktm_model_v1.1.5\UK_TIMES_data\[gas_networks_v0.2.xlsx]UK TIMES'!$B$3:$B$54,0),MATCH("FOM",'U:\VEDA\VEDA_Models\uktm_model_v1.1.5\UK_TIMES_data\[gas_networks_v0.2.xlsx]UK TIMES'!$A$3:$AZ$3,0))</t>
  </si>
  <si>
    <t>I52</t>
  </si>
  <si>
    <t>=INDEX('U:\VEDA\VEDA_Models\uktm_model_v1.1.5\UK_TIMES_data\[gas_networks_v0.2.xlsx]UK TIMES'!$A$3:$AZ$54,MATCH($C52,'U:\VEDA\VEDA_Models\uktm_model_v1.1.5\UK_TIMES_data\[gas_networks_v0.2.xlsx]UK TIMES'!$B$3:$B$54,0),MATCH("AF",'U:\VEDA\VEDA_Models\uktm_model_v1.1.5\UK_TIMES_data\[gas_networks_v0.2.xlsx]UK TIMES'!$A$3:$AZ$3,0))</t>
  </si>
  <si>
    <t>J52</t>
  </si>
  <si>
    <t>=INDEX('U:\VEDA\VEDA_Models\uktm_model_v1.1.5\UK_TIMES_data\[gas_networks_v0.2.xlsx]UK TIMES'!$A$3:$AZ$54,MATCH($C52,'U:\VEDA\VEDA_Models\uktm_model_v1.1.5\UK_TIMES_data\[gas_networks_v0.2.xlsx]UK TIMES'!$B$3:$B$54,0),MATCH("EFF",'U:\VEDA\VEDA_Models\uktm_model_v1.1.5\UK_TIMES_data\[gas_networks_v0.2.xlsx]UK TIMES'!$A$3:$AZ$3,0))</t>
  </si>
  <si>
    <t>K52</t>
  </si>
  <si>
    <t>=INDEX('U:\VEDA\VEDA_Models\uktm_model_v1.1.5\UK_TIMES_data\[gas_networks_v0.2.xlsx]UK TIMES'!$A$3:$AZ$54,MATCH($C52,'U:\VEDA\VEDA_Models\uktm_model_v1.1.5\UK_TIMES_data\[gas_networks_v0.2.xlsx]UK TIMES'!$B$3:$B$54,0),MATCH("CAP2ACT",'U:\VEDA\VEDA_Models\uktm_model_v1.1.5\UK_TIMES_data\[gas_networks_v0.2.xlsx]UK TIMES'!$A$3:$AZ$3,0))</t>
  </si>
  <si>
    <t>L52</t>
  </si>
  <si>
    <t>=INDEX('U:\VEDA\VEDA_Models\uktm_model_v1.1.5\UK_TIMES_data\[gas_networks_v0.2.xlsx]UK TIMES'!$A$3:$AZ$54,MATCH($C52,'U:\VEDA\VEDA_Models\uktm_model_v1.1.5\UK_TIMES_data\[gas_networks_v0.2.xlsx]UK TIMES'!$B$3:$B$54,0),MATCH("LIFE",'U:\VEDA\VEDA_Models\uktm_model_v1.1.5\UK_TIMES_data\[gas_networks_v0.2.xlsx]UK TIMES'!$A$3:$AZ$3,0))</t>
  </si>
  <si>
    <t>D67</t>
  </si>
  <si>
    <t>=IF(C67&lt;&gt;"",VLOOKUP(C67,ELC_PROC!$E:$K,2,FALSE),"")</t>
  </si>
  <si>
    <t>G67</t>
  </si>
  <si>
    <t>=IF(INDEX('U:\VEDA\VEDA_Models\uktm_model_v1.1.5\UK_TIMES_data\DECC Power Sector Updates\UKTM inputs from DDM translation v3.4 - Frozen Links.xlsx'!UKTM_Interconnector_New_Input,
      MATCH($C67,'U:\VEDA\VEDA_Models\uktm_model_v1.1.5\UK_TIMES_data\DECC Power Sector Updates\UKTM inputs from DDM translation v3.4 - Frozen Links.xlsx'!UKTM_Interconnector_New_Input_TechName,0),
      MATCH(G$64,'U:\VEDA\VEDA_Models\uktm_model_v1.1.5\UK_TIMES_data\DECC Power Sector Updates\UKTM inputs from DDM translation v3.4 - Frozen Links.xlsx'!UKTM_Interconnector_New_Input_Headings,0))
="","",
INDEX('U:\VEDA\VEDA_Models\uktm_model_v1.1.5\UK_TIMES_data\DECC Power Sector Updates\UKTM inputs from DDM translation v3.4 - Frozen Links.xlsx'!UKTM_Interconnector_New_Input,
      MATCH($C67,'U:\VEDA\VEDA_Models\uktm_model_v1.1.5\UK_TIMES_data\DECC Power Sector Updates\UKTM inputs from DDM translation v3.4 - Frozen Links.xlsx'!UKTM_Interconnector_New_Input_TechName,0),
      MATCH(G$64,'U:\VEDA\VEDA_Models\uktm_model_v1.1.5\UK_TIMES_data\DECC Power Sector Updates\UKTM inputs from DDM translation v3.4 - Frozen Links.xlsx'!UKTM_Interconnector_New_Input_Headings,0))
)</t>
  </si>
  <si>
    <t>D75</t>
  </si>
  <si>
    <t>=IF(C75&lt;&gt;"",VLOOKUP(C75,ELC_PROC!$E:$K,2,FALSE),"")</t>
  </si>
  <si>
    <t>=IF(INDEX('U:\VEDA\VEDA_Models\uktm_model_v1.1.5\UK_TIMES_data\DECC Power Sector Updates\UKTM inputs from DDM translation v3.4 - Frozen Links.xlsx'!UKTM_Interconnector_New_Input,
      MATCH($C75,'U:\VEDA\VEDA_Models\uktm_model_v1.1.5\UK_TIMES_data\DECC Power Sector Updates\UKTM inputs from DDM translation v3.4 - Frozen Links.xlsx'!UKTM_Interconnector_New_Input_TechName,0),
      MATCH(G$64,'U:\VEDA\VEDA_Models\uktm_model_v1.1.5\UK_TIMES_data\DECC Power Sector Updates\UKTM inputs from DDM translation v3.4 - Frozen Links.xlsx'!UKTM_Interconnector_New_Input_Headings,0))
="","",
INDEX('U:\VEDA\VEDA_Models\uktm_model_v1.1.5\UK_TIMES_data\DECC Power Sector Updates\UKTM inputs from DDM translation v3.4 - Frozen Links.xlsx'!UKTM_Interconnector_New_Input,
      MATCH($C75,'U:\VEDA\VEDA_Models\uktm_model_v1.1.5\UK_TIMES_data\DECC Power Sector Updates\UKTM inputs from DDM translation v3.4 - Frozen Links.xlsx'!UKTM_Interconnector_New_Input_TechName,0),
      MATCH(G$64,'U:\VEDA\VEDA_Models\uktm_model_v1.1.5\UK_TIMES_data\DECC Power Sector Updates\UKTM inputs from DDM translation v3.4 - Frozen Links.xlsx'!UKTM_Interconnector_New_Input_Headings,0))
)</t>
  </si>
  <si>
    <t>D16</t>
  </si>
  <si>
    <t>=IF(C16&lt;&gt;"",VLOOKUP(C16,ELC_PROC!$E:$K,2,FALSE),"")</t>
  </si>
  <si>
    <t>K16</t>
  </si>
  <si>
    <t>=IF(INDEX('U:\VEDA\VEDA_Models\uktm_model_v1.1.5\UK_TIMES_data\DECC Power Sector Updates\UKTM inputs from DDM translation v3.4 - Frozen Links.xlsx'!UKTM_ELC_NEW_Input,
      MATCH($C16,'U:\VEDA\VEDA_Models\uktm_model_v1.1.5\UK_TIMES_data\DECC Power Sector Updates\UKTM inputs from DDM translation v3.4 - Frozen Links.xlsx'!UKTM_ELC_NEW_Input_TechName,0),
      MATCH(K$13,'U:\VEDA\VEDA_Models\uktm_model_v1.1.5\UK_TIMES_data\DECC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MATCH($C16,'U:\VEDA\VEDA_Models\uktm_model_v1.1.5\UK_TIMES_data\DECC Power Sector Updates\UKTM inputs from DDM translation v3.4 - Frozen Links.xlsx'!UKTM_ELC_NEW_Input_TechName,0),
MATCH(K$13,'U:\VEDA\VEDA_Models\uktm_model_v1.1.5\UK_TIMES_data\DECC Power Sector Updates\UKTM inputs from DDM translation v3.4 - Frozen Links.xlsx'!UKTM_ELC_NEW_Input_Headings,0))
)</t>
  </si>
  <si>
    <t>AD18</t>
  </si>
  <si>
    <t>='U:\VEDA\VEDA_Models\uktm_model_v1.1.5\UK_TIMES_data\GHG emissions\[Combust_GHG_factors_UKTIMES.xlsx]PJ'!$C$53/AB18*$AJ18</t>
  </si>
  <si>
    <t>AE18</t>
  </si>
  <si>
    <t>=-AD18</t>
  </si>
  <si>
    <t>AJ18</t>
  </si>
  <si>
    <t>=IF(INDEX('U:\VEDA\VEDA_Models\uktm_model_v1.1.5\UK_TIMES_data\DECC Power Sector Updates\UKTM inputs from DDM translation v3.4 - Frozen Links.xlsx'!UKTM_ELC_NEW_Input,
      MATCH($C18,'U:\VEDA\VEDA_Models\uktm_model_v1.1.5\UK_TIMES_data\DECC Power Sector Updates\UKTM inputs from DDM translation v3.4 - Frozen Links.xlsx'!UKTM_ELC_NEW_Input_TechName,0),
      MATCH(AJ$13,'U:\VEDA\VEDA_Models\uktm_model_v1.1.5\UK_TIMES_data\DECC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MATCH($C18,'U:\VEDA\VEDA_Models\uktm_model_v1.1.5\UK_TIMES_data\DECC Power Sector Updates\UKTM inputs from DDM translation v3.4 - Frozen Links.xlsx'!UKTM_ELC_NEW_Input_TechName,0),
MATCH(AJ$13,'U:\VEDA\VEDA_Models\uktm_model_v1.1.5\UK_TIMES_data\DECC Power Sector Updates\UKTM inputs from DDM translation v3.4 - Frozen Links.xlsx'!UKTM_ELC_NEW_Input_Headings,0))
)</t>
  </si>
  <si>
    <t>H21</t>
  </si>
  <si>
    <t>=INDEX(ELC_PROC!$M$49:$M$96,
MATCH(ELC_Generation!C18,ELC_PROC!$E$49:$E$96,0),
0)</t>
  </si>
  <si>
    <t>D22</t>
  </si>
  <si>
    <t>=IF(C22&lt;&gt;"",VLOOKUP(C22,ELC_PROC!$E:$K,2,FALSE),"")</t>
  </si>
  <si>
    <t>K22</t>
  </si>
  <si>
    <t>=IF(INDEX('U:\VEDA\VEDA_Models\uktm_model_v1.1.5\UK_TIMES_data\DECC Power Sector Updates\UKTM inputs from DDM translation v3.4 - Frozen Links.xlsx'!UKTM_ELC_NEW_Input,
      MATCH($C22,'U:\VEDA\VEDA_Models\uktm_model_v1.1.5\UK_TIMES_data\DECC Power Sector Updates\UKTM inputs from DDM translation v3.4 - Frozen Links.xlsx'!UKTM_ELC_NEW_Input_TechName,0),
      MATCH(K$13,'U:\VEDA\VEDA_Models\uktm_model_v1.1.5\UK_TIMES_data\DECC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MATCH($C22,'U:\VEDA\VEDA_Models\uktm_model_v1.1.5\UK_TIMES_data\DECC Power Sector Updates\UKTM inputs from DDM translation v3.4 - Frozen Links.xlsx'!UKTM_ELC_NEW_Input_TechName,0),
MATCH(K$13,'U:\VEDA\VEDA_Models\uktm_model_v1.1.5\UK_TIMES_data\DECC Power Sector Updates\UKTM inputs from DDM translation v3.4 - Frozen Links.xlsx'!UKTM_ELC_NEW_Input_Headings,0))
)</t>
  </si>
  <si>
    <t>AJ22</t>
  </si>
  <si>
    <t>=IF(INDEX('U:\VEDA\VEDA_Models\uktm_model_v1.1.5\UK_TIMES_data\DECC Power Sector Updates\UKTM inputs from DDM translation v3.4 - Frozen Links.xlsx'!UKTM_ELC_NEW_Input,
      MATCH($C22,'U:\VEDA\VEDA_Models\uktm_model_v1.1.5\UK_TIMES_data\DECC Power Sector Updates\UKTM inputs from DDM translation v3.4 - Frozen Links.xlsx'!UKTM_ELC_NEW_Input_TechName,0),
      MATCH(AJ$13,'U:\VEDA\VEDA_Models\uktm_model_v1.1.5\UK_TIMES_data\DECC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MATCH($C22,'U:\VEDA\VEDA_Models\uktm_model_v1.1.5\UK_TIMES_data\DECC Power Sector Updates\UKTM inputs from DDM translation v3.4 - Frozen Links.xlsx'!UKTM_ELC_NEW_Input_TechName,0),
MATCH(AJ$13,'U:\VEDA\VEDA_Models\uktm_model_v1.1.5\UK_TIMES_data\DECC Power Sector Updates\UKTM inputs from DDM translation v3.4 - Frozen Links.xlsx'!UKTM_ELC_NEW_Input_Headings,0))
)</t>
  </si>
  <si>
    <t>D24</t>
  </si>
  <si>
    <t>=IF(C24&lt;&gt;"",VLOOKUP(C24,ELC_PROC!$E:$K,2,FALSE),"")</t>
  </si>
  <si>
    <t>H25</t>
  </si>
  <si>
    <t>=INDEX(ELC_PROC!$M$49:$M$96,
MATCH(ELC_Generation!C22,ELC_PROC!$E$49:$E$96,0),
0)</t>
  </si>
  <si>
    <t>D26</t>
  </si>
  <si>
    <t>=IF(C26&lt;&gt;"",VLOOKUP(C26,ELC_PROC!$E:$K,2,FALSE),"")</t>
  </si>
  <si>
    <t>K26</t>
  </si>
  <si>
    <t>=IF(INDEX('U:\VEDA\VEDA_Models\uktm_model_v1.1.5\UK_TIMES_data\DECC Power Sector Updates\UKTM inputs from DDM translation v3.4 - Frozen Links.xlsx'!UKTM_ELC_NEW_Input,
      MATCH($C26,'U:\VEDA\VEDA_Models\uktm_model_v1.1.5\UK_TIMES_data\DECC Power Sector Updates\UKTM inputs from DDM translation v3.4 - Frozen Links.xlsx'!UKTM_ELC_NEW_Input_TechName,0),
      MATCH(K$13,'U:\VEDA\VEDA_Models\uktm_model_v1.1.5\UK_TIMES_data\DECC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MATCH($C26,'U:\VEDA\VEDA_Models\uktm_model_v1.1.5\UK_TIMES_data\DECC Power Sector Updates\UKTM inputs from DDM translation v3.4 - Frozen Links.xlsx'!UKTM_ELC_NEW_Input_TechName,0),
MATCH(K$13,'U:\VEDA\VEDA_Models\uktm_model_v1.1.5\UK_TIMES_data\DECC Power Sector Updates\UKTM inputs from DDM translation v3.4 - Frozen Links.xlsx'!UKTM_ELC_NEW_Input_Headings,0))
)</t>
  </si>
  <si>
    <t>AD26</t>
  </si>
  <si>
    <t>='U:\VEDA\VEDA_Models\uktm_model_v1.1.5\UK_TIMES_data\GHG emissions\[Combust_GHG_factors_UKTIMES.xlsx]PJ'!$C$53/AB22*$AJ26</t>
  </si>
  <si>
    <t>AE26</t>
  </si>
  <si>
    <t>=-AD26</t>
  </si>
  <si>
    <t>AJ26</t>
  </si>
  <si>
    <t>=IF(INDEX('U:\VEDA\VEDA_Models\uktm_model_v1.1.5\UK_TIMES_data\DECC Power Sector Updates\UKTM inputs from DDM translation v3.4 - Frozen Links.xlsx'!UKTM_ELC_NEW_Input,
      MATCH($C26,'U:\VEDA\VEDA_Models\uktm_model_v1.1.5\UK_TIMES_data\DECC Power Sector Updates\UKTM inputs from DDM translation v3.4 - Frozen Links.xlsx'!UKTM_ELC_NEW_Input_TechName,0),
      MATCH(AJ$13,'U:\VEDA\VEDA_Models\uktm_model_v1.1.5\UK_TIMES_data\DECC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MATCH($C26,'U:\VEDA\VEDA_Models\uktm_model_v1.1.5\UK_TIMES_data\DECC Power Sector Updates\UKTM inputs from DDM translation v3.4 - Frozen Links.xlsx'!UKTM_ELC_NEW_Input_TechName,0),
MATCH(AJ$13,'U:\VEDA\VEDA_Models\uktm_model_v1.1.5\UK_TIMES_data\DECC Power Sector Updates\UKTM inputs from DDM translation v3.4 - Frozen Links.xlsx'!UKTM_ELC_NEW_Input_Headings,0))
)</t>
  </si>
  <si>
    <t>I27</t>
  </si>
  <si>
    <t>=IF(INDEX('U:\VEDA\VEDA_Models\uktm_model_v1.1.5\UK_TIMES_data\DECC Power Sector Updates\UKTM inputs from DDM translation v3.4 - Frozen Links.xlsx'!UKTM_ELC_NEW_Input,
      MATCH($C26,'U:\VEDA\VEDA_Models\uktm_model_v1.1.5\UK_TIMES_data\DECC Power Sector Updates\UKTM inputs from DDM translation v3.4 - Frozen Links.xlsx'!UKTM_ELC_NEW_Input_TechName,0)  +  MATCH($F27,$F26:$F27,0)-1,
      MATCH(I$13,'U:\VEDA\VEDA_Models\uktm_model_v1.1.5\UK_TIMES_data\DECC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MATCH($C26,'U:\VEDA\VEDA_Models\uktm_model_v1.1.5\UK_TIMES_data\DECC Power Sector Updates\UKTM inputs from DDM translation v3.4 - Frozen Links.xlsx'!UKTM_ELC_NEW_Input_TechName,0)  +  MATCH($F27,$F26:$F27,0)-1,
MATCH(I$13,'U:\VEDA\VEDA_Models\uktm_model_v1.1.5\UK_TIMES_data\DECC Power Sector Updates\UKTM inputs from DDM translation v3.4 - Frozen Links.xlsx'!UKTM_ELC_NEW_Input_Headings,0))
)</t>
  </si>
  <si>
    <t>K28</t>
  </si>
  <si>
    <t>=K37</t>
  </si>
  <si>
    <t>O28</t>
  </si>
  <si>
    <t>=O37*$AK$28</t>
  </si>
  <si>
    <t>Z28</t>
  </si>
  <si>
    <t>=Z37</t>
  </si>
  <si>
    <t>D37</t>
  </si>
  <si>
    <t>=IF(C37&lt;&gt;"",VLOOKUP(C37,ELC_PROC!$E:$K,2,FALSE),"")</t>
  </si>
  <si>
    <t>K37</t>
  </si>
  <si>
    <t>=IF(INDEX('U:\VEDA\VEDA_Models\uktm_model_v1.1.5\UK_TIMES_data\DECC Power Sector Updates\UKTM inputs from DDM translation v3.4 - Frozen Links.xlsx'!UKTM_ELC_NEW_Input,
      MATCH($C37,'U:\VEDA\VEDA_Models\uktm_model_v1.1.5\UK_TIMES_data\DECC Power Sector Updates\UKTM inputs from DDM translation v3.4 - Frozen Links.xlsx'!UKTM_ELC_NEW_Input_TechName,0),
      MATCH(K$34,'U:\VEDA\VEDA_Models\uktm_model_v1.1.5\UK_TIMES_data\DECC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MATCH($C37,'U:\VEDA\VEDA_Models\uktm_model_v1.1.5\UK_TIMES_data\DECC Power Sector Updates\UKTM inputs from DDM translation v3.4 - Frozen Links.xlsx'!UKTM_ELC_NEW_Input_TechName,0),
MATCH(K$34,'U:\VEDA\VEDA_Models\uktm_model_v1.1.5\UK_TIMES_data\DECC Power Sector Updates\UKTM inputs from DDM translation v3.4 - Frozen Links.xlsx'!UKTM_ELC_NEW_Input_Headings,0))
)</t>
  </si>
  <si>
    <t>AH37</t>
  </si>
  <si>
    <t>=IF(INDEX('U:\VEDA\VEDA_Models\uktm_model_v1.1.5\UK_TIMES_data\DECC Power Sector Updates\UKTM inputs from DDM translation v3.4 - Frozen Links.xlsx'!UKTM_ELC_NEW_Input,
      MATCH($C37,'U:\VEDA\VEDA_Models\uktm_model_v1.1.5\UK_TIMES_data\DECC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MATCH($C37,'U:\VEDA\VEDA_Models\uktm_model_v1.1.5\UK_TIMES_data\DECC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t>
  </si>
  <si>
    <t>D39</t>
  </si>
  <si>
    <t>=IF(C39&lt;&gt;"",VLOOKUP(C39,ELC_PROC!$E:$K,2,FALSE),"")</t>
  </si>
  <si>
    <t>K39</t>
  </si>
  <si>
    <t>=IF(INDEX('U:\VEDA\VEDA_Models\uktm_model_v1.1.5\UK_TIMES_data\DECC Power Sector Updates\UKTM inputs from DDM translation v3.4 - Frozen Links.xlsx'!UKTM_ELC_NEW_Input,
      MATCH($C39,'U:\VEDA\VEDA_Models\uktm_model_v1.1.5\UK_TIMES_data\DECC Power Sector Updates\UKTM inputs from DDM translation v3.4 - Frozen Links.xlsx'!UKTM_ELC_NEW_Input_TechName,0),
      MATCH(K$34,'U:\VEDA\VEDA_Models\uktm_model_v1.1.5\UK_TIMES_data\DECC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MATCH($C39,'U:\VEDA\VEDA_Models\uktm_model_v1.1.5\UK_TIMES_data\DECC Power Sector Updates\UKTM inputs from DDM translation v3.4 - Frozen Links.xlsx'!UKTM_ELC_NEW_Input_TechName,0),
MATCH(K$34,'U:\VEDA\VEDA_Models\uktm_model_v1.1.5\UK_TIMES_data\DECC Power Sector Updates\UKTM inputs from DDM translation v3.4 - Frozen Links.xlsx'!UKTM_ELC_NEW_Input_Headings,0))
)</t>
  </si>
  <si>
    <t>AD39</t>
  </si>
  <si>
    <t>='U:\VEDA\VEDA_Models\uktm_model_v1.1.5\UK_TIMES_data\GHG emissions\[Combust_GHG_factors_UKTIMES.xlsx]PJ'!$J$53/AB39*$AH39</t>
  </si>
  <si>
    <t>AE39</t>
  </si>
  <si>
    <t>=-AD39</t>
  </si>
  <si>
    <t>AH39</t>
  </si>
  <si>
    <t>=IF(INDEX('U:\VEDA\VEDA_Models\uktm_model_v1.1.5\UK_TIMES_data\DECC Power Sector Updates\UKTM inputs from DDM translation v3.4 - Frozen Links.xlsx'!UKTM_ELC_NEW_Input,
      MATCH($C39,'U:\VEDA\VEDA_Models\uktm_model_v1.1.5\UK_TIMES_data\DECC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MATCH($C39,'U:\VEDA\VEDA_Models\uktm_model_v1.1.5\UK_TIMES_data\DECC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t>
  </si>
  <si>
    <t>H41</t>
  </si>
  <si>
    <t>=INDEX(ELC_PROC!$M$49:$M$96,
MATCH(ELC_Generation!C39,ELC_PROC!$E$49:$E$96,0),
0)</t>
  </si>
  <si>
    <t>D42</t>
  </si>
  <si>
    <t>=IF(C42&lt;&gt;"",VLOOKUP(C42,ELC_PROC!$E:$K,2,FALSE),"")</t>
  </si>
  <si>
    <t>K42</t>
  </si>
  <si>
    <t>=IF(INDEX('U:\VEDA\VEDA_Models\uktm_model_v1.1.5\UK_TIMES_data\DECC Power Sector Updates\UKTM inputs from DDM translation v3.4 - Frozen Links.xlsx'!UKTM_ELC_NEW_Input,
      MATCH($C42,'U:\VEDA\VEDA_Models\uktm_model_v1.1.5\UK_TIMES_data\DECC Power Sector Updates\UKTM inputs from DDM translation v3.4 - Frozen Links.xlsx'!UKTM_ELC_NEW_Input_TechName,0),
      MATCH(K$34,'U:\VEDA\VEDA_Models\uktm_model_v1.1.5\UK_TIMES_data\DECC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MATCH($C42,'U:\VEDA\VEDA_Models\uktm_model_v1.1.5\UK_TIMES_data\DECC Power Sector Updates\UKTM inputs from DDM translation v3.4 - Frozen Links.xlsx'!UKTM_ELC_NEW_Input_TechName,0),
MATCH(K$34,'U:\VEDA\VEDA_Models\uktm_model_v1.1.5\UK_TIMES_data\DECC Power Sector Updates\UKTM inputs from DDM translation v3.4 - Frozen Links.xlsx'!UKTM_ELC_NEW_Input_Headings,0))
)</t>
  </si>
  <si>
    <t>AH42</t>
  </si>
  <si>
    <t>=IF(INDEX('U:\VEDA\VEDA_Models\uktm_model_v1.1.5\UK_TIMES_data\DECC Power Sector Updates\UKTM inputs from DDM translation v3.4 - Frozen Links.xlsx'!UKTM_ELC_NEW_Input,
      MATCH($C42,'U:\VEDA\VEDA_Models\uktm_model_v1.1.5\UK_TIMES_data\DECC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MATCH($C42,'U:\VEDA\VEDA_Models\uktm_model_v1.1.5\UK_TIMES_data\DECC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t>
  </si>
  <si>
    <t>AK42</t>
  </si>
  <si>
    <t>=AK35/AB42</t>
  </si>
  <si>
    <t>D44</t>
  </si>
  <si>
    <t>=IF(C44&lt;&gt;"",VLOOKUP(C44,ELC_PROC!$E:$K,2,FALSE),"")</t>
  </si>
  <si>
    <t>H45</t>
  </si>
  <si>
    <t>=INDEX(ELC_PROC!$M$49:$M$96,
MATCH(ELC_Generation!C42,ELC_PROC!$E$49:$E$96,0),
0)</t>
  </si>
  <si>
    <t>D46</t>
  </si>
  <si>
    <t>=IF(C46&lt;&gt;"",VLOOKUP(C46,ELC_PROC!$E:$K,2,FALSE),"")</t>
  </si>
  <si>
    <t>K46</t>
  </si>
  <si>
    <t>=IF(INDEX('U:\VEDA\VEDA_Models\uktm_model_v1.1.5\UK_TIMES_data\DECC Power Sector Updates\UKTM inputs from DDM translation v3.4 - Frozen Links.xlsx'!UKTM_ELC_NEW_Input,
      MATCH($C46,'U:\VEDA\VEDA_Models\uktm_model_v1.1.5\UK_TIMES_data\DECC Power Sector Updates\UKTM inputs from DDM translation v3.4 - Frozen Links.xlsx'!UKTM_ELC_NEW_Input_TechName,0),
      MATCH(K$34,'U:\VEDA\VEDA_Models\uktm_model_v1.1.5\UK_TIMES_data\DECC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MATCH($C46,'U:\VEDA\VEDA_Models\uktm_model_v1.1.5\UK_TIMES_data\DECC Power Sector Updates\UKTM inputs from DDM translation v3.4 - Frozen Links.xlsx'!UKTM_ELC_NEW_Input_TechName,0),
MATCH(K$34,'U:\VEDA\VEDA_Models\uktm_model_v1.1.5\UK_TIMES_data\DECC Power Sector Updates\UKTM inputs from DDM translation v3.4 - Frozen Links.xlsx'!UKTM_ELC_NEW_Input_Headings,0))
)</t>
  </si>
  <si>
    <t>AD46</t>
  </si>
  <si>
    <t>='U:\VEDA\VEDA_Models\uktm_model_v1.1.5\UK_TIMES_data\GHG emissions\[Combust_GHG_factors_UKTIMES.xlsx]PJ'!$J$53/AB42*$AH46</t>
  </si>
  <si>
    <t>AE46</t>
  </si>
  <si>
    <t>=-AD46</t>
  </si>
  <si>
    <t>AH46</t>
  </si>
  <si>
    <t>=IF(INDEX('U:\VEDA\VEDA_Models\uktm_model_v1.1.5\UK_TIMES_data\DECC Power Sector Updates\UKTM inputs from DDM translation v3.4 - Frozen Links.xlsx'!UKTM_ELC_NEW_Input,
      MATCH($C46,'U:\VEDA\VEDA_Models\uktm_model_v1.1.5\UK_TIMES_data\DECC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MATCH($C46,'U:\VEDA\VEDA_Models\uktm_model_v1.1.5\UK_TIMES_data\DECC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t>
  </si>
  <si>
    <t>I47</t>
  </si>
  <si>
    <t>=IF(INDEX('U:\VEDA\VEDA_Models\uktm_model_v1.1.5\UK_TIMES_data\DECC Power Sector Updates\UKTM inputs from DDM translation v3.4 - Frozen Links.xlsx'!UKTM_ELC_NEW_Input,
      MATCH($C46,'U:\VEDA\VEDA_Models\uktm_model_v1.1.5\UK_TIMES_data\DECC Power Sector Updates\UKTM inputs from DDM translation v3.4 - Frozen Links.xlsx'!UKTM_ELC_NEW_Input_TechName,0)  +  MATCH($F47,$F46:$F47,0)-1,
      MATCH(I$34,'U:\VEDA\VEDA_Models\uktm_model_v1.1.5\UK_TIMES_data\DECC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MATCH($C46,'U:\VEDA\VEDA_Models\uktm_model_v1.1.5\UK_TIMES_data\DECC Power Sector Updates\UKTM inputs from DDM translation v3.4 - Frozen Links.xlsx'!UKTM_ELC_NEW_Input_TechName,0)  +  MATCH($F47,$F46:$F47,0)-1,
MATCH(I$34,'U:\VEDA\VEDA_Models\uktm_model_v1.1.5\UK_TIMES_data\DECC Power Sector Updates\UKTM inputs from DDM translation v3.4 - Frozen Links.xlsx'!UKTM_ELC_NEW_Input_Headings,0))
)</t>
  </si>
  <si>
    <t>D55</t>
  </si>
  <si>
    <t>=IF(C55&lt;&gt;"",VLOOKUP(C55,ELC_PROC!$E:$K,2,FALSE),"")</t>
  </si>
  <si>
    <t>K55</t>
  </si>
  <si>
    <t>=IF(INDEX('U:\VEDA\VEDA_Models\uktm_model_v1.1.5\UK_TIMES_data\DECC Power Sector Updates\UKTM inputs from DDM translation v3.4 - Frozen Links.xlsx'!UKTM_ELC_NEW_Input,
      MATCH($C55,'U:\VEDA\VEDA_Models\uktm_model_v1.1.5\UK_TIMES_data\DECC Power Sector Updates\UKTM inputs from DDM translation v3.4 - Frozen Links.xlsx'!UKTM_ELC_NEW_Input_TechName,0),
      MATCH(K$52,'U:\VEDA\VEDA_Models\uktm_model_v1.1.5\UK_TIMES_data\DECC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MATCH($C55,'U:\VEDA\VEDA_Models\uktm_model_v1.1.5\UK_TIMES_data\DECC Power Sector Updates\UKTM inputs from DDM translation v3.4 - Frozen Links.xlsx'!UKTM_ELC_NEW_Input_TechName,0),
MATCH(K$52,'U:\VEDA\VEDA_Models\uktm_model_v1.1.5\UK_TIMES_data\DECC Power Sector Updates\UKTM inputs from DDM translation v3.4 - Frozen Links.xlsx'!UKTM_ELC_NEW_Input_Headings,0))
)</t>
  </si>
  <si>
    <t>AH55</t>
  </si>
  <si>
    <t>=IF(INDEX('U:\VEDA\VEDA_Models\uktm_model_v1.1.5\UK_TIMES_data\DECC Power Sector Updates\UKTM inputs from DDM translation v3.4 - Frozen Links.xlsx'!UKTM_ELC_NEW_Input,
      MATCH($C55,'U:\VEDA\VEDA_Models\uktm_model_v1.1.5\UK_TIMES_data\DECC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MATCH($C55,'U:\VEDA\VEDA_Models\uktm_model_v1.1.5\UK_TIMES_data\DECC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t>
  </si>
  <si>
    <t>H58</t>
  </si>
  <si>
    <t>=INDEX(ELC_PROC!$M$49:$M$96,
MATCH(ELC_Generation!C55,ELC_PROC!$E$49:$E$96,0),
0)</t>
  </si>
  <si>
    <t>D59</t>
  </si>
  <si>
    <t>=IF(C59&lt;&gt;"",VLOOKUP(C59,ELC_PROC!$E:$K,2,FALSE),"")</t>
  </si>
  <si>
    <t>K59</t>
  </si>
  <si>
    <t>=IF(INDEX('U:\VEDA\VEDA_Models\uktm_model_v1.1.5\UK_TIMES_data\DECC Power Sector Updates\UKTM inputs from DDM translation v3.4 - Frozen Links.xlsx'!UKTM_ELC_NEW_Input,
      MATCH($C59,'U:\VEDA\VEDA_Models\uktm_model_v1.1.5\UK_TIMES_data\DECC Power Sector Updates\UKTM inputs from DDM translation v3.4 - Frozen Links.xlsx'!UKTM_ELC_NEW_Input_TechName,0),
      MATCH(K$52,'U:\VEDA\VEDA_Models\uktm_model_v1.1.5\UK_TIMES_data\DECC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MATCH($C59,'U:\VEDA\VEDA_Models\uktm_model_v1.1.5\UK_TIMES_data\DECC Power Sector Updates\UKTM inputs from DDM translation v3.4 - Frozen Links.xlsx'!UKTM_ELC_NEW_Input_TechName,0),
MATCH(K$52,'U:\VEDA\VEDA_Models\uktm_model_v1.1.5\UK_TIMES_data\DECC Power Sector Updates\UKTM inputs from DDM translation v3.4 - Frozen Links.xlsx'!UKTM_ELC_NEW_Input_Headings,0))
)</t>
  </si>
  <si>
    <t>AH59</t>
  </si>
  <si>
    <t>=IF(INDEX('U:\VEDA\VEDA_Models\uktm_model_v1.1.5\UK_TIMES_data\DECC Power Sector Updates\UKTM inputs from DDM translation v3.4 - Frozen Links.xlsx'!UKTM_ELC_NEW_Input,
      MATCH($C59,'U:\VEDA\VEDA_Models\uktm_model_v1.1.5\UK_TIMES_data\DECC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MATCH($C59,'U:\VEDA\VEDA_Models\uktm_model_v1.1.5\UK_TIMES_data\DECC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t>
  </si>
  <si>
    <t>H61</t>
  </si>
  <si>
    <t>=INDEX(ELC_PROC!$M$49:$M$96,
MATCH(ELC_Generation!C59,ELC_PROC!$E$49:$E$96,0),
0)</t>
  </si>
  <si>
    <t>D62</t>
  </si>
  <si>
    <t>=IF(C62&lt;&gt;"",VLOOKUP(C62,ELC_PROC!$E:$K,2,FALSE),"")</t>
  </si>
  <si>
    <t>K62</t>
  </si>
  <si>
    <t>=IF(INDEX('U:\VEDA\VEDA_Models\uktm_model_v1.1.5\UK_TIMES_data\DECC Power Sector Updates\UKTM inputs from DDM translation v3.4 - Frozen Links.xlsx'!UKTM_ELC_NEW_Input,
      MATCH($C62,'U:\VEDA\VEDA_Models\uktm_model_v1.1.5\UK_TIMES_data\DECC Power Sector Updates\UKTM inputs from DDM translation v3.4 - Frozen Links.xlsx'!UKTM_ELC_NEW_Input_TechName,0),
      MATCH(K$52,'U:\VEDA\VEDA_Models\uktm_model_v1.1.5\UK_TIMES_data\DECC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MATCH($C62,'U:\VEDA\VEDA_Models\uktm_model_v1.1.5\UK_TIMES_data\DECC Power Sector Updates\UKTM inputs from DDM translation v3.4 - Frozen Links.xlsx'!UKTM_ELC_NEW_Input_TechName,0),
MATCH(K$52,'U:\VEDA\VEDA_Models\uktm_model_v1.1.5\UK_TIMES_data\DECC Power Sector Updates\UKTM inputs from DDM translation v3.4 - Frozen Links.xlsx'!UKTM_ELC_NEW_Input_Headings,0))
)</t>
  </si>
  <si>
    <t>AH62</t>
  </si>
  <si>
    <t>=IF(INDEX('U:\VEDA\VEDA_Models\uktm_model_v1.1.5\UK_TIMES_data\DECC Power Sector Updates\UKTM inputs from DDM translation v3.4 - Frozen Links.xlsx'!UKTM_ELC_NEW_Input,
      MATCH($C62,'U:\VEDA\VEDA_Models\uktm_model_v1.1.5\UK_TIMES_data\DECC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MATCH($C62,'U:\VEDA\VEDA_Models\uktm_model_v1.1.5\UK_TIMES_data\DECC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t>
  </si>
  <si>
    <t>H64</t>
  </si>
  <si>
    <t>=INDEX(ELC_PROC!$M$49:$M$96,
MATCH(ELC_Generation!C62,ELC_PROC!$E$49:$E$96,0),
0)</t>
  </si>
  <si>
    <t>D65</t>
  </si>
  <si>
    <t>=IF(C65&lt;&gt;"",VLOOKUP(C65,ELC_PROC!$E:$K,2,FALSE),"")</t>
  </si>
  <si>
    <t>K65</t>
  </si>
  <si>
    <t>=IF(INDEX('U:\VEDA\VEDA_Models\uktm_model_v1.1.5\UK_TIMES_data\DECC Power Sector Updates\UKTM inputs from DDM translation v3.4 - Frozen Links.xlsx'!UKTM_ELC_NEW_Input,
      MATCH($C65,'U:\VEDA\VEDA_Models\uktm_model_v1.1.5\UK_TIMES_data\DECC Power Sector Updates\UKTM inputs from DDM translation v3.4 - Frozen Links.xlsx'!UKTM_ELC_NEW_Input_TechName,0),
      MATCH(K$52,'U:\VEDA\VEDA_Models\uktm_model_v1.1.5\UK_TIMES_data\DECC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MATCH($C65,'U:\VEDA\VEDA_Models\uktm_model_v1.1.5\UK_TIMES_data\DECC Power Sector Updates\UKTM inputs from DDM translation v3.4 - Frozen Links.xlsx'!UKTM_ELC_NEW_Input_TechName,0),
MATCH(K$52,'U:\VEDA\VEDA_Models\uktm_model_v1.1.5\UK_TIMES_data\DECC Power Sector Updates\UKTM inputs from DDM translation v3.4 - Frozen Links.xlsx'!UKTM_ELC_NEW_Input_Headings,0))
)</t>
  </si>
  <si>
    <t>AD65</t>
  </si>
  <si>
    <t>='U:\VEDA\VEDA_Models\uktm_model_v1.1.5\UK_TIMES_data\GHG emissions\[Combust_GHG_factors_UKTIMES.xlsx]PJ'!$F$53/AB65*$AH65</t>
  </si>
  <si>
    <t>AE65</t>
  </si>
  <si>
    <t>=-AD65</t>
  </si>
  <si>
    <t>AH65</t>
  </si>
  <si>
    <t>=IF(INDEX('U:\VEDA\VEDA_Models\uktm_model_v1.1.5\UK_TIMES_data\DECC Power Sector Updates\UKTM inputs from DDM translation v3.4 - Frozen Links.xlsx'!UKTM_ELC_NEW_Input,
      MATCH($C65,'U:\VEDA\VEDA_Models\uktm_model_v1.1.5\UK_TIMES_data\DECC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MATCH($C65,'U:\VEDA\VEDA_Models\uktm_model_v1.1.5\UK_TIMES_data\DECC Power Sector Updates\UKTM inputs from DDM translation v3.4 - Frozen Links.xlsx'!UKTM_ELC_NEW_Input_TechName,0),
MATCH(AH$34,'U:\VEDA\VEDA_Models\uktm_model_v1.1.5\UK_TIMES_data\DECC Power Sector Updates\UKTM inputs from DDM translation v3.4 - Frozen Links.xlsx'!UKTM_ELC_NEW_Input_Headings,0))
)</t>
  </si>
  <si>
    <t>H67</t>
  </si>
  <si>
    <t>=INDEX(ELC_PROC!$M$49:$M$96,
MATCH(ELC_Generation!C65,ELC_PROC!$E$49:$E$96,0),
0)</t>
  </si>
  <si>
    <t>K75</t>
  </si>
  <si>
    <t>=IF(INDEX('U:\VEDA\VEDA_Models\uktm_model_v1.1.5\UK_TIMES_data\DECC Power Sector Updates\UKTM inputs from DDM translation v3.4 - Frozen Links.xlsx'!UKTM_ELC_NEW_Input,
      MATCH($C75,'U:\VEDA\VEDA_Models\uktm_model_v1.1.5\UK_TIMES_data\DECC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MATCH($C75,'U:\VEDA\VEDA_Models\uktm_model_v1.1.5\UK_TIMES_data\DECC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t>
  </si>
  <si>
    <t>AH75</t>
  </si>
  <si>
    <t>=IF(INDEX('U:\VEDA\VEDA_Models\uktm_model_v1.1.5\UK_TIMES_data\DECC Power Sector Updates\UKTM inputs from DDM translation v3.4 - Frozen Links.xlsx'!UKTM_ELC_NEW_Input,
      MATCH($C75,'U:\VEDA\VEDA_Models\uktm_model_v1.1.5\UK_TIMES_data\DECC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MATCH($C75,'U:\VEDA\VEDA_Models\uktm_model_v1.1.5\UK_TIMES_data\DECC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t>
  </si>
  <si>
    <t>H77</t>
  </si>
  <si>
    <t>=INDEX(ELC_PROC!$M$49:$M$96,
MATCH(ELC_Generation!C75,ELC_PROC!$E$49:$E$96,0),
0)</t>
  </si>
  <si>
    <t>D78</t>
  </si>
  <si>
    <t>=IF(C78&lt;&gt;"",VLOOKUP(C78,ELC_PROC!$E:$K,2,FALSE),"")</t>
  </si>
  <si>
    <t>K78</t>
  </si>
  <si>
    <t>=IF(INDEX('U:\VEDA\VEDA_Models\uktm_model_v1.1.5\UK_TIMES_data\DECC Power Sector Updates\UKTM inputs from DDM translation v3.4 - Frozen Links.xlsx'!UKTM_ELC_NEW_Input,
      MATCH($C78,'U:\VEDA\VEDA_Models\uktm_model_v1.1.5\UK_TIMES_data\DECC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MATCH($C78,'U:\VEDA\VEDA_Models\uktm_model_v1.1.5\UK_TIMES_data\DECC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t>
  </si>
  <si>
    <t>H79</t>
  </si>
  <si>
    <t>=INDEX(ELC_PROC!$M$49:$M$96,
MATCH(ELC_Generation!C78,ELC_PROC!$E$49:$E$96,0),
0)</t>
  </si>
  <si>
    <t>D80</t>
  </si>
  <si>
    <t>=IF(C80&lt;&gt;"",VLOOKUP(C80,ELC_PROC!$E:$K,2,FALSE),"")</t>
  </si>
  <si>
    <t>E80</t>
  </si>
  <si>
    <t>=IF(INDEX('U:\VEDA\VEDA_Models\uktm_model_v1.1.5\UK_TIMES_data\[electricity_v0.6.xlsx]UK TIMES'!$C$4:$BS$209,MATCH($C80,'U:\VEDA\VEDA_Models\uktm_model_v1.1.5\UK_TIMES_data\[electricity_v0.6.xlsx]UK TIMES'!$C$4:$C$209,0),MATCH(E$13,'U:\VEDA\VEDA_Models\uktm_model_v1.1.5\UK_TIMES_data\[electricity_v0.6.xlsx]UK TIMES'!$C$3:$BS$3,0))="","",INDEX('U:\VEDA\VEDA_Models\uktm_model_v1.1.5\UK_TIMES_data\[electricity_v0.6.xlsx]UK TIMES'!$C$4:$BS$209,MATCH($C80,'U:\VEDA\VEDA_Models\uktm_model_v1.1.5\UK_TIMES_data\[electricity_v0.6.xlsx]UK TIMES'!$C$4:$C$209,0),MATCH(E$13,'U:\VEDA\VEDA_Models\uktm_model_v1.1.5\UK_TIMES_data\[electricity_v0.6.xlsx]UK TIMES'!$C$3:$BS$3,0)))</t>
  </si>
  <si>
    <t>K80</t>
  </si>
  <si>
    <t>=IF(INDEX('U:\VEDA\VEDA_Models\uktm_model_v1.1.5\UK_TIMES_data\DECC Power Sector Updates\UKTM inputs from DDM translation v3.4 - Frozen Links.xlsx'!UKTM_ELC_NEW_Input,
      MATCH($C80,'U:\VEDA\VEDA_Models\uktm_model_v1.1.5\UK_TIMES_data\DECC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MATCH($C80,'U:\VEDA\VEDA_Models\uktm_model_v1.1.5\UK_TIMES_data\DECC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t>
  </si>
  <si>
    <t>AH80</t>
  </si>
  <si>
    <t>=IF(INDEX('U:\VEDA\VEDA_Models\uktm_model_v1.1.5\UK_TIMES_data\DECC Power Sector Updates\UKTM inputs from DDM translation v3.4 - Frozen Links.xlsx'!UKTM_ELC_NEW_Input,
      MATCH($C80,'U:\VEDA\VEDA_Models\uktm_model_v1.1.5\UK_TIMES_data\DECC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MATCH($C80,'U:\VEDA\VEDA_Models\uktm_model_v1.1.5\UK_TIMES_data\DECC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t>
  </si>
  <si>
    <t>H81</t>
  </si>
  <si>
    <t>=INDEX(ELC_PROC!$M$49:$M$96,
MATCH(ELC_Generation!C80,ELC_PROC!$E$49:$E$96,0),
0)</t>
  </si>
  <si>
    <t>D82</t>
  </si>
  <si>
    <t>=IF(C82&lt;&gt;"",VLOOKUP(C82,ELC_PROC!$E:$K,2,FALSE),"")</t>
  </si>
  <si>
    <t>K82</t>
  </si>
  <si>
    <t>=IF(INDEX('U:\VEDA\VEDA_Models\uktm_model_v1.1.5\UK_TIMES_data\DECC Power Sector Updates\UKTM inputs from DDM translation v3.4 - Frozen Links.xlsx'!UKTM_ELC_NEW_Input,
      MATCH($C82,'U:\VEDA\VEDA_Models\uktm_model_v1.1.5\UK_TIMES_data\DECC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MATCH($C82,'U:\VEDA\VEDA_Models\uktm_model_v1.1.5\UK_TIMES_data\DECC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t>
  </si>
  <si>
    <t>AH82</t>
  </si>
  <si>
    <t>=IF(INDEX('U:\VEDA\VEDA_Models\uktm_model_v1.1.5\UK_TIMES_data\DECC Power Sector Updates\UKTM inputs from DDM translation v3.4 - Frozen Links.xlsx'!UKTM_ELC_NEW_Input,
      MATCH($C82,'U:\VEDA\VEDA_Models\uktm_model_v1.1.5\UK_TIMES_data\DECC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MATCH($C82,'U:\VEDA\VEDA_Models\uktm_model_v1.1.5\UK_TIMES_data\DECC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t>
  </si>
  <si>
    <t>H83</t>
  </si>
  <si>
    <t>=INDEX(ELC_PROC!$M$49:$M$96,
MATCH(ELC_Generation!C82,ELC_PROC!$E$49:$E$96,0),
0)</t>
  </si>
  <si>
    <t>D84</t>
  </si>
  <si>
    <t>=IF(C84&lt;&gt;"",VLOOKUP(C84,ELC_PROC!$E:$K,2,FALSE),"")</t>
  </si>
  <si>
    <t>K84</t>
  </si>
  <si>
    <t>=IF(INDEX('U:\VEDA\VEDA_Models\uktm_model_v1.1.5\UK_TIMES_data\DECC Power Sector Updates\UKTM inputs from DDM translation v3.4 - Frozen Links.xlsx'!UKTM_ELC_NEW_Input,
      MATCH($C84,'U:\VEDA\VEDA_Models\uktm_model_v1.1.5\UK_TIMES_data\DECC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MATCH($C84,'U:\VEDA\VEDA_Models\uktm_model_v1.1.5\UK_TIMES_data\DECC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t>
  </si>
  <si>
    <t>AH84</t>
  </si>
  <si>
    <t>=IF(INDEX('U:\VEDA\VEDA_Models\uktm_model_v1.1.5\UK_TIMES_data\DECC Power Sector Updates\UKTM inputs from DDM translation v3.4 - Frozen Links.xlsx'!UKTM_ELC_NEW_Input,
      MATCH($C84,'U:\VEDA\VEDA_Models\uktm_model_v1.1.5\UK_TIMES_data\DECC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MATCH($C84,'U:\VEDA\VEDA_Models\uktm_model_v1.1.5\UK_TIMES_data\DECC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t>
  </si>
  <si>
    <t>H85</t>
  </si>
  <si>
    <t>=INDEX(ELC_PROC!$M$49:$M$96,
MATCH(ELC_Generation!C84,ELC_PROC!$E$49:$E$96,0),
0)</t>
  </si>
  <si>
    <t>D86</t>
  </si>
  <si>
    <t>=IF(C86&lt;&gt;"",VLOOKUP(C86,ELC_PROC!$E:$K,2,FALSE),"")</t>
  </si>
  <si>
    <t>E86</t>
  </si>
  <si>
    <t>=IF(INDEX('U:\VEDA\VEDA_Models\uktm_model_v1.1.5\UK_TIMES_data\[electricity_v0.6.xlsx]UK TIMES'!$C$4:$BS$209,MATCH($C86,'U:\VEDA\VEDA_Models\uktm_model_v1.1.5\UK_TIMES_data\[electricity_v0.6.xlsx]UK TIMES'!$C$4:$C$209,0),MATCH(E$13,'U:\VEDA\VEDA_Models\uktm_model_v1.1.5\UK_TIMES_data\[electricity_v0.6.xlsx]UK TIMES'!$C$3:$BS$3,0))="","",INDEX('U:\VEDA\VEDA_Models\uktm_model_v1.1.5\UK_TIMES_data\[electricity_v0.6.xlsx]UK TIMES'!$C$4:$BS$209,MATCH($C86,'U:\VEDA\VEDA_Models\uktm_model_v1.1.5\UK_TIMES_data\[electricity_v0.6.xlsx]UK TIMES'!$C$4:$C$209,0),MATCH(E$13,'U:\VEDA\VEDA_Models\uktm_model_v1.1.5\UK_TIMES_data\[electricity_v0.6.xlsx]UK TIMES'!$C$3:$BS$3,0)))</t>
  </si>
  <si>
    <t>K86</t>
  </si>
  <si>
    <t>=IF(INDEX('U:\VEDA\VEDA_Models\uktm_model_v1.1.5\UK_TIMES_data\DECC Power Sector Updates\UKTM inputs from DDM translation v3.4 - Frozen Links.xlsx'!UKTM_ELC_NEW_Input,
      MATCH($C86,'U:\VEDA\VEDA_Models\uktm_model_v1.1.5\UK_TIMES_data\DECC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MATCH($C86,'U:\VEDA\VEDA_Models\uktm_model_v1.1.5\UK_TIMES_data\DECC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t>
  </si>
  <si>
    <t>AH86</t>
  </si>
  <si>
    <t>=IF(INDEX('U:\VEDA\VEDA_Models\uktm_model_v1.1.5\UK_TIMES_data\DECC Power Sector Updates\UKTM inputs from DDM translation v3.4 - Frozen Links.xlsx'!UKTM_ELC_NEW_Input,
      MATCH($C86,'U:\VEDA\VEDA_Models\uktm_model_v1.1.5\UK_TIMES_data\DECC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MATCH($C86,'U:\VEDA\VEDA_Models\uktm_model_v1.1.5\UK_TIMES_data\DECC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t>
  </si>
  <si>
    <t>H88</t>
  </si>
  <si>
    <t>=INDEX(ELC_PROC!$M$49:$M$96,
MATCH(ELC_Generation!C86,ELC_PROC!$E$49:$E$96,0),
0)</t>
  </si>
  <si>
    <t>D89</t>
  </si>
  <si>
    <t>=IF(C89&lt;&gt;"",VLOOKUP(C89,ELC_PROC!$E:$K,2,FALSE),"")</t>
  </si>
  <si>
    <t>K89</t>
  </si>
  <si>
    <t>=IF(INDEX('U:\VEDA\VEDA_Models\uktm_model_v1.1.5\UK_TIMES_data\DECC Power Sector Updates\UKTM inputs from DDM translation v3.4 - Frozen Links.xlsx'!UKTM_ELC_NEW_Input,
      MATCH($C89,'U:\VEDA\VEDA_Models\uktm_model_v1.1.5\UK_TIMES_data\DECC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MATCH($C89,'U:\VEDA\VEDA_Models\uktm_model_v1.1.5\UK_TIMES_data\DECC Power Sector Updates\UKTM inputs from DDM translation v3.4 - Frozen Links.xlsx'!UKTM_ELC_NEW_Input_TechName,0),
MATCH(K$72,'U:\VEDA\VEDA_Models\uktm_model_v1.1.5\UK_TIMES_data\DECC Power Sector Updates\UKTM inputs from DDM translation v3.4 - Frozen Links.xlsx'!UKTM_ELC_NEW_Input_Headings,0))
)</t>
  </si>
  <si>
    <t>AD89</t>
  </si>
  <si>
    <t>='U:\VEDA\VEDA_Models\uktm_model_v1.1.5\UK_TIMES_data\[electricity_v0.6.xlsx]Overview'!$E$30*'U:\VEDA\VEDA_Models\uktm_model_v1.1.5\UK_TIMES_data\[electricity_v0.6.xlsx]Overview'!$E$31/AB89*$AH89</t>
  </si>
  <si>
    <t>AE89</t>
  </si>
  <si>
    <t>=-AD89</t>
  </si>
  <si>
    <t>AH89</t>
  </si>
  <si>
    <t>=IF(INDEX('U:\VEDA\VEDA_Models\uktm_model_v1.1.5\UK_TIMES_data\DECC Power Sector Updates\UKTM inputs from DDM translation v3.4 - Frozen Links.xlsx'!UKTM_ELC_NEW_Input,
      MATCH($C89,'U:\VEDA\VEDA_Models\uktm_model_v1.1.5\UK_TIMES_data\DECC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MATCH($C89,'U:\VEDA\VEDA_Models\uktm_model_v1.1.5\UK_TIMES_data\DECC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t>
  </si>
  <si>
    <t>H91</t>
  </si>
  <si>
    <t>=INDEX(ELC_PROC!$M$49:$M$96,
MATCH(ELC_Generation!C89,ELC_PROC!$E$49:$E$96,0),
0)</t>
  </si>
  <si>
    <t>AI96</t>
  </si>
  <si>
    <t>=CONCATENATE("AF~",LEFT(AI94),RIGHT(AI94))</t>
  </si>
  <si>
    <t>AF~WN</t>
  </si>
  <si>
    <t>D99</t>
  </si>
  <si>
    <t>=IF(C99&lt;&gt;"",VLOOKUP(C99,ELC_PROC!$E:$K,2,FALSE),"")</t>
  </si>
  <si>
    <t>K99</t>
  </si>
  <si>
    <t>=IF(INDEX('U:\VEDA\VEDA_Models\uktm_model_v1.1.5\UK_TIMES_data\DECC Power Sector Updates\UKTM inputs from DDM translation v3.4 - Frozen Links.xlsx'!UKTM_ELC_NEW_Input,
      MATCH($C99,'U:\VEDA\VEDA_Models\uktm_model_v1.1.5\UK_TIMES_data\DECC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MATCH($C99,'U:\VEDA\VEDA_Models\uktm_model_v1.1.5\UK_TIMES_data\DECC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</si>
  <si>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AF99</t>
  </si>
  <si>
    <t>='U:\VEDA\VEDA_Models\uktm_model_v1.1.5\UK_TIMES_data\[electricity_v0.6.xlsx]Hydro'!$B$18</t>
  </si>
  <si>
    <t>AF100</t>
  </si>
  <si>
    <t>='U:\VEDA\VEDA_Models\uktm_model_v1.1.5\UK_TIMES_data\[electricity_v0.6.xlsx]Wind'!$N$60</t>
  </si>
  <si>
    <t>AG100</t>
  </si>
  <si>
    <t>='U:\VEDA\VEDA_Models\uktm_model_v1.1.5\UK_TIMES_data\[electricity_v0.6.xlsx]Wind'!$O$60</t>
  </si>
  <si>
    <t>AI100</t>
  </si>
  <si>
    <t>=INDEX('U:\VEDA\VEDA_Models\uktm_model_v1.1.5\UK_TIMES_data\[electricity_v0.6.xlsx]Wind'!$D$88:$S$96,MATCH("EWND--ONT"&amp;MID($C100,8,1),'U:\VEDA\VEDA_Models\uktm_model_v1.1.5\UK_TIMES_data\[electricity_v0.6.xlsx]Wind'!$A$88:$A$96,0),MATCH(AI$94,'U:\VEDA\VEDA_Models\uktm_model_v1.1.5\UK_TIMES_data\[electricity_v0.6.xlsx]Wind'!$D$84:$S$84,0))</t>
  </si>
  <si>
    <t>K102</t>
  </si>
  <si>
    <t>=IF(INDEX('U:\VEDA\VEDA_Models\uktm_model_v1.1.5\UK_TIMES_data\DECC Power Sector Updates\UKTM inputs from DDM translation v3.4 - Frozen Links.xlsx'!UKTM_ELC_NEW_Input,
      MATCH($C102,'U:\VEDA\VEDA_Models\uktm_model_v1.1.5\UK_TIMES_data\DECC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MATCH($C102,'U:\VEDA\VEDA_Models\uktm_model_v1.1.5\UK_TIMES_data\DECC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</si>
  <si>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AB102</t>
  </si>
  <si>
    <t>=IF(INDEX('U:\VEDA\VEDA_Models\uktm_model_v1.1.5\UK_TIMES_data\DECC Power Sector Updates\UKTM inputs from DDM translation v3.4 - Frozen Links.xlsx'!UKTM_ELC_NEW_Input,
      MATCH($C102,'U:\VEDA\VEDA_Models\uktm_model_v1.1.5\UK_TIMES_data\DECC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MATCH($C102,'U:\VEDA\VEDA_Models\uktm_model_v1.1.5\UK_TIMES_data\DECC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</si>
  <si>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AF102</t>
  </si>
  <si>
    <t>='U:\VEDA\VEDA_Models\uktm_model_v1.1.5\UK_TIMES_data\[electricity_v0.6.xlsx]Wind'!$N$61</t>
  </si>
  <si>
    <t>AG102</t>
  </si>
  <si>
    <t>='U:\VEDA\VEDA_Models\uktm_model_v1.1.5\UK_TIMES_data\[electricity_v0.6.xlsx]Wind'!$O$61</t>
  </si>
  <si>
    <t>AI102</t>
  </si>
  <si>
    <t>=INDEX('U:\VEDA\VEDA_Models\uktm_model_v1.1.5\UK_TIMES_data\[electricity_v0.6.xlsx]Wind'!$D$88:$S$96,MATCH("EWND--ONT"&amp;MID($C102,8,1),'U:\VEDA\VEDA_Models\uktm_model_v1.1.5\UK_TIMES_data\[electricity_v0.6.xlsx]Wind'!$A$88:$A$96,0),MATCH(AI$94,'U:\VEDA\VEDA_Models\uktm_model_v1.1.5\UK_TIMES_data\[electricity_v0.6.xlsx]Wind'!$D$84:$S$84,0))</t>
  </si>
  <si>
    <t>K104</t>
  </si>
  <si>
    <t>=IF(INDEX('U:\VEDA\VEDA_Models\uktm_model_v1.1.5\UK_TIMES_data\DECC Power Sector Updates\UKTM inputs from DDM translation v3.4 - Frozen Links.xlsx'!UKTM_ELC_NEW_Input,
      MATCH($C104,'U:\VEDA\VEDA_Models\uktm_model_v1.1.5\UK_TIMES_data\DECC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MATCH($C104,'U:\VEDA\VEDA_Models\uktm_model_v1.1.5\UK_TIMES_data\DECC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</si>
  <si>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AB104</t>
  </si>
  <si>
    <t>=IF(INDEX('U:\VEDA\VEDA_Models\uktm_model_v1.1.5\UK_TIMES_data\DECC Power Sector Updates\UKTM inputs from DDM translation v3.4 - Frozen Links.xlsx'!UKTM_ELC_NEW_Input,
      MATCH($C104,'U:\VEDA\VEDA_Models\uktm_model_v1.1.5\UK_TIMES_data\DECC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MATCH($C104,'U:\VEDA\VEDA_Models\uktm_model_v1.1.5\UK_TIMES_data\DECC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</si>
  <si>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AF104</t>
  </si>
  <si>
    <t>='U:\VEDA\VEDA_Models\uktm_model_v1.1.5\UK_TIMES_data\[electricity_v0.6.xlsx]Wind'!$N$62</t>
  </si>
  <si>
    <t>AG104</t>
  </si>
  <si>
    <t>='U:\VEDA\VEDA_Models\uktm_model_v1.1.5\UK_TIMES_data\[electricity_v0.6.xlsx]Wind'!$O$62</t>
  </si>
  <si>
    <t>AI104</t>
  </si>
  <si>
    <t>=INDEX('U:\VEDA\VEDA_Models\uktm_model_v1.1.5\UK_TIMES_data\[electricity_v0.6.xlsx]Wind'!$D$88:$S$96,MATCH("EWND--ONT"&amp;MID($C104,8,1),'U:\VEDA\VEDA_Models\uktm_model_v1.1.5\UK_TIMES_data\[electricity_v0.6.xlsx]Wind'!$A$88:$A$96,0),MATCH(AI$94,'U:\VEDA\VEDA_Models\uktm_model_v1.1.5\UK_TIMES_data\[electricity_v0.6.xlsx]Wind'!$D$84:$S$84,0))</t>
  </si>
  <si>
    <t>K106</t>
  </si>
  <si>
    <t>=IF(INDEX('U:\VEDA\VEDA_Models\uktm_model_v1.1.5\UK_TIMES_data\DECC Power Sector Updates\UKTM inputs from DDM translation v3.4 - Frozen Links.xlsx'!UKTM_ELC_NEW_Input,
      MATCH($C106,'U:\VEDA\VEDA_Models\uktm_model_v1.1.5\UK_TIMES_data\DECC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MATCH($C106,'U:\VEDA\VEDA_Models\uktm_model_v1.1.5\UK_TIMES_data\DECC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</si>
  <si>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AB106</t>
  </si>
  <si>
    <t>=IF(INDEX('U:\VEDA\VEDA_Models\uktm_model_v1.1.5\UK_TIMES_data\DECC Power Sector Updates\UKTM inputs from DDM translation v3.4 - Frozen Links.xlsx'!UKTM_ELC_NEW_Input,
      MATCH($C106,'U:\VEDA\VEDA_Models\uktm_model_v1.1.5\UK_TIMES_data\DECC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MATCH($C106,'U:\VEDA\VEDA_Models\uktm_model_v1.1.5\UK_TIMES_data\DECC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</si>
  <si>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AF106</t>
  </si>
  <si>
    <t>='U:\VEDA\VEDA_Models\uktm_model_v1.1.5\UK_TIMES_data\[electricity_v0.6.xlsx]Wind'!$N$63</t>
  </si>
  <si>
    <t>AG106</t>
  </si>
  <si>
    <t>='U:\VEDA\VEDA_Models\uktm_model_v1.1.5\UK_TIMES_data\[electricity_v0.6.xlsx]Wind'!$O$63</t>
  </si>
  <si>
    <t>AI106</t>
  </si>
  <si>
    <t>=INDEX('U:\VEDA\VEDA_Models\uktm_model_v1.1.5\UK_TIMES_data\[electricity_v0.6.xlsx]Wind'!$D$88:$S$96,MATCH("EWND--ONT"&amp;MID($C106,8,1),'U:\VEDA\VEDA_Models\uktm_model_v1.1.5\UK_TIMES_data\[electricity_v0.6.xlsx]Wind'!$A$88:$A$96,0),MATCH(AI$94,'U:\VEDA\VEDA_Models\uktm_model_v1.1.5\UK_TIMES_data\[electricity_v0.6.xlsx]Wind'!$D$84:$S$84,0))</t>
  </si>
  <si>
    <t>K108</t>
  </si>
  <si>
    <t>=IF(INDEX('U:\VEDA\VEDA_Models\uktm_model_v1.1.5\UK_TIMES_data\DECC Power Sector Updates\UKTM inputs from DDM translation v3.4 - Frozen Links.xlsx'!UKTM_ELC_NEW_Input,
      MATCH($C108,'U:\VEDA\VEDA_Models\uktm_model_v1.1.5\UK_TIMES_data\DECC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MATCH($C108,'U:\VEDA\VEDA_Models\uktm_model_v1.1.5\UK_TIMES_data\DECC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</si>
  <si>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AB108</t>
  </si>
  <si>
    <t>=IF(INDEX('U:\VEDA\VEDA_Models\uktm_model_v1.1.5\UK_TIMES_data\DECC Power Sector Updates\UKTM inputs from DDM translation v3.4 - Frozen Links.xlsx'!UKTM_ELC_NEW_Input,
      MATCH($C108,'U:\VEDA\VEDA_Models\uktm_model_v1.1.5\UK_TIMES_data\DECC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MATCH($C108,'U:\VEDA\VEDA_Models\uktm_model_v1.1.5\UK_TIMES_data\DECC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</si>
  <si>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AF108</t>
  </si>
  <si>
    <t>='U:\VEDA\VEDA_Models\uktm_model_v1.1.5\UK_TIMES_data\[electricity_v0.6.xlsx]Wind'!$N$64</t>
  </si>
  <si>
    <t>AG108</t>
  </si>
  <si>
    <t>='U:\VEDA\VEDA_Models\uktm_model_v1.1.5\UK_TIMES_data\[electricity_v0.6.xlsx]Wind'!$O$64</t>
  </si>
  <si>
    <t>AI108</t>
  </si>
  <si>
    <t>=INDEX('U:\VEDA\VEDA_Models\uktm_model_v1.1.5\UK_TIMES_data\[electricity_v0.6.xlsx]Wind'!$D$88:$S$96,MATCH("EWND--ONT"&amp;MID($C108,8,1),'U:\VEDA\VEDA_Models\uktm_model_v1.1.5\UK_TIMES_data\[electricity_v0.6.xlsx]Wind'!$A$88:$A$96,0),MATCH(AI$94,'U:\VEDA\VEDA_Models\uktm_model_v1.1.5\UK_TIMES_data\[electricity_v0.6.xlsx]Wind'!$D$84:$S$84,0))</t>
  </si>
  <si>
    <t>K110</t>
  </si>
  <si>
    <t>=IF(INDEX('U:\VEDA\VEDA_Models\uktm_model_v1.1.5\UK_TIMES_data\DECC Power Sector Updates\UKTM inputs from DDM translation v3.4 - Frozen Links.xlsx'!UKTM_ELC_NEW_Input,
      MATCH($C110,'U:\VEDA\VEDA_Models\uktm_model_v1.1.5\UK_TIMES_data\DECC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MATCH($C110,'U:\VEDA\VEDA_Models\uktm_model_v1.1.5\UK_TIMES_data\DECC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</si>
  <si>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AB110</t>
  </si>
  <si>
    <t>=IF(INDEX('U:\VEDA\VEDA_Models\uktm_model_v1.1.5\UK_TIMES_data\DECC Power Sector Updates\UKTM inputs from DDM translation v3.4 - Frozen Links.xlsx'!UKTM_ELC_NEW_Input,
      MATCH($C110,'U:\VEDA\VEDA_Models\uktm_model_v1.1.5\UK_TIMES_data\DECC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MATCH($C110,'U:\VEDA\VEDA_Models\uktm_model_v1.1.5\UK_TIMES_data\DECC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</si>
  <si>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AF110</t>
  </si>
  <si>
    <t>='U:\VEDA\VEDA_Models\uktm_model_v1.1.5\UK_TIMES_data\[electricity_v0.6.xlsx]Wind'!$N$65</t>
  </si>
  <si>
    <t>AG110</t>
  </si>
  <si>
    <t>='U:\VEDA\VEDA_Models\uktm_model_v1.1.5\UK_TIMES_data\[electricity_v0.6.xlsx]Wind'!$O$65</t>
  </si>
  <si>
    <t>AI110</t>
  </si>
  <si>
    <t>=INDEX('U:\VEDA\VEDA_Models\uktm_model_v1.1.5\UK_TIMES_data\[electricity_v0.6.xlsx]Wind'!$D$88:$S$96,MATCH("EWND--ONT"&amp;MID($C110,8,1),'U:\VEDA\VEDA_Models\uktm_model_v1.1.5\UK_TIMES_data\[electricity_v0.6.xlsx]Wind'!$A$88:$A$96,0),MATCH(AI$94,'U:\VEDA\VEDA_Models\uktm_model_v1.1.5\UK_TIMES_data\[electricity_v0.6.xlsx]Wind'!$D$84:$S$84,0))</t>
  </si>
  <si>
    <t>K112</t>
  </si>
  <si>
    <t>=IF(INDEX('U:\VEDA\VEDA_Models\uktm_model_v1.1.5\UK_TIMES_data\DECC Power Sector Updates\UKTM inputs from DDM translation v3.4 - Frozen Links.xlsx'!UKTM_ELC_NEW_Input,
      MATCH($C112,'U:\VEDA\VEDA_Models\uktm_model_v1.1.5\UK_TIMES_data\DECC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MATCH($C112,'U:\VEDA\VEDA_Models\uktm_model_v1.1.5\UK_TIMES_data\DECC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</si>
  <si>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AB112</t>
  </si>
  <si>
    <t>=IF(INDEX('U:\VEDA\VEDA_Models\uktm_model_v1.1.5\UK_TIMES_data\DECC Power Sector Updates\UKTM inputs from DDM translation v3.4 - Frozen Links.xlsx'!UKTM_ELC_NEW_Input,
      MATCH($C112,'U:\VEDA\VEDA_Models\uktm_model_v1.1.5\UK_TIMES_data\DECC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MATCH($C112,'U:\VEDA\VEDA_Models\uktm_model_v1.1.5\UK_TIMES_data\DECC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</si>
  <si>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AF112</t>
  </si>
  <si>
    <t>='U:\VEDA\VEDA_Models\uktm_model_v1.1.5\UK_TIMES_data\[electricity_v0.6.xlsx]Wind'!$N$66</t>
  </si>
  <si>
    <t>AG112</t>
  </si>
  <si>
    <t>='U:\VEDA\VEDA_Models\uktm_model_v1.1.5\UK_TIMES_data\[electricity_v0.6.xlsx]Wind'!$O$66</t>
  </si>
  <si>
    <t>AI112</t>
  </si>
  <si>
    <t>=INDEX('U:\VEDA\VEDA_Models\uktm_model_v1.1.5\UK_TIMES_data\[electricity_v0.6.xlsx]Wind'!$D$88:$S$96,MATCH("EWND--ONT"&amp;MID($C112,8,1),'U:\VEDA\VEDA_Models\uktm_model_v1.1.5\UK_TIMES_data\[electricity_v0.6.xlsx]Wind'!$A$88:$A$96,0),MATCH(AI$94,'U:\VEDA\VEDA_Models\uktm_model_v1.1.5\UK_TIMES_data\[electricity_v0.6.xlsx]Wind'!$D$84:$S$84,0))</t>
  </si>
  <si>
    <t>K114</t>
  </si>
  <si>
    <t>=IF(INDEX('U:\VEDA\VEDA_Models\uktm_model_v1.1.5\UK_TIMES_data\DECC Power Sector Updates\UKTM inputs from DDM translation v3.4 - Frozen Links.xlsx'!UKTM_ELC_NEW_Input,
      MATCH($C114,'U:\VEDA\VEDA_Models\uktm_model_v1.1.5\UK_TIMES_data\DECC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MATCH($C114,'U:\VEDA\VEDA_Models\uktm_model_v1.1.5\UK_TIMES_data\DECC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</si>
  <si>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AB114</t>
  </si>
  <si>
    <t>=IF(INDEX('U:\VEDA\VEDA_Models\uktm_model_v1.1.5\UK_TIMES_data\DECC Power Sector Updates\UKTM inputs from DDM translation v3.4 - Frozen Links.xlsx'!UKTM_ELC_NEW_Input,
      MATCH($C114,'U:\VEDA\VEDA_Models\uktm_model_v1.1.5\UK_TIMES_data\DECC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MATCH($C114,'U:\VEDA\VEDA_Models\uktm_model_v1.1.5\UK_TIMES_data\DECC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</si>
  <si>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AF114</t>
  </si>
  <si>
    <t>='U:\VEDA\VEDA_Models\uktm_model_v1.1.5\UK_TIMES_data\[electricity_v0.6.xlsx]Wind'!$N$67</t>
  </si>
  <si>
    <t>AG114</t>
  </si>
  <si>
    <t>='U:\VEDA\VEDA_Models\uktm_model_v1.1.5\UK_TIMES_data\[electricity_v0.6.xlsx]Wind'!$O$67</t>
  </si>
  <si>
    <t>AI114</t>
  </si>
  <si>
    <t>=INDEX('U:\VEDA\VEDA_Models\uktm_model_v1.1.5\UK_TIMES_data\[electricity_v0.6.xlsx]Wind'!$D$88:$S$96,MATCH("EWND--ONT"&amp;MID($C114,8,1),'U:\VEDA\VEDA_Models\uktm_model_v1.1.5\UK_TIMES_data\[electricity_v0.6.xlsx]Wind'!$A$88:$A$96,0),MATCH(AI$94,'U:\VEDA\VEDA_Models\uktm_model_v1.1.5\UK_TIMES_data\[electricity_v0.6.xlsx]Wind'!$D$84:$S$84,0))</t>
  </si>
  <si>
    <t>K116</t>
  </si>
  <si>
    <t>=IF(INDEX('U:\VEDA\VEDA_Models\uktm_model_v1.1.5\UK_TIMES_data\DECC Power Sector Updates\UKTM inputs from DDM translation v3.4 - Frozen Links.xlsx'!UKTM_ELC_NEW_Input,
      MATCH($C116,'U:\VEDA\VEDA_Models\uktm_model_v1.1.5\UK_TIMES_data\DECC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MATCH($C116,'U:\VEDA\VEDA_Models\uktm_model_v1.1.5\UK_TIMES_data\DECC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</si>
  <si>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AB116</t>
  </si>
  <si>
    <t>=IF(INDEX('U:\VEDA\VEDA_Models\uktm_model_v1.1.5\UK_TIMES_data\DECC Power Sector Updates\UKTM inputs from DDM translation v3.4 - Frozen Links.xlsx'!UKTM_ELC_NEW_Input,
      MATCH($C116,'U:\VEDA\VEDA_Models\uktm_model_v1.1.5\UK_TIMES_data\DECC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MATCH($C116,'U:\VEDA\VEDA_Models\uktm_model_v1.1.5\UK_TIMES_data\DECC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</si>
  <si>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AF116</t>
  </si>
  <si>
    <t>='U:\VEDA\VEDA_Models\uktm_model_v1.1.5\UK_TIMES_data\[electricity_v0.6.xlsx]Wind'!$N$68</t>
  </si>
  <si>
    <t>AG116</t>
  </si>
  <si>
    <t>='U:\VEDA\VEDA_Models\uktm_model_v1.1.5\UK_TIMES_data\[electricity_v0.6.xlsx]Wind'!$O$68</t>
  </si>
  <si>
    <t>AI116</t>
  </si>
  <si>
    <t>=INDEX('U:\VEDA\VEDA_Models\uktm_model_v1.1.5\UK_TIMES_data\[electricity_v0.6.xlsx]Wind'!$D$88:$S$96,MATCH("EWND--ONT"&amp;MID($C116,8,1),'U:\VEDA\VEDA_Models\uktm_model_v1.1.5\UK_TIMES_data\[electricity_v0.6.xlsx]Wind'!$A$88:$A$96,0),MATCH(AI$94,'U:\VEDA\VEDA_Models\uktm_model_v1.1.5\UK_TIMES_data\[electricity_v0.6.xlsx]Wind'!$D$84:$S$84,0))</t>
  </si>
  <si>
    <t>K118</t>
  </si>
  <si>
    <t>=IF(INDEX('U:\VEDA\VEDA_Models\uktm_model_v1.1.5\UK_TIMES_data\DECC Power Sector Updates\UKTM inputs from DDM translation v3.4 - Frozen Links.xlsx'!UKTM_ELC_NEW_Input,
      MATCH($C118,'U:\VEDA\VEDA_Models\uktm_model_v1.1.5\UK_TIMES_data\DECC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MATCH($C118,'U:\VEDA\VEDA_Models\uktm_model_v1.1.5\UK_TIMES_data\DECC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</si>
  <si>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AB118</t>
  </si>
  <si>
    <t>=IF(INDEX('U:\VEDA\VEDA_Models\uktm_model_v1.1.5\UK_TIMES_data\DECC Power Sector Updates\UKTM inputs from DDM translation v3.4 - Frozen Links.xlsx'!UKTM_ELC_NEW_Input,
      MATCH($C118,'U:\VEDA\VEDA_Models\uktm_model_v1.1.5\UK_TIMES_data\DECC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MATCH($C118,'U:\VEDA\VEDA_Models\uktm_model_v1.1.5\UK_TIMES_data\DECC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</si>
  <si>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AF118</t>
  </si>
  <si>
    <t>='U:\VEDA\VEDA_Models\uktm_model_v1.1.5\UK_TIMES_data\[electricity_v0.6.xlsx]Wind'!$C$136-'U:\VEDA\VEDA_Models\uktm_model_v1.1.5\UK_TIMES_data\[electricity_v0.6.xlsx]Wind'!$D$136</t>
  </si>
  <si>
    <t>AG118</t>
  </si>
  <si>
    <t>='U:\VEDA\VEDA_Models\uktm_model_v1.1.5\UK_TIMES_data\[electricity_v0.6.xlsx]Wind'!$C136</t>
  </si>
  <si>
    <t>AI118</t>
  </si>
  <si>
    <t>=INDEX('U:\VEDA\VEDA_Models\uktm_model_v1.1.5\UK_TIMES_data\[electricity_v0.6.xlsx]Wind'!$H$137:$W$141,MATCH("EWND-OFFT"&amp;MID($C118,8,1)+1,'U:\VEDA\VEDA_Models\uktm_model_v1.1.5\UK_TIMES_data\[electricity_v0.6.xlsx]Wind'!$A$137:$A$141,0),MATCH(AI$94,'U:\VEDA\VEDA_Models\uktm_model_v1.1.5\UK_TIMES_data\[electricity_v0.6.xlsx]Wind'!$H$133:$W$133,0))</t>
  </si>
  <si>
    <t>K120</t>
  </si>
  <si>
    <t>=IF(INDEX('U:\VEDA\VEDA_Models\uktm_model_v1.1.5\UK_TIMES_data\DECC Power Sector Updates\UKTM inputs from DDM translation v3.4 - Frozen Links.xlsx'!UKTM_ELC_NEW_Input,
      MATCH($C120,'U:\VEDA\VEDA_Models\uktm_model_v1.1.5\UK_TIMES_data\DECC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MATCH($C120,'U:\VEDA\VEDA_Models\uktm_model_v1.1.5\UK_TIMES_data\DECC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</si>
  <si>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AB120</t>
  </si>
  <si>
    <t>=IF(INDEX('U:\VEDA\VEDA_Models\uktm_model_v1.1.5\UK_TIMES_data\DECC Power Sector Updates\UKTM inputs from DDM translation v3.4 - Frozen Links.xlsx'!UKTM_ELC_NEW_Input,
      MATCH($C120,'U:\VEDA\VEDA_Models\uktm_model_v1.1.5\UK_TIMES_data\DECC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MATCH($C120,'U:\VEDA\VEDA_Models\uktm_model_v1.1.5\UK_TIMES_data\DECC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</si>
  <si>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AF120</t>
  </si>
  <si>
    <t>='U:\VEDA\VEDA_Models\uktm_model_v1.1.5\UK_TIMES_data\[electricity_v0.6.xlsx]Wind'!$C137</t>
  </si>
  <si>
    <t>AI120</t>
  </si>
  <si>
    <t>=INDEX('U:\VEDA\VEDA_Models\uktm_model_v1.1.5\UK_TIMES_data\[electricity_v0.6.xlsx]Wind'!$H$137:$W$141,MATCH("EWND-OFFT"&amp;MID($C120,8,1)+1,'U:\VEDA\VEDA_Models\uktm_model_v1.1.5\UK_TIMES_data\[electricity_v0.6.xlsx]Wind'!$A$137:$A$141,0),MATCH(AI$94,'U:\VEDA\VEDA_Models\uktm_model_v1.1.5\UK_TIMES_data\[electricity_v0.6.xlsx]Wind'!$H$133:$W$133,0))</t>
  </si>
  <si>
    <t>K122</t>
  </si>
  <si>
    <t>=IF(INDEX('U:\VEDA\VEDA_Models\uktm_model_v1.1.5\UK_TIMES_data\DECC Power Sector Updates\UKTM inputs from DDM translation v3.4 - Frozen Links.xlsx'!UKTM_ELC_NEW_Input,
      MATCH($C122,'U:\VEDA\VEDA_Models\uktm_model_v1.1.5\UK_TIMES_data\DECC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MATCH($C122,'U:\VEDA\VEDA_Models\uktm_model_v1.1.5\UK_TIMES_data\DECC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</si>
  <si>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AB122</t>
  </si>
  <si>
    <t>=IF(INDEX('U:\VEDA\VEDA_Models\uktm_model_v1.1.5\UK_TIMES_data\DECC Power Sector Updates\UKTM inputs from DDM translation v3.4 - Frozen Links.xlsx'!UKTM_ELC_NEW_Input,
      MATCH($C122,'U:\VEDA\VEDA_Models\uktm_model_v1.1.5\UK_TIMES_data\DECC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MATCH($C122,'U:\VEDA\VEDA_Models\uktm_model_v1.1.5\UK_TIMES_data\DECC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</si>
  <si>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AF122</t>
  </si>
  <si>
    <t>='U:\VEDA\VEDA_Models\uktm_model_v1.1.5\UK_TIMES_data\[electricity_v0.6.xlsx]Wind'!$C138</t>
  </si>
  <si>
    <t>AI122</t>
  </si>
  <si>
    <t>=INDEX('U:\VEDA\VEDA_Models\uktm_model_v1.1.5\UK_TIMES_data\[electricity_v0.6.xlsx]Wind'!$H$137:$W$141,MATCH("EWND-OFFT"&amp;MID($C122,8,1)+1,'U:\VEDA\VEDA_Models\uktm_model_v1.1.5\UK_TIMES_data\[electricity_v0.6.xlsx]Wind'!$A$137:$A$141,0),MATCH(AI$94,'U:\VEDA\VEDA_Models\uktm_model_v1.1.5\UK_TIMES_data\[electricity_v0.6.xlsx]Wind'!$H$133:$W$133,0))</t>
  </si>
  <si>
    <t>K124</t>
  </si>
  <si>
    <t>=IF(INDEX('U:\VEDA\VEDA_Models\uktm_model_v1.1.5\UK_TIMES_data\DECC Power Sector Updates\UKTM inputs from DDM translation v3.4 - Frozen Links.xlsx'!UKTM_ELC_NEW_Input,
      MATCH($C124,'U:\VEDA\VEDA_Models\uktm_model_v1.1.5\UK_TIMES_data\DECC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MATCH($C124,'U:\VEDA\VEDA_Models\uktm_model_v1.1.5\UK_TIMES_data\DECC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</si>
  <si>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AF124</t>
  </si>
  <si>
    <t>='U:\VEDA\VEDA_Models\uktm_model_v1.1.5\UK_TIMES_data\[electricity_v0.6.xlsx]Marine'!$B$27</t>
  </si>
  <si>
    <t>K126</t>
  </si>
  <si>
    <t>=IF(INDEX('U:\VEDA\VEDA_Models\uktm_model_v1.1.5\UK_TIMES_data\DECC Power Sector Updates\UKTM inputs from DDM translation v3.4 - Frozen Links.xlsx'!UKTM_ELC_NEW_Input,
      MATCH($C126,'U:\VEDA\VEDA_Models\uktm_model_v1.1.5\UK_TIMES_data\DECC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MATCH($C126,'U:\VEDA\VEDA_Models\uktm_model_v1.1.5\UK_TIMES_data\DECC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</si>
  <si>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AF126</t>
  </si>
  <si>
    <t>='U:\VEDA\VEDA_Models\uktm_model_v1.1.5\UK_TIMES_data\[electricity_v0.6.xlsx]Marine'!$B$36</t>
  </si>
  <si>
    <t>K128</t>
  </si>
  <si>
    <t>=IF(INDEX('U:\VEDA\VEDA_Models\uktm_model_v1.1.5\UK_TIMES_data\DECC Power Sector Updates\UKTM inputs from DDM translation v3.4 - Frozen Links.xlsx'!UKTM_ELC_NEW_Input,
      MATCH($C128,'U:\VEDA\VEDA_Models\uktm_model_v1.1.5\UK_TIMES_data\DECC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MATCH($C128,'U:\VEDA\VEDA_Models\uktm_model_v1.1.5\UK_TIMES_data\DECC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</si>
  <si>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AF128</t>
  </si>
  <si>
    <t>='U:\VEDA\VEDA_Models\uktm_model_v1.1.5\UK_TIMES_data\[electricity_v0.6.xlsx]Marine'!$B$46</t>
  </si>
  <si>
    <t>L130</t>
  </si>
  <si>
    <t>=IF(INDEX('U:\VEDA\VEDA_Models\uktm_model_v1.1.5\UK_TIMES_data\[electricity_v0.6.xlsx]UK TIMES'!$C$4:$BS$209,MATCH($C130,'U:\VEDA\VEDA_Models\uktm_model_v1.1.5\UK_TIMES_data\[electricity_v0.6.xlsx]UK TIMES'!$C$4:$C$209,0),MATCH(L$72,'U:\VEDA\VEDA_Models\uktm_model_v1.1.5\UK_TIMES_data\[electricity_v0.6.xlsx]UK TIMES'!$C$3:$BS$3,0))="","",INDEX('U:\VEDA\VEDA_Models\uktm_model_v1.1.5\UK_TIMES_data\[electricity_v0.6.xlsx]UK TIMES'!$C$4:$BS$209,MATCH($C130,'U:\VEDA\VEDA_Models\uktm_model_v1.1.5\UK_TIMES_data\[electricity_v0.6.xlsx]UK TIMES'!$C$4:$C$209,0),MATCH(L$72,'U:\VEDA\VEDA_Models\uktm_model_v1.1.5\UK_TIMES_data\[electricity_v0.6.xlsx]UK TIMES'!$C$3:$BS$3,0)))</t>
  </si>
  <si>
    <t>N130</t>
  </si>
  <si>
    <t>=IF(INDEX('U:\VEDA\VEDA_Models\uktm_model_v1.1.5\UK_TIMES_data\[electricity_v0.6.xlsx]UK TIMES'!$C$4:$BS$209,MATCH($C130,'U:\VEDA\VEDA_Models\uktm_model_v1.1.5\UK_TIMES_data\[electricity_v0.6.xlsx]UK TIMES'!$C$4:$C$209,0),MATCH(N$72,'U:\VEDA\VEDA_Models\uktm_model_v1.1.5\UK_TIMES_data\[electricity_v0.6.xlsx]UK TIMES'!$C$3:$BS$3,0))="","",INDEX('U:\VEDA\VEDA_Models\uktm_model_v1.1.5\UK_TIMES_data\[electricity_v0.6.xlsx]UK TIMES'!$C$4:$BS$209,MATCH($C130,'U:\VEDA\VEDA_Models\uktm_model_v1.1.5\UK_TIMES_data\[electricity_v0.6.xlsx]UK TIMES'!$C$4:$C$209,0),MATCH(N$72,'U:\VEDA\VEDA_Models\uktm_model_v1.1.5\UK_TIMES_data\[electricity_v0.6.xlsx]UK TIMES'!$C$3:$BS$3,0)))</t>
  </si>
  <si>
    <t>Z130</t>
  </si>
  <si>
    <t>=IF(INDEX('U:\VEDA\VEDA_Models\uktm_model_v1.1.5\UK_TIMES_data\[electricity_v0.6.xlsx]UK TIMES'!$C$4:$BS$209,MATCH($C130,'U:\VEDA\VEDA_Models\uktm_model_v1.1.5\UK_TIMES_data\[electricity_v0.6.xlsx]UK TIMES'!$C$4:$C$209,0),MATCH(Z$96,'U:\VEDA\VEDA_Models\uktm_model_v1.1.5\UK_TIMES_data\[electricity_v0.6.xlsx]UK TIMES'!$C$3:$BS$3,0))="","",INDEX('U:\VEDA\VEDA_Models\uktm_model_v1.1.5\UK_TIMES_data\[electricity_v0.6.xlsx]UK TIMES'!$C$4:$BS$209,MATCH($C130,'U:\VEDA\VEDA_Models\uktm_model_v1.1.5\UK_TIMES_data\[electricity_v0.6.xlsx]UK TIMES'!$C$4:$C$209,0),MATCH(Z$96,'U:\VEDA\VEDA_Models\uktm_model_v1.1.5\UK_TIMES_data\[electricity_v0.6.xlsx]UK TIMES'!$C$3:$BS$3,0)))</t>
  </si>
  <si>
    <t>AC130</t>
  </si>
  <si>
    <t>=IF(INDEX('U:\VEDA\VEDA_Models\uktm_model_v1.1.5\UK_TIMES_data\DECC Power Sector Updates\UKTM inputs from DDM translation v3.4 - Frozen Links.xlsx'!UKTM_ELC_NEW_Input,
      MATCH($C130,'U:\VEDA\VEDA_Models\uktm_model_v1.1.5\UK_TIMES_data\DECC Power Sector Updates\UKTM inputs from DDM translation v3.4 - Frozen Links.xlsx'!UKTM_ELC_NEW_Input_TechName,0),
      MATCH(AC$96,'U:\VEDA\VEDA_Models\uktm_model_v1.1.5\UK_TIMES_data\DECC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MATCH($C130,'U:\VEDA\VEDA_Models\uktm_model_v1.1.5\UK_TIMES_data\DECC Power Sector Updates\UKTM inputs from DDM translation v3.4 - Frozen Links.xlsx'!UKTM_ELC_NEW_Input_TechName,0),
MATCH(AC$96,'U:\VEDA\VEDA_Models\uktm_model_v1.1.5\UK_TIMES_data\DECC Power Sector Updates\UKTM inputs from DDM translation v3.4 - Frozen Links.xlsx'!UKTM_ELC_NEW_Input_Headings,0))
)</t>
  </si>
  <si>
    <t>AF130</t>
  </si>
  <si>
    <t>='U:\VEDA\VEDA_Models\uktm_model_v1.1.5\UK_TIMES_data\[electricity_v0.6.xlsx]Marine'!$B$41</t>
  </si>
  <si>
    <t>K132</t>
  </si>
  <si>
    <t>=IF(INDEX('U:\VEDA\VEDA_Models\uktm_model_v1.1.5\UK_TIMES_data\DECC Power Sector Updates\UKTM inputs from DDM translation v3.4 - Frozen Links.xlsx'!UKTM_ELC_NEW_Input,
      MATCH($C132,'U:\VEDA\VEDA_Models\uktm_model_v1.1.5\UK_TIMES_data\DECC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MATCH($C132,'U:\VEDA\VEDA_Models\uktm_model_v1.1.5\UK_TIMES_data\DECC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</si>
  <si>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AB132</t>
  </si>
  <si>
    <t>=IF(INDEX('U:\VEDA\VEDA_Models\uktm_model_v1.1.5\UK_TIMES_data\DECC Power Sector Updates\UKTM inputs from DDM translation v3.4 - Frozen Links.xlsx'!UKTM_ELC_NEW_Input,
      MATCH($C132,'U:\VEDA\VEDA_Models\uktm_model_v1.1.5\UK_TIMES_data\DECC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MATCH($C132,'U:\VEDA\VEDA_Models\uktm_model_v1.1.5\UK_TIMES_data\DECC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</si>
  <si>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AF132</t>
  </si>
  <si>
    <t>='U:\VEDA\VEDA_Models\uktm_model_v1.1.5\UK_TIMES_data\[electricity_v0.6.xlsx]Solar'!$D$12</t>
  </si>
  <si>
    <t>AG132</t>
  </si>
  <si>
    <t>='U:\VEDA\VEDA_Models\uktm_model_v1.1.5\UK_TIMES_data\[electricity_v0.6.xlsx]Solar'!$B$27</t>
  </si>
  <si>
    <t>AI132</t>
  </si>
  <si>
    <t>=INDEX('U:\VEDA\VEDA_Models\uktm_model_v1.1.5\UK_TIMES_data\[electricity_v0.6.xlsx]Solar'!$B$4:$Q$13,MATCH("solar availability",'U:\VEDA\VEDA_Models\uktm_model_v1.1.5\UK_TIMES_data\[electricity_v0.6.xlsx]Solar'!$A$4:$A$13,0),MATCH(RIGHT(AI96,2),'U:\VEDA\VEDA_Models\uktm_model_v1.1.5\UK_TIMES_data\[electricity_v0.6.xlsx]Solar'!$B$3:$Q$3,0))</t>
  </si>
  <si>
    <t>K134</t>
  </si>
  <si>
    <t>=IF(INDEX('U:\VEDA\VEDA_Models\uktm_model_v1.1.5\UK_TIMES_data\DECC Power Sector Updates\UKTM inputs from DDM translation v3.4 - Frozen Links.xlsx'!UKTM_ELC_NEW_Input,
      MATCH($C134,'U:\VEDA\VEDA_Models\uktm_model_v1.1.5\UK_TIMES_data\DECC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MATCH($C134,'U:\VEDA\VEDA_Models\uktm_model_v1.1.5\UK_TIMES_data\DECC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</si>
  <si>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AB134</t>
  </si>
  <si>
    <t>=IF(INDEX('U:\VEDA\VEDA_Models\uktm_model_v1.1.5\UK_TIMES_data\DECC Power Sector Updates\UKTM inputs from DDM translation v3.4 - Frozen Links.xlsx'!UKTM_ELC_NEW_Input,
      MATCH($C134,'U:\VEDA\VEDA_Models\uktm_model_v1.1.5\UK_TIMES_data\DECC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MATCH($C134,'U:\VEDA\VEDA_Models\uktm_model_v1.1.5\UK_TIMES_data\DECC Power Sector Updates\UKTM inputs from DDM translation v3.4 - Frozen Links.xlsx'!UKTM_ELC_NEW_Input_TechName,0),
MATCH(AB$96,'U:\VEDA\VEDA_Models\uktm_model_v1.1.5\UK_TIMES_data\DECC Power Sector Updates\UKTM inputs from DDM translation v3.4 - Frozen Links.xlsx'!UKTM_ELC_NEW_Input_Headings,0))
)</t>
  </si>
  <si>
    <t>AF134</t>
  </si>
  <si>
    <t>AG134</t>
  </si>
  <si>
    <t>='U:\VEDA\VEDA_Models\uktm_model_v1.1.5\UK_TIMES_data\[electricity_v0.6.xlsx]Solar'!$B$20</t>
  </si>
  <si>
    <t>AH134</t>
  </si>
  <si>
    <t>=AH132</t>
  </si>
  <si>
    <t>K136</t>
  </si>
  <si>
    <t>=IF(INDEX('U:\VEDA\VEDA_Models\uktm_model_v1.1.5\UK_TIMES_data\DECC Power Sector Updates\UKTM inputs from DDM translation v3.4 - Frozen Links.xlsx'!UKTM_ELC_NEW_Input,
      MATCH($C136,'U:\VEDA\VEDA_Models\uktm_model_v1.1.5\UK_TIMES_data\DECC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MATCH($C136,'U:\VEDA\VEDA_Models\uktm_model_v1.1.5\UK_TIMES_data\DECC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</si>
  <si>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AF136</t>
  </si>
  <si>
    <t>='U:\VEDA\VEDA_Models\uktm_model_v1.1.5\UK_TIMES_data\[electricity_v0.6.xlsx]Geothermal'!$A$5</t>
  </si>
  <si>
    <t>D140</t>
  </si>
  <si>
    <t>=IF(C140&lt;&gt;"",VLOOKUP(C140,ELC_PROC!$E:$K,2,FALSE),"")</t>
  </si>
  <si>
    <t>K140</t>
  </si>
  <si>
    <t>=IF(INDEX('U:\VEDA\VEDA_Models\uktm_model_v1.1.5\UK_TIMES_data\DECC Power Sector Updates\UKTM inputs from DDM translation v3.4 - Frozen Links.xlsx'!UKTM_ELC_NEW_Input,
      MATCH($C140,'U:\VEDA\VEDA_Models\uktm_model_v1.1.5\UK_TIMES_data\DECC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MATCH($C140,'U:\VEDA\VEDA_Models\uktm_model_v1.1.5\UK_TIMES_data\DECC Power Sector Updates\UKTM inputs from DDM translation v3.4 - Frozen Links.xlsx'!UKTM_ELC_NEW_Input_TechName,0),
MATCH(K$96,'U:\VEDA\VEDA_Models\uktm_model_v1.1.5\UK_TIMES_data\DECC Power Sector Updates\UKTM inputs from DDM translation v3.4 - Frozen Links.xlsx'!UKTM_ELC_NEW_Input_Headings,0))
)</t>
  </si>
  <si>
    <t>N140</t>
  </si>
  <si>
    <t>=IF(INDEX('U:\VEDA\VEDA_Models\uktm_model_v1.1.5\UK_TIMES_data\[electricity_v0.6.xlsx]UK TIMES'!$C$4:$BS$209,MATCH($C140,'U:\VEDA\VEDA_Models\uktm_model_v1.1.5\UK_TIMES_data\[electricity_v0.6.xlsx]UK TIMES'!$C$4:$C$209,0),MATCH(N$72,'U:\VEDA\VEDA_Models\uktm_model_v1.1.5\UK_TIMES_data\[electricity_v0.6.xlsx]UK TIMES'!$C$3:$BS$3,0))="","",INDEX('U:\VEDA\VEDA_Models\uktm_model_v1.1.5\UK_TIMES_data\[electricity_v0.6.xlsx]UK TIMES'!$C$4:$BS$209,MATCH($C140,'U:\VEDA\VEDA_Models\uktm_model_v1.1.5\UK_TIMES_data\[electricity_v0.6.xlsx]UK TIMES'!$C$4:$C$209,0),MATCH(N$72,'U:\VEDA\VEDA_Models\uktm_model_v1.1.5\UK_TIMES_data\[electricity_v0.6.xlsx]UK TIMES'!$C$3:$BS$3,0)))</t>
  </si>
  <si>
    <t>Q140</t>
  </si>
  <si>
    <t>=IF(INDEX('U:\VEDA\VEDA_Models\uktm_model_v1.1.5\UK_TIMES_data\[electricity_v0.6.xlsx]UK TIMES'!$C$4:$BS$209,MATCH($C140,'U:\VEDA\VEDA_Models\uktm_model_v1.1.5\UK_TIMES_data\[electricity_v0.6.xlsx]UK TIMES'!$C$4:$C$209,0),MATCH(Q$96,'U:\VEDA\VEDA_Models\uktm_model_v1.1.5\UK_TIMES_data\[electricity_v0.6.xlsx]UK TIMES'!$C$3:$BS$3,0))="","",INDEX('U:\VEDA\VEDA_Models\uktm_model_v1.1.5\UK_TIMES_data\[electricity_v0.6.xlsx]UK TIMES'!$C$4:$BS$209,MATCH($C140,'U:\VEDA\VEDA_Models\uktm_model_v1.1.5\UK_TIMES_data\[electricity_v0.6.xlsx]UK TIMES'!$C$4:$C$209,0),MATCH(Q$96,'U:\VEDA\VEDA_Models\uktm_model_v1.1.5\UK_TIMES_data\[electricity_v0.6.xlsx]UK TIMES'!$C$3:$BS$3,0)))</t>
  </si>
  <si>
    <t>S140</t>
  </si>
  <si>
    <t>=IF(INDEX('U:\VEDA\VEDA_Models\uktm_model_v1.1.5\UK_TIMES_data\[electricity_v0.6.xlsx]UK TIMES'!$C$4:$BS$209,MATCH($C140,'U:\VEDA\VEDA_Models\uktm_model_v1.1.5\UK_TIMES_data\[electricity_v0.6.xlsx]UK TIMES'!$C$4:$C$209,0),MATCH(S$96,'U:\VEDA\VEDA_Models\uktm_model_v1.1.5\UK_TIMES_data\[electricity_v0.6.xlsx]UK TIMES'!$C$3:$BS$3,0))="","",INDEX('U:\VEDA\VEDA_Models\uktm_model_v1.1.5\UK_TIMES_data\[electricity_v0.6.xlsx]UK TIMES'!$C$4:$BS$209,MATCH($C140,'U:\VEDA\VEDA_Models\uktm_model_v1.1.5\UK_TIMES_data\[electricity_v0.6.xlsx]UK TIMES'!$C$4:$C$209,0),MATCH(S$96,'U:\VEDA\VEDA_Models\uktm_model_v1.1.5\UK_TIMES_data\[electricity_v0.6.xlsx]UK TIMES'!$C$3:$BS$3,0)))</t>
  </si>
  <si>
    <t>U140</t>
  </si>
  <si>
    <t>=IF(INDEX('U:\VEDA\VEDA_Models\uktm_model_v1.1.5\UK_TIMES_data\[electricity_v0.6.xlsx]UK TIMES'!$C$4:$BS$209,MATCH($C140,'U:\VEDA\VEDA_Models\uktm_model_v1.1.5\UK_TIMES_data\[electricity_v0.6.xlsx]UK TIMES'!$C$4:$C$209,0),MATCH(U$96,'U:\VEDA\VEDA_Models\uktm_model_v1.1.5\UK_TIMES_data\[electricity_v0.6.xlsx]UK TIMES'!$C$3:$BS$3,0))="","",INDEX('U:\VEDA\VEDA_Models\uktm_model_v1.1.5\UK_TIMES_data\[electricity_v0.6.xlsx]UK TIMES'!$C$4:$BS$209,MATCH($C140,'U:\VEDA\VEDA_Models\uktm_model_v1.1.5\UK_TIMES_data\[electricity_v0.6.xlsx]UK TIMES'!$C$4:$C$209,0),MATCH(U$96,'U:\VEDA\VEDA_Models\uktm_model_v1.1.5\UK_TIMES_data\[electricity_v0.6.xlsx]UK TIMES'!$C$3:$BS$3,0)))</t>
  </si>
  <si>
    <t>X140</t>
  </si>
  <si>
    <t>=IF(INDEX('U:\VEDA\VEDA_Models\uktm_model_v1.1.5\UK_TIMES_data\[electricity_v0.6.xlsx]UK TIMES'!$C$4:$BS$209,MATCH($C140,'U:\VEDA\VEDA_Models\uktm_model_v1.1.5\UK_TIMES_data\[electricity_v0.6.xlsx]UK TIMES'!$C$4:$C$209,0),MATCH(X$72,'U:\VEDA\VEDA_Models\uktm_model_v1.1.5\UK_TIMES_data\[electricity_v0.6.xlsx]UK TIMES'!$C$3:$BS$3,0))="","",INDEX('U:\VEDA\VEDA_Models\uktm_model_v1.1.5\UK_TIMES_data\[electricity_v0.6.xlsx]UK TIMES'!$C$4:$BS$209,MATCH($C140,'U:\VEDA\VEDA_Models\uktm_model_v1.1.5\UK_TIMES_data\[electricity_v0.6.xlsx]UK TIMES'!$C$4:$C$209,0),MATCH(X$72,'U:\VEDA\VEDA_Models\uktm_model_v1.1.5\UK_TIMES_data\[electricity_v0.6.xlsx]UK TIMES'!$C$3:$BS$3,0)))</t>
  </si>
  <si>
    <t>Z140</t>
  </si>
  <si>
    <t>=IF(INDEX('U:\VEDA\VEDA_Models\uktm_model_v1.1.5\UK_TIMES_data\[electricity_v0.6.xlsx]UK TIMES'!$C$4:$BS$209,MATCH($C140,'U:\VEDA\VEDA_Models\uktm_model_v1.1.5\UK_TIMES_data\[electricity_v0.6.xlsx]UK TIMES'!$C$4:$C$209,0),MATCH(Z$96,'U:\VEDA\VEDA_Models\uktm_model_v1.1.5\UK_TIMES_data\[electricity_v0.6.xlsx]UK TIMES'!$C$3:$BS$3,0))="","",INDEX('U:\VEDA\VEDA_Models\uktm_model_v1.1.5\UK_TIMES_data\[electricity_v0.6.xlsx]UK TIMES'!$C$4:$BS$209,MATCH($C140,'U:\VEDA\VEDA_Models\uktm_model_v1.1.5\UK_TIMES_data\[electricity_v0.6.xlsx]UK TIMES'!$C$4:$C$209,0),MATCH(Z$96,'U:\VEDA\VEDA_Models\uktm_model_v1.1.5\UK_TIMES_data\[electricity_v0.6.xlsx]UK TIMES'!$C$3:$BS$3,0)))</t>
  </si>
  <si>
    <t>AA140</t>
  </si>
  <si>
    <t>=IF(INDEX('U:\VEDA\VEDA_Models\uktm_model_v1.1.5\UK_TIMES_data\[electricity_v0.6.xlsx]UK TIMES'!$C$4:$BS$209,MATCH($C140,'U:\VEDA\VEDA_Models\uktm_model_v1.1.5\UK_TIMES_data\[electricity_v0.6.xlsx]UK TIMES'!$C$4:$C$209,0),MATCH(AA$72,'U:\VEDA\VEDA_Models\uktm_model_v1.1.5\UK_TIMES_data\[electricity_v0.6.xlsx]UK TIMES'!$C$3:$BS$3,0))="","",INDEX('U:\VEDA\VEDA_Models\uktm_model_v1.1.5\UK_TIMES_data\[electricity_v0.6.xlsx]UK TIMES'!$C$4:$BS$209,MATCH($C140,'U:\VEDA\VEDA_Models\uktm_model_v1.1.5\UK_TIMES_data\[electricity_v0.6.xlsx]UK TIMES'!$C$4:$C$209,0),MATCH(AA$72,'U:\VEDA\VEDA_Models\uktm_model_v1.1.5\UK_TIMES_data\[electricity_v0.6.xlsx]UK TIMES'!$C$3:$BS$3,0)))</t>
  </si>
  <si>
    <t>AC140</t>
  </si>
  <si>
    <t>=IF(INDEX('U:\VEDA\VEDA_Models\uktm_model_v1.1.5\UK_TIMES_data\DECC Power Sector Updates\UKTM inputs from DDM translation v3.4 - Frozen Links.xlsx'!UKTM_ELC_NEW_Input,
      MATCH($C140,'U:\VEDA\VEDA_Models\uktm_model_v1.1.5\UK_TIMES_data\DECC Power Sector Updates\UKTM inputs from DDM translation v3.4 - Frozen Links.xlsx'!UKTM_ELC_NEW_Input_TechName,0),
      MATCH(AC$96,'U:\VEDA\VEDA_Models\uktm_model_v1.1.5\UK_TIMES_data\DECC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MATCH($C140,'U:\VEDA\VEDA_Models\uktm_model_v1.1.5\UK_TIMES_data\DECC Power Sector Updates\UKTM inputs from DDM translation v3.4 - Frozen Links.xlsx'!UKTM_ELC_NEW_Input_TechName,0),
MATCH(AC$96,'U:\VEDA\VEDA_Models\uktm_model_v1.1.5\UK_TIMES_data\DECC Power Sector Updates\UKTM inputs from DDM translation v3.4 - Frozen Links.xlsx'!UKTM_ELC_NEW_Input_Headings,0))
)</t>
  </si>
  <si>
    <t>D148</t>
  </si>
  <si>
    <t>=IF(C148&lt;&gt;"",VLOOKUP(C148,ELC_PROC!$E:$K,2,FALSE),"")</t>
  </si>
  <si>
    <t>K148</t>
  </si>
  <si>
    <t>=IF(INDEX('U:\VEDA\VEDA_Models\uktm_model_v1.1.5\UK_TIMES_data\DECC Power Sector Updates\UKTM inputs from DDM translation v3.4 - Frozen Links.xlsx'!UKTM_ELC_NEW_Input,
      MATCH($C148,'U:\VEDA\VEDA_Models\uktm_model_v1.1.5\UK_TIMES_data\DECC Power Sector Updates\UKTM inputs from DDM translation v3.4 - Frozen Links.xlsx'!UKTM_ELC_NEW_Input_TechName,0),
      MATCH(K$145,'U:\VEDA\VEDA_Models\uktm_model_v1.1.5\UK_TIMES_data\DECC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MATCH($C148,'U:\VEDA\VEDA_Models\uktm_model_v1.1.5\UK_TIMES_data\DECC Power Sector Updates\UKTM inputs from DDM translation v3.4 - Frozen Links.xlsx'!UKTM_ELC_NEW_Input_TechName,0),
MATCH(K$145,'U:\VEDA\VEDA_Models\uktm_model_v1.1.5\UK_TIMES_data\DECC Power Sector Updates\UKTM inputs from DDM translation v3.4 - Frozen Links.xlsx'!UKTM_ELC_NEW_Input_Headings,0))
)</t>
  </si>
  <si>
    <t>H149</t>
  </si>
  <si>
    <t>=INDEX(ELC_PROC!$M$49:$M$96,
MATCH(ELC_Generation!C148,ELC_PROC!$E$49:$E$96,0),
0)</t>
  </si>
  <si>
    <t>D150</t>
  </si>
  <si>
    <t>=IF(C150&lt;&gt;"",VLOOKUP(C150,ELC_PROC!$E:$K,2,FALSE),"")</t>
  </si>
  <si>
    <t>K150</t>
  </si>
  <si>
    <t>=K148</t>
  </si>
  <si>
    <t>O150</t>
  </si>
  <si>
    <t>=O148*$AF$150</t>
  </si>
  <si>
    <t>Z150</t>
  </si>
  <si>
    <t>=Z148</t>
  </si>
  <si>
    <t>H151</t>
  </si>
  <si>
    <t>=INDEX(ELC_PROC!$M$49:$M$96,
MATCH(ELC_Generation!C150,ELC_PROC!$E$49:$E$96,0),
0)</t>
  </si>
  <si>
    <t>D158</t>
  </si>
  <si>
    <t>=VLOOKUP(C158,ELC_PROC!$E:$K,2,FALSE)</t>
  </si>
  <si>
    <t>L158</t>
  </si>
  <si>
    <t>=IF(INDEX('U:\VEDA\VEDA_Models\uktm_model_v1.1.5\UK_TIMES_data\[electricity_v0.6.xlsx]UK TIMES'!$C$4:$BS$209,MATCH($C158,'U:\VEDA\VEDA_Models\uktm_model_v1.1.5\UK_TIMES_data\[electricity_v0.6.xlsx]UK TIMES'!$C$4:$C$209,0),MATCH(L$155,'U:\VEDA\VEDA_Models\uktm_model_v1.1.5\UK_TIMES_data\[electricity_v0.6.xlsx]UK TIMES'!$C$3:$BS$3,0))="","",INDEX('U:\VEDA\VEDA_Models\uktm_model_v1.1.5\UK_TIMES_data\[electricity_v0.6.xlsx]UK TIMES'!$C$4:$BS$209,MATCH($C158,'U:\VEDA\VEDA_Models\uktm_model_v1.1.5\UK_TIMES_data\[electricity_v0.6.xlsx]UK TIMES'!$C$4:$C$209,0),MATCH(L$155,'U:\VEDA\VEDA_Models\uktm_model_v1.1.5\UK_TIMES_data\[electricity_v0.6.xlsx]UK TIMES'!$C$3:$BS$3,0)))</t>
  </si>
  <si>
    <t>N158</t>
  </si>
  <si>
    <t>=IF(INDEX('U:\VEDA\VEDA_Models\uktm_model_v1.1.5\UK_TIMES_data\[electricity_v0.6.xlsx]UK TIMES'!$C$4:$BS$209,MATCH($C158,'U:\VEDA\VEDA_Models\uktm_model_v1.1.5\UK_TIMES_data\[electricity_v0.6.xlsx]UK TIMES'!$C$4:$C$209,0),MATCH(N$155,'U:\VEDA\VEDA_Models\uktm_model_v1.1.5\UK_TIMES_data\[electricity_v0.6.xlsx]UK TIMES'!$C$3:$BS$3,0))="","",INDEX('U:\VEDA\VEDA_Models\uktm_model_v1.1.5\UK_TIMES_data\[electricity_v0.6.xlsx]UK TIMES'!$C$4:$BS$209,MATCH($C158,'U:\VEDA\VEDA_Models\uktm_model_v1.1.5\UK_TIMES_data\[electricity_v0.6.xlsx]UK TIMES'!$C$4:$C$209,0),MATCH(N$155,'U:\VEDA\VEDA_Models\uktm_model_v1.1.5\UK_TIMES_data\[electricity_v0.6.xlsx]UK TIMES'!$C$3:$BS$3,0)))</t>
  </si>
  <si>
    <t>Q158</t>
  </si>
  <si>
    <t>=IF(INDEX('U:\VEDA\VEDA_Models\uktm_model_v1.1.5\UK_TIMES_data\[electricity_v0.6.xlsx]UK TIMES'!$C$4:$BS$209,MATCH($C158,'U:\VEDA\VEDA_Models\uktm_model_v1.1.5\UK_TIMES_data\[electricity_v0.6.xlsx]UK TIMES'!$C$4:$C$209,0),MATCH(Q$155,'U:\VEDA\VEDA_Models\uktm_model_v1.1.5\UK_TIMES_data\[electricity_v0.6.xlsx]UK TIMES'!$C$3:$BS$3,0))="","",INDEX('U:\VEDA\VEDA_Models\uktm_model_v1.1.5\UK_TIMES_data\[electricity_v0.6.xlsx]UK TIMES'!$C$4:$BS$209,MATCH($C158,'U:\VEDA\VEDA_Models\uktm_model_v1.1.5\UK_TIMES_data\[electricity_v0.6.xlsx]UK TIMES'!$C$4:$C$209,0),MATCH(Q$155,'U:\VEDA\VEDA_Models\uktm_model_v1.1.5\UK_TIMES_data\[electricity_v0.6.xlsx]UK TIMES'!$C$3:$BS$3,0)))</t>
  </si>
  <si>
    <t>S158</t>
  </si>
  <si>
    <t>=IF(INDEX('U:\VEDA\VEDA_Models\uktm_model_v1.1.5\UK_TIMES_data\[electricity_v0.6.xlsx]UK TIMES'!$C$4:$BS$209,MATCH($C158,'U:\VEDA\VEDA_Models\uktm_model_v1.1.5\UK_TIMES_data\[electricity_v0.6.xlsx]UK TIMES'!$C$4:$C$209,0),MATCH(S$155,'U:\VEDA\VEDA_Models\uktm_model_v1.1.5\UK_TIMES_data\[electricity_v0.6.xlsx]UK TIMES'!$C$3:$BS$3,0))="","",INDEX('U:\VEDA\VEDA_Models\uktm_model_v1.1.5\UK_TIMES_data\[electricity_v0.6.xlsx]UK TIMES'!$C$4:$BS$209,MATCH($C158,'U:\VEDA\VEDA_Models\uktm_model_v1.1.5\UK_TIMES_data\[electricity_v0.6.xlsx]UK TIMES'!$C$4:$C$209,0),MATCH(S$155,'U:\VEDA\VEDA_Models\uktm_model_v1.1.5\UK_TIMES_data\[electricity_v0.6.xlsx]UK TIMES'!$C$3:$BS$3,0)))</t>
  </si>
  <si>
    <t>U158</t>
  </si>
  <si>
    <t>=IF(INDEX('U:\VEDA\VEDA_Models\uktm_model_v1.1.5\UK_TIMES_data\[electricity_v0.6.xlsx]UK TIMES'!$C$4:$BS$209,MATCH($C158,'U:\VEDA\VEDA_Models\uktm_model_v1.1.5\UK_TIMES_data\[electricity_v0.6.xlsx]UK TIMES'!$C$4:$C$209,0),MATCH(U$155,'U:\VEDA\VEDA_Models\uktm_model_v1.1.5\UK_TIMES_data\[electricity_v0.6.xlsx]UK TIMES'!$C$3:$BS$3,0))="","",INDEX('U:\VEDA\VEDA_Models\uktm_model_v1.1.5\UK_TIMES_data\[electricity_v0.6.xlsx]UK TIMES'!$C$4:$BS$209,MATCH($C158,'U:\VEDA\VEDA_Models\uktm_model_v1.1.5\UK_TIMES_data\[electricity_v0.6.xlsx]UK TIMES'!$C$4:$C$209,0),MATCH(U$155,'U:\VEDA\VEDA_Models\uktm_model_v1.1.5\UK_TIMES_data\[electricity_v0.6.xlsx]UK TIMES'!$C$3:$BS$3,0)))</t>
  </si>
  <si>
    <t>Z158</t>
  </si>
  <si>
    <t>=IF(INDEX('U:\VEDA\VEDA_Models\uktm_model_v1.1.5\UK_TIMES_data\[electricity_v0.6.xlsx]UK TIMES'!$C$4:$BS$209,MATCH($C158,'U:\VEDA\VEDA_Models\uktm_model_v1.1.5\UK_TIMES_data\[electricity_v0.6.xlsx]UK TIMES'!$C$4:$C$209,0),MATCH(Z$155,'U:\VEDA\VEDA_Models\uktm_model_v1.1.5\UK_TIMES_data\[electricity_v0.6.xlsx]UK TIMES'!$C$3:$BS$3,0))="","",INDEX('U:\VEDA\VEDA_Models\uktm_model_v1.1.5\UK_TIMES_data\[electricity_v0.6.xlsx]UK TIMES'!$C$4:$BS$209,MATCH($C158,'U:\VEDA\VEDA_Models\uktm_model_v1.1.5\UK_TIMES_data\[electricity_v0.6.xlsx]UK TIMES'!$C$4:$C$209,0),MATCH(Z$155,'U:\VEDA\VEDA_Models\uktm_model_v1.1.5\UK_TIMES_data\[electricity_v0.6.xlsx]UK TIMES'!$C$3:$BS$3,0)))</t>
  </si>
  <si>
    <t>AC158</t>
  </si>
  <si>
    <t>=IF(INDEX('U:\VEDA\VEDA_Models\uktm_model_v1.1.5\UK_TIMES_data\DECC Power Sector Updates\UKTM inputs from DDM translation v3.4 - Frozen Links.xlsx'!UKTM_ELC_NEW_Input,
      MATCH($C158,'U:\VEDA\VEDA_Models\uktm_model_v1.1.5\UK_TIMES_data\DECC Power Sector Updates\UKTM inputs from DDM translation v3.4 - Frozen Links.xlsx'!UKTM_ELC_NEW_Input_TechName,0),
      MATCH(AC$155,'U:\VEDA\VEDA_Models\uktm_model_v1.1.5\UK_TIMES_data\DECC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MATCH($C158,'U:\VEDA\VEDA_Models\uktm_model_v1.1.5\UK_TIMES_data\DECC Power Sector Updates\UKTM inputs from DDM translation v3.4 - Frozen Links.xlsx'!UKTM_ELC_NEW_Input_TechName,0),
MATCH(AC$155,'U:\VEDA\VEDA_Models\uktm_model_v1.1.5\UK_TIMES_data\DECC Power Sector Updates\UKTM inputs from DDM translation v3.4 - Frozen Links.xlsx'!UKTM_ELC_NEW_Input_Headings,0))
)</t>
  </si>
  <si>
    <t>H160</t>
  </si>
  <si>
    <t>=INDEX(ELC_PROC!$M$49:$M$96,
MATCH(ELC_Generation!C158,ELC_PROC!$E$49:$E$96,0),
0)</t>
  </si>
  <si>
    <t>D161</t>
  </si>
  <si>
    <t>=VLOOKUP(C161,ELC_PROC!$E:$K,2,FALSE)</t>
  </si>
  <si>
    <t>L161</t>
  </si>
  <si>
    <t>=IF(INDEX('U:\VEDA\VEDA_Models\uktm_model_v1.1.5\UK_TIMES_data\[electricity_v0.6.xlsx]UK TIMES'!$C$4:$BS$209,MATCH($C161,'U:\VEDA\VEDA_Models\uktm_model_v1.1.5\UK_TIMES_data\[electricity_v0.6.xlsx]UK TIMES'!$C$4:$C$209,0),MATCH(L$155,'U:\VEDA\VEDA_Models\uktm_model_v1.1.5\UK_TIMES_data\[electricity_v0.6.xlsx]UK TIMES'!$C$3:$BS$3,0))="","",INDEX('U:\VEDA\VEDA_Models\uktm_model_v1.1.5\UK_TIMES_data\[electricity_v0.6.xlsx]UK TIMES'!$C$4:$BS$209,MATCH($C161,'U:\VEDA\VEDA_Models\uktm_model_v1.1.5\UK_TIMES_data\[electricity_v0.6.xlsx]UK TIMES'!$C$4:$C$209,0),MATCH(L$155,'U:\VEDA\VEDA_Models\uktm_model_v1.1.5\UK_TIMES_data\[electricity_v0.6.xlsx]UK TIMES'!$C$3:$BS$3,0)))</t>
  </si>
  <si>
    <t>N161</t>
  </si>
  <si>
    <t>=IF(INDEX('U:\VEDA\VEDA_Models\uktm_model_v1.1.5\UK_TIMES_data\[electricity_v0.6.xlsx]UK TIMES'!$C$4:$BS$209,MATCH($C161,'U:\VEDA\VEDA_Models\uktm_model_v1.1.5\UK_TIMES_data\[electricity_v0.6.xlsx]UK TIMES'!$C$4:$C$209,0),MATCH(N$155,'U:\VEDA\VEDA_Models\uktm_model_v1.1.5\UK_TIMES_data\[electricity_v0.6.xlsx]UK TIMES'!$C$3:$BS$3,0))="","",INDEX('U:\VEDA\VEDA_Models\uktm_model_v1.1.5\UK_TIMES_data\[electricity_v0.6.xlsx]UK TIMES'!$C$4:$BS$209,MATCH($C161,'U:\VEDA\VEDA_Models\uktm_model_v1.1.5\UK_TIMES_data\[electricity_v0.6.xlsx]UK TIMES'!$C$4:$C$209,0),MATCH(N$155,'U:\VEDA\VEDA_Models\uktm_model_v1.1.5\UK_TIMES_data\[electricity_v0.6.xlsx]UK TIMES'!$C$3:$BS$3,0)))</t>
  </si>
  <si>
    <t>Q161</t>
  </si>
  <si>
    <t>=IF(INDEX('U:\VEDA\VEDA_Models\uktm_model_v1.1.5\UK_TIMES_data\[electricity_v0.6.xlsx]UK TIMES'!$C$4:$BS$209,MATCH($C161,'U:\VEDA\VEDA_Models\uktm_model_v1.1.5\UK_TIMES_data\[electricity_v0.6.xlsx]UK TIMES'!$C$4:$C$209,0),MATCH(Q$155,'U:\VEDA\VEDA_Models\uktm_model_v1.1.5\UK_TIMES_data\[electricity_v0.6.xlsx]UK TIMES'!$C$3:$BS$3,0))="","",INDEX('U:\VEDA\VEDA_Models\uktm_model_v1.1.5\UK_TIMES_data\[electricity_v0.6.xlsx]UK TIMES'!$C$4:$BS$209,MATCH($C161,'U:\VEDA\VEDA_Models\uktm_model_v1.1.5\UK_TIMES_data\[electricity_v0.6.xlsx]UK TIMES'!$C$4:$C$209,0),MATCH(Q$155,'U:\VEDA\VEDA_Models\uktm_model_v1.1.5\UK_TIMES_data\[electricity_v0.6.xlsx]UK TIMES'!$C$3:$BS$3,0)))</t>
  </si>
  <si>
    <t>S161</t>
  </si>
  <si>
    <t>=IF(INDEX('U:\VEDA\VEDA_Models\uktm_model_v1.1.5\UK_TIMES_data\[electricity_v0.6.xlsx]UK TIMES'!$C$4:$BS$209,MATCH($C161,'U:\VEDA\VEDA_Models\uktm_model_v1.1.5\UK_TIMES_data\[electricity_v0.6.xlsx]UK TIMES'!$C$4:$C$209,0),MATCH(S$155,'U:\VEDA\VEDA_Models\uktm_model_v1.1.5\UK_TIMES_data\[electricity_v0.6.xlsx]UK TIMES'!$C$3:$BS$3,0))="","",INDEX('U:\VEDA\VEDA_Models\uktm_model_v1.1.5\UK_TIMES_data\[electricity_v0.6.xlsx]UK TIMES'!$C$4:$BS$209,MATCH($C161,'U:\VEDA\VEDA_Models\uktm_model_v1.1.5\UK_TIMES_data\[electricity_v0.6.xlsx]UK TIMES'!$C$4:$C$209,0),MATCH(S$155,'U:\VEDA\VEDA_Models\uktm_model_v1.1.5\UK_TIMES_data\[electricity_v0.6.xlsx]UK TIMES'!$C$3:$BS$3,0)))</t>
  </si>
  <si>
    <t>U161</t>
  </si>
  <si>
    <t>=IF(INDEX('U:\VEDA\VEDA_Models\uktm_model_v1.1.5\UK_TIMES_data\[electricity_v0.6.xlsx]UK TIMES'!$C$4:$BS$209,MATCH($C161,'U:\VEDA\VEDA_Models\uktm_model_v1.1.5\UK_TIMES_data\[electricity_v0.6.xlsx]UK TIMES'!$C$4:$C$209,0),MATCH(U$155,'U:\VEDA\VEDA_Models\uktm_model_v1.1.5\UK_TIMES_data\[electricity_v0.6.xlsx]UK TIMES'!$C$3:$BS$3,0))="","",INDEX('U:\VEDA\VEDA_Models\uktm_model_v1.1.5\UK_TIMES_data\[electricity_v0.6.xlsx]UK TIMES'!$C$4:$BS$209,MATCH($C161,'U:\VEDA\VEDA_Models\uktm_model_v1.1.5\UK_TIMES_data\[electricity_v0.6.xlsx]UK TIMES'!$C$4:$C$209,0),MATCH(U$155,'U:\VEDA\VEDA_Models\uktm_model_v1.1.5\UK_TIMES_data\[electricity_v0.6.xlsx]UK TIMES'!$C$3:$BS$3,0)))</t>
  </si>
  <si>
    <t>Z161</t>
  </si>
  <si>
    <t>=IF(INDEX('U:\VEDA\VEDA_Models\uktm_model_v1.1.5\UK_TIMES_data\[electricity_v0.6.xlsx]UK TIMES'!$C$4:$BS$209,MATCH($C161,'U:\VEDA\VEDA_Models\uktm_model_v1.1.5\UK_TIMES_data\[electricity_v0.6.xlsx]UK TIMES'!$C$4:$C$209,0),MATCH(Z$155,'U:\VEDA\VEDA_Models\uktm_model_v1.1.5\UK_TIMES_data\[electricity_v0.6.xlsx]UK TIMES'!$C$3:$BS$3,0))="","",INDEX('U:\VEDA\VEDA_Models\uktm_model_v1.1.5\UK_TIMES_data\[electricity_v0.6.xlsx]UK TIMES'!$C$4:$BS$209,MATCH($C161,'U:\VEDA\VEDA_Models\uktm_model_v1.1.5\UK_TIMES_data\[electricity_v0.6.xlsx]UK TIMES'!$C$4:$C$209,0),MATCH(Z$155,'U:\VEDA\VEDA_Models\uktm_model_v1.1.5\UK_TIMES_data\[electricity_v0.6.xlsx]UK TIMES'!$C$3:$BS$3,0)))</t>
  </si>
  <si>
    <t>AC161</t>
  </si>
  <si>
    <t>=IF(INDEX('U:\VEDA\VEDA_Models\uktm_model_v1.1.5\UK_TIMES_data\DECC Power Sector Updates\UKTM inputs from DDM translation v3.4 - Frozen Links.xlsx'!UKTM_ELC_NEW_Input,
      MATCH($C161,'U:\VEDA\VEDA_Models\uktm_model_v1.1.5\UK_TIMES_data\DECC Power Sector Updates\UKTM inputs from DDM translation v3.4 - Frozen Links.xlsx'!UKTM_ELC_NEW_Input_TechName,0),
      MATCH(AC$155,'U:\VEDA\VEDA_Models\uktm_model_v1.1.5\UK_TIMES_data\DECC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MATCH($C161,'U:\VEDA\VEDA_Models\uktm_model_v1.1.5\UK_TIMES_data\DECC Power Sector Updates\UKTM inputs from DDM translation v3.4 - Frozen Links.xlsx'!UKTM_ELC_NEW_Input_TechName,0),
MATCH(AC$155,'U:\VEDA\VEDA_Models\uktm_model_v1.1.5\UK_TIMES_data\DECC Power Sector Updates\UKTM inputs from DDM translation v3.4 - Frozen Links.xlsx'!UKTM_ELC_NEW_Input_Headings,0))
)</t>
  </si>
  <si>
    <t>D170</t>
  </si>
  <si>
    <t>=IF(C170&lt;&gt;"",VLOOKUP(C170,ELC_PROC!$E:$K,2,FALSE),"")</t>
  </si>
  <si>
    <t>L170</t>
  </si>
  <si>
    <t>=IF(INDEX('U:\VEDA\VEDA_Models\uktm_model_v1.1.5\UK_TIMES_data\DECC Power Sector Updates\UKTM inputs from DDM translation v3.4 - Frozen Links.xlsx'!UKTM_ELC_NEW_Input,
      MATCH($C170,'U:\VEDA\VEDA_Models\uktm_model_v1.1.5\UK_TIMES_data\DECC Power Sector Updates\UKTM inputs from DDM translation v3.4 - Frozen Links.xlsx'!UKTM_ELC_NEW_Input_TechName,0),
      MATCH(L$167,'U:\VEDA\VEDA_Models\uktm_model_v1.1.5\UK_TIMES_data\DECC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MATCH($C170,'U:\VEDA\VEDA_Models\uktm_model_v1.1.5\UK_TIMES_data\DECC Power Sector Updates\UKTM inputs from DDM translation v3.4 - Frozen Links.xlsx'!UKTM_ELC_NEW_Input_TechName,0),
MATCH(L$145,'U:\VEDA\VEDA_Models\uktm_model_v1.1.5\UK_TIMES_data\DECC Power Sector Updates\UKTM inputs from DDM translation v3.4 - Frozen Links.xlsx'!UKTM_ELC_NEW_Input_Headings,0))
)</t>
  </si>
  <si>
    <t>AD170</t>
  </si>
  <si>
    <t>='U:\VEDA\VEDA_Models\uktm_model_v1.1.5\UK_TIMES_data\GHG emissions\[Combust_GHG_factors_UKTIMES.xlsx]PJ'!$C$53/AB170*$AK170</t>
  </si>
  <si>
    <t>AF170</t>
  </si>
  <si>
    <t>=-AD170</t>
  </si>
  <si>
    <t>AK170</t>
  </si>
  <si>
    <t>=IF(INDEX('U:\VEDA\VEDA_Models\uktm_model_v1.1.5\UK_TIMES_data\DECC Power Sector Updates\UKTM inputs from DDM translation v3.4 - Frozen Links.xlsx'!UKTM_ELC_NEW_Input,
      MATCH($C170,'U:\VEDA\VEDA_Models\uktm_model_v1.1.5\UK_TIMES_data\DECC Power Sector Updates\UKTM inputs from DDM translation v3.4 - Frozen Links.xlsx'!UKTM_ELC_NEW_Input_TechName,0),
      MATCH(AK$167,'U:\VEDA\VEDA_Models\uktm_model_v1.1.5\UK_TIMES_data\DECC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MATCH($C170,'U:\VEDA\VEDA_Models\uktm_model_v1.1.5\UK_TIMES_data\DECC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t>
  </si>
  <si>
    <t>H172</t>
  </si>
  <si>
    <t>=INDEX(ELC_PROC!$M$49:$M$96,
MATCH(ELC_Generation!C170,ELC_PROC!$E$49:$E$96,0),
0)</t>
  </si>
  <si>
    <t>D173</t>
  </si>
  <si>
    <t>=IF(C173&lt;&gt;"",VLOOKUP(C173,ELC_PROC!$E:$K,2,FALSE),"")</t>
  </si>
  <si>
    <t>L173</t>
  </si>
  <si>
    <t>=IF(INDEX('U:\VEDA\VEDA_Models\uktm_model_v1.1.5\UK_TIMES_data\DECC Power Sector Updates\UKTM inputs from DDM translation v3.4 - Frozen Links.xlsx'!UKTM_ELC_NEW_Input,
      MATCH($C173,'U:\VEDA\VEDA_Models\uktm_model_v1.1.5\UK_TIMES_data\DECC Power Sector Updates\UKTM inputs from DDM translation v3.4 - Frozen Links.xlsx'!UKTM_ELC_NEW_Input_TechName,0),
      MATCH(L$167,'U:\VEDA\VEDA_Models\uktm_model_v1.1.5\UK_TIMES_data\DECC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MATCH($C173,'U:\VEDA\VEDA_Models\uktm_model_v1.1.5\UK_TIMES_data\DECC Power Sector Updates\UKTM inputs from DDM translation v3.4 - Frozen Links.xlsx'!UKTM_ELC_NEW_Input_TechName,0),
MATCH(L$145,'U:\VEDA\VEDA_Models\uktm_model_v1.1.5\UK_TIMES_data\DECC Power Sector Updates\UKTM inputs from DDM translation v3.4 - Frozen Links.xlsx'!UKTM_ELC_NEW_Input_Headings,0))
)</t>
  </si>
  <si>
    <t>AE173</t>
  </si>
  <si>
    <t>='U:\VEDA\VEDA_Models\uktm_model_v1.1.5\UK_TIMES_data\GHG emissions\[Combust_GHG_factors_UKTIMES.xlsx]PJ'!$J$53/AB173*$AK173</t>
  </si>
  <si>
    <t>AF173</t>
  </si>
  <si>
    <t>=-AE173</t>
  </si>
  <si>
    <t>AK173</t>
  </si>
  <si>
    <t>=IF(INDEX('U:\VEDA\VEDA_Models\uktm_model_v1.1.5\UK_TIMES_data\DECC Power Sector Updates\UKTM inputs from DDM translation v3.4 - Frozen Links.xlsx'!UKTM_ELC_NEW_Input,
      MATCH($C173,'U:\VEDA\VEDA_Models\uktm_model_v1.1.5\UK_TIMES_data\DECC Power Sector Updates\UKTM inputs from DDM translation v3.4 - Frozen Links.xlsx'!UKTM_ELC_NEW_Input_TechName,0),
      MATCH(AK$167,'U:\VEDA\VEDA_Models\uktm_model_v1.1.5\UK_TIMES_data\DECC Power Sector Updates\UKTM inputs from DDM translation v3.4 - Frozen Links.xlsx'!UKTM_ELC_NEW_Input_Headings,0))
="","",
INDEX('U:\VEDA\VEDA_Models\uktm_model_v1.1.5\UK_TIMES_data\DECC Power Sector Updates\UKTM inputs from DDM translation v3.4 - Frozen Links.xlsx'!UKTM_ELC_NEW_Input,
MATCH($C173,'U:\VEDA\VEDA_Models\uktm_model_v1.1.5\UK_TIMES_data\DECC Power Sector Updates\UKTM inputs from DDM translation v3.4 - Frozen Links.xlsx'!UKTM_ELC_NEW_Input_TechName,0),
MATCH(AH$72,'U:\VEDA\VEDA_Models\uktm_model_v1.1.5\UK_TIMES_data\DECC Power Sector Updates\UKTM inputs from DDM translation v3.4 - Frozen Links.xlsx'!UKTM_ELC_NEW_Input_Headings,0))
)</t>
  </si>
  <si>
    <t>H175</t>
  </si>
  <si>
    <t>=INDEX(ELC_PROC!$M$49:$M$96,
MATCH(ELC_Generation!C173,ELC_PROC!$E$49:$E$96,0),
0)</t>
  </si>
  <si>
    <t>=VLOOKUP(C8,ELC_PROC!$E:$K,2,FALSE)</t>
  </si>
  <si>
    <t>G8</t>
  </si>
  <si>
    <t>='U:\VEDA\VEDA_Models\uktm_model_v1.1.5\UK_TIMES_data\[electricity_v0.6.xlsx]Transmission Distribution'!$D$196</t>
  </si>
  <si>
    <t>I8</t>
  </si>
  <si>
    <t>='U:\VEDA\VEDA_Models\uktm_model_v1.1.5\UK_TIMES_data\[electricity_v0.6.xlsx]Transmission Distribution'!$D$195</t>
  </si>
  <si>
    <t>K8</t>
  </si>
  <si>
    <t>=1-'U:\VEDA\VEDA_Models\uktm_model_v1.1.5\UK_TIMES_data\[electricity_v0.6.xlsx]Transmission Distribution'!$B$63</t>
  </si>
  <si>
    <t>D17</t>
  </si>
  <si>
    <t>=VLOOKUP(C17,ELC_PROC!$E:$K,2,FALSE)</t>
  </si>
  <si>
    <t>H17</t>
  </si>
  <si>
    <t>='U:\VEDA\VEDA_Models\uktm_model_v1.1.5\UK_TIMES_data\[energy_storage_v0.1.xlsx]Pumped storage'!$C$18</t>
  </si>
  <si>
    <t>M17</t>
  </si>
  <si>
    <t>='U:\VEDA\VEDA_Models\uktm_model_v1.1.5\UK_TIMES_data\[energy_storage_v0.1.xlsx]Pumped storage'!$C$17</t>
  </si>
  <si>
    <t>N17</t>
  </si>
  <si>
    <t>=M17</t>
  </si>
  <si>
    <t>Q17</t>
  </si>
  <si>
    <t>='U:\VEDA\VEDA_Models\uktm_model_v1.1.5\UK_TIMES_data\[energy_storage_v0.1.xlsx]Pumped storage'!$C$22</t>
  </si>
  <si>
    <t>R17</t>
  </si>
  <si>
    <t>=Q17</t>
  </si>
  <si>
    <t>S17</t>
  </si>
  <si>
    <t>='U:\VEDA\VEDA_Models\uktm_model_v1.1.5\UK_TIMES_data\[energy_storage_v0.1.xlsx]Pumped storage'!$C$21</t>
  </si>
  <si>
    <t>T17</t>
  </si>
  <si>
    <t>=S17</t>
  </si>
  <si>
    <t>U17</t>
  </si>
  <si>
    <t>='U:\VEDA\VEDA_Models\uktm_model_v1.1.5\UK_TIMES_data\[energy_storage_v0.1.xlsx]Pumped storage'!$C$20</t>
  </si>
  <si>
    <t>W17</t>
  </si>
  <si>
    <t>='U:\VEDA\VEDA_Models\uktm_model_v1.1.5\UK_TIMES_data\[energy_storage_v0.1.xlsx]Pumped storage'!$C$23</t>
  </si>
  <si>
    <t>D19</t>
  </si>
  <si>
    <t>=VLOOKUP(C19,ELC_PROC!$E:$K,2,FALSE)</t>
  </si>
  <si>
    <t>H19</t>
  </si>
  <si>
    <t>='U:\VEDA\VEDA_Models\uktm_model_v1.1.5\UK_TIMES_data\[energy_storage_v0.1.xlsx]CAES'!$C$8</t>
  </si>
  <si>
    <t>D21</t>
  </si>
  <si>
    <t>=VLOOKUP(C21,ELC_PROC!$E:$K,2,FALSE)</t>
  </si>
  <si>
    <t>J22</t>
  </si>
  <si>
    <t>='U:\VEDA\VEDA_Models\uktm_model_v1.1.5\UK_TIMES_data\[energy_storage_v0.1.xlsx]CAES'!$C$5</t>
  </si>
  <si>
    <t>=1-K23</t>
  </si>
  <si>
    <t>Q22</t>
  </si>
  <si>
    <t>='U:\VEDA\VEDA_Models\uktm_model_v1.1.5\UK_TIMES_data\[energy_storage_v0.1.xlsx]CAES'!$C$12</t>
  </si>
  <si>
    <t>R22</t>
  </si>
  <si>
    <t>=Q22</t>
  </si>
  <si>
    <t>S22</t>
  </si>
  <si>
    <t>='U:\VEDA\VEDA_Models\uktm_model_v1.1.5\UK_TIMES_data\[energy_storage_v0.1.xlsx]CAES'!$C$11</t>
  </si>
  <si>
    <t>T22</t>
  </si>
  <si>
    <t>=S22</t>
  </si>
  <si>
    <t>U22</t>
  </si>
  <si>
    <t>='U:\VEDA\VEDA_Models\uktm_model_v1.1.5\UK_TIMES_data\[energy_storage_v0.1.xlsx]CAES'!$C$10</t>
  </si>
  <si>
    <t>K23</t>
  </si>
  <si>
    <t>='U:\VEDA\VEDA_Models\uktm_model_v1.1.5\UK_TIMES_data\[energy_storage_v0.1.xlsx]CAES'!$C$7/('U:\VEDA\VEDA_Models\uktm_model_v1.1.5\UK_TIMES_data\[energy_storage_v0.1.xlsx]CAES'!$C$7+'U:\VEDA\VEDA_Models\uktm_model_v1.1.5\UK_TIMES_data\[energy_storage_v0.1.xlsx]CAES'!$C$6)</t>
  </si>
  <si>
    <t>=VLOOKUP(C24,ELC_PROC!$E:$K,2,FALSE)</t>
  </si>
  <si>
    <t>G24</t>
  </si>
  <si>
    <t>='U:\VEDA\VEDA_Models\uktm_model_v1.1.5\UK_TIMES_data\[energy_storage_v0.1.xlsx]CAES'!$C$26</t>
  </si>
  <si>
    <t>H24</t>
  </si>
  <si>
    <t>='U:\VEDA\VEDA_Models\uktm_model_v1.1.5\UK_TIMES_data\[energy_storage_v0.1.xlsx]CAES'!$C$19</t>
  </si>
  <si>
    <t>M24</t>
  </si>
  <si>
    <t>='U:\VEDA\VEDA_Models\uktm_model_v1.1.5\UK_TIMES_data\[energy_storage_v0.1.xlsx]CAES'!$C$18</t>
  </si>
  <si>
    <t>N24</t>
  </si>
  <si>
    <t>=M24</t>
  </si>
  <si>
    <t>Q24</t>
  </si>
  <si>
    <t>='U:\VEDA\VEDA_Models\uktm_model_v1.1.5\UK_TIMES_data\[energy_storage_v0.1.xlsx]CAES'!$C$23</t>
  </si>
  <si>
    <t>R24</t>
  </si>
  <si>
    <t>=Q24</t>
  </si>
  <si>
    <t>S24</t>
  </si>
  <si>
    <t>='U:\VEDA\VEDA_Models\uktm_model_v1.1.5\UK_TIMES_data\[energy_storage_v0.1.xlsx]CAES'!$C$22</t>
  </si>
  <si>
    <t>T24</t>
  </si>
  <si>
    <t>=S24</t>
  </si>
  <si>
    <t>U24</t>
  </si>
  <si>
    <t>='U:\VEDA\VEDA_Models\uktm_model_v1.1.5\UK_TIMES_data\[energy_storage_v0.1.xlsx]CAES'!$C$21</t>
  </si>
  <si>
    <t>=VLOOKUP(C26,ELC_PROC!$E:$K,2,FALSE)</t>
  </si>
  <si>
    <t>H26</t>
  </si>
  <si>
    <t>='U:\VEDA\VEDA_Models\uktm_model_v1.1.5\UK_TIMES_data\[energy_storage_v0.1.xlsx]Batteries'!$C$7</t>
  </si>
  <si>
    <t>M26</t>
  </si>
  <si>
    <t>='U:\VEDA\VEDA_Models\uktm_model_v1.1.5\UK_TIMES_data\[energy_storage_v0.1.xlsx]Batteries'!$C$5</t>
  </si>
  <si>
    <t>N26</t>
  </si>
  <si>
    <t>='U:\VEDA\VEDA_Models\uktm_model_v1.1.5\UK_TIMES_data\[energy_storage_v0.1.xlsx]Batteries'!$C$6</t>
  </si>
  <si>
    <t>Q26</t>
  </si>
  <si>
    <t>='U:\VEDA\VEDA_Models\uktm_model_v1.1.5\UK_TIMES_data\[energy_storage_v0.1.xlsx]Batteries'!$C$12</t>
  </si>
  <si>
    <t>R26</t>
  </si>
  <si>
    <t>='U:\VEDA\VEDA_Models\uktm_model_v1.1.5\UK_TIMES_data\[energy_storage_v0.1.xlsx]Batteries'!$C$13</t>
  </si>
  <si>
    <t>S26</t>
  </si>
  <si>
    <t>='U:\VEDA\VEDA_Models\uktm_model_v1.1.5\UK_TIMES_data\[energy_storage_v0.1.xlsx]Batteries'!$C$10</t>
  </si>
  <si>
    <t>T26</t>
  </si>
  <si>
    <t>='U:\VEDA\VEDA_Models\uktm_model_v1.1.5\UK_TIMES_data\[energy_storage_v0.1.xlsx]Batteries'!$C$11</t>
  </si>
  <si>
    <t>U26</t>
  </si>
  <si>
    <t>='U:\VEDA\VEDA_Models\uktm_model_v1.1.5\UK_TIMES_data\[energy_storage_v0.1.xlsx]Batteries'!$C$9</t>
  </si>
  <si>
    <t>D28</t>
  </si>
  <si>
    <t>=VLOOKUP(C28,ELC_PROC!$E:$K,2,FALSE)</t>
  </si>
  <si>
    <t>H28</t>
  </si>
  <si>
    <t>='U:\VEDA\VEDA_Models\uktm_model_v1.1.5\UK_TIMES_data\[energy_storage_v0.1.xlsx]Batteries'!$C$19</t>
  </si>
  <si>
    <t>M28</t>
  </si>
  <si>
    <t>='U:\VEDA\VEDA_Models\uktm_model_v1.1.5\UK_TIMES_data\[energy_storage_v0.1.xlsx]Batteries'!$C$17</t>
  </si>
  <si>
    <t>N28</t>
  </si>
  <si>
    <t>='U:\VEDA\VEDA_Models\uktm_model_v1.1.5\UK_TIMES_data\[energy_storage_v0.1.xlsx]Batteries'!$C$18</t>
  </si>
  <si>
    <t>Q28</t>
  </si>
  <si>
    <t>='U:\VEDA\VEDA_Models\uktm_model_v1.1.5\UK_TIMES_data\[energy_storage_v0.1.xlsx]Batteries'!$C$24</t>
  </si>
  <si>
    <t>R28</t>
  </si>
  <si>
    <t>='U:\VEDA\VEDA_Models\uktm_model_v1.1.5\UK_TIMES_data\[energy_storage_v0.1.xlsx]Batteries'!$C$25</t>
  </si>
  <si>
    <t>S28</t>
  </si>
  <si>
    <t>='U:\VEDA\VEDA_Models\uktm_model_v1.1.5\UK_TIMES_data\[energy_storage_v0.1.xlsx]Batteries'!$C$22</t>
  </si>
  <si>
    <t>T28</t>
  </si>
  <si>
    <t>='U:\VEDA\VEDA_Models\uktm_model_v1.1.5\UK_TIMES_data\[energy_storage_v0.1.xlsx]Batteries'!$C$23</t>
  </si>
  <si>
    <t>U28</t>
  </si>
  <si>
    <t>='U:\VEDA\VEDA_Models\uktm_model_v1.1.5\UK_TIMES_data\[energy_storage_v0.1.xlsx]Batteries'!$C$21</t>
  </si>
  <si>
    <t>D30</t>
  </si>
  <si>
    <t>=VLOOKUP(C30,ELC_PROC!$E:$K,2,FALSE)</t>
  </si>
  <si>
    <t>H30</t>
  </si>
  <si>
    <t>='U:\VEDA\VEDA_Models\uktm_model_v1.1.5\UK_TIMES_data\[energy_storage_v0.1.xlsx]Batteries'!$C$31</t>
  </si>
  <si>
    <t>M30</t>
  </si>
  <si>
    <t>='U:\VEDA\VEDA_Models\uktm_model_v1.1.5\UK_TIMES_data\[energy_storage_v0.1.xlsx]Batteries'!$C$29</t>
  </si>
  <si>
    <t>N30</t>
  </si>
  <si>
    <t>='U:\VEDA\VEDA_Models\uktm_model_v1.1.5\UK_TIMES_data\[energy_storage_v0.1.xlsx]Batteries'!$C$30</t>
  </si>
  <si>
    <t>Q30</t>
  </si>
  <si>
    <t>='U:\VEDA\VEDA_Models\uktm_model_v1.1.5\UK_TIMES_data\[energy_storage_v0.1.xlsx]Batteries'!$C$36</t>
  </si>
  <si>
    <t>R30</t>
  </si>
  <si>
    <t>='U:\VEDA\VEDA_Models\uktm_model_v1.1.5\UK_TIMES_data\[energy_storage_v0.1.xlsx]Batteries'!$C$37</t>
  </si>
  <si>
    <t>S30</t>
  </si>
  <si>
    <t>='U:\VEDA\VEDA_Models\uktm_model_v1.1.5\UK_TIMES_data\[energy_storage_v0.1.xlsx]Batteries'!$C$34</t>
  </si>
  <si>
    <t>T30</t>
  </si>
  <si>
    <t>='U:\VEDA\VEDA_Models\uktm_model_v1.1.5\UK_TIMES_data\[energy_storage_v0.1.xlsx]Batteries'!$C$35</t>
  </si>
  <si>
    <t>U30</t>
  </si>
  <si>
    <t>='U:\VEDA\VEDA_Models\uktm_model_v1.1.5\UK_TIMES_data\[energy_storage_v0.1.xlsx]Batteries'!$C$33</t>
  </si>
  <si>
    <t>AB46</t>
  </si>
  <si>
    <t>=$C$30</t>
  </si>
  <si>
    <t>J47</t>
  </si>
  <si>
    <t>=1/$C$37</t>
  </si>
  <si>
    <t>AB48</t>
  </si>
  <si>
    <t>J49</t>
  </si>
  <si>
    <t>S54</t>
  </si>
  <si>
    <t>="NCAP_AFA"</t>
  </si>
  <si>
    <t>S72</t>
  </si>
  <si>
    <t>S82</t>
  </si>
  <si>
    <t># unique</t>
  </si>
  <si>
    <t>Totals</t>
  </si>
  <si>
    <t>Looks up the unit for the process described by the code in E51 (ESTWWST01)</t>
  </si>
  <si>
    <t>Medium</t>
  </si>
  <si>
    <t>Index range excludes columns with data in but is looking up the correct values</t>
  </si>
  <si>
    <t>Looks up the unit for the process described by the code in E55</t>
  </si>
  <si>
    <t>Looks up the unit for the process described by the code in E61</t>
  </si>
  <si>
    <t>Looks up the unit from the row above</t>
  </si>
  <si>
    <t>High</t>
  </si>
  <si>
    <t>Correct but not best practice</t>
  </si>
  <si>
    <t>Looks up the unit for the process described by the code in E71</t>
  </si>
  <si>
    <t>Looks up the unit for the process described by the code in E73</t>
  </si>
  <si>
    <t>Looks up the unit for the process described by the code in E75</t>
  </si>
  <si>
    <t>Looks up the unit for the process described by the code in E90</t>
  </si>
  <si>
    <t>Looks up the unit for the process described by the code in E94</t>
  </si>
  <si>
    <t>Looks up the unit for the process described by the code in E99</t>
  </si>
  <si>
    <t>EWSTHEAT-OFF-01 Efficiency = Fraction of potential heat Capacity that is located within an appropriate distance of a suitable heat demand (FP)</t>
  </si>
  <si>
    <t>Agrees with documentation in sheet</t>
  </si>
  <si>
    <t>Electricity input penalty = 1/ Z (The ratio between the useful low temperature heat extracted from the plant and the  electrical output sacrificed due to the reduced electrical efficiency.)</t>
  </si>
  <si>
    <t>EWSTHEAT-OFF-NUC-01 Efficiency = Fraction of potential heat Capacity that is located within an appropriate distance of a suitable heat demand (FP)</t>
  </si>
  <si>
    <t>Column Header written as ="NCAP_AFA" rather than text</t>
  </si>
  <si>
    <t>Concatenates the technology name, input commodity and output commodity</t>
  </si>
  <si>
    <t>Looks up the technology description from the elc_proc sheet</t>
  </si>
  <si>
    <t>Concatenates the technology name, input commodity (shortened) and output commodity</t>
  </si>
  <si>
    <t>Note, while correct the index range does cover empty cells.  Not best practice</t>
  </si>
  <si>
    <t>Uses the technology name to look up the availability factor from the gas_networks workbook</t>
  </si>
  <si>
    <t>Uses the technology name to look up the efficiency from the gas_networks workbook</t>
  </si>
  <si>
    <t>Uses the technology name to look up 'CAP2ACT' from the gas_networks workbook</t>
  </si>
  <si>
    <t>Uses the technology name to look up the lifetime from the gas_networks workbook</t>
  </si>
  <si>
    <t>Looks up the start year for technology from the DDM Power Sector updates workbook</t>
  </si>
  <si>
    <t>QA details</t>
  </si>
  <si>
    <t>Version number:</t>
  </si>
  <si>
    <t>Reviewer:</t>
  </si>
  <si>
    <t>Date:</t>
  </si>
  <si>
    <t>Sheet info</t>
  </si>
  <si>
    <t>Formula audit</t>
  </si>
  <si>
    <t>Sheet name</t>
  </si>
  <si>
    <t>Brief description</t>
  </si>
  <si>
    <t>Redundant for Electricity</t>
  </si>
  <si>
    <t>Low</t>
  </si>
  <si>
    <t># still to check</t>
  </si>
  <si>
    <t>Added during QA</t>
  </si>
  <si>
    <t>Summary</t>
  </si>
  <si>
    <t>Summary of key sheet information, QA carried out and colour coding key</t>
  </si>
  <si>
    <t>AdsUFList_WithComments</t>
  </si>
  <si>
    <t>A list of the unique formula in the workbook and comment made by reviewer</t>
  </si>
  <si>
    <t>A list of changes made by the reviewer and questions for the authors</t>
  </si>
  <si>
    <t>Links to_from</t>
  </si>
  <si>
    <t>Lists the workbooks that are linked to from this workbook, and the workbooks that link to this workbook</t>
  </si>
  <si>
    <t>Original sheets</t>
  </si>
  <si>
    <t>Key to formula colour coding</t>
  </si>
  <si>
    <t>of checked formulae are redundant</t>
  </si>
  <si>
    <t>of all formulae are redundant</t>
  </si>
  <si>
    <t>Assumption/Number</t>
  </si>
  <si>
    <t>Calculation - all data on same sheet</t>
  </si>
  <si>
    <t>Calculation - some data from other sheets in same workbook</t>
  </si>
  <si>
    <t>Calculation - some data from other workbooks</t>
  </si>
  <si>
    <t>Calculation - all data on same sheet + hard-coded param</t>
  </si>
  <si>
    <t>Calculation - some data from other sheets in same workbook + hard-coded param</t>
  </si>
  <si>
    <t>Calculation - some data from other workbooks + hard-coded param</t>
  </si>
  <si>
    <t>Label/comment inserted</t>
  </si>
  <si>
    <t>Label/comment</t>
  </si>
  <si>
    <t>Redundant - cell with no dependents in VEDA sheets</t>
  </si>
  <si>
    <t>Uses the technology name to look up the description from the elec_proc sheet</t>
  </si>
  <si>
    <t>Storage (pumped hydro) lifetime '= new pumped storage technical lifetime (pumped storage) (from energy storage)</t>
  </si>
  <si>
    <t>Storage (pumped hydro) storage efficiency (s_eff-2010) '= new pumped storage efficiency (pumped storage)(from energy storage)</t>
  </si>
  <si>
    <t>Storage (pumped hydro) storage efficiency 2050 (s_eff-2050) '= new pumped storage efficiency  (pumped storage)(from energy storage).  Note this is kept constant by setting equal to the cell next to it</t>
  </si>
  <si>
    <t>Storage (pumped hydro) Fixed operation and maintenance costs 2010 '= Fixed O&amp;M costs (pumped storage) (from energy storage)</t>
  </si>
  <si>
    <t>Storage (pumped hydro) Fixed operation and maintenance costs2050  '= Fixed O&amp;M costs (pumped storage) (from energy storage)  Note this is kept constant by setting equal to the cell next to it</t>
  </si>
  <si>
    <t>Storage (pumped hydro) investment costs 2010 (ncap_cost2010) '= Investment costs (pumped storage) (from energy storage)</t>
  </si>
  <si>
    <t>Storage (pumped hydro) investment costs 2010 (ncap_cost2010) '= Investment costs (pumped storage) (from energy storage)  Note this is kept constant by setting equal to the cell next to it</t>
  </si>
  <si>
    <t>Storage (pumped hydro) peak '= peak (pumped storage) (from energy storage)</t>
  </si>
  <si>
    <t>Storage (pumped hydro) capacity (csp_bnd_2010) '= Max. potential (capacity) (pumped storage) (from energy storage)</t>
  </si>
  <si>
    <t>Compressed air energy storage converter (lifetime) '= technical lifetime (CAES) (from energy storage)</t>
  </si>
  <si>
    <t>FLO_SHAR~FX~2010 ELCCOMAIR'= 1 - FLO_SHAR~FX~2010 ELCTRANSGAS
Energy Input due electric  '= 1 - ratio of energy input from gas</t>
  </si>
  <si>
    <t>Compressed air energy storage converter turbine Fixed operation and maintenance costs 2010 '= Fixed O&amp;M costs (Caes) (from energy storage)</t>
  </si>
  <si>
    <t>Compressed air energy storage converter turbine Fixed operation and maintenance costs2050  '= Fixed O&amp;M costs  (CAES)(from energy storage)  Note this is kept constant by setting equal to the cell next to it</t>
  </si>
  <si>
    <t>Compressed air energy storage converter turbine investment costs 2010 '= Investment Costs (Caes) (from energy storage)</t>
  </si>
  <si>
    <t>Compressed air energy storage converter turbine Investment Costs 2050  '= Investment costs  (CAES)(from energy storage)  Note this is kept constant by setting equal to the cell next to it</t>
  </si>
  <si>
    <t>Compressed air energy storage converter turbine peak '= peak (Caes) (from energy storage)</t>
  </si>
  <si>
    <t>Ratio of Energy input from gas  =  Energy input from gas/ (Energy input from gas + Energy input from electric)</t>
  </si>
  <si>
    <t>Advanced -adiabatic-compressed air energy storage (CAES) Start Year  '= Available from (AA CAES)  (from assumptions storage)</t>
  </si>
  <si>
    <t>Advanced -adiabatic-compressed air energy storage (CAES) Lifetime  '= Technical lifetime (AA CAES)  (from assumptions storage)</t>
  </si>
  <si>
    <t>Advanced -adiabatic-compressed air energy storage (CAES) Storage efficiency 2010 '= Storage efficiency  (AA CAES)  (from assumptions storage)</t>
  </si>
  <si>
    <t>Advanced -adiabatic-compressed air energy storage (CAES) Storage efficiency 2050 '= Storage efficiency  (AA CAES)  (from assumptions storage) Note this is kept constant by setting equal to the cell next to it</t>
  </si>
  <si>
    <t>Advanced -adiabatic-compressed air energy storage (CAES) Fixed Operation and Maintenance Costs 2010 '= Fixed Operation and Maintenance Costs  (AA CAES)  (from assumptions storage)</t>
  </si>
  <si>
    <t>Advanced -adiabatic-compressed air energy storage (CAES) Fixed Operation and Maintenance Costs 2050 '= Fixed Operation and Maintenance Costs  (AA CAES)  (from assumptions storage) Note this is kept constant by setting equal to the cell next to it</t>
  </si>
  <si>
    <t>Advanced -adiabatic-compressed air energy storage (CAES) Investment Costs 2050 '= Investment Costs  (AA CAES)  (from assumptions storage) Note this is kept constant by setting equal to the cell next to it</t>
  </si>
  <si>
    <t>Advanced -adiabatic-compressed air energy storage (CAES) Peak '= Peak  (AA CAES)  (from assumptions storage)</t>
  </si>
  <si>
    <t>Battery (Sodium sulphur) energy storage lifetime '= Technical Lifetime (Sodium Sulphur Battery)   (from energy storage)</t>
  </si>
  <si>
    <t>Battery (Sodium sulphur) storage energy fixed operation and maintenance costs 2050 '= fixed operation and maintenance costs 2050 (Sodium Sulphur Battery)   (from energy storage)</t>
  </si>
  <si>
    <t>Battery (Sodium sulphur) storage energy Investment costs 2010 '= Investment costs 2010 (Sodium Sulphur Battery)   (from energy storage)</t>
  </si>
  <si>
    <t>Battery (Sodium sulphur) storage energy Investment costs 2050 '= Investment costs 2050 (Sodium Sulphur Battery)   (from energy storage)</t>
  </si>
  <si>
    <t>Battery (Sodium sulphur) energy storage Peak '= Peak (Sodium Sulphur Battery)   (from energy storage)</t>
  </si>
  <si>
    <t>Battery (Lead Acid) energy storage lifetime '= Technical Lifetime (Lead Acid battery)   (from energy storage)</t>
  </si>
  <si>
    <t>Battery (Lead Acid) storage energy fixed operation and maintenance costs 2010 '= fixed operation and maintenance costs 2010 (Lead Acid battery)   (from energy storage)</t>
  </si>
  <si>
    <t>Battery (Lead Acid) storage energy fixed operation and maintenance costs 2050 '= fixed operation and maintenance costs 2050 (Lead Acid battery)   (from energy storage)</t>
  </si>
  <si>
    <t>Battery (Lead Acid) storage energy Investment costs 2010 '= Investment costs 2010 (Lead Acid battery)   (from energy storage)</t>
  </si>
  <si>
    <t>Battery (Lead Acid) storage energy Investment costs 2050 '= Investment costs 2050 (Lead Acid battery)   (from energy storage)</t>
  </si>
  <si>
    <t>Battery (Lead Acid) energy storage Peak '= Peak (Lead Acid battery)   (from energy storage)</t>
  </si>
  <si>
    <t>Battery (Redox-flow) energy storage lifetime '= Technical Lifetime (Redox-flow battery)   (from energy storage)</t>
  </si>
  <si>
    <t>Battery (Redox-flow) energy storage storage efficiency 2010 '= storage efficiency 2010 (Redox-flow battery)   (from energy storage)</t>
  </si>
  <si>
    <t>Battery (Redox-flow) energy storage storage efficiency 2050 '= storage efficiency 2050 (Redox-flow battery)   (from energy storage)</t>
  </si>
  <si>
    <t>Battery (Redox-flow) storage energy fixed operation and maintenance costs 2010 '= fixed operation and maintenance costs 2010 (Redox-flow battery)   (from energy storage)</t>
  </si>
  <si>
    <t>Battery (Redox-flow) storage energy fixed operation and maintenance costs 2050 '= fixed operation and maintenance costs 2050 (Redox-flow battery)   (from energy storage)</t>
  </si>
  <si>
    <t>Battery (Redox-flow) storage energy Investment costs 2010 '= Investment costs 2010 (Redox-flow battery)   (from energy storage)</t>
  </si>
  <si>
    <t>Battery (Redox-flow) storage energy Investment costs 2050 '= Investment costs 2050 (Redox-flow battery)   (from energy storage)</t>
  </si>
  <si>
    <t>Battery (Redox-flow) energy storage Peak '= Peak (Redox-flow battery)   (from energy storage)</t>
  </si>
  <si>
    <t>Looks up the Start Year by technology name from the DDM translation workbook</t>
  </si>
  <si>
    <t xml:space="preserve"> Captured CO2 '= ENV_ACT~SKNELCCO2C '= CO2 emitted without CCS * capture rate '= (Emissions factor / Efficiency) *capture rate 
ENV_ACT~SKNELCCO2C calculated using elccoa from GHG emission factors / (efficiency*percentage of CO2 capture)</t>
  </si>
  <si>
    <t>ENV_ACT~ELCCO2N '= - ENV_ACT~SKNELCCO2C</t>
  </si>
  <si>
    <t>Looks up the Co2 % Captured in coal combustion ccs from the UKTM-ELC_Generation sheet of the from the DDM translation workbook</t>
  </si>
  <si>
    <t>Looks up the Co2 % Captured in coal combustion ccs ready from the UKTM-ELC_Generation sheet of the from the DDM translation workbook</t>
  </si>
  <si>
    <t>ENV_ACT~SKNELCCO2C calculated using elccoa from GHG emission factors / (efficiency*percentage of CO2 capture)</t>
  </si>
  <si>
    <t>ENV_ACT~ELCCO2N = - ENV_ACT~SKNELCCO2C</t>
  </si>
  <si>
    <t>Not in spec</t>
  </si>
  <si>
    <t>Looks up the Co2 % Captured from the UKTM-ELC_Generation sheet of the from the DDM translation workbook</t>
  </si>
  <si>
    <t>Looks up ELCGEN input from UKTM inputs from DDM translation v3.4.xlsx'!UKTM_ELC_NEW_Input</t>
  </si>
  <si>
    <t>ELC.GENERATION: .01.MANUFACTURED-FUEL.GAS-TURBINE.DUMMY.TECH Start = ELC.GENERATION: .01.NATURAL-GAS.OCGT.GAS-TURBINE Start.</t>
  </si>
  <si>
    <t>Sounds correct but unsure what the dummy tech is used for</t>
  </si>
  <si>
    <t>2010 CAPEX (Natural gas turbine) (2010£/kW)MANUFACTURED-FUEL.GAS-TURBINE.DUMMY.TECH - EMANOCT01 - Cost - assumed 1.2x Natural gas OCGT, Performance - Natural gas OCGT</t>
  </si>
  <si>
    <t>Unsure of function of dummy row</t>
  </si>
  <si>
    <t>ELC.GENERATION: .01.MANUFACTURED-FUEL.GAS-TURBINE.DUMMY.TECH Peak = ELC.GENERATION: .01.NATURAL-GAS.OCGT.GAS-TURBINE Peak.</t>
  </si>
  <si>
    <t xml:space="preserve"> Captured CO2 = ENV_ACT~SKNELCCO2C = CO2 emitted without CCS * capture rate = (Emissions factor / Efficiency) *capture rate 
ENV_ACT~SKNELCCO2C calculated using elccoa from GHG emission factors / (efficiency*percentage of CO2 capture)</t>
  </si>
  <si>
    <t>Gross efficiency of natural gas (CCGT.CCS ready) / 50</t>
  </si>
  <si>
    <t>Unlabelled cell, unsure of purpose</t>
  </si>
  <si>
    <t>Unsure why the change from C53 to J53.  Consult subject expert</t>
  </si>
  <si>
    <t>Note the lookup is carried out using a title from further up the sheet and so will not update if changed</t>
  </si>
  <si>
    <t>Unsure why the change from C53 to F53.  Consult subject expert</t>
  </si>
  <si>
    <t>Looks up the input commodity from the electricity backing sheet</t>
  </si>
  <si>
    <t xml:space="preserve"> Captured CO2 = ENV_ACT~SKNELCCO2C = biomass carbon intensity/biomass carbon sustainability
 / (efficiency*percentage of CO2 capture)</t>
  </si>
  <si>
    <t>No in spec</t>
  </si>
  <si>
    <t>Concatenates "AF" and the seasonal code</t>
  </si>
  <si>
    <t xml:space="preserve">HydroCAP_BND~2010  = Total hydro potential remaining </t>
  </si>
  <si>
    <t>Wind CAP_BND~2010  = Total wind potential remaining 2010</t>
  </si>
  <si>
    <t>Wind CAP_BND~2010  = Total wind potential remaining 2030</t>
  </si>
  <si>
    <t>AF-WN looks up the seasonal patterns for wind</t>
  </si>
  <si>
    <t>Looks up Gross Efficiency (HHV) from the UKTM inputs from DDM workbook</t>
  </si>
  <si>
    <t>Unsure why the value it looks up is for EWND-OFFT2 rather than 1.  This is clearly intentional due to the way the formula is written and the range used.  Check with subject expert.</t>
  </si>
  <si>
    <t>Capacity in 2010 is the same as in 2030.  Is this correct?</t>
  </si>
  <si>
    <t>Unsure why the value it looks up is for EWND-OFFT3 rather than 2.  This is clearly intentional due to the way the formula is written and the range used.  Check with subject expert.</t>
  </si>
  <si>
    <t>Unsure why the value it looks up is for EWND-OFFT4 rather than 3.  This is clearly intentional due to the way the formula is written and the range used.  Check with subject expert.</t>
  </si>
  <si>
    <t>Tidal barrage lifetime  - looks up from electricity backing sheet</t>
  </si>
  <si>
    <t>Tidal barrage Investment lead time (Years)  - looks up from electricity backing sheet</t>
  </si>
  <si>
    <t>Tidal barrage Peak  - looks up from electricity backing sheet</t>
  </si>
  <si>
    <t>Looks up Units of activity/unit of capacity from the UKTM inputs from DDM workbook</t>
  </si>
  <si>
    <t>AF-WN looks up the seasonal patterns for solar availability</t>
  </si>
  <si>
    <t>CAP_BND~0 for solar pv (rooftop) = CAP_BND~0 for solar farms</t>
  </si>
  <si>
    <t>Not clear from spec</t>
  </si>
  <si>
    <t>Looks up the Investment lead time (Years) from the electricity backing sheet for wave technology</t>
  </si>
  <si>
    <t>Looks up the 2020 CAPEX (2010£/kW) from the electricity backing sheet for wave technology</t>
  </si>
  <si>
    <t>Looks up the 2030 CAPEX (2010£/kW) from the electricity backing sheet for wave technology</t>
  </si>
  <si>
    <t>Looks up the 2040 CAPEX (2010£/kW) from the electricity backing sheet for wave technology</t>
  </si>
  <si>
    <t>Looks up the Variable costs (2010£/GJ) from the electricity backing sheet for wave technology</t>
  </si>
  <si>
    <t>Looks up the Peak Contribution Factor from the electricity backing sheet for wave technology</t>
  </si>
  <si>
    <t>Looks up the Availability Factors from the electricity backing sheet for wave technology</t>
  </si>
  <si>
    <t>Looks up year from row above</t>
  </si>
  <si>
    <t>Nuclear generation with markup  2010 CAPEX (2010£/kW) = Nuclear generation  2010 CAPEX (2010£/kW)*50% markup for costs</t>
  </si>
  <si>
    <t xml:space="preserve">Nuclear generation with markup  Peak Contribution Factor  = Nuclear generation  Peak Contribution Factor </t>
  </si>
  <si>
    <t>Looks up the Lifetime (Years) for hydrogen CCGT for the electricity backing sheet</t>
  </si>
  <si>
    <t>Looks up the Investment lead time (Years) for hydrogen CCGT for the electricity backing sheet</t>
  </si>
  <si>
    <t>Looks up the 2020 CAPEX (2010£/kW) for hydrogen CCGT for the electricity backing sheet</t>
  </si>
  <si>
    <t>Looks up the 2030 CAPEX (2010£/kW) for hydrogen CCGT for the electricity backing sheet</t>
  </si>
  <si>
    <t>Looks up the 2040 CAPEX (2010£/kW) for hydrogen CCGT for the electricity backing sheet</t>
  </si>
  <si>
    <t>Looks up the Lifetime (Years) for hydrogen OCGT for the electricity backing sheet</t>
  </si>
  <si>
    <t>Looks up the Investment lead time (Years) for hydrogen OCGT for the electricity backing sheet</t>
  </si>
  <si>
    <t>Looks up the 2020 CAPEX (2010£/kW) for hydrogen OCGT for the electricity backing sheet</t>
  </si>
  <si>
    <t>Looks up the 2030 CAPEX (2010£/kW) for hydrogen OCGT for the electricity backing sheet</t>
  </si>
  <si>
    <t>Looks up the 2040 CAPEX (2010£/kW) for hydrogen OCGT for the electricity backing sheet</t>
  </si>
  <si>
    <t>Looks up the Peak Contribution Factor for hydrogen OCGT for the electricity backing sheet</t>
  </si>
  <si>
    <t>Looks up the Lifetime by technology name from the DDM translation workbook</t>
  </si>
  <si>
    <t>Matches description in sheet</t>
  </si>
  <si>
    <t>Looks up the Carbon Capture % from the DDM translation workbook</t>
  </si>
  <si>
    <t>SubRES_NewELC.xlsx</t>
  </si>
  <si>
    <t>Kate Davies</t>
  </si>
  <si>
    <t>Lifetime hardcoded as 40 for all technologies in cells H8:38</t>
  </si>
  <si>
    <t>Cap2Act hardcoded as 1 for all technologies in cells I8:38</t>
  </si>
  <si>
    <t>Availability Factor hardcoded as 1 for all technologies in cells J8:38</t>
  </si>
  <si>
    <t>Efficiency hardcoded as 1 for all cells in cells K8:38</t>
  </si>
  <si>
    <t>Availability Factor hardcoded as 1 in cell I48</t>
  </si>
  <si>
    <t>Efficiency hardcoded as 1 in cell J48</t>
  </si>
  <si>
    <t>Cap2Act hardcoded as 1 in cell K48</t>
  </si>
  <si>
    <t>Lifetime hardcoded as 80 in cell L48</t>
  </si>
  <si>
    <t>Economic Lifetime hardcoded as 30 in cell P48</t>
  </si>
  <si>
    <t>Flo_Shar_up hardcoded as 1 or 0 in cell N48:54</t>
  </si>
  <si>
    <t>Flo_Shar_up~0 hardcoded as 3 in cell O48:54</t>
  </si>
  <si>
    <t>Output of Comm-OUT-A per unit of activity set to 1 for all cells in J16:175</t>
  </si>
  <si>
    <t>Flo_shar~up set to 1 or 0.2 in cells AF18:20 and AF22:24</t>
  </si>
  <si>
    <t>Cell AK35 Hardcoded number without label or source</t>
  </si>
  <si>
    <t>CAP_BND~0 set to 3 for cells AH99:145</t>
  </si>
  <si>
    <t>Start Year hardcoded to 2020 in cells K158:161</t>
  </si>
  <si>
    <t>Economic Lifetime hardcoded to 30  in cell M158</t>
  </si>
  <si>
    <t>New capacity Bound hardcoded to 0 in cells AG170:173</t>
  </si>
  <si>
    <t>New capacity Bound hardcoded to 3 in cells AH170:173</t>
  </si>
  <si>
    <t>Assumptions</t>
  </si>
  <si>
    <t>Cell</t>
  </si>
  <si>
    <t>Description</t>
  </si>
  <si>
    <t>K130</t>
  </si>
  <si>
    <t>M130</t>
  </si>
  <si>
    <t>Tidal Barrage Severn Economic Lifetime Hardcoded to 30</t>
  </si>
  <si>
    <t>Tidal Barrage Severn Availability Factor Hardcoded to 0.18</t>
  </si>
  <si>
    <t>Tidal Barrage Severn Gross Efficiency Hardcoded to 1</t>
  </si>
  <si>
    <t>L140</t>
  </si>
  <si>
    <t>Wave RNW Lifetime Hardcoded to 30</t>
  </si>
  <si>
    <t>AB140</t>
  </si>
  <si>
    <t>Wave RNW Lifetime Gross Efficiency Hardcoded to 1</t>
  </si>
  <si>
    <t>AA130</t>
  </si>
  <si>
    <t>AB130</t>
  </si>
  <si>
    <t>Investment Leadtime hardcoded for all technologies in cells I17:30</t>
  </si>
  <si>
    <t>Efficiency hardcoded as 1 in cell J19</t>
  </si>
  <si>
    <t>NCAP_AFC~DAYNITE hardcoded as 1 for all technologies in cells O17:30</t>
  </si>
  <si>
    <t>NCAP_AFC~ANNUAL hardcoded as 0.9 for all technologies in cells P17:30</t>
  </si>
  <si>
    <t>FLO_SHAR~FX~0 hardcoded as 5 in cell L22:23</t>
  </si>
  <si>
    <t>S_EFF~2010 hardcoded as 1 in cell M21</t>
  </si>
  <si>
    <t>S_EFF~2050 hardcoded as 1 in cell N21</t>
  </si>
  <si>
    <t>Cap2Act hardcoded as 31.56 for all technologies in cells V17:30</t>
  </si>
  <si>
    <t>Economic Lifetime hardcoded as 30 for all technologies in cells V17:24</t>
  </si>
  <si>
    <t>CAP_BND~0 hardcoded as 3 in cell Y17</t>
  </si>
  <si>
    <t>Start hardcoded as 2100 for all technologies in cells L46:48</t>
  </si>
  <si>
    <t>Lifetime hardcoded as 50 for all technologies in cells M46:48</t>
  </si>
  <si>
    <t>Economic Lifetime hardcoded as 50 for all technologies in cells N46:48</t>
  </si>
  <si>
    <t>Investment Leadtime hardcoded as 1 for all technologies in cells O46:48</t>
  </si>
  <si>
    <t>2010 CAPEX (2010£/kW) is hardcoded in cells P46:48</t>
  </si>
  <si>
    <t>Variable costs (2010£/GJ) hardcoded as0.1 for all technologies in cells Y46:48</t>
  </si>
  <si>
    <t>2010 OPEX (2010£/kW/yr) hardcoded as 0.1 for all technologies in cells Z46:48</t>
  </si>
  <si>
    <t>Availability Factors hardcoded as 1 for all technologies in cells AA46:48</t>
  </si>
  <si>
    <t>Units of activity/unit of capacity hardcoded as 31.536 for all technologies in cells AC46:48</t>
  </si>
  <si>
    <t>Start hardcoded as 2020 for all technologies in cells H75</t>
  </si>
  <si>
    <t>Lifetime hardcoded as 30 for all technologies in cells I75</t>
  </si>
  <si>
    <t>Capital cost in 2010 hardcoded  as 0 for all technologies in cells I75</t>
  </si>
  <si>
    <t>Variable O&amp;M costs in 2010 hardcoded  as 0 for all technologies in cells N75</t>
  </si>
  <si>
    <t>Fixed O&amp;M costs in 2010 hardcoded  as 0 for all technologies in cells O75</t>
  </si>
  <si>
    <t>Peak generation contribution hardcoded  as 1 for all technologies in cells P75</t>
  </si>
  <si>
    <t>Technical efficiency hardcoded  as 1 for all technologies in cells Q75</t>
  </si>
  <si>
    <t>Unit of capacity hardcoded  as 1 for all technologies in cells R75</t>
  </si>
  <si>
    <t>Lifetime hardcoded as 30 for all technologies in cells I85</t>
  </si>
  <si>
    <t>Capital cost in 2010 hardcoded  as 0 for all technologies in cells I85</t>
  </si>
  <si>
    <t>Variable O&amp;M costs in 2010 hardcoded  as 0 for all technologies in cells N85</t>
  </si>
  <si>
    <t>Fixed O&amp;M costs in 2010 hardcoded  as 0 for all technologies in cells O85</t>
  </si>
  <si>
    <t>Peak generation contribution hardcoded  as 1 for all technologies in cells P85</t>
  </si>
  <si>
    <t>Technical efficiency hardcoded  as 1 for all technologies in cells Q85</t>
  </si>
  <si>
    <t>Unit of capacity hardcoded  as 1 for all technologies in cells R85</t>
  </si>
  <si>
    <t>Start hardcoded as 2100 for all technologies in cells H85</t>
  </si>
  <si>
    <t>Changes should also be summarised and included within the high level change log "CHANGES.xlsx" saved in the top folder of the model</t>
  </si>
  <si>
    <t>Master version</t>
  </si>
  <si>
    <t>Branch ID</t>
  </si>
  <si>
    <t>Based on version</t>
  </si>
  <si>
    <t>Author or Editor</t>
  </si>
  <si>
    <t>Cell/range reference</t>
  </si>
  <si>
    <t>Description of changes</t>
  </si>
  <si>
    <t>Rationale for changes</t>
  </si>
  <si>
    <t>Impact of changes on outputs</t>
  </si>
  <si>
    <t>Regression testing performed?</t>
  </si>
  <si>
    <t>Change Quality Assured? (and by whom?)</t>
  </si>
  <si>
    <t>Comments on QA performed</t>
  </si>
  <si>
    <t>Change incorporated into master</t>
  </si>
  <si>
    <t>UKTM_v1.1.6</t>
  </si>
  <si>
    <t>_DECC_QA_0.0.3</t>
  </si>
  <si>
    <t>Summary
AdsUFList_WithComments
QA Change log
Links to_from</t>
  </si>
  <si>
    <t>New sheet</t>
  </si>
  <si>
    <t>Created new sheets to record quality asssurance</t>
  </si>
  <si>
    <t>Quality assurance record and improving documentation</t>
  </si>
  <si>
    <t>N/A</t>
  </si>
  <si>
    <t>Yes</t>
  </si>
  <si>
    <t>*Various*</t>
  </si>
  <si>
    <t>Colour coding, assumptions tagging, formula audit, labelling</t>
  </si>
  <si>
    <t>Link From</t>
  </si>
  <si>
    <t>Link To</t>
  </si>
  <si>
    <t>ELC_COMM, ELC_PROC,ELC_DIST, ELC_Generation, ELC_Network and Storage,ELC_Waste_Heat_Collection</t>
  </si>
  <si>
    <t>Using the technology name Looks up the flow_deliv 2010 (delivery cost) from the fuel delivery sheet.  Returns a blank if no value found</t>
  </si>
  <si>
    <t>Uses the technology name to look up the invoice cost from the gas_networks workbook</t>
  </si>
  <si>
    <t>Uses the technology name to look up the fixed operation and maintenance cost from the gas_networks workbook</t>
  </si>
  <si>
    <t>Looks up the Waste heat commodity available for collection using the tech code</t>
  </si>
  <si>
    <t>CAP_BND~2010 (EWNDOFF101) = Offshore capacity upper bound - residual 2010</t>
  </si>
  <si>
    <t>CAP_BND~2030 = Capacity upper bound</t>
  </si>
  <si>
    <t>Capacity in 2010 = Capacity upper bound for EWND-OFFT2</t>
  </si>
  <si>
    <t>EWAV101 (Wave) Capacity in 2010 = Capacity potential (GW) from marine sheet electricity backing sheet</t>
  </si>
  <si>
    <t>Capacity in 2010 (Tidal) = Capacity potential (GW) from marine sheet electricity backing sheet</t>
  </si>
  <si>
    <t>Capacity in 2010 (Tidal range other) = Capacity potential (GW) from marine sheet electricity backing sheet</t>
  </si>
  <si>
    <t>Capacity in 2010 (barrages) = Capacity potential (GW) from marine sheet electricity backing sheet</t>
  </si>
  <si>
    <t>Capacity in 2010 (solar) = estimated technical deployment potential  from solar sheet electricity backing sheet</t>
  </si>
  <si>
    <t>CAP_BND~2030 (solar) = Capacity potential from solar worksheet - electricity backing sheet</t>
  </si>
  <si>
    <t>Capacity in 2010 (geothermal) = estimated potential  from geothermal worksheet electricity backing sheet</t>
  </si>
  <si>
    <t>Looks up the Peak Contribution Factor for hydrogen CCGT for the electricity backing sheet</t>
  </si>
  <si>
    <t>Transmission Network Fixed operation and maintenance (NCAP_FOM) '= Transmission distribution OPEX Cost/capacity (£m/GW)</t>
  </si>
  <si>
    <t>Transmission Network Investment Cost'= Transmission CAPEX with network replacement rate Cost/capacity (£m/GW)</t>
  </si>
  <si>
    <t>Transmission network efficiency '= 1 - Transmission network losses</t>
  </si>
  <si>
    <t>Compressed air energy storage converter turbine (efficiency) '= storage efficiency (CAES) (from assumption storage)</t>
  </si>
  <si>
    <t>Advanced -adiabatic-compressed air energy storage (CAES) Investment Costs 2010 '= Investment Costs   (AA CAES)  (from assumptions storage)</t>
  </si>
  <si>
    <t>Battery (Sodium sulphur) energy storage  efficiency 2010 '= storage efficiency 2010 (Sodium Sulphur Battery)   (from energy storage)</t>
  </si>
  <si>
    <t>Battery (Sodium sulphur) energy storage  efficiency 2050 '= storage efficiency 2050 (Sodium Sulphur Battery)   (from energy storage)</t>
  </si>
  <si>
    <t>Battery (Sodium sulphur) storage energy fixed operation and maintenance costs 2010 '= fixed operation and maintenance costs 2010 (Sodium Sulphur Battery)   (from energy storage)</t>
  </si>
  <si>
    <t>Battery (Lead Acid) energy storage  efficiency 2010 '= storage efficiency 2010 (Lead Acid battery)   (from energy storage)</t>
  </si>
  <si>
    <t>Battery (Lead Acid) energy storage  efficiency 2050 '= storage efficiency 2050 (Lead Acid battery)   (from energy storage)</t>
  </si>
  <si>
    <t>Comment to help a user understand the formula as best as possible</t>
  </si>
  <si>
    <t>Confidence that formula is correct
(High/Medium/Low)</t>
  </si>
  <si>
    <t>If medium/low, quick comment for ‘why’</t>
  </si>
  <si>
    <t>Comment category</t>
  </si>
  <si>
    <t>Auditor</t>
  </si>
  <si>
    <t>Reviewer classification</t>
  </si>
  <si>
    <t>Reviewer explanation</t>
  </si>
  <si>
    <t>Reviewer name</t>
  </si>
  <si>
    <t>UCL action</t>
  </si>
  <si>
    <t>UCL eplanation</t>
  </si>
  <si>
    <t>UCL reviewer</t>
  </si>
  <si>
    <t>Technological priority</t>
  </si>
  <si>
    <t>Uses the efficiency for a different technology located in row 22.  This may be correct but clear from spec</t>
  </si>
  <si>
    <t xml:space="preserve">E. No error </t>
  </si>
  <si>
    <t>Capture rate based on the efficiency of the retrofit ready technology rather than the retrofit itself (which has an efficiency of 100%).
This is documented in a cell at the end of the row (there are a few spaces in between)</t>
  </si>
  <si>
    <t>AdsUFListWorkbook</t>
  </si>
  <si>
    <t>Quality assurance</t>
  </si>
  <si>
    <t>Filled in Reviewer classification and Reviewer explanation columns for formulas rated as low confidence.</t>
  </si>
  <si>
    <t>UKTM_v1.00.00</t>
  </si>
  <si>
    <t>Data updated for all tech other than:
EMANOCT01
ESTWWST01
EWAV201
ETIB101
Hydrogen
Renewable capacity bounds
Wind &amp; Solar Availability
Data is sourced from UK_TIMES_data\DECC Power Sector Updates\UKTM inputs from DDM translation vx.x</t>
  </si>
  <si>
    <t>Economic Lifetimes updated to lookup values from UK_TIMES_data\DECC Power Sector Updates\UKTM inputs from DDM translation vx.x
Previously hardcoded to 30 years for technologies with longer lifetimes (original UCL approach)</t>
  </si>
  <si>
    <t>DEMO CCS plants added (change made to ELC_PROC sheet as well)
ECOAQDEMO01
ENGACCTQDEMO01</t>
  </si>
  <si>
    <t>Start parameter linked to UK_TIMES_data\DECC Power Sector Updates\UKTM inputs from DDM translation vx.x
Previously linked to hard coded values in electricity_v0.6.xlsx</t>
  </si>
  <si>
    <t>UKTM_v.1.1.4</t>
  </si>
  <si>
    <t>TimeSlice level of Process Activity set to DAYNITE (fully flexible between time periods) for all generation technologies other than Nuclear
Previously coal, biomass,oil and manufactured fuel gas turbines were set as SEASON.</t>
  </si>
  <si>
    <t>NCAP_AFA~LO column removed from all tables.
Minimum availability factors are now applied in the SubRES_NewELC_Trans file</t>
  </si>
  <si>
    <t>Interconnector Tcap (capacity unit) changed fro PJ_a to GW</t>
  </si>
  <si>
    <t>ELCBIOCOA02 added
input fuel for ECOAQ01 and ECOAQDEMO01 changed to ELCBIOCOA2 from ELCBIOCOA</t>
  </si>
  <si>
    <t>Sheet updated to new template</t>
  </si>
  <si>
    <t>A8:A38</t>
  </si>
  <si>
    <t xml:space="preserve">Deleted formula concatonating columns C, E and F (C8&amp;E8&amp;F8) as it has no dependancies </t>
  </si>
  <si>
    <t>Redundancy removed</t>
  </si>
  <si>
    <t>G8:K38</t>
  </si>
  <si>
    <t>Hard coded figures in table Existing distribution of fuels to electricity sector highlighted using a named cell style</t>
  </si>
  <si>
    <t>Clarity</t>
  </si>
  <si>
    <t>L8:N38</t>
  </si>
  <si>
    <t>FLO_DELIV formula for Existing distribution of fuels to electricity sector table changed so that lookup is based on column A</t>
  </si>
  <si>
    <t>Lookup for ELCPOLWST01 hard coded so it is based on the process input commodity being BPOLWST</t>
  </si>
  <si>
    <t>Bioenergy updates - Change all processes consuming POLWST to consume BSLURRY instead.</t>
  </si>
  <si>
    <t>E14</t>
  </si>
  <si>
    <t>AGRPOLWST01 input commodity changed to BSLURRY (from BPOLWST)
Comment added in row</t>
  </si>
  <si>
    <t>Update lookups from new formula</t>
  </si>
  <si>
    <t>A10</t>
  </si>
  <si>
    <t>Lookup for ELCBOG-SW01 hard coded so it is based on the process input commodity being BOG-SW</t>
  </si>
  <si>
    <t>Bioenergy updates - Change all processes consuming BOG-SW to consume BOG-AD instead.</t>
  </si>
  <si>
    <t>E10</t>
  </si>
  <si>
    <t>ELCBOG-SW01 input commodity changed to BOG-AD (from BOG-SW)
Comment added in row</t>
  </si>
  <si>
    <t>Lookup</t>
  </si>
  <si>
    <t>ELCBOG-SWBOG-SW</t>
  </si>
  <si>
    <t>ELCPOLWSTBPOLWST</t>
  </si>
  <si>
    <t>BSLURRY</t>
  </si>
  <si>
    <t>RSR -ELC - Fuel Distribution - Electricity - Biogas from anaerobic digestion (BOG-AD) can be named biogas from sewage waste (ELCBOG-SW) in distribution process.</t>
  </si>
  <si>
    <t>RSR - ELC - Fuel Distribution - Electricity - Animal slurry commodity (BSLURRY) is named poultry waste (ELCPOLWST) in distribution process.</t>
  </si>
  <si>
    <t>Link to fuel_delivery_v0.1 updated to uktm_model_v1.1.6_DECC_M1\UK_TIMES_data</t>
  </si>
  <si>
    <t>uktm_model_v1.1.6_DECC_M1</t>
  </si>
  <si>
    <t>uktm_model_v1.1.6 - DECC-DEV-0.0.9</t>
  </si>
  <si>
    <t>uktm_model_v1.1.6_DECC_M2</t>
  </si>
  <si>
    <t>X</t>
  </si>
  <si>
    <t>Headings had somehow changed names between uktm_model_v1.1.6_DECC_QA_0.0.2 and uktm_model_v1.1.6_DECC_QA_0.0.3</t>
  </si>
  <si>
    <t>Formula had somehow been removed between uktm_model_v1.1.6_DECC_QA_0.0.2 and uktm_model_v1.1.6_DECC_QA_0.0.3</t>
  </si>
  <si>
    <t>All headings in column X returned to "ACT_COST" from "NCAP_COST~2050".
"NCAP_COST~2050" was a duplicate of the row before.</t>
  </si>
  <si>
    <t>Activity costs are applied.</t>
  </si>
  <si>
    <t>None process is not included in the model</t>
  </si>
  <si>
    <t>EWAV201 - ACT_COST - Formula added back in</t>
  </si>
  <si>
    <t>Updated link to UKTM inputs from DDM translation v3.4 - Frozen Links.xlsx'!
to 
U:\DECC - All Staff\Modelling Team\TIMES\UKTM_v1.1.6 DECC_Merge\uktm_model_v1.1.6_DECC_M3\UK_TIMES_data\DECC Power Sector Updates\UKTM inputs from DDM translation v3.4 - Frozen Links.xlsx'!</t>
  </si>
  <si>
    <t>Correct error found in regression testing. CAP_PKCNT (Peak) was reading in as zero rather than blank for several technologies.</t>
  </si>
  <si>
    <t>uktm_model_v1.1.6_DECC_M3</t>
  </si>
  <si>
    <t>2050 options for decarbonising heat in buildings, Committee on Climate Change, Final report, April 2012 - page 110</t>
  </si>
  <si>
    <t>http://archive.theccc.org.uk/aws/IA&amp;S/Element%20Energy%20-%20Decarbonising%20heat%20to%202050%20-%20Annex.pdf</t>
  </si>
  <si>
    <t>M69:M70</t>
  </si>
  <si>
    <t>uktm_model_v1.2.0</t>
  </si>
  <si>
    <t>uktm_model_v1.2.0_DECC_BF0.7</t>
  </si>
  <si>
    <t>Waste heat commodity available for collection changed to ELCWSTHEAT for all generation technologies.</t>
  </si>
  <si>
    <t>Waste heat commodity OUTPUT attribute changed from hard coded 1 to a formula based on an overall (electricity and heat) efficiency.</t>
  </si>
  <si>
    <t>Heat Capacity of thermal power stations section added</t>
  </si>
  <si>
    <t>Thermal efficiency of nuclear plant assumption added for waste heat output calculation</t>
  </si>
  <si>
    <t>column J</t>
  </si>
  <si>
    <t>row 189</t>
  </si>
  <si>
    <t>AF147</t>
  </si>
  <si>
    <t>EWSTHEAT-OFF-NUC-01 removed from process table and process removed from collection specification table</t>
  </si>
  <si>
    <t>Nuclear plants are no longer differentiated in this way (this may be re-introduced at some stage)</t>
  </si>
  <si>
    <t>Introduction</t>
  </si>
  <si>
    <t>SubRES</t>
  </si>
  <si>
    <t>The SubRES files contain rule-based data specification and transformation for new technologies to be added to the B-Y (base year) system.</t>
  </si>
  <si>
    <t>Key components (XXX = sector code)</t>
  </si>
  <si>
    <t>Sheet Name</t>
  </si>
  <si>
    <t>Title</t>
  </si>
  <si>
    <t>Key Information</t>
  </si>
  <si>
    <t>Notes for reviewer</t>
  </si>
  <si>
    <t>XXX_COMM</t>
  </si>
  <si>
    <t>Commodity Tables</t>
  </si>
  <si>
    <t>All commodities used in processes must be defined in a commodity table</t>
  </si>
  <si>
    <t>Commodity units, timeslice level</t>
  </si>
  <si>
    <t>This sheet does not need checking</t>
  </si>
  <si>
    <t>XXX_PROC</t>
  </si>
  <si>
    <t>Process Tables</t>
  </si>
  <si>
    <t>All processes must be defined in a process table before they can be specified.</t>
  </si>
  <si>
    <t>Process activity unit, capacity unit, timeslice level, vintage tracking</t>
  </si>
  <si>
    <t>All processes defined in this SubRES sheet should be defined here</t>
  </si>
  <si>
    <t>Useful to see what the activity units and capacity units are</t>
  </si>
  <si>
    <t>XXX_DIST</t>
  </si>
  <si>
    <t>Sector fuel distribution</t>
  </si>
  <si>
    <t>Processes distributing centralised resources and energy commodities to the sector.</t>
  </si>
  <si>
    <t>Fuel distribution costs to sector</t>
  </si>
  <si>
    <t>Please review numerical values - particularly costs, availabilitiy factors, efficiencies and lifetimes</t>
  </si>
  <si>
    <t>SubRES_NewXXX</t>
  </si>
  <si>
    <t>Each subsector (e.g. transport type, area of industry) is separated onto a different sheet.</t>
  </si>
  <si>
    <t>New electricity generation technologies</t>
  </si>
  <si>
    <t>Please review the values and any major missing technology options</t>
  </si>
  <si>
    <t>New infrastructure and storage assumptions</t>
  </si>
  <si>
    <t>Waste heat collection from power plants - currently switched off</t>
  </si>
  <si>
    <t>Type of information specified about each process/technology</t>
  </si>
  <si>
    <t>Input shares - for multiple fuel technologies</t>
  </si>
  <si>
    <t>Investment cost</t>
  </si>
  <si>
    <t>Fixed Operational &amp; Maintenance Cost</t>
  </si>
  <si>
    <t>Footnotes</t>
  </si>
  <si>
    <t>You may wish to adjust column widths, freeze/unfreeze panes to suit your personal preferences.</t>
  </si>
  <si>
    <t>"Activity Unit" column (see right) - Plain English description</t>
  </si>
  <si>
    <t>"Capacity Unit" column (see right) - Plain English description</t>
  </si>
  <si>
    <t>Petajoules</t>
  </si>
  <si>
    <t>Capacity to produce 1 petajoule in a year</t>
  </si>
  <si>
    <t/>
  </si>
  <si>
    <t>GigaWatts</t>
  </si>
  <si>
    <t>Technical lifetime of new capacity</t>
  </si>
  <si>
    <t>availability factor - fraction of yr plant can run for</t>
  </si>
  <si>
    <t>Average Technical efficiency of Stock - YYYY</t>
  </si>
  <si>
    <t>Delivery cost in 2010 (2010 prices)</t>
  </si>
  <si>
    <t>Delivery cost in 2030 (2010 prices)</t>
  </si>
  <si>
    <t>Delivery cost in 2050 (2010 prices)</t>
  </si>
  <si>
    <t>years</t>
  </si>
  <si>
    <t>activity unit/capacity unit</t>
  </si>
  <si>
    <t>fraction</t>
  </si>
  <si>
    <t>%</t>
  </si>
  <si>
    <t>£m/activity unit</t>
  </si>
  <si>
    <t>Plain English "Technology description" column description (see right)</t>
  </si>
  <si>
    <t>Plain English description of "Input commodity" column (see right)</t>
  </si>
  <si>
    <t>Plain English description of "Output commodity" column (see right)</t>
  </si>
  <si>
    <t>Biogas from anaerobic digestion</t>
  </si>
  <si>
    <t>Landfill gas</t>
  </si>
  <si>
    <t>Sewage gas</t>
  </si>
  <si>
    <t>Wood pellets (low quality)</t>
  </si>
  <si>
    <t>Wood pellets (high quality)</t>
  </si>
  <si>
    <t>Dry agricultural residues</t>
  </si>
  <si>
    <t>Poultry waste</t>
  </si>
  <si>
    <t>Animal slurry</t>
  </si>
  <si>
    <t>Organic municipal solid waste</t>
  </si>
  <si>
    <t>Organic waste</t>
  </si>
  <si>
    <t>Inorganic municipal solid waste</t>
  </si>
  <si>
    <t>Inorganic waste</t>
  </si>
  <si>
    <t>Hard coal</t>
  </si>
  <si>
    <t>Coal</t>
  </si>
  <si>
    <t>Miscellaneous oils</t>
  </si>
  <si>
    <t>Miscellaneous petroleum products (naphta, lubricants, bitumen, petroleum coke, etc.)</t>
  </si>
  <si>
    <t>Blast furnace gas</t>
  </si>
  <si>
    <t>Blast furnace gas for the industry sector</t>
  </si>
  <si>
    <t>Coke oven gas</t>
  </si>
  <si>
    <t>Heavy fuel oil</t>
  </si>
  <si>
    <t>Light fuel oil</t>
  </si>
  <si>
    <t>LPG</t>
  </si>
  <si>
    <t>Liquified petroleum gas</t>
  </si>
  <si>
    <t>Bio-oil</t>
  </si>
  <si>
    <t>Bio-light fuel oil</t>
  </si>
  <si>
    <t>Wind energy, onshore</t>
  </si>
  <si>
    <t>Wind energy, offshore</t>
  </si>
  <si>
    <t>Wave energy</t>
  </si>
  <si>
    <t>Tidal energy</t>
  </si>
  <si>
    <t>Solar energy</t>
  </si>
  <si>
    <t>Geothermal energy</t>
  </si>
  <si>
    <t>Uranium</t>
  </si>
  <si>
    <t>4.5% enriched uranium</t>
  </si>
  <si>
    <t>Water energy (for hydro reservoir plants)</t>
  </si>
  <si>
    <t>Water energy</t>
  </si>
  <si>
    <t>Natural gas for the electricity sector - before mixing in transmission grid or feed-in in distribution grid</t>
  </si>
  <si>
    <t>Natural gas after transmission grid</t>
  </si>
  <si>
    <t>Biomethane for the electricity sector - before mixing in transmission grid or feed-in in distribution grid</t>
  </si>
  <si>
    <t>Bio-methane</t>
  </si>
  <si>
    <t>Hydrogen from transmission network</t>
  </si>
  <si>
    <t>Hydrogen after transmission pipelines</t>
  </si>
  <si>
    <t>Hydrogen after distribution pipelines</t>
  </si>
  <si>
    <t>Generated hydrogen (can be used directly in electricity generation, without pipeline infrastructure)</t>
  </si>
  <si>
    <t>Hydrogen from IGCC</t>
  </si>
  <si>
    <t>Exisiting gas mixing process in transmission grid to the electricity sector</t>
  </si>
  <si>
    <t>Natural gas for the electricity sector - after mixing in transmission grid</t>
  </si>
  <si>
    <t>Biomethane for the electricity sector -after mixing in transmission grid</t>
  </si>
  <si>
    <t>gas distribution grid to the electricity sector</t>
  </si>
  <si>
    <t>Natural gas for the electricity sector - after distribution grid</t>
  </si>
  <si>
    <t>Biomethane for the electricity sector - after distribution grid</t>
  </si>
  <si>
    <t>import capacity from Ireland</t>
  </si>
  <si>
    <t>Electricity imported from Ireland</t>
  </si>
  <si>
    <t>Generated electricity (before transmission grid)</t>
  </si>
  <si>
    <t>export capacity to Ireland</t>
  </si>
  <si>
    <t>Electricity exported to Ireland</t>
  </si>
  <si>
    <t>import capacity from Continental Europe</t>
  </si>
  <si>
    <t>Electricity imported from Continental Europe</t>
  </si>
  <si>
    <t>export capacity to Continental Europe</t>
  </si>
  <si>
    <t>Electricity exported to Continental Europe</t>
  </si>
  <si>
    <t>Fuel share - fixed</t>
  </si>
  <si>
    <t>Flow share - interpolation rule</t>
  </si>
  <si>
    <t>see p36 of DECCFCSJ-180-18</t>
  </si>
  <si>
    <t>Investment cost - YYYY (2010 prices)</t>
  </si>
  <si>
    <t>Fixed Operational &amp; Maintenance Cost - YYYY (2010 prices)</t>
  </si>
  <si>
    <t>availability factor - fraction of time period plant can run for</t>
  </si>
  <si>
    <t>£m/capacity unit</t>
  </si>
  <si>
    <t>availability factor - fixed - Winter Night</t>
  </si>
  <si>
    <t>availability factor - fixed - Winter Day</t>
  </si>
  <si>
    <t>availability factor - fixed - Winter Peak</t>
  </si>
  <si>
    <t>availability factor - fixed - Winter Evening</t>
  </si>
  <si>
    <t>availability factor - fixed - Spring Night</t>
  </si>
  <si>
    <t>availability factor - fixed - Spring Day</t>
  </si>
  <si>
    <t>availability factor - fixed - Spring Peak</t>
  </si>
  <si>
    <t>availability factor - fixed - Spring Evening</t>
  </si>
  <si>
    <t>availability factor - fixed - Summer Night</t>
  </si>
  <si>
    <t>availability factor - fixed - Summer Day</t>
  </si>
  <si>
    <t>availability factor - fixed - Summer Peak</t>
  </si>
  <si>
    <t>availability factor - fixed - Summer Evening</t>
  </si>
  <si>
    <t>availability factor - fixed - Autumn Night</t>
  </si>
  <si>
    <t>availability factor - fixed - Autumn Day</t>
  </si>
  <si>
    <t>availability factor - fixed - Autumn Peak</t>
  </si>
  <si>
    <t>availability factor - fixed - Autumn Evening</t>
  </si>
  <si>
    <t>Technical efficiency - 2010</t>
  </si>
  <si>
    <t>Fixed capacity additions - YYYY</t>
  </si>
  <si>
    <t>no unit</t>
  </si>
  <si>
    <t>proportion</t>
  </si>
  <si>
    <t xml:space="preserve">Retrofit technology for coal power plants for co-firing of biomass (up to 100%) </t>
  </si>
  <si>
    <t>Bio-coal</t>
  </si>
  <si>
    <t>Advanced supercritical coal (ASC) plant with post-combustion CCS</t>
  </si>
  <si>
    <t xml:space="preserve">Advanced supercritical coal (ASC) plant with flue gas desulphurisation (FGD) </t>
  </si>
  <si>
    <t xml:space="preserve">CCS (post-combustion) retrofit for ASC plant </t>
  </si>
  <si>
    <t>Dummy input in retrofit coal plants (not needed for results)</t>
  </si>
  <si>
    <t>Dummy output of retrofit plants (not needed for results)</t>
  </si>
  <si>
    <t>Open cycle gas turbine (OCGT) using manufactured fuels  (blast furnace and coke oven gas)</t>
  </si>
  <si>
    <t>Natural gas OCGT</t>
  </si>
  <si>
    <t>Natural gas CCGT with post-combustion CCS</t>
  </si>
  <si>
    <t>Natural gas CCGT</t>
  </si>
  <si>
    <t xml:space="preserve">CCS (post-combustion) retrofit for natural gas CCGT plant </t>
  </si>
  <si>
    <t>Dummy input in retrofit natural gas plants (not needed for results)</t>
  </si>
  <si>
    <t>Small oil-fired gas turbine</t>
  </si>
  <si>
    <t>Large oil combustion plant</t>
  </si>
  <si>
    <t>Oil-fired integrated gasification combined cycle (IGCC) plant</t>
  </si>
  <si>
    <t>Oil-fired IGCC plant with CCS</t>
  </si>
  <si>
    <t>Combustion plant for municipal solid waste</t>
  </si>
  <si>
    <t>Combustion plant for dry agricultural residues</t>
  </si>
  <si>
    <t>Combustion plant for biogas from anaerobic digestion</t>
  </si>
  <si>
    <t>Landfill gas engine</t>
  </si>
  <si>
    <t>Large pellets combustion plant</t>
  </si>
  <si>
    <t>Large pellets combustion plant with CCS</t>
  </si>
  <si>
    <t>Hydro reservoir plant</t>
  </si>
  <si>
    <t>Onshore wind turbine (1, nine regions with different capacity factors)</t>
  </si>
  <si>
    <t>Electricity (surplus renewable)</t>
  </si>
  <si>
    <t>Onshore wind turbine (3, nine regions with different capacity factors)</t>
  </si>
  <si>
    <t>Offshore wind turbine (1, three regions with different capacity factors and costs)</t>
  </si>
  <si>
    <t>Offshore wind turbine (3, three regions with different capacity factors and costs)</t>
  </si>
  <si>
    <t>Wave power plant</t>
  </si>
  <si>
    <t>Tidal power plant, stream shallow</t>
  </si>
  <si>
    <t>Tidal power plant, range</t>
  </si>
  <si>
    <t>Tidal power plant, Severn Barrage</t>
  </si>
  <si>
    <t>Large-scale Solar PV installations (250 - 5000 kW)</t>
  </si>
  <si>
    <t>Small-scale PV installations (&lt; 4 kW)</t>
  </si>
  <si>
    <t>Geothermal power plant</t>
  </si>
  <si>
    <t>Third generation PWR, standard</t>
  </si>
  <si>
    <t>Third generation PWR, with 50% increase in costs (same technology, but excluded from build rate constraints)</t>
  </si>
  <si>
    <t>Hydrogen combined-cycle gas turbine (CCGT)</t>
  </si>
  <si>
    <t xml:space="preserve">Hydrogen open-cycle gas turbine (OCGT) </t>
  </si>
  <si>
    <t>Fixed Operational &amp; Maintenance Cost - 2010 prices</t>
  </si>
  <si>
    <t>Fraction of capacity in peak equations</t>
  </si>
  <si>
    <t>Annual availability factor relating the annual activity of a process to the installed capacity, year YYYY</t>
  </si>
  <si>
    <t>emissions coefficient</t>
  </si>
  <si>
    <t>Input share - Upper bound fuel share</t>
  </si>
  <si>
    <t>year</t>
  </si>
  <si>
    <t>Input share - Fixed fuel share - 2030</t>
  </si>
  <si>
    <t>Capacity limit - 2010</t>
  </si>
  <si>
    <t>Capacity limit - 2030</t>
  </si>
  <si>
    <t>Capacity limit - interpolation rule</t>
  </si>
  <si>
    <t>availability factor Winter Night</t>
  </si>
  <si>
    <t>availability factor Winter Day</t>
  </si>
  <si>
    <t>availability factor Winter Peak</t>
  </si>
  <si>
    <t>availability factor Winter Evening</t>
  </si>
  <si>
    <t>availability factor Spring Night</t>
  </si>
  <si>
    <t>availability factor Spring Day</t>
  </si>
  <si>
    <t>availability factor Spring Peak</t>
  </si>
  <si>
    <t>availability factor Spring Evening</t>
  </si>
  <si>
    <t>availability factor Summer Night</t>
  </si>
  <si>
    <t>availability factor Summer Day</t>
  </si>
  <si>
    <t>availability factor Summer Peak</t>
  </si>
  <si>
    <t>availability factor Summer Evening</t>
  </si>
  <si>
    <t>availability factor Autumn Night</t>
  </si>
  <si>
    <t>availability factor Autumn Day</t>
  </si>
  <si>
    <t>availability factor Autumn Peak</t>
  </si>
  <si>
    <t>availability factor Autumn Evening</t>
  </si>
  <si>
    <t>unit of capacity</t>
  </si>
  <si>
    <t>3= Full interpolation &amp; extrapolation</t>
  </si>
  <si>
    <t>New capacity Bound - fixed</t>
  </si>
  <si>
    <t>New capacity Bound - interpolation rule</t>
  </si>
  <si>
    <t>New electricity transmission grid</t>
  </si>
  <si>
    <t>Electricity (after transmission grid)</t>
  </si>
  <si>
    <t>New pumped hydro storage</t>
  </si>
  <si>
    <t>New diabatic compressed air energy storage (CAES) - converter</t>
  </si>
  <si>
    <t>Dummy input for diabatic compressed air energy storage (CAES)</t>
  </si>
  <si>
    <t>New diabatic compressed air energy storage (CAES) - actual storage</t>
  </si>
  <si>
    <t>New diabatic compressed air energy storage (CAES) - turbine</t>
  </si>
  <si>
    <t>New advanced adiabatic compressed air energy storage (AA CAES)</t>
  </si>
  <si>
    <t>New sodium-sulfur battery (NaS)</t>
  </si>
  <si>
    <t>New advanced lead acid battery</t>
  </si>
  <si>
    <t>New redox flow battery (Vanadium redox)</t>
  </si>
  <si>
    <t>Economic Lifetime of new capacity</t>
  </si>
  <si>
    <t>Lifetime of new capacity</t>
  </si>
  <si>
    <t>Fixed Input share - fuel share in 2010</t>
  </si>
  <si>
    <t>Storage efficiency - 2010</t>
  </si>
  <si>
    <t>Storage efficiency - 2050</t>
  </si>
  <si>
    <t>commodity specific availability factor -  DAYNITE defines the availability on the lowest timeslice level (within the representative day).</t>
  </si>
  <si>
    <t>commodity specific availability factor -  ANNUAL defines the availability on the lowest timeslice level (within the representative day).</t>
  </si>
  <si>
    <t>Fixed Operational &amp; Maintenance Cost - 2010 (2010 prices)</t>
  </si>
  <si>
    <t>Fixed Operational &amp; Maintenance Cost - 2050 (2010 prices)</t>
  </si>
  <si>
    <t>Investment cost - 2010 (2010 prices)</t>
  </si>
  <si>
    <t>Investment cost - 2050 (2010 prices)</t>
  </si>
  <si>
    <t>Capacity limit - 2050</t>
  </si>
  <si>
    <t>uktm_model_v1.2.0_decc_v0.0.4</t>
  </si>
  <si>
    <t>Jon Tecwyn</t>
  </si>
  <si>
    <t>ALL</t>
  </si>
  <si>
    <t>Added in "plain english" changes</t>
  </si>
  <si>
    <t>To improve he clarity of the workbook</t>
  </si>
  <si>
    <t>ELCWSTHEAT = waste heat from electricity</t>
  </si>
  <si>
    <t>uktm_model_v1.2.0_decc_v0.0.6</t>
  </si>
  <si>
    <t>uktm_model_v1.2.0_decc_v0.0.5</t>
  </si>
  <si>
    <t>Input for EWSTHEAT-OFF-01 - Efficiency (EFF) - hard coded as 1
Fraction of potential heat Capacity section removed as the potential of total available for collection is no longer applied through the efficiency.</t>
  </si>
  <si>
    <t>The fraction of waste heat available that can be collected is now set in the \SuppXLS\Scen_WSTHeat-Allocation scenario file</t>
  </si>
  <si>
    <t xml:space="preserve">Source: </t>
  </si>
  <si>
    <t>Source added and assumption tagged for Z ratio</t>
  </si>
  <si>
    <t>Documentation</t>
  </si>
  <si>
    <t>Residential distribution technologies section removed as it has been moved to residential (was switched off in uktm_model_v1.2.0 by removing "~FI_T" anyway)</t>
  </si>
  <si>
    <t>Removing redundancy</t>
  </si>
  <si>
    <t>EWSTHEAT-OFF-01 - Investment lead time (NCAP_ILED) - hard coded as -1 (previously 1)</t>
  </si>
  <si>
    <t>Waste heat commodity OUTPUT attribute changed to hard coded 10^-15. Line only present for system wiring. Cannot specify zero or VEDA will ignore the line so small value chosen.</t>
  </si>
  <si>
    <t>Allocation of output moved to Scen_WSTHeat_Allocation</t>
  </si>
  <si>
    <t>Generation</t>
  </si>
  <si>
    <t>Heat Capacity of thermal power stations section removed</t>
  </si>
  <si>
    <t>moved to Scen_WSTHeat_Allocation</t>
  </si>
  <si>
    <t>Thermal efficiency of nuclear plant assumption removed</t>
  </si>
  <si>
    <t xml:space="preserve">Start year = </t>
  </si>
  <si>
    <t xml:space="preserve">Lifetime = </t>
  </si>
  <si>
    <t>Source - set the same as DH pipes</t>
  </si>
  <si>
    <t>Start year assumption documented</t>
  </si>
  <si>
    <t>Lifetime assumption documented</t>
  </si>
  <si>
    <t>If waste heat collection is selected to be operational in "what if" scenarios.</t>
  </si>
  <si>
    <t>C24</t>
  </si>
  <si>
    <t>Waste heat collection from power plants - This process has been turned off By Default. It can be selected to be operational in "what if" scenarios. Data for this technology is currently only a placeholder and should be reviewed</t>
  </si>
  <si>
    <t>uktm_model_v1.2.0_decc_v0.0.12</t>
  </si>
  <si>
    <t>uktm_model_v1.2.0_decc_v0.0.11</t>
  </si>
  <si>
    <t>This allows the process to be switched on using the Scen_WSTHeat_Allocation scenario</t>
  </si>
  <si>
    <t>Start year changed from 2100 to 2025</t>
  </si>
  <si>
    <t>uktm_model_v1.2.1</t>
  </si>
  <si>
    <t>uktm_model_v1.2.1_decc_v0.2.1</t>
  </si>
  <si>
    <t>uktm_model_v1.2.1_decc_v0.2.0</t>
  </si>
  <si>
    <t>Deleted named ranges with errors
Deleted all unused named ranges</t>
  </si>
  <si>
    <t>Captured emissions from CCS processes are now subtracted off sector totals in the CCSPIP01 process. (this needs to be done to avoid negetive flows for  Scen_Accounting to operate correctly)</t>
  </si>
  <si>
    <t>Negative ELCCO2 emissions removed from all CCS processes.
ENV_ACT~ELCCO2N set to zero (blank) for,
ECOAQ01, ECOAQR01, ENGACCTQ01, ENGAQR01, EHFOIGCCQ01, EBIOQ01, ECOAQDEMO01, ENGACCTQDEMO01</t>
  </si>
  <si>
    <t>ETNM01</t>
  </si>
  <si>
    <t>CAP_BND~2030</t>
  </si>
  <si>
    <t>Captured CO2 = ENV_ACT~SKNELCCO2C = CO2 emitted without CCS * capture rate = (Emissions factor / Efficiency) *capture rate</t>
  </si>
  <si>
    <t>Fixed capacity is specified in SuppXLS\Scen_SCEN_ELC_CCS_DEMOs_DECC</t>
  </si>
  <si>
    <t>Lookup column added to generate code referenced in  \UK_TIMES_data\fuel_delivery_v0.1</t>
  </si>
  <si>
    <t>\uktm_model_v1.2.0_decc_v0.0.4\UK_TIMES_data\electricity_v0.6.xlsx</t>
  </si>
  <si>
    <t>\uktm_model_v1.2.0_decc_v0.0.4\SubRES_TMPL\SubRES_NewELC.xlsx</t>
  </si>
  <si>
    <t>\uktm_model_v1.2.0_decc_v0.0.4\UK_TIMES_data\fuel_delivery_v0.1.xlsx</t>
  </si>
  <si>
    <t>\uktm_model_v1.2.0_decc_v0.0.4\UK_TIMES_data\gas_networks_v0.2.xlsx</t>
  </si>
  <si>
    <t>\uktm_model_v1.2.0_decc_v0.0.4\UK_TIMES_data\DECC Power Sector Updates\UKTM inputs from DDM translation v3.4 - Frozen Links.xlsx</t>
  </si>
  <si>
    <t>\uktm_model_v1.2.0_decc_v0.0.4\UK_TIMES_data\GHG emissions\Combust_GHG_factors_UKTIMES.xlsx</t>
  </si>
  <si>
    <t>\uktm_model_v1.2.0_decc_v0.0.4\UK_TIMES_data\energy_storage_v0.1.xlsx</t>
  </si>
  <si>
    <t>\uktm_model_v1.2.0_decc_v0.0.4\SuppXLS\Scen_RE_Target.xlsx</t>
  </si>
  <si>
    <t>#</t>
  </si>
  <si>
    <t>Sheet</t>
  </si>
  <si>
    <t>Old name</t>
  </si>
  <si>
    <t>Old workbook</t>
  </si>
  <si>
    <t>Contents</t>
  </si>
  <si>
    <t>--</t>
  </si>
  <si>
    <t>QA&gt;&gt;</t>
  </si>
  <si>
    <t>QA Change log</t>
  </si>
  <si>
    <t xml:space="preserve">Prepared as part of the 2016 restructure by Cambridge Energy </t>
  </si>
  <si>
    <t>Key</t>
  </si>
  <si>
    <t>Background cells</t>
  </si>
  <si>
    <t xml:space="preserve">Background cells that do not feed into the output files. This includes background text (e.g. table labels). 
</t>
  </si>
  <si>
    <t>Numeric Inputs</t>
  </si>
  <si>
    <t xml:space="preserve">Cells with fixed numeric values that usually draw on data from external references. </t>
  </si>
  <si>
    <t>String Inputs</t>
  </si>
  <si>
    <t xml:space="preserve">Cells with fixed non-numeric values that usually draw on data from external references. </t>
  </si>
  <si>
    <t>Transformations</t>
  </si>
  <si>
    <t>Outputs</t>
  </si>
  <si>
    <t xml:space="preserve">Calculations in the "output files", and the cells that feed into them. 
</t>
  </si>
  <si>
    <t>Fixed background cells</t>
  </si>
  <si>
    <t xml:space="preserve">Cells that were live calculations on the original files, but were saved as fixed values for the restructured workbooks. </t>
  </si>
  <si>
    <t>Do not form part of the data or calculations, but highlight input data and assumptions underpinning the backing sheets.</t>
  </si>
  <si>
    <t>uktm_model_v1.2.3</t>
  </si>
  <si>
    <t>uktm_model_v1.2.3_d0.0.5</t>
  </si>
  <si>
    <t>uktm_model_v1.2.3_d0.0.4</t>
  </si>
  <si>
    <t>Added borders / formatting</t>
  </si>
  <si>
    <t>Added colour formatting</t>
  </si>
  <si>
    <t xml:space="preserve">Removed ELCSURPLUS as an output from EGEO01 </t>
  </si>
  <si>
    <t>Paul Dodds steer</t>
  </si>
  <si>
    <t>row 137</t>
  </si>
  <si>
    <t>uktm_model_v1.2.3_d0.0.8</t>
  </si>
  <si>
    <t>uktm_model_v1.2.3_d0.0.7</t>
  </si>
  <si>
    <t>Waste heat from power plants can only operate if the scenario 'Scen_WSTHeat_Allocation' is selected</t>
  </si>
  <si>
    <t>uktm_model_v1.2.3_d0.1.0</t>
  </si>
  <si>
    <t>uktm_model_v1.2.3_d0.0.10</t>
  </si>
  <si>
    <t>Changed order of sheets to make clear it is not redundant</t>
  </si>
  <si>
    <t>Assumptions updated to a more recent version of the BEIS (previously DECC) DDM reference case.
Links changed from \uk_times_data\DECC Power Sector Updates\UKTM inputs from DDM translation v3.4 - Frozen Links.xlsx
to \uk_times_data\electricity_DDM_assumptions.xlsx</t>
  </si>
  <si>
    <t>Updating power sector assumptions from the May 2014 DDM reference case to the July 2016 (v2.2.10) reference case.</t>
  </si>
  <si>
    <t>9 tranches of offshore wind seemed like too much detail for a whole system model. DDM only has three, only one of which would be built post 2015 anyway.</t>
  </si>
  <si>
    <t>Onshore and offshore wind processes have had there descriptions changed to better align with the DDM
EWNDOFF101, EWNDOFF201, EWNDOFF301, EWNDONS101, EWNDONS201, EWNDONS301</t>
  </si>
  <si>
    <t>ENGARCPE01</t>
  </si>
  <si>
    <t>ELC.GENERATION: .01.NATURAL-GAS.RECIPRICATING.ENGINE.</t>
  </si>
  <si>
    <t>EDSTRCPE01</t>
  </si>
  <si>
    <t>ELC.GENERATION: .01.DIESEL.RECIPRICATING.ENGINE.</t>
  </si>
  <si>
    <t>The following reciprocating engine processes have been added to the model
ENGARCPE01
EDSTRCPE01</t>
  </si>
  <si>
    <t>The following processes have been removed from the model (rows deleted)
EWNDONS401 to EWNDONS901 inclusive</t>
  </si>
  <si>
    <t>Clear up redundancy</t>
  </si>
  <si>
    <t>Row for EWAV201 removed completely (already seperated from the model so it was not being read in)</t>
  </si>
  <si>
    <t>Reciprocating Engine Gas</t>
  </si>
  <si>
    <t>Reciprocating Engine Diesel</t>
  </si>
  <si>
    <t>Solar Capacity factor</t>
  </si>
  <si>
    <t>Solar availability</t>
  </si>
  <si>
    <t>Solar AFA</t>
  </si>
  <si>
    <t>Capacity factor variation from average</t>
  </si>
  <si>
    <t>Onshore Wind</t>
  </si>
  <si>
    <t>Offshore Wind</t>
  </si>
  <si>
    <t>Solar</t>
  </si>
  <si>
    <t>Availablity profile for wind and solar technologies calibrated so annual availability matches the DDM
'NCAP_AFA' applied and 'AF~XX' modified and set for
EWNDOFF101, EWNDOFF201, EWNDOFF301, EWNDONS101, EWNDONS201, EWNDONS301, ESOL01, ESOLPV01
Table (not read by VEDA) added above 'NEW RENEWABLE technologies' table defining "Capacity factor variation from average" profiles for wind and solar technologies</t>
  </si>
  <si>
    <t>Capacity bounds removed from wind technologies
CAP_BND~2010, CAP_BND~2030, CAP_BND~2010 removed for 
EWNDOFF101, EWNDOFF201, EWNDOFF301, EWNDONS101, EWNDONS201, EWNDONS301</t>
  </si>
  <si>
    <t>Capacity bounds removed from solar technologies
CAP_BND~2010, CAP_BND~2030, CAP_BND~2010 removed for 
ESOL01, ESOLPV01</t>
  </si>
  <si>
    <t>Total capacity constraints should be applied in scenario files.</t>
  </si>
  <si>
    <t>Capacity bounds removed from wave and tidal technologies (except for the severn barrage)
CAP_BND~2010, CAP_BND~2030, CAP_BND~2010 removed for 
EWAV101, ETIS101, ETIR101</t>
  </si>
  <si>
    <t>Total capacity constraints should be applied in scenario files.
These applied to the old wind tranches anyway</t>
  </si>
  <si>
    <t>The following wind processes have been removed from the model
EWNDONS401 to EWNDONS901 inclusive</t>
  </si>
  <si>
    <t>The following reciprocating engine processes have been added to the model
ENGARCPE01, EDSTRCPE01</t>
  </si>
  <si>
    <t>uktm_model_v1.2.3_d0.1.3_DNP</t>
  </si>
  <si>
    <t>uktm_model_v1.2.3_d0.1.2_DNP</t>
  </si>
  <si>
    <t>Waste heat collection output "ELCWSTHEAT" added for "ENGARCPE01"</t>
  </si>
  <si>
    <t>Missed out when technology was added</t>
  </si>
  <si>
    <t>Quick format change</t>
  </si>
  <si>
    <t>uktm_model_v1.2.3_d0.1.4_DNP</t>
  </si>
  <si>
    <t>Model development</t>
  </si>
  <si>
    <t>*Technology either produces "ELCGEN" or "ELCCOALCO2" which can be consumed in the CCS retrofit process</t>
  </si>
  <si>
    <t>*Efficiency set based on the ratio of the efficiency of the retrofit ready process to the CCS retrofit process (not the efficiency of the new CCS plant)</t>
  </si>
  <si>
    <t>Approach to CCS retrofits changed so that RR technologies either produce ELCGEN or a dummy commodity (previously both). The CCS retrofit technology can then consume the dummy commodity and produce ELCGEN (but no longer needs to have an input of ELCGEN to account for the loss in efficiency)
ECOAQR01 &amp; ENGAQR01 - EFF changed from "1" to be based on the "Old to new efficiency ratio"
ECOAQR01 &amp; ENGAQR01 - Row for ELCGEN removed
ECOAQR01 &amp; ENGAQR01 - set to output "ELCGEN"
ECOARR01 &amp; ENGACCTRR01 - ELCCOALCO2 / ELCGASCO2 specified under Comm-OUT rather than Comm-OUT-A</t>
  </si>
  <si>
    <t>All electricity generation technologies explicitly specified to process set ELE. Previously this was implied by leaving the entry blank</t>
  </si>
  <si>
    <t>CCS retrofit technologies allocated to the process set ELE. Processes changed
ECOAQR01, ENGAQR01</t>
  </si>
  <si>
    <t>Processes have been changed to produce ELCGEN</t>
  </si>
  <si>
    <t>uktm_model_v1.2.3_d0.1.5_DNP</t>
  </si>
  <si>
    <t>Captured CO2 = ENV_ACT~SKNELCCO2C = CO2 emitted without CCS * capture rate = (Emissions factor / Efficiency of Retrofit plant) *capture rate, where the Efficiency of Retrofit plant = efiiciency of retrofit ready * efficiency of retrofit</t>
  </si>
  <si>
    <t>Captured CO2 = ENV_ACT~SKNELCCO2G = CO2 emitted without CCS * capture rate = (Emissions factor / Efficiency of Retrofit plant) *capture rate, where the Efficiency of Retrofit plant = efiiciency of retrofit ready * efficiency of retrofit</t>
  </si>
  <si>
    <t>AI26 &amp; AI47</t>
  </si>
  <si>
    <r>
      <t>Capture rate (ENV_ACT~SKNELCCO</t>
    </r>
    <r>
      <rPr>
        <sz val="10"/>
        <color rgb="FFFF0000"/>
        <rFont val="Arial"/>
        <family val="2"/>
      </rPr>
      <t>X</t>
    </r>
    <r>
      <rPr>
        <sz val="10"/>
        <color rgb="FF000000"/>
        <rFont val="Arial"/>
        <family val="2"/>
      </rPr>
      <t>) corrected for CCS retrofit technologies to reflect the efficiency of the retrofit technology.
ECOAQR01, ENGAQR01</t>
    </r>
  </si>
  <si>
    <t>Formula correction - formula should have been adjusted following the update to methodology for representing CCS retrofits in uktm_model_v1.2.3_d0.1.4_DNP</t>
  </si>
  <si>
    <t>ELCNGARETRO-DUMMY</t>
  </si>
  <si>
    <t>ELCCOARETRO-DUMMY</t>
  </si>
  <si>
    <t>Commodities removed - ELCCOALCO2, ELCGASCO2, ELCDUMMY
Commodities added - ELCCOARETRO-DUMMY, ELCNGARETRO-DUMMY</t>
  </si>
  <si>
    <t>ELC.TO.COA.RETROFIT.DUMMY-OUTPUT.</t>
  </si>
  <si>
    <t>ELC.TO.NGA.RETROFIT.DUMMY-OUTPUT.</t>
  </si>
  <si>
    <t>Commodities Changes
ECOARR01 output changed from ELCCOALCO2 to ELCCOARETRO-DUMMY
ECOAQR01 input changed from ELCCOALCO2 to ELCCOARETRO-DUMMY
ENGACCTRR01 output changed from ELCGASCO2 to ELCNGARETRO-DUMMY
ENGAQR01 input changed from ELCGASCO2 to ELCNGARETRO-DUMMY</t>
  </si>
  <si>
    <t>Change commodity names for clarity</t>
  </si>
  <si>
    <t>uktm_model_v1.2.3_d0.2.6_DNP</t>
  </si>
  <si>
    <t>uktm_model_v1.2.3_d0.2.5_DNP</t>
  </si>
  <si>
    <t>Zebedee Nartey / BF</t>
  </si>
  <si>
    <t>EWNDONS201 technology removed
EWNDOFF201 technology removed</t>
  </si>
  <si>
    <t>ELC.GENERATION: .01.WIND.RNW.OFFSHORE.ROC.Existing.RNW.</t>
  </si>
  <si>
    <t>ELC.GENERATION: .01.WIND.RNW.ONSHORE.ROC.Existing.RNW.</t>
  </si>
  <si>
    <t>ELC.GENERATION: .01.WIND.RNW.ONSHORE.RNW.</t>
  </si>
  <si>
    <t>ELC.GENERATION: .01.WIND.RNW.OFFSHORE.RNW.</t>
  </si>
  <si>
    <t>Names and descriptions changed for 
EWNDOFF101
EWNDOFF301 to EWNDOFF201
EWNDONS101
EWNDONS301 to EWNDONS201</t>
  </si>
  <si>
    <t>Names changed for 
EWNDOFF301 to EWNDOFF201
EWNDONS301 to EWNDONS201</t>
  </si>
  <si>
    <t>Technology capture rate</t>
  </si>
  <si>
    <t>DDM capture rate</t>
  </si>
  <si>
    <t>in UKTM we apply 1-DDM capture rate = 1-1-technology capture rate = technology capture rate</t>
  </si>
  <si>
    <t>CO2 % captured in the DDM is applied as 1 - technology capture rate. This is because the DDM is set up so that the CO2 % captured is the fraction of emissions that are counted as zero (as the remaining emissions are in bio CCS) and the remainder is emistted at a negative emissions factor</t>
  </si>
  <si>
    <t>AI91</t>
  </si>
  <si>
    <t>uktm_model_v1.2.3_d0.2.7_DNP</t>
  </si>
  <si>
    <t>EBIOQ01 - formula for CO2 capture, ENV_ACT~SKNELCCO2B changed to look up 1-DDM capture rate.</t>
  </si>
  <si>
    <t>Bug fix - DDM Input_Reference 2.2.79 changed to apply "CO2 % captured" as 1 - technology capture rate rather than simply the  technology capture rate as it was previosly.</t>
  </si>
  <si>
    <t>uktm_model_v1.2.3_d0.3.2_DNP</t>
  </si>
  <si>
    <t>uktm_model_v1.2.3_d0.3.1_DNP</t>
  </si>
  <si>
    <t>AC72:AR76</t>
  </si>
  <si>
    <t>changed availability factor to annual rather than timesliced</t>
  </si>
  <si>
    <t>it was constant throughout anyhow and makes it easier to overwrite in scenario files such as the newly created "Scen_SCEN_ELC_IC_NetImport"</t>
  </si>
  <si>
    <t>NCAP_AF~FX</t>
  </si>
  <si>
    <t>uktm_model_v1.2.3_d0.6.1_DNP</t>
  </si>
  <si>
    <t>Fernley Symons</t>
  </si>
  <si>
    <t>various</t>
  </si>
  <si>
    <t>links to electricity_DDM_assumptions.xlsx changed to hard coded values</t>
  </si>
  <si>
    <t>data management</t>
  </si>
  <si>
    <t xml:space="preserve">Index match function used to look up assumption from TM inputs from the source below. If function returns "" if source entry is ""
</t>
  </si>
  <si>
    <t>Sheet - TM inputs from DDM translation vx.x</t>
  </si>
  <si>
    <t>Range - TM_ELC_NEW_Input</t>
  </si>
  <si>
    <t>www.cambridgeenergy.org.</t>
  </si>
  <si>
    <t xml:space="preserve">Intermediate calculations that do not flow directly to output files  BY Trans, VT_, SubRES, SubRES_Trans and SuppXLS. </t>
  </si>
  <si>
    <t>Not all commodities used by processes in this SubRES sheet will be defined in this sheet. If a commodity has been defined in the VT_ or SubRES sheet for another sector it does not need to be defined again.</t>
  </si>
  <si>
    <t>If you would like to review different units to those presented (see "PROC" sheet) then please speak to the  Times team in DECC or use the DECC Excel Model conversion template</t>
  </si>
  <si>
    <t>Start hardcoded as 2018 for all technologies in cells G8:38</t>
  </si>
  <si>
    <t>Start hardcoded as 2018 in cell M48 and M52</t>
  </si>
  <si>
    <t>FLO_SHAR~FX~2018 set to 1 or 0 for cells AD100:141</t>
  </si>
  <si>
    <t>FLO_SHAR~FX~2018</t>
  </si>
  <si>
    <t>Input share - Fixed fuel share - 2018</t>
  </si>
  <si>
    <t>Source: DUKES 2014, Paragraph 5.46 "Since the closure of older, less efficient stations in 2006, the efficiency of nuclear stations increased to a local peak in 2009 of 39.0 per cent. However, in 2010, as was the case in 2008, maintenance outages counteracted these efficiency gains, with the efficiency falling to 38.4 per cent. After falling further in 2018, the efficiency increased to a record 39.8 per cent in 2012, decreasing by 0.5 percentage points to 39.3 per cent in 2013."</t>
  </si>
  <si>
    <t>Start Year hardcoded to 2018 in cells K170:173</t>
  </si>
  <si>
    <t>Tidal Barrage Severn Start Hardcoded to 2018</t>
  </si>
  <si>
    <t>Start hardcoded as 2018 for all technologies in cells G17:30 (except G24)</t>
  </si>
  <si>
    <t>EWAV101 - Wave start year hard coded as 2018 (was 2050)</t>
  </si>
  <si>
    <t>ELC.Wind onshore</t>
  </si>
  <si>
    <t>*~FI_T</t>
  </si>
  <si>
    <t>ELCNWIN</t>
  </si>
  <si>
    <t>ELCNSOL</t>
  </si>
  <si>
    <t>ELC WIND ON SHORE</t>
  </si>
  <si>
    <t>ELEC SOLAR</t>
  </si>
  <si>
    <t>ELCWIN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</si>
</sst>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1" formatCode="_-* #,##0_-;\-* #,##0_-;_-* &quot;-&quot;_-;_-@_-"/>
    <numFmt numFmtId="43" formatCode="_-* #,##0.00_-;\-* #,##0.00_-;_-* &quot;-&quot;??_-;_-@_-"/>
    <numFmt numFmtId="164" formatCode="_(&quot;$&quot;* #,##0_);_(&quot;$&quot;* \(#,##0\);_(&quot;$&quot;* &quot;-&quot;_);_(@_)"/>
    <numFmt numFmtId="165" formatCode="_(&quot;$&quot;* #,##0.00_);_(&quot;$&quot;* \(#,##0.00\);_(&quot;$&quot;* &quot;-&quot;??_);_(@_)"/>
    <numFmt numFmtId="166" formatCode="0.00000000"/>
    <numFmt numFmtId="167" formatCode="\Te\x\t"/>
    <numFmt numFmtId="168" formatCode="_-* #,##0_-;\-* #,##0_-;_-* &quot;-&quot;??_-;_-@_-"/>
    <numFmt numFmtId="169" formatCode="0.0"/>
    <numFmt numFmtId="170" formatCode="_-[$€-2]* #,##0.000_-;\-[$€-2]* #,##0.000_-;_-[$€-2]* &quot;-&quot;??_-"/>
    <numFmt numFmtId="171" formatCode="0.0%"/>
  </numFmts>
  <fonts count="59" x14ac:knownFonts="1">
    <font>
      <sz val="10"/>
      <name val="Arial"/>
      <family val="2"/>
    </font>
    <font>
      <sz val="11"/>
      <color theme="1"/>
      <name val="Calibri"/>
      <family val="2"/>
      <scheme val="minor"/>
    </font>
    <font>
      <sz val="11"/>
      <color theme="1"/>
      <name val="Calibri"/>
      <family val="2"/>
      <scheme val="minor"/>
    </font>
    <font>
      <sz val="10"/>
      <name val="Arial"/>
      <family val="2"/>
    </font>
    <font>
      <sz val="8"/>
      <name val="Times New Roman"/>
      <family val="1"/>
    </font>
    <font>
      <u/>
      <sz val="10"/>
      <color indexed="36"/>
      <name val="Arial"/>
      <family val="2"/>
    </font>
    <font>
      <u/>
      <sz val="10"/>
      <color indexed="12"/>
      <name val="Arial"/>
      <family val="2"/>
    </font>
    <font>
      <sz val="9"/>
      <color indexed="81"/>
      <name val="Tahoma"/>
      <family val="2"/>
    </font>
    <font>
      <b/>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8"/>
      <color rgb="FF000000"/>
      <name val="Arial"/>
      <family val="2"/>
    </font>
    <font>
      <sz val="10"/>
      <color rgb="FF000000"/>
      <name val="Arial"/>
      <family val="2"/>
    </font>
    <font>
      <u/>
      <sz val="10"/>
      <color rgb="FF000000"/>
      <name val="Arial"/>
      <family val="2"/>
    </font>
    <font>
      <sz val="16"/>
      <color rgb="FF000000"/>
      <name val="Arial"/>
      <family val="2"/>
    </font>
    <font>
      <sz val="14"/>
      <color rgb="FF000000"/>
      <name val="Arial"/>
      <family val="2"/>
    </font>
    <font>
      <strike/>
      <sz val="10"/>
      <color rgb="FF000000"/>
      <name val="Arial"/>
      <family val="2"/>
    </font>
    <font>
      <sz val="16"/>
      <color rgb="FF000000"/>
      <name val="Calibri"/>
      <family val="2"/>
      <scheme val="minor"/>
    </font>
    <font>
      <sz val="11"/>
      <color rgb="FF000000"/>
      <name val="Calibri"/>
      <family val="2"/>
    </font>
    <font>
      <sz val="11"/>
      <color rgb="FF000000"/>
      <name val="Calibri"/>
      <family val="2"/>
      <scheme val="minor"/>
    </font>
    <font>
      <u/>
      <sz val="11"/>
      <color rgb="FF000000"/>
      <name val="Calibri"/>
      <family val="2"/>
      <scheme val="minor"/>
    </font>
    <font>
      <sz val="20"/>
      <color rgb="FF000000"/>
      <name val="Arial"/>
      <family val="2"/>
    </font>
    <font>
      <sz val="9"/>
      <color rgb="FF000000"/>
      <name val="Arial"/>
      <family val="2"/>
    </font>
    <font>
      <sz val="9"/>
      <color rgb="FF000000"/>
      <name val="Calibri"/>
      <family val="2"/>
      <scheme val="minor"/>
    </font>
    <font>
      <sz val="14"/>
      <color rgb="FF000000"/>
      <name val="Calibri"/>
      <family val="2"/>
      <scheme val="minor"/>
    </font>
    <font>
      <sz val="12"/>
      <color rgb="FF000000"/>
      <name val="Calibri"/>
      <family val="2"/>
      <scheme val="minor"/>
    </font>
    <font>
      <sz val="10"/>
      <color rgb="FF000000"/>
      <name val="Calibri"/>
      <family val="2"/>
      <scheme val="minor"/>
    </font>
    <font>
      <sz val="14"/>
      <color indexed="9"/>
      <name val="Arial"/>
      <family val="2"/>
    </font>
    <font>
      <b/>
      <sz val="10"/>
      <color theme="4"/>
      <name val="Arial"/>
      <family val="2"/>
    </font>
    <font>
      <sz val="10"/>
      <color theme="8" tint="-0.69997253334147158"/>
      <name val="Calibri"/>
      <family val="2"/>
      <scheme val="minor"/>
    </font>
    <font>
      <sz val="11"/>
      <color indexed="8"/>
      <name val="Calibri"/>
      <family val="2"/>
    </font>
    <font>
      <i/>
      <sz val="10"/>
      <name val="Arial"/>
      <family val="2"/>
    </font>
    <font>
      <u/>
      <sz val="10"/>
      <color theme="10"/>
      <name val="Arial"/>
      <family val="2"/>
    </font>
    <font>
      <u/>
      <sz val="10"/>
      <color theme="0" tint="-0.249977111117893"/>
      <name val="Calibri"/>
      <family val="2"/>
      <scheme val="minor"/>
    </font>
    <font>
      <sz val="10"/>
      <color theme="0" tint="-0.249977111117893"/>
      <name val="Calibri"/>
      <family val="2"/>
      <scheme val="minor"/>
    </font>
    <font>
      <b/>
      <u/>
      <sz val="16"/>
      <color theme="1"/>
      <name val="Calibri"/>
      <family val="2"/>
      <scheme val="minor"/>
    </font>
    <font>
      <b/>
      <u/>
      <sz val="14"/>
      <color theme="1"/>
      <name val="Calibri"/>
      <family val="2"/>
      <scheme val="minor"/>
    </font>
    <font>
      <b/>
      <u/>
      <sz val="10"/>
      <color rgb="FF000000"/>
      <name val="Arial"/>
      <family val="2"/>
    </font>
    <font>
      <b/>
      <sz val="10"/>
      <color rgb="FF000000"/>
      <name val="Arial"/>
      <family val="2"/>
    </font>
    <font>
      <b/>
      <sz val="11"/>
      <color rgb="FF000000"/>
      <name val="Calibri"/>
      <family val="2"/>
    </font>
    <font>
      <sz val="25"/>
      <color rgb="FF000000"/>
      <name val="Calibri"/>
      <family val="2"/>
      <scheme val="minor"/>
    </font>
    <font>
      <b/>
      <sz val="11"/>
      <color rgb="FF000000"/>
      <name val="Calibri"/>
      <family val="2"/>
      <scheme val="minor"/>
    </font>
    <font>
      <sz val="10"/>
      <color rgb="FFFF0000"/>
      <name val="Arial"/>
      <family val="2"/>
    </font>
    <font>
      <sz val="11"/>
      <name val="Calibri"/>
      <family val="2"/>
      <scheme val="minor"/>
    </font>
  </fonts>
  <fills count="5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FF"/>
        <bgColor indexed="64"/>
      </patternFill>
    </fill>
    <fill>
      <patternFill patternType="solid">
        <fgColor rgb="FF75923C"/>
        <bgColor indexed="64"/>
      </patternFill>
    </fill>
    <fill>
      <patternFill patternType="solid">
        <fgColor rgb="FFFFFFCC"/>
      </patternFill>
    </fill>
    <fill>
      <patternFill patternType="solid">
        <fgColor rgb="FF93CDDD"/>
        <bgColor indexed="64"/>
      </patternFill>
    </fill>
    <fill>
      <patternFill patternType="solid">
        <fgColor rgb="FFC2D69A"/>
        <bgColor indexed="64"/>
      </patternFill>
    </fill>
    <fill>
      <patternFill patternType="solid">
        <fgColor rgb="FFFAC090"/>
        <bgColor indexed="64"/>
      </patternFill>
    </fill>
    <fill>
      <patternFill patternType="solid">
        <fgColor rgb="FFD99795"/>
        <bgColor indexed="64"/>
      </patternFill>
    </fill>
    <fill>
      <patternFill patternType="solid">
        <fgColor rgb="FFF2DDDC"/>
        <bgColor indexed="64"/>
      </patternFill>
    </fill>
    <fill>
      <patternFill patternType="solid">
        <fgColor rgb="FFD8D8D8"/>
        <bgColor indexed="64"/>
      </patternFill>
    </fill>
    <fill>
      <patternFill patternType="solid">
        <fgColor theme="4"/>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8" tint="9.9978637043366805E-2"/>
        <bgColor indexed="64"/>
      </patternFill>
    </fill>
    <fill>
      <patternFill patternType="solid">
        <fgColor indexed="47"/>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indexed="41"/>
        <bgColor indexed="64"/>
      </patternFill>
    </fill>
    <fill>
      <patternFill patternType="solid">
        <fgColor theme="4" tint="-0.24994659260841701"/>
        <bgColor indexed="64"/>
      </patternFill>
    </fill>
    <fill>
      <patternFill patternType="solid">
        <fgColor indexed="57"/>
        <bgColor indexed="64"/>
      </patternFill>
    </fill>
    <fill>
      <patternFill patternType="solid">
        <fgColor theme="0"/>
        <bgColor indexed="64"/>
      </patternFill>
    </fill>
    <fill>
      <patternFill patternType="solid">
        <fgColor rgb="FFD8E3F4"/>
        <bgColor indexed="64"/>
      </patternFill>
    </fill>
    <fill>
      <patternFill patternType="solid">
        <fgColor theme="6" tint="0.79998168889431442"/>
        <bgColor indexed="64"/>
      </patternFill>
    </fill>
  </fills>
  <borders count="53">
    <border>
      <left/>
      <right/>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top style="medium">
        <color indexed="64"/>
      </top>
      <bottom style="thin">
        <color indexed="64"/>
      </bottom>
      <diagonal/>
    </border>
  </borders>
  <cellStyleXfs count="83">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12" applyNumberFormat="0" applyAlignment="0" applyProtection="0"/>
    <xf numFmtId="0" fontId="13" fillId="28" borderId="13" applyNumberFormat="0" applyAlignment="0" applyProtection="0"/>
    <xf numFmtId="43"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14" fillId="0" borderId="0" applyNumberFormat="0" applyFill="0" applyBorder="0" applyAlignment="0" applyProtection="0"/>
    <xf numFmtId="0" fontId="5" fillId="0" borderId="0" applyNumberFormat="0" applyFill="0" applyBorder="0" applyAlignment="0" applyProtection="0">
      <alignment vertical="top"/>
      <protection locked="0"/>
    </xf>
    <xf numFmtId="0" fontId="15" fillId="29" borderId="0" applyNumberFormat="0" applyBorder="0" applyAlignment="0" applyProtection="0"/>
    <xf numFmtId="0" fontId="16" fillId="0" borderId="14" applyNumberFormat="0" applyFill="0" applyAlignment="0" applyProtection="0"/>
    <xf numFmtId="0" fontId="17" fillId="0" borderId="15" applyNumberFormat="0" applyFill="0" applyAlignment="0" applyProtection="0"/>
    <xf numFmtId="0" fontId="18" fillId="0" borderId="16" applyNumberFormat="0" applyFill="0" applyAlignment="0" applyProtection="0"/>
    <xf numFmtId="0" fontId="18" fillId="0" borderId="0" applyNumberFormat="0" applyFill="0" applyBorder="0" applyAlignment="0" applyProtection="0"/>
    <xf numFmtId="0" fontId="6" fillId="0" borderId="0" applyNumberFormat="0" applyFill="0" applyBorder="0" applyAlignment="0" applyProtection="0">
      <alignment vertical="top"/>
      <protection locked="0"/>
    </xf>
    <xf numFmtId="0" fontId="19" fillId="30" borderId="12" applyNumberFormat="0" applyAlignment="0" applyProtection="0"/>
    <xf numFmtId="0" fontId="20" fillId="0" borderId="17" applyNumberFormat="0" applyFill="0" applyAlignment="0" applyProtection="0"/>
    <xf numFmtId="0" fontId="21" fillId="31" borderId="0" applyNumberFormat="0" applyBorder="0" applyAlignment="0" applyProtection="0"/>
    <xf numFmtId="0" fontId="22" fillId="27" borderId="18" applyNumberFormat="0" applyAlignment="0" applyProtection="0"/>
    <xf numFmtId="0" fontId="23" fillId="0" borderId="0" applyNumberFormat="0" applyFill="0" applyBorder="0" applyAlignment="0" applyProtection="0"/>
    <xf numFmtId="0" fontId="24" fillId="0" borderId="19" applyNumberFormat="0" applyFill="0" applyAlignment="0" applyProtection="0"/>
    <xf numFmtId="0" fontId="25" fillId="0" borderId="0" applyNumberFormat="0" applyFill="0" applyBorder="0" applyAlignment="0" applyProtection="0"/>
    <xf numFmtId="17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4" borderId="21" applyNumberFormat="0" applyFont="0" applyAlignment="0" applyProtection="0"/>
    <xf numFmtId="0" fontId="3" fillId="35" borderId="0" applyNumberFormat="0" applyFont="0" applyBorder="0" applyAlignment="0" applyProtection="0"/>
    <xf numFmtId="0" fontId="3" fillId="36" borderId="0" applyNumberFormat="0" applyFont="0" applyBorder="0" applyAlignment="0" applyProtection="0"/>
    <xf numFmtId="0" fontId="3" fillId="37" borderId="0" applyNumberFormat="0" applyFont="0" applyBorder="0" applyAlignment="0" applyProtection="0"/>
    <xf numFmtId="0" fontId="3" fillId="38" borderId="0" applyNumberFormat="0" applyFont="0" applyBorder="0" applyAlignment="0" applyProtection="0"/>
    <xf numFmtId="0" fontId="3" fillId="39" borderId="0" applyNumberFormat="0" applyFont="0" applyBorder="0" applyAlignment="0" applyProtection="0"/>
    <xf numFmtId="0" fontId="3" fillId="40" borderId="0" applyNumberFormat="0" applyFont="0" applyBorder="0" applyAlignment="0" applyProtection="0"/>
    <xf numFmtId="0" fontId="42" fillId="41" borderId="0">
      <alignment horizontal="left"/>
    </xf>
    <xf numFmtId="0" fontId="43" fillId="0" borderId="0"/>
    <xf numFmtId="0" fontId="3" fillId="42" borderId="1">
      <alignment horizontal="center" vertical="center" wrapText="1"/>
    </xf>
    <xf numFmtId="0" fontId="3" fillId="43" borderId="2">
      <alignment horizontal="center" vertical="center" wrapText="1"/>
    </xf>
    <xf numFmtId="0" fontId="3" fillId="44" borderId="0"/>
    <xf numFmtId="0" fontId="44" fillId="45" borderId="0">
      <alignment horizontal="left" vertical="top"/>
    </xf>
    <xf numFmtId="0" fontId="45" fillId="46" borderId="6"/>
    <xf numFmtId="0" fontId="45" fillId="47" borderId="6"/>
    <xf numFmtId="0" fontId="46" fillId="48" borderId="4">
      <alignment vertical="center" wrapText="1"/>
    </xf>
    <xf numFmtId="1" fontId="2" fillId="49" borderId="0"/>
    <xf numFmtId="2" fontId="2" fillId="50" borderId="0"/>
    <xf numFmtId="1" fontId="3" fillId="51" borderId="0"/>
    <xf numFmtId="0" fontId="45" fillId="52" borderId="6"/>
    <xf numFmtId="2" fontId="3" fillId="51" borderId="0"/>
    <xf numFmtId="0" fontId="12" fillId="27" borderId="12" applyNumberFormat="0" applyAlignment="0" applyProtection="0"/>
    <xf numFmtId="0" fontId="45" fillId="53" borderId="6"/>
    <xf numFmtId="0" fontId="45" fillId="54" borderId="6"/>
    <xf numFmtId="0" fontId="11" fillId="26" borderId="0" applyNumberFormat="0" applyBorder="0" applyAlignment="0" applyProtection="0"/>
    <xf numFmtId="9" fontId="45" fillId="0" borderId="0" applyFont="0" applyFill="0" applyBorder="0" applyAlignment="0" applyProtection="0"/>
    <xf numFmtId="0" fontId="3" fillId="44" borderId="0"/>
    <xf numFmtId="0" fontId="47" fillId="0" borderId="0" applyNumberFormat="0" applyFill="0" applyBorder="0" applyAlignment="0" applyProtection="0"/>
    <xf numFmtId="0" fontId="1" fillId="0" borderId="0"/>
  </cellStyleXfs>
  <cellXfs count="421">
    <xf numFmtId="0" fontId="0" fillId="0" borderId="0" xfId="0"/>
    <xf numFmtId="3" fontId="0" fillId="0" borderId="0" xfId="0" quotePrefix="1" applyNumberFormat="1" applyAlignment="1">
      <alignment vertical="center" wrapText="1"/>
    </xf>
    <xf numFmtId="3" fontId="0" fillId="0" borderId="0" xfId="0" applyNumberFormat="1" applyAlignment="1">
      <alignment vertical="center" wrapText="1"/>
    </xf>
    <xf numFmtId="3" fontId="0" fillId="0" borderId="0" xfId="0" applyNumberFormat="1" applyAlignment="1">
      <alignment horizontal="left" vertical="center" wrapText="1"/>
    </xf>
    <xf numFmtId="0" fontId="0" fillId="0" borderId="0" xfId="0" applyAlignment="1">
      <alignment wrapText="1"/>
    </xf>
    <xf numFmtId="0" fontId="27" fillId="32" borderId="0" xfId="0" applyFont="1" applyFill="1"/>
    <xf numFmtId="0" fontId="27" fillId="32" borderId="11" xfId="0" applyFont="1" applyFill="1" applyBorder="1"/>
    <xf numFmtId="0" fontId="27" fillId="32" borderId="0" xfId="0" applyFont="1" applyFill="1" applyAlignment="1">
      <alignment vertical="top" wrapText="1"/>
    </xf>
    <xf numFmtId="0" fontId="29" fillId="32" borderId="0" xfId="0" applyFont="1" applyFill="1"/>
    <xf numFmtId="167" fontId="30" fillId="32" borderId="0" xfId="0" applyNumberFormat="1" applyFont="1" applyFill="1"/>
    <xf numFmtId="167" fontId="27" fillId="32" borderId="0" xfId="0" applyNumberFormat="1" applyFont="1" applyFill="1"/>
    <xf numFmtId="0" fontId="31" fillId="32" borderId="0" xfId="0" applyFont="1" applyFill="1"/>
    <xf numFmtId="1" fontId="27" fillId="32" borderId="0" xfId="0" applyNumberFormat="1" applyFont="1" applyFill="1"/>
    <xf numFmtId="0" fontId="33" fillId="32" borderId="0" xfId="0" applyFont="1" applyFill="1"/>
    <xf numFmtId="0" fontId="34" fillId="32" borderId="0" xfId="0" applyFont="1" applyFill="1"/>
    <xf numFmtId="169" fontId="34" fillId="32" borderId="20" xfId="0" applyNumberFormat="1" applyFont="1" applyFill="1" applyBorder="1" applyAlignment="1">
      <alignment vertical="center" wrapText="1"/>
    </xf>
    <xf numFmtId="0" fontId="34" fillId="32" borderId="8" xfId="0" applyFont="1" applyFill="1" applyBorder="1" applyAlignment="1">
      <alignment vertical="center" wrapText="1"/>
    </xf>
    <xf numFmtId="169" fontId="34" fillId="32" borderId="6" xfId="0" applyNumberFormat="1" applyFont="1" applyFill="1" applyBorder="1" applyAlignment="1">
      <alignment horizontal="left" vertical="center" wrapText="1"/>
    </xf>
    <xf numFmtId="0" fontId="34" fillId="32" borderId="6" xfId="0" applyFont="1" applyFill="1" applyBorder="1" applyAlignment="1">
      <alignment horizontal="left" vertical="center" wrapText="1"/>
    </xf>
    <xf numFmtId="14" fontId="34" fillId="32" borderId="6" xfId="0" applyNumberFormat="1" applyFont="1" applyFill="1" applyBorder="1" applyAlignment="1">
      <alignment horizontal="left" vertical="center" wrapText="1"/>
    </xf>
    <xf numFmtId="0" fontId="34" fillId="32" borderId="6" xfId="0" applyFont="1" applyFill="1" applyBorder="1" applyAlignment="1">
      <alignment vertical="center" wrapText="1"/>
    </xf>
    <xf numFmtId="0" fontId="34" fillId="32" borderId="0" xfId="0" applyFont="1" applyFill="1" applyAlignment="1">
      <alignment vertical="center" wrapText="1"/>
    </xf>
    <xf numFmtId="169" fontId="34" fillId="32" borderId="6" xfId="0" applyNumberFormat="1" applyFont="1" applyFill="1" applyBorder="1" applyAlignment="1">
      <alignment horizontal="left" vertical="top" wrapText="1"/>
    </xf>
    <xf numFmtId="0" fontId="27" fillId="32" borderId="6" xfId="0" applyFont="1" applyFill="1" applyBorder="1" applyAlignment="1">
      <alignment vertical="top" wrapText="1"/>
    </xf>
    <xf numFmtId="0" fontId="34" fillId="32" borderId="6" xfId="0" applyFont="1" applyFill="1" applyBorder="1" applyAlignment="1">
      <alignment vertical="top"/>
    </xf>
    <xf numFmtId="14" fontId="34" fillId="32" borderId="6" xfId="0" applyNumberFormat="1" applyFont="1" applyFill="1" applyBorder="1" applyAlignment="1">
      <alignment vertical="top"/>
    </xf>
    <xf numFmtId="14" fontId="34" fillId="32" borderId="6" xfId="0" applyNumberFormat="1" applyFont="1" applyFill="1" applyBorder="1" applyAlignment="1">
      <alignment horizontal="left" vertical="top" wrapText="1"/>
    </xf>
    <xf numFmtId="0" fontId="34" fillId="32" borderId="6" xfId="0" applyFont="1" applyFill="1" applyBorder="1" applyAlignment="1">
      <alignment horizontal="left" vertical="top" wrapText="1"/>
    </xf>
    <xf numFmtId="0" fontId="34" fillId="32" borderId="6" xfId="0" applyFont="1" applyFill="1" applyBorder="1" applyAlignment="1">
      <alignment vertical="top" wrapText="1"/>
    </xf>
    <xf numFmtId="0" fontId="27" fillId="32" borderId="6" xfId="0" applyFont="1" applyFill="1" applyBorder="1" applyAlignment="1">
      <alignment horizontal="left" vertical="top" wrapText="1"/>
    </xf>
    <xf numFmtId="0" fontId="27" fillId="32" borderId="20" xfId="0" applyFont="1" applyFill="1" applyBorder="1" applyAlignment="1">
      <alignment vertical="top" wrapText="1"/>
    </xf>
    <xf numFmtId="0" fontId="27" fillId="32" borderId="8" xfId="0" applyFont="1" applyFill="1" applyBorder="1" applyAlignment="1">
      <alignment vertical="top" wrapText="1"/>
    </xf>
    <xf numFmtId="14" fontId="27" fillId="32" borderId="0" xfId="0" applyNumberFormat="1" applyFont="1" applyFill="1"/>
    <xf numFmtId="1" fontId="34" fillId="32" borderId="0" xfId="0" applyNumberFormat="1" applyFont="1" applyFill="1"/>
    <xf numFmtId="0" fontId="27" fillId="32" borderId="0" xfId="0" applyFont="1" applyFill="1" applyAlignment="1">
      <alignment vertical="center"/>
    </xf>
    <xf numFmtId="0" fontId="34" fillId="32" borderId="0" xfId="0" applyFont="1" applyFill="1" applyAlignment="1">
      <alignment vertical="center"/>
    </xf>
    <xf numFmtId="0" fontId="27" fillId="32" borderId="6" xfId="0" applyFont="1" applyFill="1" applyBorder="1" applyAlignment="1">
      <alignment vertical="center" wrapText="1"/>
    </xf>
    <xf numFmtId="16" fontId="27" fillId="32" borderId="0" xfId="0" applyNumberFormat="1" applyFont="1" applyFill="1"/>
    <xf numFmtId="0" fontId="33" fillId="32" borderId="6" xfId="0" applyFont="1" applyFill="1" applyBorder="1" applyAlignment="1">
      <alignment vertical="center"/>
    </xf>
    <xf numFmtId="0" fontId="34" fillId="32" borderId="6" xfId="0" applyFont="1" applyFill="1" applyBorder="1"/>
    <xf numFmtId="3" fontId="27" fillId="32" borderId="0" xfId="0" applyNumberFormat="1" applyFont="1" applyFill="1" applyAlignment="1">
      <alignment vertical="center" wrapText="1"/>
    </xf>
    <xf numFmtId="3" fontId="27" fillId="32" borderId="0" xfId="0" applyNumberFormat="1" applyFont="1" applyFill="1" applyAlignment="1">
      <alignment horizontal="left" vertical="center" wrapText="1"/>
    </xf>
    <xf numFmtId="3" fontId="37" fillId="32" borderId="0" xfId="0" applyNumberFormat="1" applyFont="1" applyFill="1" applyAlignment="1">
      <alignment vertical="center" wrapText="1"/>
    </xf>
    <xf numFmtId="3" fontId="38" fillId="32" borderId="0" xfId="0" applyNumberFormat="1" applyFont="1" applyFill="1" applyAlignment="1">
      <alignment vertical="center" wrapText="1"/>
    </xf>
    <xf numFmtId="3" fontId="34" fillId="32" borderId="0" xfId="0" applyNumberFormat="1" applyFont="1" applyFill="1" applyAlignment="1">
      <alignment vertical="center" wrapText="1"/>
    </xf>
    <xf numFmtId="3" fontId="27" fillId="32" borderId="0" xfId="0" quotePrefix="1" applyNumberFormat="1" applyFont="1" applyFill="1" applyAlignment="1">
      <alignment vertical="center" wrapText="1"/>
    </xf>
    <xf numFmtId="3" fontId="27" fillId="32" borderId="0" xfId="0" applyNumberFormat="1" applyFont="1" applyFill="1" applyAlignment="1">
      <alignment vertical="top" wrapText="1"/>
    </xf>
    <xf numFmtId="169" fontId="34" fillId="32" borderId="20" xfId="0" applyNumberFormat="1" applyFont="1" applyFill="1" applyBorder="1" applyAlignment="1">
      <alignment horizontal="left" vertical="center" wrapText="1"/>
    </xf>
    <xf numFmtId="169" fontId="34" fillId="32" borderId="6" xfId="0" applyNumberFormat="1" applyFont="1" applyFill="1" applyBorder="1" applyAlignment="1">
      <alignment vertical="center"/>
    </xf>
    <xf numFmtId="14" fontId="34" fillId="32" borderId="6" xfId="0" applyNumberFormat="1" applyFont="1" applyFill="1" applyBorder="1" applyAlignment="1">
      <alignment vertical="center"/>
    </xf>
    <xf numFmtId="14" fontId="27" fillId="32" borderId="6" xfId="0" applyNumberFormat="1" applyFont="1" applyFill="1" applyBorder="1" applyAlignment="1">
      <alignment horizontal="left" vertical="top" wrapText="1"/>
    </xf>
    <xf numFmtId="0" fontId="34" fillId="32" borderId="6" xfId="0" quotePrefix="1" applyFont="1" applyFill="1" applyBorder="1" applyAlignment="1">
      <alignment horizontal="left" vertical="top" wrapText="1"/>
    </xf>
    <xf numFmtId="0" fontId="27" fillId="32" borderId="0" xfId="0" applyFont="1" applyFill="1" applyAlignment="1">
      <alignment vertical="center" wrapText="1"/>
    </xf>
    <xf numFmtId="0" fontId="41" fillId="32" borderId="0" xfId="0" applyFont="1" applyFill="1"/>
    <xf numFmtId="3" fontId="27" fillId="33" borderId="0" xfId="0" applyNumberFormat="1" applyFont="1" applyFill="1" applyAlignment="1">
      <alignment vertical="center" wrapText="1"/>
    </xf>
    <xf numFmtId="0" fontId="34" fillId="32" borderId="0" xfId="0" applyFont="1" applyFill="1" applyAlignment="1">
      <alignment horizontal="center"/>
    </xf>
    <xf numFmtId="0" fontId="27" fillId="32" borderId="0" xfId="0" applyFont="1" applyFill="1" applyAlignment="1">
      <alignment horizontal="center" textRotation="90"/>
    </xf>
    <xf numFmtId="0" fontId="27" fillId="32" borderId="0" xfId="0" applyFont="1" applyFill="1" applyAlignment="1">
      <alignment horizontal="center" vertical="center" textRotation="90"/>
    </xf>
    <xf numFmtId="0" fontId="28" fillId="32" borderId="0" xfId="0" applyFont="1" applyFill="1"/>
    <xf numFmtId="0" fontId="27" fillId="32" borderId="0" xfId="0" applyFont="1" applyFill="1" applyAlignment="1">
      <alignment vertical="top"/>
    </xf>
    <xf numFmtId="0" fontId="26" fillId="32" borderId="0" xfId="0" applyFont="1" applyFill="1"/>
    <xf numFmtId="167" fontId="30" fillId="32" borderId="0" xfId="61" applyNumberFormat="1" applyFont="1" applyFill="1">
      <alignment horizontal="left"/>
    </xf>
    <xf numFmtId="167" fontId="27" fillId="32" borderId="0" xfId="62" applyNumberFormat="1" applyFont="1" applyFill="1"/>
    <xf numFmtId="0" fontId="31" fillId="32" borderId="0" xfId="65" applyFont="1" applyFill="1"/>
    <xf numFmtId="0" fontId="27" fillId="39" borderId="0" xfId="59" applyFont="1"/>
    <xf numFmtId="1" fontId="34" fillId="39" borderId="0" xfId="59" applyNumberFormat="1" applyFont="1"/>
    <xf numFmtId="1" fontId="34" fillId="36" borderId="0" xfId="56" applyNumberFormat="1" applyFont="1"/>
    <xf numFmtId="1" fontId="27" fillId="38" borderId="0" xfId="58" applyNumberFormat="1" applyFont="1"/>
    <xf numFmtId="0" fontId="34" fillId="32" borderId="10" xfId="0" applyFont="1" applyFill="1" applyBorder="1" applyAlignment="1">
      <alignment horizontal="center" vertical="center" wrapText="1"/>
    </xf>
    <xf numFmtId="169" fontId="34" fillId="32" borderId="6" xfId="0" applyNumberFormat="1" applyFont="1" applyFill="1" applyBorder="1" applyAlignment="1">
      <alignment vertical="center" wrapText="1"/>
    </xf>
    <xf numFmtId="169" fontId="34" fillId="32" borderId="20" xfId="0" applyNumberFormat="1" applyFont="1" applyFill="1" applyBorder="1" applyAlignment="1">
      <alignment horizontal="left" vertical="top" wrapText="1"/>
    </xf>
    <xf numFmtId="169" fontId="34" fillId="32" borderId="20" xfId="0" applyNumberFormat="1" applyFont="1" applyFill="1" applyBorder="1" applyAlignment="1">
      <alignment vertical="top" wrapText="1"/>
    </xf>
    <xf numFmtId="0" fontId="34" fillId="32" borderId="8" xfId="0" applyFont="1" applyFill="1" applyBorder="1" applyAlignment="1">
      <alignment vertical="top" wrapText="1"/>
    </xf>
    <xf numFmtId="0" fontId="27" fillId="39" borderId="0" xfId="59" applyFont="1" applyAlignment="1">
      <alignment vertical="center"/>
    </xf>
    <xf numFmtId="0" fontId="34" fillId="32" borderId="6" xfId="78" applyFont="1" applyFill="1" applyBorder="1" applyAlignment="1">
      <alignment horizontal="center" vertical="center"/>
    </xf>
    <xf numFmtId="1" fontId="27" fillId="38" borderId="0" xfId="58" applyNumberFormat="1" applyFont="1" applyAlignment="1">
      <alignment vertical="center"/>
    </xf>
    <xf numFmtId="1" fontId="27" fillId="36" borderId="0" xfId="56" applyNumberFormat="1" applyFont="1" applyAlignment="1">
      <alignment vertical="center"/>
    </xf>
    <xf numFmtId="1" fontId="34" fillId="36" borderId="0" xfId="56" applyNumberFormat="1" applyFont="1" applyAlignment="1">
      <alignment vertical="center"/>
    </xf>
    <xf numFmtId="171" fontId="34" fillId="36" borderId="0" xfId="56" applyNumberFormat="1" applyFont="1"/>
    <xf numFmtId="9" fontId="34" fillId="36" borderId="0" xfId="56" applyNumberFormat="1" applyFont="1"/>
    <xf numFmtId="9" fontId="34" fillId="32" borderId="0" xfId="79" applyFont="1" applyFill="1"/>
    <xf numFmtId="3" fontId="37" fillId="39" borderId="0" xfId="59" applyNumberFormat="1" applyFont="1" applyAlignment="1">
      <alignment vertical="center" wrapText="1"/>
    </xf>
    <xf numFmtId="3" fontId="27" fillId="39" borderId="0" xfId="59" applyNumberFormat="1" applyFont="1" applyAlignment="1">
      <alignment vertical="center" wrapText="1"/>
    </xf>
    <xf numFmtId="0" fontId="39" fillId="32" borderId="6" xfId="0" applyFont="1" applyFill="1" applyBorder="1" applyAlignment="1">
      <alignment horizontal="center" vertical="center"/>
    </xf>
    <xf numFmtId="0" fontId="40" fillId="32" borderId="0" xfId="0" applyFont="1" applyFill="1" applyAlignment="1">
      <alignment horizontal="center"/>
    </xf>
    <xf numFmtId="0" fontId="47" fillId="0" borderId="0" xfId="81"/>
    <xf numFmtId="0" fontId="0" fillId="0" borderId="0" xfId="0" quotePrefix="1"/>
    <xf numFmtId="0" fontId="0" fillId="55" borderId="0" xfId="0" applyFill="1"/>
    <xf numFmtId="0" fontId="48" fillId="55" borderId="0" xfId="81" applyFont="1" applyFill="1"/>
    <xf numFmtId="0" fontId="49" fillId="55" borderId="0" xfId="0" applyFont="1" applyFill="1"/>
    <xf numFmtId="0" fontId="50" fillId="55" borderId="0" xfId="0" applyFont="1" applyFill="1"/>
    <xf numFmtId="49" fontId="0" fillId="40" borderId="0" xfId="60" applyNumberFormat="1" applyFont="1" applyAlignment="1">
      <alignment vertical="top"/>
    </xf>
    <xf numFmtId="49" fontId="0" fillId="0" borderId="0" xfId="0" applyNumberFormat="1" applyAlignment="1">
      <alignment vertical="top"/>
    </xf>
    <xf numFmtId="0" fontId="0" fillId="0" borderId="0" xfId="0" applyAlignment="1">
      <alignment vertical="top"/>
    </xf>
    <xf numFmtId="0" fontId="0" fillId="38" borderId="0" xfId="58" applyFont="1" applyAlignment="1">
      <alignment vertical="top"/>
    </xf>
    <xf numFmtId="49" fontId="0" fillId="39" borderId="0" xfId="59" applyNumberFormat="1" applyFont="1" applyAlignment="1">
      <alignment vertical="top"/>
    </xf>
    <xf numFmtId="49" fontId="0" fillId="37" borderId="0" xfId="57" applyNumberFormat="1" applyFont="1" applyAlignment="1">
      <alignment vertical="top"/>
    </xf>
    <xf numFmtId="49" fontId="0" fillId="36" borderId="0" xfId="56" applyNumberFormat="1" applyFont="1" applyAlignment="1">
      <alignment vertical="top"/>
    </xf>
    <xf numFmtId="49" fontId="0" fillId="35" borderId="0" xfId="55" applyNumberFormat="1" applyFont="1" applyAlignment="1">
      <alignment vertical="top"/>
    </xf>
    <xf numFmtId="49" fontId="44" fillId="45" borderId="0" xfId="66" applyNumberFormat="1">
      <alignment horizontal="left" vertical="top"/>
    </xf>
    <xf numFmtId="0" fontId="50" fillId="0" borderId="0" xfId="0" applyFont="1"/>
    <xf numFmtId="0" fontId="51" fillId="0" borderId="0" xfId="0" applyFont="1"/>
    <xf numFmtId="0" fontId="52" fillId="32" borderId="0" xfId="0" applyFont="1" applyFill="1"/>
    <xf numFmtId="167" fontId="27" fillId="32" borderId="31" xfId="64" quotePrefix="1" applyNumberFormat="1" applyFont="1" applyFill="1" applyBorder="1">
      <alignment horizontal="center" vertical="center" wrapText="1"/>
    </xf>
    <xf numFmtId="167" fontId="27" fillId="32" borderId="4" xfId="64" quotePrefix="1" applyNumberFormat="1" applyFont="1" applyFill="1" applyBorder="1">
      <alignment horizontal="center" vertical="center" wrapText="1"/>
    </xf>
    <xf numFmtId="167" fontId="27" fillId="32" borderId="32" xfId="64" quotePrefix="1" applyNumberFormat="1" applyFont="1" applyFill="1" applyBorder="1">
      <alignment horizontal="center" vertical="center" wrapText="1"/>
    </xf>
    <xf numFmtId="0" fontId="27" fillId="0" borderId="0" xfId="0" applyFont="1"/>
    <xf numFmtId="167" fontId="27" fillId="0" borderId="0" xfId="0" applyNumberFormat="1" applyFont="1"/>
    <xf numFmtId="167" fontId="27" fillId="0" borderId="1" xfId="63" applyNumberFormat="1" applyFont="1" applyFill="1">
      <alignment horizontal="center" vertical="center" wrapText="1"/>
    </xf>
    <xf numFmtId="0" fontId="32" fillId="0" borderId="0" xfId="0" applyFont="1"/>
    <xf numFmtId="0" fontId="27" fillId="0" borderId="0" xfId="60" applyFont="1" applyFill="1"/>
    <xf numFmtId="167" fontId="30" fillId="0" borderId="0" xfId="61" applyNumberFormat="1" applyFont="1" applyFill="1">
      <alignment horizontal="left"/>
    </xf>
    <xf numFmtId="167" fontId="30" fillId="0" borderId="0" xfId="0" applyNumberFormat="1" applyFont="1"/>
    <xf numFmtId="167" fontId="30" fillId="0" borderId="0" xfId="60" applyNumberFormat="1" applyFont="1" applyFill="1" applyAlignment="1">
      <alignment horizontal="left"/>
    </xf>
    <xf numFmtId="167" fontId="27" fillId="0" borderId="0" xfId="60" applyNumberFormat="1" applyFont="1" applyFill="1"/>
    <xf numFmtId="167" fontId="27" fillId="0" borderId="0" xfId="62" applyNumberFormat="1" applyFont="1"/>
    <xf numFmtId="167" fontId="28" fillId="0" borderId="0" xfId="0" applyNumberFormat="1" applyFont="1"/>
    <xf numFmtId="167" fontId="27" fillId="0" borderId="2" xfId="64" quotePrefix="1" applyNumberFormat="1" applyFont="1" applyFill="1">
      <alignment horizontal="center" vertical="center" wrapText="1"/>
    </xf>
    <xf numFmtId="0" fontId="33" fillId="0" borderId="0" xfId="0" applyFont="1" applyAlignment="1">
      <alignment vertical="center"/>
    </xf>
    <xf numFmtId="167" fontId="27" fillId="0" borderId="0" xfId="65" applyNumberFormat="1" applyFont="1" applyFill="1"/>
    <xf numFmtId="0" fontId="34" fillId="0" borderId="11" xfId="0" applyFont="1" applyBorder="1" applyAlignment="1">
      <alignment wrapText="1"/>
    </xf>
    <xf numFmtId="167" fontId="33" fillId="0" borderId="0" xfId="0" applyNumberFormat="1" applyFont="1" applyAlignment="1">
      <alignment vertical="center"/>
    </xf>
    <xf numFmtId="0" fontId="27" fillId="0" borderId="0" xfId="59" applyFont="1" applyFill="1"/>
    <xf numFmtId="0" fontId="33" fillId="0" borderId="6" xfId="56" applyFont="1" applyFill="1" applyBorder="1"/>
    <xf numFmtId="0" fontId="41" fillId="0" borderId="0" xfId="66" applyFont="1" applyFill="1">
      <alignment horizontal="left" vertical="top"/>
    </xf>
    <xf numFmtId="0" fontId="29" fillId="0" borderId="0" xfId="0" applyFont="1"/>
    <xf numFmtId="1" fontId="27" fillId="0" borderId="0" xfId="58" applyNumberFormat="1" applyFont="1" applyFill="1"/>
    <xf numFmtId="0" fontId="41" fillId="0" borderId="0" xfId="56" applyFont="1" applyFill="1" applyAlignment="1">
      <alignment horizontal="left" vertical="top" wrapText="1"/>
    </xf>
    <xf numFmtId="0" fontId="41" fillId="0" borderId="0" xfId="58" applyFont="1" applyFill="1" applyAlignment="1">
      <alignment horizontal="left" vertical="top" wrapText="1"/>
    </xf>
    <xf numFmtId="0" fontId="27" fillId="0" borderId="0" xfId="0" applyFont="1" applyAlignment="1">
      <alignment horizontal="right"/>
    </xf>
    <xf numFmtId="0" fontId="35" fillId="0" borderId="0" xfId="0" applyFont="1"/>
    <xf numFmtId="0" fontId="30" fillId="0" borderId="0" xfId="0" applyFont="1"/>
    <xf numFmtId="0" fontId="27" fillId="0" borderId="0" xfId="62" applyFont="1"/>
    <xf numFmtId="0" fontId="27" fillId="0" borderId="0" xfId="0" applyFont="1" applyAlignment="1">
      <alignment horizontal="left"/>
    </xf>
    <xf numFmtId="0" fontId="27" fillId="0" borderId="1" xfId="0" applyFont="1" applyBorder="1"/>
    <xf numFmtId="0" fontId="27" fillId="0" borderId="4" xfId="69" applyFont="1" applyFill="1">
      <alignment vertical="center" wrapText="1"/>
    </xf>
    <xf numFmtId="1" fontId="34" fillId="0" borderId="0" xfId="70" applyFont="1" applyFill="1"/>
    <xf numFmtId="0" fontId="34" fillId="0" borderId="0" xfId="0" applyFont="1"/>
    <xf numFmtId="1" fontId="34" fillId="0" borderId="0" xfId="56" applyNumberFormat="1" applyFont="1" applyFill="1"/>
    <xf numFmtId="1" fontId="27" fillId="0" borderId="0" xfId="72" applyFont="1" applyFill="1"/>
    <xf numFmtId="2" fontId="27" fillId="0" borderId="0" xfId="74" applyFont="1" applyFill="1"/>
    <xf numFmtId="0" fontId="36" fillId="0" borderId="0" xfId="0" applyFont="1"/>
    <xf numFmtId="0" fontId="30" fillId="0" borderId="0" xfId="61" applyFont="1" applyFill="1">
      <alignment horizontal="left"/>
    </xf>
    <xf numFmtId="1" fontId="34" fillId="0" borderId="0" xfId="0" applyNumberFormat="1" applyFont="1"/>
    <xf numFmtId="0" fontId="28" fillId="0" borderId="0" xfId="0" applyFont="1" applyAlignment="1">
      <alignment wrapText="1"/>
    </xf>
    <xf numFmtId="0" fontId="28" fillId="0" borderId="0" xfId="59" applyFont="1" applyFill="1" applyAlignment="1">
      <alignment wrapText="1"/>
    </xf>
    <xf numFmtId="0" fontId="27" fillId="0" borderId="0" xfId="0" applyFont="1" applyAlignment="1">
      <alignment wrapText="1"/>
    </xf>
    <xf numFmtId="1" fontId="27" fillId="0" borderId="0" xfId="56" applyNumberFormat="1" applyFont="1" applyFill="1"/>
    <xf numFmtId="0" fontId="28" fillId="0" borderId="0" xfId="0" applyFont="1"/>
    <xf numFmtId="0" fontId="28" fillId="0" borderId="0" xfId="0" applyFont="1" applyAlignment="1">
      <alignment horizontal="left"/>
    </xf>
    <xf numFmtId="0" fontId="27" fillId="0" borderId="1" xfId="56" applyFont="1" applyFill="1" applyBorder="1" applyAlignment="1">
      <alignment horizontal="center" vertical="center" wrapText="1"/>
    </xf>
    <xf numFmtId="168" fontId="33" fillId="0" borderId="12" xfId="56" applyNumberFormat="1" applyFont="1" applyFill="1" applyBorder="1" applyAlignment="1">
      <alignment horizontal="center" vertical="center" wrapText="1"/>
    </xf>
    <xf numFmtId="9" fontId="27" fillId="0" borderId="0" xfId="0" applyNumberFormat="1" applyFont="1"/>
    <xf numFmtId="0" fontId="27" fillId="0" borderId="0" xfId="0" applyFont="1" applyAlignment="1">
      <alignment vertical="center"/>
    </xf>
    <xf numFmtId="2" fontId="27" fillId="0" borderId="0" xfId="0" applyNumberFormat="1" applyFont="1"/>
    <xf numFmtId="0" fontId="30" fillId="0" borderId="0" xfId="56" applyFont="1" applyFill="1" applyAlignment="1">
      <alignment horizontal="left"/>
    </xf>
    <xf numFmtId="168" fontId="33" fillId="0" borderId="12" xfId="75" applyNumberFormat="1" applyFont="1" applyFill="1" applyAlignment="1">
      <alignment horizontal="center" vertical="center" wrapText="1"/>
    </xf>
    <xf numFmtId="0" fontId="27" fillId="0" borderId="0" xfId="56" applyFont="1" applyFill="1"/>
    <xf numFmtId="0" fontId="27" fillId="0" borderId="8" xfId="0" applyFont="1" applyBorder="1"/>
    <xf numFmtId="166" fontId="27" fillId="0" borderId="0" xfId="0" applyNumberFormat="1" applyFont="1"/>
    <xf numFmtId="0" fontId="28" fillId="0" borderId="0" xfId="60" applyFont="1" applyFill="1"/>
    <xf numFmtId="0" fontId="27" fillId="0" borderId="2" xfId="0" applyFont="1" applyBorder="1"/>
    <xf numFmtId="0" fontId="34" fillId="0" borderId="11" xfId="0" applyFont="1" applyBorder="1"/>
    <xf numFmtId="0" fontId="35" fillId="0" borderId="0" xfId="0" applyFont="1" applyAlignment="1">
      <alignment wrapText="1"/>
    </xf>
    <xf numFmtId="1" fontId="27" fillId="0" borderId="0" xfId="0" applyNumberFormat="1" applyFont="1"/>
    <xf numFmtId="0" fontId="27" fillId="0" borderId="0" xfId="72" applyNumberFormat="1" applyFont="1" applyFill="1"/>
    <xf numFmtId="0" fontId="27" fillId="0" borderId="4" xfId="0" applyFont="1" applyBorder="1"/>
    <xf numFmtId="0" fontId="27" fillId="0" borderId="9" xfId="0" applyFont="1" applyBorder="1"/>
    <xf numFmtId="0" fontId="27" fillId="0" borderId="9" xfId="69" applyFont="1" applyFill="1" applyBorder="1">
      <alignment vertical="center" wrapText="1"/>
    </xf>
    <xf numFmtId="0" fontId="27" fillId="0" borderId="3" xfId="0" applyFont="1" applyBorder="1"/>
    <xf numFmtId="0" fontId="27" fillId="0" borderId="7" xfId="0" applyFont="1" applyBorder="1"/>
    <xf numFmtId="0" fontId="44" fillId="45" borderId="0" xfId="66">
      <alignment horizontal="left" vertical="top"/>
    </xf>
    <xf numFmtId="167" fontId="27" fillId="0" borderId="31" xfId="64" quotePrefix="1" applyNumberFormat="1" applyFont="1" applyFill="1" applyBorder="1">
      <alignment horizontal="center" vertical="center" wrapText="1"/>
    </xf>
    <xf numFmtId="167" fontId="27" fillId="0" borderId="4" xfId="64" quotePrefix="1" applyNumberFormat="1" applyFont="1" applyFill="1" applyBorder="1">
      <alignment horizontal="center" vertical="center" wrapText="1"/>
    </xf>
    <xf numFmtId="167" fontId="27" fillId="0" borderId="4" xfId="59" quotePrefix="1" applyNumberFormat="1" applyFont="1" applyFill="1" applyBorder="1" applyAlignment="1">
      <alignment horizontal="center" vertical="center" wrapText="1"/>
    </xf>
    <xf numFmtId="167" fontId="27" fillId="0" borderId="32" xfId="59" quotePrefix="1" applyNumberFormat="1" applyFont="1" applyFill="1" applyBorder="1" applyAlignment="1">
      <alignment horizontal="center" vertical="center" wrapText="1"/>
    </xf>
    <xf numFmtId="0" fontId="27" fillId="0" borderId="25" xfId="64" applyFont="1" applyFill="1" applyBorder="1">
      <alignment horizontal="center" vertical="center" wrapText="1"/>
    </xf>
    <xf numFmtId="0" fontId="27" fillId="0" borderId="2" xfId="64" applyFont="1" applyFill="1">
      <alignment horizontal="center" vertical="center" wrapText="1"/>
    </xf>
    <xf numFmtId="0" fontId="27" fillId="0" borderId="26" xfId="0" applyFont="1" applyBorder="1"/>
    <xf numFmtId="0" fontId="27" fillId="0" borderId="31" xfId="69" applyFont="1" applyFill="1" applyBorder="1">
      <alignment vertical="center" wrapText="1"/>
    </xf>
    <xf numFmtId="0" fontId="27" fillId="0" borderId="32" xfId="69" applyFont="1" applyFill="1" applyBorder="1">
      <alignment vertical="center" wrapText="1"/>
    </xf>
    <xf numFmtId="0" fontId="33" fillId="0" borderId="33" xfId="56" applyFont="1" applyFill="1" applyBorder="1"/>
    <xf numFmtId="0" fontId="33" fillId="0" borderId="10" xfId="56" applyFont="1" applyFill="1" applyBorder="1"/>
    <xf numFmtId="0" fontId="27" fillId="0" borderId="11" xfId="0" applyFont="1" applyBorder="1"/>
    <xf numFmtId="0" fontId="27" fillId="0" borderId="37" xfId="64" applyFont="1" applyFill="1" applyBorder="1">
      <alignment horizontal="center" vertical="center" wrapText="1"/>
    </xf>
    <xf numFmtId="0" fontId="27" fillId="0" borderId="5" xfId="64" applyFont="1" applyFill="1" applyBorder="1">
      <alignment horizontal="center" vertical="center" wrapText="1"/>
    </xf>
    <xf numFmtId="0" fontId="27" fillId="0" borderId="5" xfId="0" applyFont="1" applyBorder="1"/>
    <xf numFmtId="0" fontId="27" fillId="0" borderId="38" xfId="0" applyFont="1" applyBorder="1"/>
    <xf numFmtId="0" fontId="27" fillId="0" borderId="39" xfId="63" applyFont="1" applyFill="1" applyBorder="1">
      <alignment horizontal="center" vertical="center" wrapText="1"/>
    </xf>
    <xf numFmtId="0" fontId="27" fillId="0" borderId="40" xfId="63" applyFont="1" applyFill="1" applyBorder="1">
      <alignment horizontal="center" vertical="center" wrapText="1"/>
    </xf>
    <xf numFmtId="0" fontId="27" fillId="0" borderId="38" xfId="64" applyFont="1" applyFill="1" applyBorder="1">
      <alignment horizontal="center" vertical="center" wrapText="1"/>
    </xf>
    <xf numFmtId="0" fontId="27" fillId="0" borderId="30" xfId="0" applyFont="1" applyBorder="1"/>
    <xf numFmtId="0" fontId="27" fillId="0" borderId="26" xfId="64" applyFont="1" applyFill="1" applyBorder="1">
      <alignment horizontal="center" vertical="center" wrapText="1"/>
    </xf>
    <xf numFmtId="0" fontId="27" fillId="0" borderId="31" xfId="69" applyFont="1" applyFill="1" applyBorder="1" applyAlignment="1">
      <alignment horizontal="center" vertical="center" wrapText="1"/>
    </xf>
    <xf numFmtId="0" fontId="27" fillId="0" borderId="4" xfId="69" applyFont="1" applyFill="1" applyAlignment="1">
      <alignment horizontal="center" vertical="center" wrapText="1"/>
    </xf>
    <xf numFmtId="1" fontId="34" fillId="0" borderId="27" xfId="70" applyFont="1" applyFill="1" applyBorder="1"/>
    <xf numFmtId="0" fontId="34" fillId="0" borderId="28" xfId="0" applyFont="1" applyBorder="1"/>
    <xf numFmtId="0" fontId="27" fillId="0" borderId="11" xfId="0" applyFont="1" applyBorder="1" applyAlignment="1">
      <alignment horizontal="center" vertical="center" wrapText="1"/>
    </xf>
    <xf numFmtId="0" fontId="27" fillId="0" borderId="30" xfId="0" applyFont="1" applyBorder="1" applyAlignment="1">
      <alignment horizontal="center" vertical="center" wrapText="1"/>
    </xf>
    <xf numFmtId="0" fontId="53" fillId="0" borderId="22" xfId="63" applyFont="1" applyFill="1" applyBorder="1">
      <alignment horizontal="center" vertical="center" wrapText="1"/>
    </xf>
    <xf numFmtId="0" fontId="53" fillId="0" borderId="23" xfId="63" applyFont="1" applyFill="1" applyBorder="1">
      <alignment horizontal="center" vertical="center" wrapText="1"/>
    </xf>
    <xf numFmtId="0" fontId="53" fillId="0" borderId="24" xfId="63" applyFont="1" applyFill="1" applyBorder="1">
      <alignment horizontal="center" vertical="center" wrapText="1"/>
    </xf>
    <xf numFmtId="0" fontId="30" fillId="0" borderId="0" xfId="61" applyFont="1" applyFill="1" applyAlignment="1"/>
    <xf numFmtId="0" fontId="27" fillId="0" borderId="25" xfId="0" applyFont="1" applyBorder="1"/>
    <xf numFmtId="0" fontId="27" fillId="0" borderId="31" xfId="0" applyFont="1" applyBorder="1"/>
    <xf numFmtId="0" fontId="27" fillId="0" borderId="32" xfId="0" applyFont="1" applyBorder="1"/>
    <xf numFmtId="0" fontId="53" fillId="0" borderId="22" xfId="0" applyFont="1" applyBorder="1"/>
    <xf numFmtId="0" fontId="53" fillId="0" borderId="23" xfId="0" applyFont="1" applyBorder="1"/>
    <xf numFmtId="0" fontId="53" fillId="0" borderId="24" xfId="0" applyFont="1" applyBorder="1"/>
    <xf numFmtId="0" fontId="53" fillId="0" borderId="23" xfId="56" applyFont="1" applyFill="1" applyBorder="1" applyAlignment="1">
      <alignment horizontal="center" vertical="center" wrapText="1"/>
    </xf>
    <xf numFmtId="0" fontId="53" fillId="0" borderId="42" xfId="56" applyFont="1" applyFill="1" applyBorder="1" applyAlignment="1">
      <alignment horizontal="center" vertical="center" wrapText="1"/>
    </xf>
    <xf numFmtId="0" fontId="53" fillId="0" borderId="24" xfId="56" applyFont="1" applyFill="1" applyBorder="1" applyAlignment="1">
      <alignment horizontal="center" vertical="center" wrapText="1"/>
    </xf>
    <xf numFmtId="0" fontId="53" fillId="0" borderId="42" xfId="0" applyFont="1" applyBorder="1"/>
    <xf numFmtId="0" fontId="27" fillId="0" borderId="1" xfId="0" applyFont="1" applyBorder="1" applyAlignment="1">
      <alignment wrapText="1"/>
    </xf>
    <xf numFmtId="0" fontId="27" fillId="0" borderId="44" xfId="56" applyFont="1" applyFill="1" applyBorder="1" applyAlignment="1">
      <alignment horizontal="center" vertical="center" wrapText="1"/>
    </xf>
    <xf numFmtId="0" fontId="27" fillId="0" borderId="45" xfId="0" applyFont="1" applyBorder="1"/>
    <xf numFmtId="0" fontId="27" fillId="0" borderId="28" xfId="0" applyFont="1" applyBorder="1"/>
    <xf numFmtId="0" fontId="27" fillId="0" borderId="44" xfId="0" applyFont="1" applyBorder="1"/>
    <xf numFmtId="0" fontId="53" fillId="0" borderId="23" xfId="0" applyFont="1" applyBorder="1" applyAlignment="1">
      <alignment wrapText="1"/>
    </xf>
    <xf numFmtId="0" fontId="33" fillId="0" borderId="48" xfId="56" applyFont="1" applyFill="1" applyBorder="1"/>
    <xf numFmtId="0" fontId="27" fillId="0" borderId="4" xfId="69" applyFont="1" applyFill="1" applyAlignment="1">
      <alignment horizontal="center" vertical="center"/>
    </xf>
    <xf numFmtId="169" fontId="34" fillId="32" borderId="50" xfId="0" applyNumberFormat="1" applyFont="1" applyFill="1" applyBorder="1" applyAlignment="1">
      <alignment vertical="top"/>
    </xf>
    <xf numFmtId="169" fontId="34" fillId="32" borderId="51" xfId="0" applyNumberFormat="1" applyFont="1" applyFill="1" applyBorder="1" applyAlignment="1">
      <alignment vertical="top"/>
    </xf>
    <xf numFmtId="0" fontId="34" fillId="32" borderId="51" xfId="0" applyFont="1" applyFill="1" applyBorder="1" applyAlignment="1">
      <alignment vertical="top"/>
    </xf>
    <xf numFmtId="14" fontId="34" fillId="32" borderId="51" xfId="82" applyNumberFormat="1" applyFont="1" applyFill="1" applyBorder="1" applyAlignment="1">
      <alignment vertical="top"/>
    </xf>
    <xf numFmtId="0" fontId="34" fillId="32" borderId="51" xfId="82" applyFont="1" applyFill="1" applyBorder="1" applyAlignment="1">
      <alignment vertical="top"/>
    </xf>
    <xf numFmtId="0" fontId="53" fillId="56" borderId="23" xfId="63" applyFont="1" applyFill="1" applyBorder="1">
      <alignment horizontal="center" vertical="center" wrapText="1"/>
    </xf>
    <xf numFmtId="0" fontId="53" fillId="56" borderId="24" xfId="63" applyFont="1" applyFill="1" applyBorder="1">
      <alignment horizontal="center" vertical="center" wrapText="1"/>
    </xf>
    <xf numFmtId="0" fontId="53" fillId="56" borderId="23" xfId="0" applyFont="1" applyFill="1" applyBorder="1" applyAlignment="1">
      <alignment horizontal="left" wrapText="1"/>
    </xf>
    <xf numFmtId="0" fontId="53" fillId="56" borderId="24" xfId="0" applyFont="1" applyFill="1" applyBorder="1" applyAlignment="1">
      <alignment horizontal="left" wrapText="1"/>
    </xf>
    <xf numFmtId="0" fontId="54" fillId="56" borderId="46" xfId="56" applyFont="1" applyFill="1" applyBorder="1" applyAlignment="1">
      <alignment horizontal="left" wrapText="1"/>
    </xf>
    <xf numFmtId="0" fontId="54" fillId="56" borderId="47" xfId="56" applyFont="1" applyFill="1" applyBorder="1" applyAlignment="1">
      <alignment horizontal="left" wrapText="1"/>
    </xf>
    <xf numFmtId="0" fontId="53" fillId="56" borderId="22" xfId="56" applyFont="1" applyFill="1" applyBorder="1" applyAlignment="1">
      <alignment horizontal="left" wrapText="1"/>
    </xf>
    <xf numFmtId="0" fontId="53" fillId="56" borderId="23" xfId="56" applyFont="1" applyFill="1" applyBorder="1" applyAlignment="1">
      <alignment horizontal="left" wrapText="1"/>
    </xf>
    <xf numFmtId="0" fontId="53" fillId="56" borderId="23" xfId="63" applyFont="1" applyFill="1" applyBorder="1" applyAlignment="1">
      <alignment horizontal="left" wrapText="1"/>
    </xf>
    <xf numFmtId="0" fontId="53" fillId="56" borderId="24" xfId="63" applyFont="1" applyFill="1" applyBorder="1" applyAlignment="1">
      <alignment horizontal="left" wrapText="1"/>
    </xf>
    <xf numFmtId="0" fontId="53" fillId="56" borderId="24" xfId="56" applyFont="1" applyFill="1" applyBorder="1" applyAlignment="1">
      <alignment horizontal="left" wrapText="1"/>
    </xf>
    <xf numFmtId="0" fontId="27" fillId="0" borderId="1" xfId="0" applyFont="1" applyBorder="1" applyAlignment="1">
      <alignment horizontal="left" wrapText="1"/>
    </xf>
    <xf numFmtId="0" fontId="53" fillId="56" borderId="22" xfId="63" applyFont="1" applyFill="1" applyBorder="1">
      <alignment horizontal="center" vertical="center" wrapText="1"/>
    </xf>
    <xf numFmtId="167" fontId="53" fillId="56" borderId="22" xfId="63" applyNumberFormat="1" applyFont="1" applyFill="1" applyBorder="1">
      <alignment horizontal="center" vertical="center" wrapText="1"/>
    </xf>
    <xf numFmtId="167" fontId="53" fillId="56" borderId="23" xfId="63" applyNumberFormat="1" applyFont="1" applyFill="1" applyBorder="1">
      <alignment horizontal="center" vertical="center" wrapText="1"/>
    </xf>
    <xf numFmtId="167" fontId="53" fillId="56" borderId="24" xfId="63" applyNumberFormat="1" applyFont="1" applyFill="1" applyBorder="1">
      <alignment horizontal="center" vertical="center" wrapText="1"/>
    </xf>
    <xf numFmtId="167" fontId="27" fillId="57" borderId="27" xfId="65" applyNumberFormat="1" applyFont="1" applyFill="1" applyBorder="1"/>
    <xf numFmtId="167" fontId="27" fillId="57" borderId="0" xfId="65" applyNumberFormat="1" applyFont="1" applyFill="1"/>
    <xf numFmtId="167" fontId="27" fillId="57" borderId="0" xfId="0" applyNumberFormat="1" applyFont="1" applyFill="1"/>
    <xf numFmtId="167" fontId="27" fillId="57" borderId="28" xfId="0" applyNumberFormat="1" applyFont="1" applyFill="1" applyBorder="1"/>
    <xf numFmtId="167" fontId="27" fillId="57" borderId="27" xfId="0" applyNumberFormat="1" applyFont="1" applyFill="1" applyBorder="1"/>
    <xf numFmtId="167" fontId="27" fillId="57" borderId="28" xfId="65" applyNumberFormat="1" applyFont="1" applyFill="1" applyBorder="1"/>
    <xf numFmtId="167" fontId="27" fillId="57" borderId="29" xfId="0" applyNumberFormat="1" applyFont="1" applyFill="1" applyBorder="1"/>
    <xf numFmtId="167" fontId="27" fillId="57" borderId="11" xfId="0" applyNumberFormat="1" applyFont="1" applyFill="1" applyBorder="1"/>
    <xf numFmtId="167" fontId="27" fillId="57" borderId="11" xfId="65" applyNumberFormat="1" applyFont="1" applyFill="1" applyBorder="1"/>
    <xf numFmtId="167" fontId="27" fillId="57" borderId="30" xfId="0" applyNumberFormat="1" applyFont="1" applyFill="1" applyBorder="1"/>
    <xf numFmtId="167" fontId="53" fillId="56" borderId="23" xfId="59" applyNumberFormat="1" applyFont="1" applyFill="1" applyBorder="1" applyAlignment="1">
      <alignment horizontal="center" vertical="center" wrapText="1"/>
    </xf>
    <xf numFmtId="167" fontId="53" fillId="56" borderId="24" xfId="59" applyNumberFormat="1" applyFont="1" applyFill="1" applyBorder="1" applyAlignment="1">
      <alignment horizontal="center" vertical="center" wrapText="1"/>
    </xf>
    <xf numFmtId="167" fontId="53" fillId="56" borderId="23" xfId="56" applyNumberFormat="1" applyFont="1" applyFill="1" applyBorder="1" applyAlignment="1">
      <alignment horizontal="center" vertical="center" wrapText="1"/>
    </xf>
    <xf numFmtId="167" fontId="27" fillId="57" borderId="0" xfId="59" applyNumberFormat="1" applyFont="1" applyFill="1" applyBorder="1"/>
    <xf numFmtId="167" fontId="27" fillId="57" borderId="0" xfId="60" applyNumberFormat="1" applyFont="1" applyFill="1" applyBorder="1"/>
    <xf numFmtId="167" fontId="27" fillId="57" borderId="28" xfId="59" applyNumberFormat="1" applyFont="1" applyFill="1" applyBorder="1"/>
    <xf numFmtId="167" fontId="27" fillId="57" borderId="0" xfId="56" applyNumberFormat="1" applyFont="1" applyFill="1" applyBorder="1"/>
    <xf numFmtId="167" fontId="33" fillId="57" borderId="6" xfId="56" applyNumberFormat="1" applyFont="1" applyFill="1" applyBorder="1"/>
    <xf numFmtId="167" fontId="34" fillId="57" borderId="0" xfId="59" applyNumberFormat="1" applyFont="1" applyFill="1" applyBorder="1"/>
    <xf numFmtId="167" fontId="27" fillId="57" borderId="11" xfId="56" applyNumberFormat="1" applyFont="1" applyFill="1" applyBorder="1"/>
    <xf numFmtId="167" fontId="27" fillId="57" borderId="11" xfId="59" applyNumberFormat="1" applyFont="1" applyFill="1" applyBorder="1"/>
    <xf numFmtId="167" fontId="27" fillId="57" borderId="11" xfId="60" applyNumberFormat="1" applyFont="1" applyFill="1" applyBorder="1"/>
    <xf numFmtId="167" fontId="27" fillId="57" borderId="30" xfId="59" applyNumberFormat="1" applyFont="1" applyFill="1" applyBorder="1"/>
    <xf numFmtId="167" fontId="27" fillId="57" borderId="28" xfId="60" applyNumberFormat="1" applyFont="1" applyFill="1" applyBorder="1"/>
    <xf numFmtId="167" fontId="27" fillId="57" borderId="30" xfId="60" applyNumberFormat="1" applyFont="1" applyFill="1" applyBorder="1"/>
    <xf numFmtId="1" fontId="34" fillId="57" borderId="27" xfId="59" applyNumberFormat="1" applyFont="1" applyFill="1" applyBorder="1"/>
    <xf numFmtId="0" fontId="33" fillId="57" borderId="10" xfId="56" applyFont="1" applyFill="1" applyBorder="1"/>
    <xf numFmtId="1" fontId="34" fillId="57" borderId="0" xfId="59" applyNumberFormat="1" applyFont="1" applyFill="1" applyBorder="1"/>
    <xf numFmtId="1" fontId="34" fillId="57" borderId="28" xfId="70" applyFont="1" applyFill="1" applyBorder="1"/>
    <xf numFmtId="1" fontId="27" fillId="57" borderId="0" xfId="72" applyFont="1" applyFill="1"/>
    <xf numFmtId="2" fontId="27" fillId="57" borderId="0" xfId="74" applyFont="1" applyFill="1"/>
    <xf numFmtId="0" fontId="33" fillId="57" borderId="36" xfId="56" applyFont="1" applyFill="1" applyBorder="1"/>
    <xf numFmtId="0" fontId="33" fillId="57" borderId="6" xfId="56" applyFont="1" applyFill="1" applyBorder="1"/>
    <xf numFmtId="0" fontId="33" fillId="57" borderId="34" xfId="56" applyFont="1" applyFill="1" applyBorder="1"/>
    <xf numFmtId="1" fontId="34" fillId="57" borderId="0" xfId="70" applyFont="1" applyFill="1"/>
    <xf numFmtId="1" fontId="34" fillId="57" borderId="29" xfId="59" applyNumberFormat="1" applyFont="1" applyFill="1" applyBorder="1"/>
    <xf numFmtId="0" fontId="33" fillId="57" borderId="33" xfId="56" applyFont="1" applyFill="1" applyBorder="1"/>
    <xf numFmtId="1" fontId="34" fillId="57" borderId="11" xfId="59" applyNumberFormat="1" applyFont="1" applyFill="1" applyBorder="1"/>
    <xf numFmtId="1" fontId="34" fillId="57" borderId="30" xfId="70" applyFont="1" applyFill="1" applyBorder="1"/>
    <xf numFmtId="1" fontId="27" fillId="57" borderId="11" xfId="72" applyFont="1" applyFill="1" applyBorder="1"/>
    <xf numFmtId="2" fontId="27" fillId="57" borderId="11" xfId="74" applyFont="1" applyFill="1" applyBorder="1"/>
    <xf numFmtId="0" fontId="33" fillId="57" borderId="35" xfId="56" applyFont="1" applyFill="1" applyBorder="1"/>
    <xf numFmtId="1" fontId="27" fillId="57" borderId="27" xfId="59" applyNumberFormat="1" applyFont="1" applyFill="1" applyBorder="1"/>
    <xf numFmtId="2" fontId="34" fillId="57" borderId="0" xfId="71" applyFont="1" applyFill="1"/>
    <xf numFmtId="2" fontId="34" fillId="57" borderId="28" xfId="71" applyFont="1" applyFill="1" applyBorder="1"/>
    <xf numFmtId="1" fontId="34" fillId="57" borderId="27" xfId="60" applyNumberFormat="1" applyFont="1" applyFill="1" applyBorder="1"/>
    <xf numFmtId="0" fontId="34" fillId="57" borderId="0" xfId="0" applyFont="1" applyFill="1"/>
    <xf numFmtId="0" fontId="34" fillId="57" borderId="28" xfId="0" applyFont="1" applyFill="1" applyBorder="1"/>
    <xf numFmtId="1" fontId="34" fillId="57" borderId="27" xfId="70" applyFont="1" applyFill="1" applyBorder="1"/>
    <xf numFmtId="1" fontId="34" fillId="57" borderId="0" xfId="0" applyNumberFormat="1" applyFont="1" applyFill="1"/>
    <xf numFmtId="1" fontId="34" fillId="57" borderId="28" xfId="0" applyNumberFormat="1" applyFont="1" applyFill="1" applyBorder="1"/>
    <xf numFmtId="1" fontId="34" fillId="57" borderId="27" xfId="56" applyNumberFormat="1" applyFont="1" applyFill="1" applyBorder="1"/>
    <xf numFmtId="0" fontId="33" fillId="57" borderId="20" xfId="56" applyFont="1" applyFill="1" applyBorder="1"/>
    <xf numFmtId="1" fontId="34" fillId="57" borderId="29" xfId="60" applyNumberFormat="1" applyFont="1" applyFill="1" applyBorder="1"/>
    <xf numFmtId="1" fontId="34" fillId="57" borderId="11" xfId="70" applyFont="1" applyFill="1" applyBorder="1"/>
    <xf numFmtId="0" fontId="34" fillId="57" borderId="30" xfId="0" applyFont="1" applyFill="1" applyBorder="1"/>
    <xf numFmtId="0" fontId="34" fillId="57" borderId="11" xfId="0" applyFont="1" applyFill="1" applyBorder="1"/>
    <xf numFmtId="1" fontId="34" fillId="57" borderId="11" xfId="0" applyNumberFormat="1" applyFont="1" applyFill="1" applyBorder="1"/>
    <xf numFmtId="2" fontId="34" fillId="57" borderId="11" xfId="71" applyFont="1" applyFill="1" applyBorder="1"/>
    <xf numFmtId="2" fontId="34" fillId="57" borderId="27" xfId="56" applyNumberFormat="1" applyFont="1" applyFill="1" applyBorder="1"/>
    <xf numFmtId="0" fontId="33" fillId="57" borderId="28" xfId="0" applyFont="1" applyFill="1" applyBorder="1"/>
    <xf numFmtId="2" fontId="34" fillId="57" borderId="29" xfId="56" applyNumberFormat="1" applyFont="1" applyFill="1" applyBorder="1"/>
    <xf numFmtId="0" fontId="33" fillId="57" borderId="11" xfId="0" applyFont="1" applyFill="1" applyBorder="1"/>
    <xf numFmtId="0" fontId="33" fillId="57" borderId="43" xfId="56" applyFont="1" applyFill="1" applyBorder="1"/>
    <xf numFmtId="0" fontId="53" fillId="56" borderId="40" xfId="63" applyFont="1" applyFill="1" applyBorder="1">
      <alignment horizontal="center" vertical="center" wrapText="1"/>
    </xf>
    <xf numFmtId="0" fontId="53" fillId="56" borderId="41" xfId="63" applyFont="1" applyFill="1" applyBorder="1">
      <alignment horizontal="center" vertical="center" wrapText="1"/>
    </xf>
    <xf numFmtId="0" fontId="53" fillId="56" borderId="40" xfId="56" applyFont="1" applyFill="1" applyBorder="1" applyAlignment="1">
      <alignment horizontal="center" vertical="center" wrapText="1"/>
    </xf>
    <xf numFmtId="0" fontId="53" fillId="56" borderId="41" xfId="56" applyFont="1" applyFill="1" applyBorder="1" applyAlignment="1">
      <alignment horizontal="center" vertical="center" wrapText="1"/>
    </xf>
    <xf numFmtId="2" fontId="34" fillId="57" borderId="0" xfId="0" applyNumberFormat="1" applyFont="1" applyFill="1"/>
    <xf numFmtId="2" fontId="34" fillId="57" borderId="0" xfId="60" applyNumberFormat="1" applyFont="1" applyFill="1" applyBorder="1"/>
    <xf numFmtId="2" fontId="27" fillId="57" borderId="0" xfId="56" applyNumberFormat="1" applyFont="1" applyFill="1" applyBorder="1"/>
    <xf numFmtId="2" fontId="34" fillId="57" borderId="11" xfId="60" applyNumberFormat="1" applyFont="1" applyFill="1" applyBorder="1"/>
    <xf numFmtId="2" fontId="27" fillId="57" borderId="11" xfId="56" applyNumberFormat="1" applyFont="1" applyFill="1" applyBorder="1"/>
    <xf numFmtId="1" fontId="33" fillId="57" borderId="0" xfId="70" applyFont="1" applyFill="1"/>
    <xf numFmtId="0" fontId="33" fillId="57" borderId="0" xfId="0" applyFont="1" applyFill="1"/>
    <xf numFmtId="0" fontId="41" fillId="57" borderId="0" xfId="66" applyFont="1" applyFill="1">
      <alignment horizontal="left" vertical="top"/>
    </xf>
    <xf numFmtId="1" fontId="33" fillId="57" borderId="27" xfId="60" applyNumberFormat="1" applyFont="1" applyFill="1" applyBorder="1"/>
    <xf numFmtId="0" fontId="27" fillId="57" borderId="0" xfId="0" applyFont="1" applyFill="1"/>
    <xf numFmtId="0" fontId="33" fillId="57" borderId="49" xfId="56" applyFont="1" applyFill="1" applyBorder="1"/>
    <xf numFmtId="0" fontId="41" fillId="57" borderId="11" xfId="66" applyFont="1" applyFill="1" applyBorder="1">
      <alignment horizontal="left" vertical="top"/>
    </xf>
    <xf numFmtId="0" fontId="33" fillId="57" borderId="48" xfId="56" applyFont="1" applyFill="1" applyBorder="1"/>
    <xf numFmtId="0" fontId="41" fillId="57" borderId="30" xfId="66" applyFont="1" applyFill="1" applyBorder="1">
      <alignment horizontal="left" vertical="top"/>
    </xf>
    <xf numFmtId="1" fontId="34" fillId="57" borderId="0" xfId="0" applyNumberFormat="1" applyFont="1" applyFill="1" applyAlignment="1">
      <alignment horizontal="right"/>
    </xf>
    <xf numFmtId="1" fontId="34" fillId="57" borderId="11" xfId="0" applyNumberFormat="1" applyFont="1" applyFill="1" applyBorder="1" applyAlignment="1">
      <alignment horizontal="right"/>
    </xf>
    <xf numFmtId="2" fontId="34" fillId="57" borderId="11" xfId="0" applyNumberFormat="1" applyFont="1" applyFill="1" applyBorder="1"/>
    <xf numFmtId="1" fontId="34" fillId="57" borderId="30" xfId="0" applyNumberFormat="1" applyFont="1" applyFill="1" applyBorder="1"/>
    <xf numFmtId="14" fontId="27" fillId="32" borderId="51" xfId="0" applyNumberFormat="1" applyFont="1" applyFill="1" applyBorder="1" applyAlignment="1">
      <alignment horizontal="left" vertical="top"/>
    </xf>
    <xf numFmtId="14" fontId="34" fillId="32" borderId="51" xfId="0" applyNumberFormat="1" applyFont="1" applyFill="1" applyBorder="1" applyAlignment="1">
      <alignment vertical="top"/>
    </xf>
    <xf numFmtId="0" fontId="34" fillId="32" borderId="51" xfId="0" applyFont="1" applyFill="1" applyBorder="1" applyAlignment="1">
      <alignment vertical="top" wrapText="1"/>
    </xf>
    <xf numFmtId="0" fontId="34" fillId="32" borderId="51" xfId="0" applyFont="1" applyFill="1" applyBorder="1" applyAlignment="1">
      <alignment vertical="center" wrapText="1"/>
    </xf>
    <xf numFmtId="0" fontId="34" fillId="32" borderId="51" xfId="0" applyFont="1" applyFill="1" applyBorder="1" applyAlignment="1">
      <alignment vertical="center"/>
    </xf>
    <xf numFmtId="0" fontId="55" fillId="32" borderId="0" xfId="0" applyFont="1" applyFill="1"/>
    <xf numFmtId="167" fontId="44" fillId="45" borderId="0" xfId="66" applyNumberFormat="1">
      <alignment horizontal="left" vertical="top"/>
    </xf>
    <xf numFmtId="0" fontId="56" fillId="0" borderId="5" xfId="0" applyFont="1" applyBorder="1" applyAlignment="1">
      <alignment horizontal="right"/>
    </xf>
    <xf numFmtId="0" fontId="56" fillId="0" borderId="5" xfId="56" applyFont="1" applyFill="1" applyBorder="1"/>
    <xf numFmtId="0" fontId="34" fillId="0" borderId="0" xfId="0" applyFont="1" applyAlignment="1">
      <alignment horizontal="right"/>
    </xf>
    <xf numFmtId="0" fontId="34" fillId="32" borderId="0" xfId="0" applyFont="1" applyFill="1" applyAlignment="1">
      <alignment wrapText="1"/>
    </xf>
    <xf numFmtId="0" fontId="27" fillId="0" borderId="1" xfId="0" applyFont="1" applyBorder="1" applyAlignment="1">
      <alignment vertical="center"/>
    </xf>
    <xf numFmtId="1" fontId="27" fillId="0" borderId="1" xfId="56" applyNumberFormat="1" applyFont="1" applyFill="1" applyBorder="1"/>
    <xf numFmtId="1" fontId="34" fillId="57" borderId="44" xfId="56" applyNumberFormat="1" applyFont="1" applyFill="1" applyBorder="1"/>
    <xf numFmtId="1" fontId="34" fillId="57" borderId="1" xfId="70" applyFont="1" applyFill="1" applyBorder="1"/>
    <xf numFmtId="0" fontId="34" fillId="57" borderId="1" xfId="0" applyFont="1" applyFill="1" applyBorder="1"/>
    <xf numFmtId="0" fontId="34" fillId="57" borderId="45" xfId="0" applyFont="1" applyFill="1" applyBorder="1"/>
    <xf numFmtId="2" fontId="34" fillId="57" borderId="45" xfId="71" applyFont="1" applyFill="1" applyBorder="1"/>
    <xf numFmtId="1" fontId="34" fillId="57" borderId="1" xfId="60" applyNumberFormat="1" applyFont="1" applyFill="1" applyBorder="1"/>
    <xf numFmtId="1" fontId="34" fillId="57" borderId="1" xfId="0" applyNumberFormat="1" applyFont="1" applyFill="1" applyBorder="1"/>
    <xf numFmtId="1" fontId="34" fillId="57" borderId="45" xfId="0" applyNumberFormat="1" applyFont="1" applyFill="1" applyBorder="1"/>
    <xf numFmtId="0" fontId="41" fillId="0" borderId="1" xfId="58" applyFont="1" applyFill="1" applyBorder="1" applyAlignment="1">
      <alignment horizontal="left" vertical="top" wrapText="1"/>
    </xf>
    <xf numFmtId="0" fontId="44" fillId="45" borderId="1" xfId="66" applyBorder="1">
      <alignment horizontal="left" vertical="top"/>
    </xf>
    <xf numFmtId="0" fontId="41" fillId="0" borderId="1" xfId="66" applyFont="1" applyFill="1" applyBorder="1">
      <alignment horizontal="left" vertical="top"/>
    </xf>
    <xf numFmtId="0" fontId="27" fillId="0" borderId="44" xfId="56" applyFont="1" applyFill="1" applyBorder="1" applyAlignment="1">
      <alignment vertical="center" wrapText="1"/>
    </xf>
    <xf numFmtId="0" fontId="27" fillId="0" borderId="1" xfId="69" applyFont="1" applyFill="1" applyBorder="1">
      <alignment vertical="center" wrapText="1"/>
    </xf>
    <xf numFmtId="0" fontId="28" fillId="0" borderId="1" xfId="69" applyFont="1" applyFill="1" applyBorder="1">
      <alignment vertical="center" wrapText="1"/>
    </xf>
    <xf numFmtId="0" fontId="27" fillId="0" borderId="1" xfId="60" applyFont="1" applyFill="1" applyBorder="1" applyAlignment="1">
      <alignment vertical="center" wrapText="1"/>
    </xf>
    <xf numFmtId="0" fontId="27" fillId="0" borderId="45" xfId="69" applyFont="1" applyFill="1" applyBorder="1">
      <alignment vertical="center" wrapText="1"/>
    </xf>
    <xf numFmtId="0" fontId="33" fillId="0" borderId="0" xfId="56" applyFont="1" applyFill="1" applyBorder="1"/>
    <xf numFmtId="1" fontId="34" fillId="57" borderId="22" xfId="56" applyNumberFormat="1" applyFont="1" applyFill="1" applyBorder="1"/>
    <xf numFmtId="0" fontId="33" fillId="0" borderId="23" xfId="56" applyFont="1" applyFill="1" applyBorder="1"/>
    <xf numFmtId="1" fontId="34" fillId="57" borderId="23" xfId="70" applyFont="1" applyFill="1" applyBorder="1"/>
    <xf numFmtId="0" fontId="34" fillId="57" borderId="23" xfId="0" applyFont="1" applyFill="1" applyBorder="1"/>
    <xf numFmtId="0" fontId="33" fillId="57" borderId="23" xfId="56" applyFont="1" applyFill="1" applyBorder="1"/>
    <xf numFmtId="0" fontId="34" fillId="57" borderId="24" xfId="0" applyFont="1" applyFill="1" applyBorder="1"/>
    <xf numFmtId="0" fontId="33" fillId="0" borderId="11" xfId="56" applyFont="1" applyFill="1" applyBorder="1"/>
    <xf numFmtId="0" fontId="33" fillId="57" borderId="28" xfId="56" applyFont="1" applyFill="1" applyBorder="1"/>
    <xf numFmtId="0" fontId="33" fillId="0" borderId="1" xfId="56" applyFont="1" applyFill="1" applyBorder="1"/>
    <xf numFmtId="0" fontId="33" fillId="57" borderId="1" xfId="56" applyFont="1" applyFill="1" applyBorder="1"/>
    <xf numFmtId="0" fontId="27" fillId="0" borderId="27" xfId="0" applyFont="1" applyBorder="1"/>
    <xf numFmtId="0" fontId="27" fillId="0" borderId="0" xfId="0" applyFont="1" applyAlignment="1">
      <alignment horizontal="center" vertical="center" wrapText="1"/>
    </xf>
    <xf numFmtId="1" fontId="34" fillId="57" borderId="23" xfId="71" applyNumberFormat="1" applyFont="1" applyFill="1" applyBorder="1"/>
    <xf numFmtId="0" fontId="27" fillId="57" borderId="23" xfId="0" applyFont="1" applyFill="1" applyBorder="1"/>
    <xf numFmtId="2" fontId="34" fillId="57" borderId="23" xfId="71" applyFont="1" applyFill="1" applyBorder="1"/>
    <xf numFmtId="2" fontId="34" fillId="57" borderId="24" xfId="71" applyFont="1" applyFill="1" applyBorder="1"/>
    <xf numFmtId="0" fontId="33" fillId="57" borderId="30" xfId="56" applyFont="1" applyFill="1" applyBorder="1"/>
    <xf numFmtId="1" fontId="33" fillId="57" borderId="22" xfId="56" applyNumberFormat="1" applyFont="1" applyFill="1" applyBorder="1"/>
    <xf numFmtId="0" fontId="33" fillId="57" borderId="24" xfId="56" applyFont="1" applyFill="1" applyBorder="1"/>
    <xf numFmtId="1" fontId="33" fillId="57" borderId="23" xfId="70" applyFont="1" applyFill="1" applyBorder="1"/>
    <xf numFmtId="1" fontId="33" fillId="57" borderId="1" xfId="70" applyFont="1" applyFill="1" applyBorder="1"/>
    <xf numFmtId="2" fontId="34" fillId="57" borderId="1" xfId="71" applyFont="1" applyFill="1" applyBorder="1"/>
    <xf numFmtId="0" fontId="33" fillId="57" borderId="45" xfId="56" applyFont="1" applyFill="1" applyBorder="1"/>
    <xf numFmtId="0" fontId="41" fillId="57" borderId="1" xfId="66" applyFont="1" applyFill="1" applyBorder="1">
      <alignment horizontal="left" vertical="top"/>
    </xf>
    <xf numFmtId="0" fontId="41" fillId="57" borderId="1" xfId="56" applyFont="1" applyFill="1" applyBorder="1" applyAlignment="1">
      <alignment horizontal="left" vertical="top" wrapText="1"/>
    </xf>
    <xf numFmtId="2" fontId="34" fillId="57" borderId="44" xfId="56" applyNumberFormat="1" applyFont="1" applyFill="1" applyBorder="1"/>
    <xf numFmtId="1" fontId="34" fillId="57" borderId="31" xfId="56" applyNumberFormat="1" applyFont="1" applyFill="1" applyBorder="1"/>
    <xf numFmtId="0" fontId="33" fillId="0" borderId="4" xfId="56" applyFont="1" applyFill="1" applyBorder="1"/>
    <xf numFmtId="1" fontId="34" fillId="57" borderId="4" xfId="70" applyFont="1" applyFill="1" applyBorder="1"/>
    <xf numFmtId="0" fontId="34" fillId="57" borderId="4" xfId="0" applyFont="1" applyFill="1" applyBorder="1"/>
    <xf numFmtId="1" fontId="33" fillId="57" borderId="4" xfId="70" applyFont="1" applyFill="1" applyBorder="1"/>
    <xf numFmtId="0" fontId="34" fillId="57" borderId="32" xfId="0" applyFont="1" applyFill="1" applyBorder="1"/>
    <xf numFmtId="0" fontId="33" fillId="57" borderId="4" xfId="56" applyFont="1" applyFill="1" applyBorder="1"/>
    <xf numFmtId="2" fontId="34" fillId="57" borderId="4" xfId="71" applyFont="1" applyFill="1" applyBorder="1"/>
    <xf numFmtId="1" fontId="33" fillId="57" borderId="31" xfId="56" applyNumberFormat="1" applyFont="1" applyFill="1" applyBorder="1"/>
    <xf numFmtId="1" fontId="34" fillId="57" borderId="4" xfId="71" applyNumberFormat="1" applyFont="1" applyFill="1" applyBorder="1"/>
    <xf numFmtId="1" fontId="34" fillId="57" borderId="4" xfId="0" applyNumberFormat="1" applyFont="1" applyFill="1" applyBorder="1"/>
    <xf numFmtId="0" fontId="33" fillId="57" borderId="32" xfId="56" applyFont="1" applyFill="1" applyBorder="1"/>
    <xf numFmtId="1" fontId="34" fillId="57" borderId="1" xfId="71" applyNumberFormat="1" applyFont="1" applyFill="1" applyBorder="1"/>
    <xf numFmtId="0" fontId="27" fillId="57" borderId="1" xfId="0" applyFont="1" applyFill="1" applyBorder="1"/>
    <xf numFmtId="0" fontId="27" fillId="0" borderId="2" xfId="0" applyFont="1" applyBorder="1" applyAlignment="1">
      <alignment vertical="center"/>
    </xf>
    <xf numFmtId="1" fontId="27" fillId="0" borderId="2" xfId="56" applyNumberFormat="1" applyFont="1" applyFill="1" applyBorder="1"/>
    <xf numFmtId="0" fontId="34" fillId="0" borderId="1" xfId="0" applyFont="1" applyBorder="1"/>
    <xf numFmtId="0" fontId="53" fillId="0" borderId="0" xfId="0" quotePrefix="1" applyFont="1" applyAlignment="1">
      <alignment wrapText="1"/>
    </xf>
    <xf numFmtId="0" fontId="53" fillId="0" borderId="0" xfId="59" quotePrefix="1" applyFont="1" applyFill="1" applyBorder="1" applyAlignment="1">
      <alignment wrapText="1"/>
    </xf>
    <xf numFmtId="1" fontId="34" fillId="57" borderId="4" xfId="60" applyNumberFormat="1" applyFont="1" applyFill="1" applyBorder="1"/>
    <xf numFmtId="169" fontId="58" fillId="0" borderId="6" xfId="0" applyNumberFormat="1" applyFont="1" applyBorder="1" applyAlignment="1">
      <alignment horizontal="left" vertical="top" wrapText="1"/>
    </xf>
    <xf numFmtId="169" fontId="58" fillId="55" borderId="6" xfId="0" applyNumberFormat="1" applyFont="1" applyFill="1" applyBorder="1" applyAlignment="1">
      <alignment horizontal="left" vertical="top" wrapText="1"/>
    </xf>
    <xf numFmtId="0" fontId="58" fillId="55" borderId="6" xfId="0" applyFont="1" applyFill="1" applyBorder="1" applyAlignment="1">
      <alignment horizontal="left" vertical="top" wrapText="1"/>
    </xf>
    <xf numFmtId="0" fontId="0" fillId="55" borderId="6" xfId="0" applyFill="1" applyBorder="1" applyAlignment="1">
      <alignment vertical="top"/>
    </xf>
    <xf numFmtId="14" fontId="0" fillId="55" borderId="6" xfId="0" applyNumberFormat="1" applyFill="1" applyBorder="1" applyAlignment="1">
      <alignment vertical="top"/>
    </xf>
    <xf numFmtId="0" fontId="34" fillId="0" borderId="6" xfId="0" applyFont="1" applyBorder="1" applyAlignment="1">
      <alignment horizontal="left" vertical="top" wrapText="1"/>
    </xf>
    <xf numFmtId="0" fontId="34" fillId="0" borderId="51" xfId="0" applyFont="1" applyBorder="1" applyAlignment="1">
      <alignment vertical="top" wrapText="1"/>
    </xf>
    <xf numFmtId="0" fontId="33" fillId="57" borderId="8" xfId="56" applyFont="1" applyFill="1" applyBorder="1"/>
    <xf numFmtId="0" fontId="33" fillId="57" borderId="9" xfId="56" applyFont="1" applyFill="1" applyBorder="1"/>
    <xf numFmtId="0" fontId="53" fillId="0" borderId="0" xfId="0" applyFont="1"/>
    <xf numFmtId="0" fontId="53" fillId="0" borderId="27" xfId="0" applyFont="1" applyBorder="1"/>
    <xf numFmtId="0" fontId="33" fillId="0" borderId="27" xfId="56" applyFont="1" applyFill="1" applyBorder="1"/>
    <xf numFmtId="0" fontId="44" fillId="57" borderId="0" xfId="66" applyFill="1">
      <alignment horizontal="left" vertical="top"/>
    </xf>
    <xf numFmtId="0" fontId="27" fillId="0" borderId="0" xfId="0" applyFont="1" applyAlignment="1">
      <alignment horizontal="left" wrapText="1"/>
    </xf>
    <xf numFmtId="0" fontId="33" fillId="57" borderId="32" xfId="0" applyFont="1" applyFill="1" applyBorder="1"/>
    <xf numFmtId="0" fontId="34" fillId="57" borderId="52" xfId="0" applyFont="1" applyFill="1" applyBorder="1"/>
    <xf numFmtId="1" fontId="25" fillId="57" borderId="30" xfId="70" applyFont="1" applyFill="1" applyBorder="1"/>
  </cellXfs>
  <cellStyles count="83">
    <cellStyle name=" 1" xfId="47" xr:uid="{00000000-0005-0000-0000-000000000000}"/>
    <cellStyle name=" 1 2" xfId="48" xr:uid="{00000000-0005-0000-0000-000001000000}"/>
    <cellStyle name=" 1 3" xfId="49" xr:uid="{00000000-0005-0000-0000-000002000000}"/>
    <cellStyle name=" 1 4" xfId="50" xr:uid="{00000000-0005-0000-0000-000003000000}"/>
    <cellStyle name=" 1 5" xfId="51" xr:uid="{00000000-0005-0000-0000-000004000000}"/>
    <cellStyle name=" 1 6" xfId="52" xr:uid="{00000000-0005-0000-0000-000005000000}"/>
    <cellStyle name="20% - Accent1" xfId="1" builtinId="30" hidden="1" customBuiltin="1"/>
    <cellStyle name="20% - Accent2" xfId="2" builtinId="34" hidden="1" customBuiltin="1"/>
    <cellStyle name="20% - Accent3" xfId="3" builtinId="38" hidden="1" customBuiltin="1"/>
    <cellStyle name="20% - Accent4" xfId="4" builtinId="42" hidden="1" customBuiltin="1"/>
    <cellStyle name="20% - Accent5" xfId="5" builtinId="46" hidden="1" customBuiltin="1"/>
    <cellStyle name="20% - Accent6" xfId="6" builtinId="50" hidden="1" customBuiltin="1"/>
    <cellStyle name="40% - Accent1" xfId="7" builtinId="31" hidden="1" customBuiltin="1"/>
    <cellStyle name="40% - Accent2" xfId="8" builtinId="35" hidden="1" customBuiltin="1"/>
    <cellStyle name="40% - Accent3" xfId="9" builtinId="39" hidden="1" customBuiltin="1"/>
    <cellStyle name="40% - Accent4" xfId="10" builtinId="43" hidden="1" customBuiltin="1"/>
    <cellStyle name="40% - Accent5" xfId="11" builtinId="47" hidden="1" customBuiltin="1"/>
    <cellStyle name="40% - Accent6" xfId="12" builtinId="51" hidden="1" customBuiltin="1"/>
    <cellStyle name="60% - Accent1" xfId="13" builtinId="32" hidden="1" customBuiltin="1"/>
    <cellStyle name="60% - Accent2" xfId="14" builtinId="36" hidden="1" customBuiltin="1"/>
    <cellStyle name="60% - Accent3" xfId="15" builtinId="40" hidden="1" customBuiltin="1"/>
    <cellStyle name="60% - Accent4" xfId="16" builtinId="44" hidden="1" customBuiltin="1"/>
    <cellStyle name="60% - Accent5" xfId="17" builtinId="48" hidden="1" customBuiltin="1"/>
    <cellStyle name="60% - Accent6" xfId="18" builtinId="52" hidden="1" customBuiltin="1"/>
    <cellStyle name="a_Calc_Background" xfId="60" xr:uid="{00000000-0005-0000-0000-000018000000}"/>
    <cellStyle name="a_Calc_Input_Num" xfId="58" xr:uid="{00000000-0005-0000-0000-000019000000}"/>
    <cellStyle name="a_Calc_Input_Str" xfId="59" xr:uid="{00000000-0005-0000-0000-00001A000000}"/>
    <cellStyle name="a_Calc_Outputs" xfId="56" xr:uid="{00000000-0005-0000-0000-00001B000000}"/>
    <cellStyle name="a_Calc_Trans" xfId="57" xr:uid="{00000000-0005-0000-0000-00001C000000}"/>
    <cellStyle name="a_Fixed_Calcs" xfId="55" xr:uid="{00000000-0005-0000-0000-00001D000000}"/>
    <cellStyle name="Accent1" xfId="19" builtinId="29" hidden="1" customBuiltin="1"/>
    <cellStyle name="Accent2" xfId="20" builtinId="33" hidden="1" customBuiltin="1"/>
    <cellStyle name="Accent3" xfId="21" builtinId="37" hidden="1" customBuiltin="1"/>
    <cellStyle name="Accent4" xfId="22" builtinId="41" hidden="1" customBuiltin="1"/>
    <cellStyle name="Accent5" xfId="23" builtinId="45" hidden="1" customBuiltin="1"/>
    <cellStyle name="Accent6" xfId="24" builtinId="49" hidden="1" customBuiltin="1"/>
    <cellStyle name="Assumptions" xfId="66" xr:uid="{00000000-0005-0000-0000-000024000000}"/>
    <cellStyle name="Attrib" xfId="63" xr:uid="{00000000-0005-0000-0000-000025000000}"/>
    <cellStyle name="Bad" xfId="25" builtinId="27" hidden="1" customBuiltin="1"/>
    <cellStyle name="Bad" xfId="78" builtinId="27"/>
    <cellStyle name="Calc-All-Same 2" xfId="68" xr:uid="{00000000-0005-0000-0000-000028000000}"/>
    <cellStyle name="Calc-All-Same+Hardcoded" xfId="77" xr:uid="{00000000-0005-0000-0000-000029000000}"/>
    <cellStyle name="Calc-Some-Ext" xfId="67" xr:uid="{00000000-0005-0000-0000-00002A000000}"/>
    <cellStyle name="Calc-Some-Ext+Hardcoded" xfId="76" xr:uid="{00000000-0005-0000-0000-00002B000000}"/>
    <cellStyle name="Calc-Some-Int" xfId="73" xr:uid="{00000000-0005-0000-0000-00002C000000}"/>
    <cellStyle name="Calculation" xfId="26" builtinId="22" hidden="1" customBuiltin="1"/>
    <cellStyle name="Calculation" xfId="75" builtinId="22"/>
    <cellStyle name="Char" xfId="70" xr:uid="{00000000-0005-0000-0000-00002F000000}"/>
    <cellStyle name="Check Cell" xfId="27" builtinId="23" hidden="1" customBuiltin="1"/>
    <cellStyle name="Comma" xfId="28" builtinId="3" hidden="1" customBuiltin="1"/>
    <cellStyle name="Comma [0]" xfId="29" builtinId="6" hidden="1" customBuiltin="1"/>
    <cellStyle name="Currency" xfId="30" builtinId="4" hidden="1" customBuiltin="1"/>
    <cellStyle name="Currency [0]" xfId="31" builtinId="7" hidden="1" customBuiltin="1"/>
    <cellStyle name="Data" xfId="71" xr:uid="{00000000-0005-0000-0000-000035000000}"/>
    <cellStyle name="Defn" xfId="65" xr:uid="{00000000-0005-0000-0000-000036000000}"/>
    <cellStyle name="Defn 2" xfId="80" xr:uid="{00000000-0005-0000-0000-000037000000}"/>
    <cellStyle name="Desc" xfId="64" xr:uid="{00000000-0005-0000-0000-000038000000}"/>
    <cellStyle name="Explanatory Text" xfId="32" builtinId="53" hidden="1" customBuiltin="1"/>
    <cellStyle name="Followed Hyperlink" xfId="33" builtinId="9" hidden="1" customBuiltin="1"/>
    <cellStyle name="Good" xfId="34" builtinId="26" hidden="1" customBuiltin="1"/>
    <cellStyle name="Hard Coded 0dp" xfId="72" xr:uid="{00000000-0005-0000-0000-00003C000000}"/>
    <cellStyle name="Hard Coded 2dp" xfId="74" xr:uid="{00000000-0005-0000-0000-00003D000000}"/>
    <cellStyle name="Heading" xfId="61" xr:uid="{00000000-0005-0000-0000-00003E000000}"/>
    <cellStyle name="Heading 1" xfId="35" builtinId="16" hidden="1" customBuiltin="1"/>
    <cellStyle name="Heading 2" xfId="36" builtinId="17" hidden="1" customBuiltin="1"/>
    <cellStyle name="Heading 3" xfId="37" builtinId="18" hidden="1" customBuiltin="1"/>
    <cellStyle name="Heading 4" xfId="38" builtinId="19" hidden="1" customBuiltin="1"/>
    <cellStyle name="Hyperlink" xfId="39" builtinId="8" hidden="1" customBuiltin="1"/>
    <cellStyle name="Hyperlink" xfId="81" builtinId="8"/>
    <cellStyle name="Input" xfId="40" builtinId="20" hidden="1" customBuiltin="1"/>
    <cellStyle name="Linked Cell" xfId="41" builtinId="24" hidden="1" customBuiltin="1"/>
    <cellStyle name="Neutral" xfId="42" builtinId="28" hidden="1" customBuiltin="1"/>
    <cellStyle name="Normal" xfId="0" builtinId="0" customBuiltin="1"/>
    <cellStyle name="Normal 2" xfId="82" xr:uid="{00000000-0005-0000-0000-000049000000}"/>
    <cellStyle name="Note" xfId="54" builtinId="10" hidden="1"/>
    <cellStyle name="Output" xfId="43" builtinId="21" hidden="1" customBuiltin="1"/>
    <cellStyle name="Percent" xfId="53" builtinId="5" hidden="1"/>
    <cellStyle name="Percent 2" xfId="79" xr:uid="{00000000-0005-0000-0000-00004D000000}"/>
    <cellStyle name="Table" xfId="62" xr:uid="{00000000-0005-0000-0000-00004E000000}"/>
    <cellStyle name="Title" xfId="44" builtinId="15" hidden="1" customBuiltin="1"/>
    <cellStyle name="Total" xfId="45" builtinId="25" hidden="1" customBuiltin="1"/>
    <cellStyle name="Unit" xfId="69" xr:uid="{00000000-0005-0000-0000-000051000000}"/>
    <cellStyle name="Warning Text" xfId="46" builtinId="11" hidden="1" customBuiltin="1"/>
  </cellStyles>
  <dxfs count="50">
    <dxf>
      <font>
        <b val="0"/>
        <i val="0"/>
        <strike val="0"/>
        <condense val="0"/>
        <extend val="0"/>
        <outline val="0"/>
        <shadow val="0"/>
        <u val="none"/>
        <vertAlign val="baseline"/>
        <sz val="11"/>
        <color rgb="FF000000"/>
        <name val="Calibri"/>
        <scheme val="minor"/>
      </font>
      <fill>
        <patternFill patternType="solid">
          <fgColor indexed="64"/>
          <bgColor rgb="FFFFFFFF"/>
        </patternFill>
      </fill>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9" formatCode="dd/mm/yyyy"/>
      <fill>
        <patternFill patternType="solid">
          <fgColor indexed="64"/>
          <bgColor rgb="FFFFFFFF"/>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9" formatCode="dd/mm/yyyy"/>
      <fill>
        <patternFill patternType="solid">
          <fgColor indexed="64"/>
          <bgColor rgb="FFFFFFFF"/>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9" formatCode="dd/mm/yyyy"/>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69" formatCode="0.0"/>
      <fill>
        <patternFill patternType="solid">
          <fgColor indexed="64"/>
          <bgColor rgb="FFFFFFFF"/>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69" formatCode="0.0"/>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69" formatCode="0.0"/>
      <fill>
        <patternFill patternType="solid">
          <fgColor indexed="64"/>
          <bgColor rgb="FFFFFFFF"/>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0" indent="0" justifyLastLine="0" shrinkToFit="0" readingOrder="0"/>
      <border diagonalUp="0" diagonalDown="0" outline="0">
        <left style="thin">
          <color indexed="64"/>
        </left>
        <right style="thin">
          <color indexed="64"/>
        </right>
        <top/>
        <bottom/>
      </border>
    </dxf>
    <dxf>
      <border outline="0">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color rgb="FF000000"/>
      </font>
      <numFmt numFmtId="1" formatCode="0"/>
      <fill>
        <patternFill patternType="solid">
          <fgColor indexed="64"/>
          <bgColor rgb="FFFFFFFF"/>
        </patternFill>
      </fill>
    </dxf>
    <dxf>
      <font>
        <b val="0"/>
        <i val="0"/>
        <strike val="0"/>
        <condense val="0"/>
        <extend val="0"/>
        <outline val="0"/>
        <shadow val="0"/>
        <u val="none"/>
        <vertAlign val="baseline"/>
        <color rgb="FF000000"/>
      </font>
      <numFmt numFmtId="1" formatCode="0"/>
      <fill>
        <patternFill patternType="solid">
          <fgColor indexed="64"/>
          <bgColor rgb="FFFFFFFF"/>
        </patternFill>
      </fill>
    </dxf>
    <dxf>
      <font>
        <b val="0"/>
        <i val="0"/>
        <strike val="0"/>
        <condense val="0"/>
        <extend val="0"/>
        <outline val="0"/>
        <shadow val="0"/>
        <u val="none"/>
        <vertAlign val="baseline"/>
        <color rgb="FF000000"/>
      </font>
      <numFmt numFmtId="1" formatCode="0"/>
      <fill>
        <patternFill patternType="solid">
          <fgColor indexed="64"/>
          <bgColor rgb="FFFFFFFF"/>
        </patternFill>
      </fill>
    </dxf>
    <dxf>
      <font>
        <b val="0"/>
        <i val="0"/>
        <strike val="0"/>
        <condense val="0"/>
        <extend val="0"/>
        <outline val="0"/>
        <shadow val="0"/>
        <u val="none"/>
        <vertAlign val="baseline"/>
        <color rgb="FF000000"/>
      </font>
      <numFmt numFmtId="1" formatCode="0"/>
      <fill>
        <patternFill patternType="solid">
          <fgColor indexed="64"/>
          <bgColor rgb="FFFFFFFF"/>
        </patternFill>
      </fill>
    </dxf>
    <dxf>
      <font>
        <b val="0"/>
        <i val="0"/>
        <strike val="0"/>
        <condense val="0"/>
        <extend val="0"/>
        <outline val="0"/>
        <shadow val="0"/>
        <u val="none"/>
        <vertAlign val="baseline"/>
        <color rgb="FF000000"/>
      </font>
      <numFmt numFmtId="1" formatCode="0"/>
      <fill>
        <patternFill patternType="solid">
          <fgColor indexed="64"/>
          <bgColor rgb="FFFFFFFF"/>
        </patternFill>
      </fill>
    </dxf>
    <dxf>
      <font>
        <b val="0"/>
        <i val="0"/>
        <strike val="0"/>
        <condense val="0"/>
        <extend val="0"/>
        <outline val="0"/>
        <shadow val="0"/>
        <u val="none"/>
        <vertAlign val="baseline"/>
        <color rgb="FF000000"/>
      </font>
      <numFmt numFmtId="1" formatCode="0"/>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color rgb="FF000000"/>
      </font>
      <fill>
        <patternFill patternType="solid">
          <fgColor indexed="64"/>
          <bgColor rgb="FFFFFFFF"/>
        </patternFill>
      </fill>
    </dxf>
    <dxf>
      <font>
        <b val="0"/>
        <i val="0"/>
        <strike val="0"/>
        <condense val="0"/>
        <extend val="0"/>
        <outline val="0"/>
        <shadow val="0"/>
        <u val="none"/>
        <vertAlign val="baseline"/>
        <color rgb="FF000000"/>
      </font>
      <fill>
        <patternFill patternType="solid">
          <fgColor indexed="64"/>
          <bgColor rgb="FFFFFFFF"/>
        </patternFill>
      </fill>
    </dxf>
    <dxf>
      <font>
        <b val="0"/>
        <i val="0"/>
        <strike val="0"/>
        <condense val="0"/>
        <extend val="0"/>
        <outline val="0"/>
        <shadow val="0"/>
        <u val="none"/>
        <vertAlign val="baseline"/>
        <color rgb="FF000000"/>
      </font>
      <numFmt numFmtId="1" formatCode="0"/>
      <fill>
        <patternFill patternType="solid">
          <fgColor indexed="64"/>
          <bgColor rgb="FFFFFFFF"/>
        </patternFill>
      </fill>
    </dxf>
    <dxf>
      <font>
        <b val="0"/>
        <i val="0"/>
        <strike val="0"/>
        <condense val="0"/>
        <extend val="0"/>
        <outline val="0"/>
        <shadow val="0"/>
        <u val="none"/>
        <vertAlign val="baseline"/>
        <color rgb="FF000000"/>
      </font>
      <numFmt numFmtId="1" formatCode="0"/>
      <fill>
        <patternFill patternType="solid">
          <fgColor indexed="64"/>
          <bgColor rgb="FFFFFFFF"/>
        </patternFill>
      </fill>
    </dxf>
    <dxf>
      <font>
        <b val="0"/>
        <i val="0"/>
        <strike val="0"/>
        <condense val="0"/>
        <extend val="0"/>
        <outline val="0"/>
        <shadow val="0"/>
        <u val="none"/>
        <vertAlign val="baseline"/>
        <sz val="11"/>
        <color rgb="FF000000"/>
        <name val="Calibri"/>
        <scheme val="minor"/>
      </font>
      <fill>
        <patternFill patternType="solid">
          <fgColor indexed="64"/>
          <bgColor rgb="FFFFFFFF"/>
        </patternFill>
      </fill>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9" formatCode="dd/mm/yyyy"/>
      <fill>
        <patternFill patternType="solid">
          <fgColor indexed="64"/>
          <bgColor rgb="FFFFFFFF"/>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9" formatCode="dd/mm/yyyy"/>
      <fill>
        <patternFill patternType="solid">
          <fgColor indexed="64"/>
          <bgColor rgb="FFFFFFFF"/>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9" formatCode="dd/mm/yyyy"/>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69" formatCode="0.0"/>
      <fill>
        <patternFill patternType="solid">
          <fgColor indexed="64"/>
          <bgColor rgb="FFFFFFFF"/>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69" formatCode="0.0"/>
      <fill>
        <patternFill patternType="solid">
          <fgColor indexed="64"/>
          <bgColor rgb="FFFFFFFF"/>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69" formatCode="0.0"/>
      <fill>
        <patternFill patternType="solid">
          <fgColor indexed="64"/>
          <bgColor rgb="FFFFFFFF"/>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general" vertical="top" textRotation="0" wrapText="0" indent="0" justifyLastLine="0" shrinkToFit="0" readingOrder="0"/>
      <border diagonalUp="0" diagonalDown="0" outline="0">
        <left style="thin">
          <color indexed="64"/>
        </left>
        <right style="thin">
          <color indexed="64"/>
        </right>
        <top/>
        <bottom/>
      </border>
    </dxf>
    <dxf>
      <border outline="0">
        <bottom style="thin">
          <color indexed="64"/>
        </bottom>
      </border>
    </dxf>
    <dxf>
      <font>
        <b val="0"/>
        <i val="0"/>
        <strike val="0"/>
        <condense val="0"/>
        <extend val="0"/>
        <outline val="0"/>
        <shadow val="0"/>
        <u val="none"/>
        <vertAlign val="baseline"/>
        <sz val="11"/>
        <color rgb="FF000000"/>
        <name val="Calibri"/>
        <scheme val="minor"/>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mpl_Table" pivot="0" count="2" xr9:uid="{00000000-0011-0000-FFFF-FFFF00000000}">
      <tableStyleElement type="wholeTable" dxfId="49"/>
      <tableStyleElement type="headerRow" dxfId="48"/>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8E3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EDA/VEDA_Models/uktm_model_v1.2.3_d0.6.1_DNP/uk_times_data/electricit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uktm_model_v1.2.3_d0.6.1_DNP/uk_times_data/multi_se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EDA/VEDA_Models/tm_model_v1.2.3_d0.6.1_DNP/_times_data/multi_se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le Map"/>
      <sheetName val="Summary"/>
      <sheetName val="Change log"/>
      <sheetName val="AdsUFListWorkbook_WithComments"/>
      <sheetName val="Links to_from"/>
      <sheetName val="Overview"/>
      <sheetName val="Generation_technologies"/>
      <sheetName val="Costs&amp;Eff"/>
      <sheetName val="Mott McDonald"/>
      <sheetName val="Coal_power_stations"/>
      <sheetName val="Gas"/>
      <sheetName val="IGCC&amp;Oil"/>
      <sheetName val="Hydro"/>
      <sheetName val="Bioenergy"/>
      <sheetName val="Wind"/>
      <sheetName val="Onshore wind"/>
      <sheetName val="Offshore wind"/>
      <sheetName val="Marine"/>
      <sheetName val="Solar"/>
      <sheetName val="Geothermal"/>
      <sheetName val="Transmission Distribution"/>
      <sheetName val="Interconnection"/>
      <sheetName val="Peak load reserve"/>
      <sheetName val="UK MARKAL summary"/>
      <sheetName val="UK MARKAL Items"/>
      <sheetName val="UK MARKAL TSData"/>
      <sheetName val="UK MARKAL TIDData"/>
      <sheetName val="NG_capacity additions"/>
    </sheetNames>
    <sheetDataSet>
      <sheetData sheetId="0" refreshError="1"/>
      <sheetData sheetId="1" refreshError="1"/>
      <sheetData sheetId="2" refreshError="1"/>
      <sheetData sheetId="3" refreshError="1"/>
      <sheetData sheetId="4" refreshError="1"/>
      <sheetData sheetId="5" refreshError="1"/>
      <sheetData sheetId="6" refreshError="1">
        <row r="30">
          <cell r="E30">
            <v>90.184049079754587</v>
          </cell>
        </row>
        <row r="31">
          <cell r="E31">
            <v>1</v>
          </cell>
        </row>
      </sheetData>
      <sheetData sheetId="7" refreshError="1">
        <row r="3">
          <cell r="C3" t="str">
            <v>UK TIMES name</v>
          </cell>
          <cell r="D3" t="str">
            <v>UK TIMES description</v>
          </cell>
          <cell r="E3" t="str">
            <v>Tcap</v>
          </cell>
          <cell r="F3" t="str">
            <v>Tact</v>
          </cell>
          <cell r="G3" t="str">
            <v>VEDA file</v>
          </cell>
          <cell r="H3" t="str">
            <v>Comm-IN</v>
          </cell>
          <cell r="I3" t="str">
            <v>Comm-OUT</v>
          </cell>
          <cell r="J3" t="str">
            <v>Comm-OUT2</v>
          </cell>
          <cell r="K3" t="str">
            <v>Tslvl</v>
          </cell>
          <cell r="L3" t="str">
            <v>START</v>
          </cell>
          <cell r="M3" t="str">
            <v>CAP2ACT</v>
          </cell>
          <cell r="N3" t="str">
            <v>Life</v>
          </cell>
          <cell r="O3" t="str">
            <v>Hurdle rate</v>
          </cell>
          <cell r="P3" t="str">
            <v>OUTPUT</v>
          </cell>
          <cell r="Q3" t="str">
            <v>PEAK</v>
          </cell>
          <cell r="R3" t="str">
            <v>NCAP_COST</v>
          </cell>
          <cell r="S3" t="str">
            <v>NCAP_COST2020</v>
          </cell>
          <cell r="T3" t="str">
            <v>NCAP_COST2030</v>
          </cell>
          <cell r="U3" t="str">
            <v>NCAP_COST2040</v>
          </cell>
          <cell r="V3" t="str">
            <v>NCAP_FOM</v>
          </cell>
          <cell r="W3" t="str">
            <v>NCAP_FOM 2030</v>
          </cell>
          <cell r="X3" t="str">
            <v>ACT_COST</v>
          </cell>
          <cell r="Y3" t="str">
            <v>EFF</v>
          </cell>
          <cell r="Z3" t="str">
            <v>BOUND(UP)</v>
          </cell>
          <cell r="AA3" t="str">
            <v>NCAP_BND</v>
          </cell>
          <cell r="AB3" t="str">
            <v>NCAP_PKCNTWD</v>
          </cell>
          <cell r="AC3" t="str">
            <v>NCAP_AFA</v>
          </cell>
          <cell r="AD3" t="str">
            <v>NCAP_AF SP-D</v>
          </cell>
          <cell r="AE3" t="str">
            <v>NCAP_AF SP-N</v>
          </cell>
          <cell r="AF3" t="str">
            <v>NCAP_AF SU-D</v>
          </cell>
          <cell r="AG3" t="str">
            <v>NCAP_AF SU-N</v>
          </cell>
          <cell r="AH3" t="str">
            <v>NCAP_AF A-D</v>
          </cell>
          <cell r="AI3" t="str">
            <v>NCAP_AF A-N</v>
          </cell>
          <cell r="AJ3" t="str">
            <v>NCAP_AF W-D</v>
          </cell>
          <cell r="AK3" t="str">
            <v>NCAP_AF W-N</v>
          </cell>
          <cell r="AL3" t="str">
            <v>RESID</v>
          </cell>
          <cell r="AM3" t="str">
            <v>RESID2020</v>
          </cell>
          <cell r="AN3" t="str">
            <v>RESID2030</v>
          </cell>
          <cell r="AO3" t="str">
            <v>RESID2040</v>
          </cell>
          <cell r="AP3" t="str">
            <v>NCAP_AFA</v>
          </cell>
          <cell r="AR3" t="str">
            <v>Cost row</v>
          </cell>
          <cell r="AT3" t="str">
            <v>Note</v>
          </cell>
          <cell r="AV3" t="str">
            <v>ENV_ACTHYDCO2N</v>
          </cell>
          <cell r="AW3" t="str">
            <v>ENV_ACTELCCO2N</v>
          </cell>
          <cell r="AY3" t="str">
            <v>CAP_BND</v>
          </cell>
          <cell r="AZ3" t="str">
            <v>CHPR~FX</v>
          </cell>
          <cell r="BA3" t="str">
            <v>NCAP_ILED</v>
          </cell>
          <cell r="BB3" t="str">
            <v>Cost level</v>
          </cell>
          <cell r="BC3" t="str">
            <v>CAPEX factor</v>
          </cell>
        </row>
        <row r="4">
          <cell r="C4" t="str">
            <v>ECOANFGD00</v>
          </cell>
          <cell r="D4" t="str">
            <v>ELC.COA.NFGD.EXISTING</v>
          </cell>
          <cell r="E4" t="str">
            <v>GW</v>
          </cell>
          <cell r="F4" t="str">
            <v>PJ</v>
          </cell>
          <cell r="G4" t="str">
            <v>B-Y</v>
          </cell>
          <cell r="H4" t="str">
            <v>ELCCOA</v>
          </cell>
          <cell r="I4" t="str">
            <v>ELC</v>
          </cell>
          <cell r="L4">
            <v>2010</v>
          </cell>
          <cell r="M4">
            <v>31.536000000000001</v>
          </cell>
          <cell r="N4">
            <v>45</v>
          </cell>
          <cell r="O4">
            <v>0.1</v>
          </cell>
          <cell r="Q4">
            <v>1</v>
          </cell>
          <cell r="R4" t="str">
            <v/>
          </cell>
          <cell r="S4" t="str">
            <v/>
          </cell>
          <cell r="T4" t="str">
            <v/>
          </cell>
          <cell r="U4" t="str">
            <v/>
          </cell>
          <cell r="V4">
            <v>50.072650050296183</v>
          </cell>
          <cell r="W4">
            <v>47.557367819554784</v>
          </cell>
          <cell r="X4">
            <v>0.58129257006187285</v>
          </cell>
          <cell r="Y4">
            <v>1</v>
          </cell>
          <cell r="AA4">
            <v>0</v>
          </cell>
          <cell r="AC4">
            <v>0.90200000000000002</v>
          </cell>
          <cell r="AL4">
            <v>1</v>
          </cell>
          <cell r="AR4">
            <v>13</v>
          </cell>
          <cell r="BA4">
            <v>-4</v>
          </cell>
        </row>
        <row r="5">
          <cell r="C5" t="str">
            <v>ECOA00</v>
          </cell>
          <cell r="D5" t="str">
            <v>ELC.COA.FGD.EXISTING</v>
          </cell>
          <cell r="E5" t="str">
            <v>GW</v>
          </cell>
          <cell r="F5" t="str">
            <v>PJ</v>
          </cell>
          <cell r="G5" t="str">
            <v>B-Y</v>
          </cell>
          <cell r="H5" t="str">
            <v>ELCCOA</v>
          </cell>
          <cell r="I5" t="str">
            <v>ELC</v>
          </cell>
          <cell r="L5">
            <v>2010</v>
          </cell>
          <cell r="M5">
            <v>31.536000000000001</v>
          </cell>
          <cell r="N5">
            <v>45</v>
          </cell>
          <cell r="O5">
            <v>0.1</v>
          </cell>
          <cell r="Q5">
            <v>1</v>
          </cell>
          <cell r="R5" t="str">
            <v/>
          </cell>
          <cell r="S5" t="str">
            <v/>
          </cell>
          <cell r="T5" t="str">
            <v/>
          </cell>
          <cell r="U5" t="str">
            <v/>
          </cell>
          <cell r="V5">
            <v>50.072650050296183</v>
          </cell>
          <cell r="W5">
            <v>47.557367819554784</v>
          </cell>
          <cell r="X5">
            <v>0.58129257006187285</v>
          </cell>
          <cell r="Y5">
            <v>1</v>
          </cell>
          <cell r="AA5">
            <v>0</v>
          </cell>
          <cell r="AC5">
            <v>0.90200000000000002</v>
          </cell>
          <cell r="AL5">
            <v>1</v>
          </cell>
          <cell r="AR5">
            <v>14</v>
          </cell>
          <cell r="BA5">
            <v>-4</v>
          </cell>
        </row>
        <row r="6">
          <cell r="C6" t="str">
            <v>ECOA01</v>
          </cell>
          <cell r="D6" t="str">
            <v>ELC.COA.FGD.NEW</v>
          </cell>
          <cell r="E6" t="str">
            <v>GW</v>
          </cell>
          <cell r="F6" t="str">
            <v>PJ</v>
          </cell>
          <cell r="G6" t="str">
            <v>Subres</v>
          </cell>
          <cell r="H6" t="str">
            <v>ELCCOA</v>
          </cell>
          <cell r="I6" t="str">
            <v>ELC</v>
          </cell>
          <cell r="L6">
            <v>2011</v>
          </cell>
          <cell r="M6">
            <v>31.536000000000001</v>
          </cell>
          <cell r="N6">
            <v>45</v>
          </cell>
          <cell r="O6">
            <v>0.1</v>
          </cell>
          <cell r="Q6">
            <v>1</v>
          </cell>
          <cell r="R6">
            <v>1600</v>
          </cell>
          <cell r="S6">
            <v>1558.544839255499</v>
          </cell>
          <cell r="T6">
            <v>1539.9323181049069</v>
          </cell>
          <cell r="U6">
            <v>1519.6277495769882</v>
          </cell>
          <cell r="V6">
            <v>50.072650050296183</v>
          </cell>
          <cell r="W6">
            <v>47.557367819554784</v>
          </cell>
          <cell r="X6">
            <v>0.58129257006187285</v>
          </cell>
          <cell r="Y6">
            <v>0.45</v>
          </cell>
          <cell r="AC6">
            <v>0.90200000000000002</v>
          </cell>
          <cell r="AR6">
            <v>15</v>
          </cell>
          <cell r="BA6">
            <v>-4</v>
          </cell>
        </row>
        <row r="7">
          <cell r="C7" t="str">
            <v>ECOARR01</v>
          </cell>
          <cell r="D7" t="str">
            <v>ELC.COA.CCSREADY.NEW</v>
          </cell>
          <cell r="E7" t="str">
            <v>GW</v>
          </cell>
          <cell r="F7" t="str">
            <v>PJ</v>
          </cell>
          <cell r="G7" t="str">
            <v>Subres</v>
          </cell>
          <cell r="H7" t="str">
            <v>ELCCOA</v>
          </cell>
          <cell r="I7" t="str">
            <v>ELC</v>
          </cell>
          <cell r="L7">
            <v>2011</v>
          </cell>
          <cell r="M7">
            <v>31.536000000000001</v>
          </cell>
          <cell r="N7">
            <v>45</v>
          </cell>
          <cell r="O7">
            <v>0.1</v>
          </cell>
          <cell r="Q7">
            <v>1</v>
          </cell>
          <cell r="R7">
            <v>1688.22</v>
          </cell>
          <cell r="S7">
            <v>1625.1853553299491</v>
          </cell>
          <cell r="T7">
            <v>1596.8840862944162</v>
          </cell>
          <cell r="U7">
            <v>1566.0099746192893</v>
          </cell>
          <cell r="V7">
            <v>52.833530792444392</v>
          </cell>
          <cell r="W7">
            <v>49.008918396490557</v>
          </cell>
          <cell r="X7">
            <v>0.61334358914365938</v>
          </cell>
          <cell r="Y7">
            <v>0.45</v>
          </cell>
          <cell r="AC7">
            <v>0.89</v>
          </cell>
          <cell r="AR7">
            <v>16</v>
          </cell>
          <cell r="BA7">
            <v>-4</v>
          </cell>
        </row>
        <row r="8">
          <cell r="C8" t="str">
            <v>ECOAQ01</v>
          </cell>
          <cell r="D8" t="str">
            <v>ELC.COA.CCS.NEW</v>
          </cell>
          <cell r="E8" t="str">
            <v>GW</v>
          </cell>
          <cell r="F8" t="str">
            <v>PJ</v>
          </cell>
          <cell r="G8" t="str">
            <v>Subres</v>
          </cell>
          <cell r="H8" t="str">
            <v>ELCCOA</v>
          </cell>
          <cell r="I8" t="str">
            <v>ELC</v>
          </cell>
          <cell r="L8">
            <v>2011</v>
          </cell>
          <cell r="M8">
            <v>31.536000000000001</v>
          </cell>
          <cell r="N8">
            <v>40</v>
          </cell>
          <cell r="O8">
            <v>0.1</v>
          </cell>
          <cell r="Q8">
            <v>1</v>
          </cell>
          <cell r="R8">
            <v>2364</v>
          </cell>
          <cell r="S8">
            <v>2119</v>
          </cell>
          <cell r="T8">
            <v>2009</v>
          </cell>
          <cell r="U8">
            <v>1889</v>
          </cell>
          <cell r="V8">
            <v>76.71541242195201</v>
          </cell>
          <cell r="W8">
            <v>61.300936575747613</v>
          </cell>
          <cell r="X8">
            <v>0.90100348359590288</v>
          </cell>
          <cell r="Y8">
            <v>0.36</v>
          </cell>
          <cell r="AC8">
            <v>0.89</v>
          </cell>
          <cell r="AR8">
            <v>17</v>
          </cell>
          <cell r="BA8">
            <v>-4</v>
          </cell>
        </row>
        <row r="9">
          <cell r="C9" t="str">
            <v>ELCBIOCOA01</v>
          </cell>
          <cell r="D9" t="str">
            <v>ELC.COA.COFIRING.NEW</v>
          </cell>
          <cell r="E9" t="str">
            <v>GW</v>
          </cell>
          <cell r="F9" t="str">
            <v>PJ</v>
          </cell>
          <cell r="G9" t="str">
            <v>Subres</v>
          </cell>
          <cell r="H9" t="str">
            <v>ELCCOA</v>
          </cell>
          <cell r="I9" t="str">
            <v>ELC</v>
          </cell>
          <cell r="L9">
            <v>2011</v>
          </cell>
          <cell r="M9">
            <v>31.536000000000001</v>
          </cell>
          <cell r="N9">
            <v>45</v>
          </cell>
          <cell r="O9">
            <v>0.1</v>
          </cell>
          <cell r="Q9">
            <v>1</v>
          </cell>
          <cell r="R9" t="str">
            <v/>
          </cell>
          <cell r="S9" t="str">
            <v/>
          </cell>
          <cell r="T9" t="str">
            <v/>
          </cell>
          <cell r="U9" t="str">
            <v/>
          </cell>
          <cell r="V9" t="str">
            <v/>
          </cell>
          <cell r="W9" t="str">
            <v/>
          </cell>
          <cell r="X9" t="str">
            <v/>
          </cell>
          <cell r="Y9">
            <v>1</v>
          </cell>
          <cell r="AA9">
            <v>0</v>
          </cell>
          <cell r="AC9">
            <v>0.90200000000000002</v>
          </cell>
          <cell r="AR9">
            <v>20</v>
          </cell>
          <cell r="AT9" t="str">
            <v>Linear line: up to 50% of capacity can be biomass</v>
          </cell>
          <cell r="BA9">
            <v>-4</v>
          </cell>
        </row>
        <row r="10">
          <cell r="C10" t="str">
            <v>ECOAQR01</v>
          </cell>
          <cell r="D10" t="str">
            <v>ELC.COA.CCSRET.NEW</v>
          </cell>
          <cell r="E10" t="str">
            <v>PJ_a</v>
          </cell>
          <cell r="F10" t="str">
            <v>PJ</v>
          </cell>
          <cell r="G10" t="str">
            <v>Subres</v>
          </cell>
          <cell r="H10" t="str">
            <v>ELCCOA</v>
          </cell>
          <cell r="I10" t="str">
            <v>ELC</v>
          </cell>
          <cell r="L10">
            <v>2011</v>
          </cell>
          <cell r="M10">
            <v>1</v>
          </cell>
          <cell r="N10">
            <v>45</v>
          </cell>
          <cell r="O10">
            <v>0.1</v>
          </cell>
          <cell r="R10">
            <v>25.176940639269414</v>
          </cell>
          <cell r="S10">
            <v>19.018412121703804</v>
          </cell>
          <cell r="T10">
            <v>16.253358501572301</v>
          </cell>
          <cell r="U10">
            <v>13.236936370519746</v>
          </cell>
          <cell r="V10">
            <v>0.87892098714501599</v>
          </cell>
          <cell r="W10">
            <v>0.48696933688623933</v>
          </cell>
          <cell r="X10">
            <v>0.33271006863203867</v>
          </cell>
          <cell r="Y10">
            <v>0.79999999999999993</v>
          </cell>
          <cell r="AC10">
            <v>0.89</v>
          </cell>
          <cell r="AR10">
            <v>21</v>
          </cell>
          <cell r="BA10">
            <v>-4</v>
          </cell>
        </row>
        <row r="11">
          <cell r="C11" t="str">
            <v>EMSW00</v>
          </cell>
          <cell r="D11" t="str">
            <v>ELC.MSW.WASTE.COMBUST.EXISTING</v>
          </cell>
          <cell r="E11" t="str">
            <v>GW</v>
          </cell>
          <cell r="F11" t="str">
            <v>PJ</v>
          </cell>
          <cell r="G11" t="str">
            <v>B-Y</v>
          </cell>
          <cell r="H11" t="str">
            <v>ELCMSWORG</v>
          </cell>
          <cell r="I11" t="str">
            <v>ELC</v>
          </cell>
          <cell r="L11">
            <v>2010</v>
          </cell>
          <cell r="M11">
            <v>31.536000000000001</v>
          </cell>
          <cell r="N11">
            <v>30</v>
          </cell>
          <cell r="O11">
            <v>0.1</v>
          </cell>
          <cell r="Q11">
            <v>1</v>
          </cell>
          <cell r="R11">
            <v>2908</v>
          </cell>
          <cell r="S11">
            <v>2401</v>
          </cell>
          <cell r="T11">
            <v>2104</v>
          </cell>
          <cell r="U11">
            <v>1852</v>
          </cell>
          <cell r="V11">
            <v>49.408561639237334</v>
          </cell>
          <cell r="W11">
            <v>31.466525500642206</v>
          </cell>
          <cell r="X11">
            <v>16.479644361254095</v>
          </cell>
          <cell r="Y11">
            <v>0.31</v>
          </cell>
          <cell r="AC11">
            <v>0.9</v>
          </cell>
          <cell r="AL11">
            <v>1</v>
          </cell>
          <cell r="AR11">
            <v>29</v>
          </cell>
          <cell r="BA11">
            <v>-2</v>
          </cell>
        </row>
        <row r="12">
          <cell r="C12" t="str">
            <v>EMSW01</v>
          </cell>
          <cell r="D12" t="str">
            <v>ELC.MSW.WASTE.COMBUST.NEW</v>
          </cell>
          <cell r="E12" t="str">
            <v>GW</v>
          </cell>
          <cell r="F12" t="str">
            <v>PJ</v>
          </cell>
          <cell r="G12" t="str">
            <v>Subres</v>
          </cell>
          <cell r="H12" t="str">
            <v>ELCMSWORG</v>
          </cell>
          <cell r="I12" t="str">
            <v>ELC</v>
          </cell>
          <cell r="L12">
            <v>2011</v>
          </cell>
          <cell r="M12">
            <v>31.536000000000001</v>
          </cell>
          <cell r="N12">
            <v>30</v>
          </cell>
          <cell r="O12">
            <v>0.1</v>
          </cell>
          <cell r="Q12">
            <v>1</v>
          </cell>
          <cell r="R12">
            <v>2908</v>
          </cell>
          <cell r="S12">
            <v>2401</v>
          </cell>
          <cell r="T12">
            <v>2104</v>
          </cell>
          <cell r="U12">
            <v>1852</v>
          </cell>
          <cell r="V12">
            <v>49.408561639237334</v>
          </cell>
          <cell r="W12">
            <v>31.466525500642206</v>
          </cell>
          <cell r="X12">
            <v>16.479644361254095</v>
          </cell>
          <cell r="Y12">
            <v>0.31</v>
          </cell>
          <cell r="Z12">
            <v>0</v>
          </cell>
          <cell r="AA12">
            <v>0</v>
          </cell>
          <cell r="AB12">
            <v>0</v>
          </cell>
          <cell r="AC12">
            <v>0.9</v>
          </cell>
          <cell r="AD12">
            <v>0</v>
          </cell>
          <cell r="AE12">
            <v>0</v>
          </cell>
          <cell r="AF12">
            <v>0</v>
          </cell>
          <cell r="AG12">
            <v>0</v>
          </cell>
          <cell r="AH12">
            <v>0</v>
          </cell>
          <cell r="AI12">
            <v>0</v>
          </cell>
          <cell r="AJ12">
            <v>0</v>
          </cell>
          <cell r="AK12">
            <v>0</v>
          </cell>
          <cell r="AL12">
            <v>1</v>
          </cell>
          <cell r="AM12">
            <v>0</v>
          </cell>
          <cell r="AN12">
            <v>0</v>
          </cell>
          <cell r="AO12">
            <v>0</v>
          </cell>
          <cell r="AP12">
            <v>0</v>
          </cell>
          <cell r="AQ12">
            <v>0</v>
          </cell>
          <cell r="AR12">
            <v>29</v>
          </cell>
          <cell r="AT12">
            <v>0</v>
          </cell>
          <cell r="BA12">
            <v>-2</v>
          </cell>
          <cell r="BB12">
            <v>0</v>
          </cell>
        </row>
        <row r="13">
          <cell r="C13" t="str">
            <v>ESTWWST00</v>
          </cell>
          <cell r="D13" t="str">
            <v>ELC.AGW.WASTE.COMBUST.EXISTING</v>
          </cell>
          <cell r="E13" t="str">
            <v>GW</v>
          </cell>
          <cell r="F13" t="str">
            <v>PJ</v>
          </cell>
          <cell r="G13" t="str">
            <v>B-Y</v>
          </cell>
          <cell r="H13" t="str">
            <v>WSTAGW</v>
          </cell>
          <cell r="I13" t="str">
            <v>ELC</v>
          </cell>
          <cell r="L13">
            <v>2010</v>
          </cell>
          <cell r="M13">
            <v>31.536000000000001</v>
          </cell>
          <cell r="N13">
            <v>30</v>
          </cell>
          <cell r="O13">
            <v>0.1</v>
          </cell>
          <cell r="Q13">
            <v>1</v>
          </cell>
          <cell r="R13">
            <v>2908</v>
          </cell>
          <cell r="S13">
            <v>2401</v>
          </cell>
          <cell r="T13">
            <v>2104</v>
          </cell>
          <cell r="U13">
            <v>1852</v>
          </cell>
          <cell r="V13">
            <v>49.408561639237334</v>
          </cell>
          <cell r="W13">
            <v>31.466525500642206</v>
          </cell>
          <cell r="X13">
            <v>16.479644361254095</v>
          </cell>
          <cell r="Y13">
            <v>1</v>
          </cell>
          <cell r="AC13">
            <v>0.9</v>
          </cell>
          <cell r="AL13">
            <v>1</v>
          </cell>
          <cell r="AR13">
            <v>30</v>
          </cell>
          <cell r="BA13">
            <v>-1</v>
          </cell>
        </row>
        <row r="14">
          <cell r="C14" t="str">
            <v>ESTWWST01</v>
          </cell>
          <cell r="D14" t="str">
            <v>ELC.AGW.WASTE.COMBUST.NEW</v>
          </cell>
          <cell r="E14" t="str">
            <v>GW</v>
          </cell>
          <cell r="F14" t="str">
            <v>PJ</v>
          </cell>
          <cell r="G14" t="str">
            <v>Subres</v>
          </cell>
          <cell r="H14" t="str">
            <v>WSTAGW</v>
          </cell>
          <cell r="I14" t="str">
            <v>ELC</v>
          </cell>
          <cell r="L14">
            <v>2011</v>
          </cell>
          <cell r="M14">
            <v>31.536000000000001</v>
          </cell>
          <cell r="N14">
            <v>30</v>
          </cell>
          <cell r="O14">
            <v>0.1</v>
          </cell>
          <cell r="Q14">
            <v>1</v>
          </cell>
          <cell r="R14">
            <v>2908</v>
          </cell>
          <cell r="S14">
            <v>2401</v>
          </cell>
          <cell r="T14">
            <v>2104</v>
          </cell>
          <cell r="U14">
            <v>1852</v>
          </cell>
          <cell r="V14">
            <v>49.408561639237334</v>
          </cell>
          <cell r="W14">
            <v>31.466525500642206</v>
          </cell>
          <cell r="X14">
            <v>16.479644361254095</v>
          </cell>
          <cell r="Y14">
            <v>1</v>
          </cell>
          <cell r="Z14">
            <v>0</v>
          </cell>
          <cell r="AA14">
            <v>0</v>
          </cell>
          <cell r="AB14">
            <v>0</v>
          </cell>
          <cell r="AC14">
            <v>0.9</v>
          </cell>
          <cell r="AD14">
            <v>0</v>
          </cell>
          <cell r="AE14">
            <v>0</v>
          </cell>
          <cell r="AF14">
            <v>0</v>
          </cell>
          <cell r="AG14">
            <v>0</v>
          </cell>
          <cell r="AH14">
            <v>0</v>
          </cell>
          <cell r="AI14">
            <v>0</v>
          </cell>
          <cell r="AJ14">
            <v>0</v>
          </cell>
          <cell r="AK14">
            <v>0</v>
          </cell>
          <cell r="AL14">
            <v>1</v>
          </cell>
          <cell r="AM14">
            <v>0</v>
          </cell>
          <cell r="AN14">
            <v>0</v>
          </cell>
          <cell r="AO14">
            <v>0</v>
          </cell>
          <cell r="AP14">
            <v>0</v>
          </cell>
          <cell r="AQ14">
            <v>0</v>
          </cell>
          <cell r="AR14">
            <v>30</v>
          </cell>
          <cell r="AT14">
            <v>0</v>
          </cell>
          <cell r="BA14">
            <v>-1</v>
          </cell>
          <cell r="BB14">
            <v>0</v>
          </cell>
        </row>
        <row r="15">
          <cell r="C15" t="str">
            <v>EPOLWST00</v>
          </cell>
          <cell r="D15" t="str">
            <v>ELC.AGW.WASTE.COMBUST.EXISTING</v>
          </cell>
          <cell r="E15" t="str">
            <v>GW</v>
          </cell>
          <cell r="F15" t="str">
            <v>PJ</v>
          </cell>
          <cell r="G15" t="str">
            <v>B-Y</v>
          </cell>
          <cell r="H15" t="str">
            <v>WSTAGW</v>
          </cell>
          <cell r="I15" t="str">
            <v>ELC</v>
          </cell>
          <cell r="L15">
            <v>2010</v>
          </cell>
          <cell r="M15">
            <v>31.536000000000001</v>
          </cell>
          <cell r="N15">
            <v>30</v>
          </cell>
          <cell r="O15">
            <v>0.1</v>
          </cell>
          <cell r="Q15">
            <v>1</v>
          </cell>
          <cell r="R15">
            <v>2908</v>
          </cell>
          <cell r="S15">
            <v>2401</v>
          </cell>
          <cell r="T15">
            <v>2104</v>
          </cell>
          <cell r="U15">
            <v>1852</v>
          </cell>
          <cell r="V15">
            <v>49.408561639237334</v>
          </cell>
          <cell r="W15">
            <v>31.466525500642206</v>
          </cell>
          <cell r="X15">
            <v>16.479644361254095</v>
          </cell>
          <cell r="Y15">
            <v>1</v>
          </cell>
          <cell r="AC15">
            <v>0.9</v>
          </cell>
          <cell r="AL15">
            <v>1</v>
          </cell>
          <cell r="AR15">
            <v>30</v>
          </cell>
          <cell r="BA15">
            <v>-1</v>
          </cell>
        </row>
        <row r="16">
          <cell r="C16" t="str">
            <v>EPOLWST01</v>
          </cell>
          <cell r="D16" t="str">
            <v>ELC.AGW.WASTE.COMBUST.NEW</v>
          </cell>
          <cell r="E16" t="str">
            <v>GW</v>
          </cell>
          <cell r="F16" t="str">
            <v>PJ</v>
          </cell>
          <cell r="G16" t="str">
            <v>Subres</v>
          </cell>
          <cell r="H16" t="str">
            <v>WSTAGW</v>
          </cell>
          <cell r="I16" t="str">
            <v>ELC</v>
          </cell>
          <cell r="L16">
            <v>2011</v>
          </cell>
          <cell r="M16">
            <v>31.536000000000001</v>
          </cell>
          <cell r="N16">
            <v>30</v>
          </cell>
          <cell r="O16">
            <v>0.1</v>
          </cell>
          <cell r="Q16">
            <v>1</v>
          </cell>
          <cell r="R16">
            <v>2908</v>
          </cell>
          <cell r="S16">
            <v>2401</v>
          </cell>
          <cell r="T16">
            <v>2104</v>
          </cell>
          <cell r="U16">
            <v>1852</v>
          </cell>
          <cell r="V16">
            <v>49.408561639237334</v>
          </cell>
          <cell r="W16">
            <v>31.466525500642206</v>
          </cell>
          <cell r="X16">
            <v>16.479644361254095</v>
          </cell>
          <cell r="Y16">
            <v>1</v>
          </cell>
          <cell r="Z16">
            <v>0</v>
          </cell>
          <cell r="AA16">
            <v>0</v>
          </cell>
          <cell r="AB16">
            <v>0</v>
          </cell>
          <cell r="AC16">
            <v>0.9</v>
          </cell>
          <cell r="AD16">
            <v>0</v>
          </cell>
          <cell r="AE16">
            <v>0</v>
          </cell>
          <cell r="AF16">
            <v>0</v>
          </cell>
          <cell r="AG16">
            <v>0</v>
          </cell>
          <cell r="AH16">
            <v>0</v>
          </cell>
          <cell r="AI16">
            <v>0</v>
          </cell>
          <cell r="AJ16">
            <v>0</v>
          </cell>
          <cell r="AK16">
            <v>0</v>
          </cell>
          <cell r="AL16">
            <v>1</v>
          </cell>
          <cell r="AM16">
            <v>0</v>
          </cell>
          <cell r="AN16">
            <v>0</v>
          </cell>
          <cell r="AO16">
            <v>0</v>
          </cell>
          <cell r="AP16">
            <v>0</v>
          </cell>
          <cell r="AQ16">
            <v>0</v>
          </cell>
          <cell r="AR16">
            <v>30</v>
          </cell>
          <cell r="AT16">
            <v>0</v>
          </cell>
          <cell r="BA16">
            <v>-1</v>
          </cell>
          <cell r="BB16">
            <v>0</v>
          </cell>
        </row>
        <row r="17">
          <cell r="C17" t="str">
            <v>EBOGICE00</v>
          </cell>
          <cell r="D17" t="str">
            <v>ELC.BGO.BIOGAS.ICE.EXISTING</v>
          </cell>
          <cell r="E17" t="str">
            <v>GW</v>
          </cell>
          <cell r="F17" t="str">
            <v>PJ</v>
          </cell>
          <cell r="G17" t="str">
            <v>B-Y</v>
          </cell>
          <cell r="H17" t="str">
            <v>ELCBOG</v>
          </cell>
          <cell r="I17" t="str">
            <v>ELC</v>
          </cell>
          <cell r="L17">
            <v>2010</v>
          </cell>
          <cell r="M17">
            <v>31.536000000000001</v>
          </cell>
          <cell r="N17">
            <v>20</v>
          </cell>
          <cell r="O17">
            <v>0.1</v>
          </cell>
          <cell r="Q17">
            <v>1</v>
          </cell>
          <cell r="R17">
            <v>1793.0394579532001</v>
          </cell>
          <cell r="S17">
            <v>1731.077368399239</v>
          </cell>
          <cell r="T17">
            <v>1698.7173453680903</v>
          </cell>
          <cell r="U17">
            <v>1669.6668701469453</v>
          </cell>
          <cell r="V17">
            <v>43.692930144722851</v>
          </cell>
          <cell r="W17">
            <v>40.686576973362207</v>
          </cell>
          <cell r="X17">
            <v>0.61035719856496651</v>
          </cell>
          <cell r="Y17">
            <v>0.42</v>
          </cell>
          <cell r="AC17">
            <v>0.59</v>
          </cell>
          <cell r="AL17">
            <v>1</v>
          </cell>
          <cell r="AR17">
            <v>32</v>
          </cell>
          <cell r="BA17">
            <v>-1</v>
          </cell>
        </row>
        <row r="18">
          <cell r="C18" t="str">
            <v>EBOG-ADE01</v>
          </cell>
          <cell r="D18" t="str">
            <v>ELC.BGO.BIOGAS.ICE.NEW</v>
          </cell>
          <cell r="E18" t="str">
            <v>GW</v>
          </cell>
          <cell r="F18" t="str">
            <v>PJ</v>
          </cell>
          <cell r="G18" t="str">
            <v>Subres</v>
          </cell>
          <cell r="H18" t="str">
            <v>ELCBOG-AD</v>
          </cell>
          <cell r="I18" t="str">
            <v>ELC</v>
          </cell>
          <cell r="L18">
            <v>2011</v>
          </cell>
          <cell r="M18">
            <v>31.536000000000001</v>
          </cell>
          <cell r="N18">
            <v>20</v>
          </cell>
          <cell r="O18">
            <v>0.1</v>
          </cell>
          <cell r="Q18">
            <v>1</v>
          </cell>
          <cell r="R18">
            <v>1793.0394579532001</v>
          </cell>
          <cell r="S18">
            <v>1731.077368399239</v>
          </cell>
          <cell r="T18">
            <v>1698.7173453680903</v>
          </cell>
          <cell r="U18">
            <v>1669.6668701469453</v>
          </cell>
          <cell r="V18">
            <v>43.692930144722851</v>
          </cell>
          <cell r="W18">
            <v>40.686576973362207</v>
          </cell>
          <cell r="X18">
            <v>0.61035719856496651</v>
          </cell>
          <cell r="Y18">
            <v>0.42</v>
          </cell>
          <cell r="Z18">
            <v>0</v>
          </cell>
          <cell r="AA18">
            <v>0</v>
          </cell>
          <cell r="AB18">
            <v>0</v>
          </cell>
          <cell r="AC18">
            <v>0.59</v>
          </cell>
          <cell r="AD18">
            <v>0</v>
          </cell>
          <cell r="AE18">
            <v>0</v>
          </cell>
          <cell r="AF18">
            <v>0</v>
          </cell>
          <cell r="AG18">
            <v>0</v>
          </cell>
          <cell r="AH18">
            <v>0</v>
          </cell>
          <cell r="AI18">
            <v>0</v>
          </cell>
          <cell r="AJ18">
            <v>0</v>
          </cell>
          <cell r="AK18">
            <v>0</v>
          </cell>
          <cell r="AL18">
            <v>1</v>
          </cell>
          <cell r="AM18">
            <v>0</v>
          </cell>
          <cell r="AN18">
            <v>0</v>
          </cell>
          <cell r="AO18">
            <v>0</v>
          </cell>
          <cell r="AP18">
            <v>0</v>
          </cell>
          <cell r="AQ18">
            <v>0</v>
          </cell>
          <cell r="AR18">
            <v>32</v>
          </cell>
          <cell r="AT18">
            <v>0</v>
          </cell>
          <cell r="BA18">
            <v>-1</v>
          </cell>
          <cell r="BB18">
            <v>0</v>
          </cell>
        </row>
        <row r="19">
          <cell r="C19" t="str">
            <v>EBOG-LFE00</v>
          </cell>
          <cell r="D19" t="str">
            <v>ELC.BGOLF.LANDFILLGAS.ICE.EXISTING</v>
          </cell>
          <cell r="E19" t="str">
            <v>GW</v>
          </cell>
          <cell r="F19" t="str">
            <v>PJ</v>
          </cell>
          <cell r="G19" t="str">
            <v>B-Y</v>
          </cell>
          <cell r="H19" t="str">
            <v>BOG-LF</v>
          </cell>
          <cell r="I19" t="str">
            <v>ELC</v>
          </cell>
          <cell r="L19">
            <v>2010</v>
          </cell>
          <cell r="M19">
            <v>31.536000000000001</v>
          </cell>
          <cell r="N19">
            <v>20</v>
          </cell>
          <cell r="O19">
            <v>0.1</v>
          </cell>
          <cell r="Q19">
            <v>1</v>
          </cell>
          <cell r="R19">
            <v>1793.0394579532001</v>
          </cell>
          <cell r="S19">
            <v>1731.077368399239</v>
          </cell>
          <cell r="T19">
            <v>1698.7173453680903</v>
          </cell>
          <cell r="U19">
            <v>1669.6668701469453</v>
          </cell>
          <cell r="V19">
            <v>106.93750462517548</v>
          </cell>
          <cell r="W19">
            <v>99.579520047294764</v>
          </cell>
          <cell r="X19">
            <v>6.1326366141527586</v>
          </cell>
          <cell r="Y19">
            <v>0.42</v>
          </cell>
          <cell r="AC19">
            <v>0.56799999999999995</v>
          </cell>
          <cell r="AL19">
            <v>1</v>
          </cell>
          <cell r="AR19">
            <v>33</v>
          </cell>
          <cell r="BA19">
            <v>-1</v>
          </cell>
        </row>
        <row r="20">
          <cell r="C20" t="str">
            <v>EBOG-LFE01</v>
          </cell>
          <cell r="D20" t="str">
            <v>ELC.BGOLF.LANDFILLGAS.ICE.NEW</v>
          </cell>
          <cell r="E20" t="str">
            <v>GW</v>
          </cell>
          <cell r="F20" t="str">
            <v>PJ</v>
          </cell>
          <cell r="G20" t="str">
            <v>Subres</v>
          </cell>
          <cell r="H20" t="str">
            <v>BOG-LF</v>
          </cell>
          <cell r="I20" t="str">
            <v>ELC</v>
          </cell>
          <cell r="L20">
            <v>2011</v>
          </cell>
          <cell r="M20">
            <v>31.536000000000001</v>
          </cell>
          <cell r="N20">
            <v>20</v>
          </cell>
          <cell r="O20">
            <v>0.1</v>
          </cell>
          <cell r="Q20">
            <v>1</v>
          </cell>
          <cell r="R20">
            <v>1793.0394579532001</v>
          </cell>
          <cell r="S20">
            <v>1731.077368399239</v>
          </cell>
          <cell r="T20">
            <v>1698.7173453680903</v>
          </cell>
          <cell r="U20">
            <v>1669.6668701469453</v>
          </cell>
          <cell r="V20">
            <v>106.93750462517548</v>
          </cell>
          <cell r="W20">
            <v>99.579520047294764</v>
          </cell>
          <cell r="X20">
            <v>6.1326366141527586</v>
          </cell>
          <cell r="Y20">
            <v>0.42</v>
          </cell>
          <cell r="Z20">
            <v>0</v>
          </cell>
          <cell r="AA20">
            <v>0</v>
          </cell>
          <cell r="AB20">
            <v>0</v>
          </cell>
          <cell r="AC20">
            <v>0.56799999999999995</v>
          </cell>
          <cell r="AD20">
            <v>0</v>
          </cell>
          <cell r="AE20">
            <v>0</v>
          </cell>
          <cell r="AF20">
            <v>0</v>
          </cell>
          <cell r="AG20">
            <v>0</v>
          </cell>
          <cell r="AH20">
            <v>0</v>
          </cell>
          <cell r="AI20">
            <v>0</v>
          </cell>
          <cell r="AJ20">
            <v>0</v>
          </cell>
          <cell r="AK20">
            <v>0</v>
          </cell>
          <cell r="AL20">
            <v>1</v>
          </cell>
          <cell r="AM20">
            <v>0</v>
          </cell>
          <cell r="AN20">
            <v>0</v>
          </cell>
          <cell r="AO20">
            <v>0</v>
          </cell>
          <cell r="AP20">
            <v>0</v>
          </cell>
          <cell r="AQ20">
            <v>0</v>
          </cell>
          <cell r="AR20">
            <v>33</v>
          </cell>
          <cell r="AT20">
            <v>0</v>
          </cell>
          <cell r="BA20">
            <v>-1</v>
          </cell>
          <cell r="BB20">
            <v>0</v>
          </cell>
        </row>
        <row r="21">
          <cell r="C21" t="str">
            <v>EBOG-SWE00</v>
          </cell>
          <cell r="D21" t="str">
            <v>ELC.BOGSW.SEWAGEGAS.ICE.EXISTING</v>
          </cell>
          <cell r="E21" t="str">
            <v>GW</v>
          </cell>
          <cell r="F21" t="str">
            <v>PJ</v>
          </cell>
          <cell r="G21" t="str">
            <v>B-Y</v>
          </cell>
          <cell r="H21" t="str">
            <v>BOG-SW</v>
          </cell>
          <cell r="I21" t="str">
            <v>ELC</v>
          </cell>
          <cell r="L21">
            <v>2010</v>
          </cell>
          <cell r="M21">
            <v>31.536000000000001</v>
          </cell>
          <cell r="N21">
            <v>20</v>
          </cell>
          <cell r="O21">
            <v>0.1</v>
          </cell>
          <cell r="Q21">
            <v>1</v>
          </cell>
          <cell r="R21">
            <v>2438</v>
          </cell>
          <cell r="S21">
            <v>2101</v>
          </cell>
          <cell r="T21">
            <v>1925</v>
          </cell>
          <cell r="U21">
            <v>1767</v>
          </cell>
          <cell r="V21">
            <v>59.409380658266954</v>
          </cell>
          <cell r="W21">
            <v>43.058398532878471</v>
          </cell>
          <cell r="X21">
            <v>0.61035719856496651</v>
          </cell>
          <cell r="Y21">
            <v>0.42</v>
          </cell>
          <cell r="AC21">
            <v>0.56799999999999995</v>
          </cell>
          <cell r="AL21">
            <v>1</v>
          </cell>
          <cell r="AR21">
            <v>34</v>
          </cell>
          <cell r="BA21">
            <v>-1</v>
          </cell>
        </row>
        <row r="22">
          <cell r="C22" t="str">
            <v>EBOG-SWE01</v>
          </cell>
          <cell r="D22" t="str">
            <v>ELC.BOGSW.SEWAGEGAS.ICE.NEW</v>
          </cell>
          <cell r="E22" t="str">
            <v>GW</v>
          </cell>
          <cell r="F22" t="str">
            <v>PJ</v>
          </cell>
          <cell r="G22" t="str">
            <v>Subres</v>
          </cell>
          <cell r="H22" t="str">
            <v>BOG-SW</v>
          </cell>
          <cell r="I22" t="str">
            <v>ELC</v>
          </cell>
          <cell r="L22">
            <v>2011</v>
          </cell>
          <cell r="M22">
            <v>31.536000000000001</v>
          </cell>
          <cell r="N22">
            <v>20</v>
          </cell>
          <cell r="O22">
            <v>0.1</v>
          </cell>
          <cell r="Q22">
            <v>1</v>
          </cell>
          <cell r="R22">
            <v>2438</v>
          </cell>
          <cell r="S22">
            <v>2101</v>
          </cell>
          <cell r="T22">
            <v>1925</v>
          </cell>
          <cell r="U22">
            <v>1767</v>
          </cell>
          <cell r="V22">
            <v>59.409380658266954</v>
          </cell>
          <cell r="W22">
            <v>43.058398532878471</v>
          </cell>
          <cell r="X22">
            <v>0.61035719856496651</v>
          </cell>
          <cell r="Y22">
            <v>0.42</v>
          </cell>
          <cell r="Z22">
            <v>0</v>
          </cell>
          <cell r="AA22">
            <v>0</v>
          </cell>
          <cell r="AB22">
            <v>0</v>
          </cell>
          <cell r="AC22">
            <v>0.56799999999999995</v>
          </cell>
          <cell r="AD22">
            <v>0</v>
          </cell>
          <cell r="AE22">
            <v>0</v>
          </cell>
          <cell r="AF22">
            <v>0</v>
          </cell>
          <cell r="AG22">
            <v>0</v>
          </cell>
          <cell r="AH22">
            <v>0</v>
          </cell>
          <cell r="AI22">
            <v>0</v>
          </cell>
          <cell r="AJ22">
            <v>0</v>
          </cell>
          <cell r="AK22">
            <v>0</v>
          </cell>
          <cell r="AL22">
            <v>1</v>
          </cell>
          <cell r="AM22">
            <v>0</v>
          </cell>
          <cell r="AN22">
            <v>0</v>
          </cell>
          <cell r="AO22">
            <v>0</v>
          </cell>
          <cell r="AP22">
            <v>0</v>
          </cell>
          <cell r="AQ22">
            <v>0</v>
          </cell>
          <cell r="AR22">
            <v>34</v>
          </cell>
          <cell r="AT22">
            <v>0</v>
          </cell>
          <cell r="BA22">
            <v>-1</v>
          </cell>
          <cell r="BB22">
            <v>0</v>
          </cell>
        </row>
        <row r="23">
          <cell r="C23" t="str">
            <v>EBIO00</v>
          </cell>
          <cell r="D23" t="str">
            <v>ELC.BIOMASS.COMBUSTION.EXISTING</v>
          </cell>
          <cell r="E23" t="str">
            <v>GW</v>
          </cell>
          <cell r="F23" t="str">
            <v>PJ</v>
          </cell>
          <cell r="G23" t="str">
            <v>B-Y</v>
          </cell>
          <cell r="H23" t="str">
            <v>ELCPELL</v>
          </cell>
          <cell r="I23" t="str">
            <v>ELC</v>
          </cell>
          <cell r="L23">
            <v>2010</v>
          </cell>
          <cell r="M23">
            <v>31.536000000000001</v>
          </cell>
          <cell r="N23">
            <v>30</v>
          </cell>
          <cell r="O23">
            <v>0.1</v>
          </cell>
          <cell r="Q23">
            <v>1</v>
          </cell>
          <cell r="R23">
            <v>2178</v>
          </cell>
          <cell r="S23">
            <v>1866</v>
          </cell>
          <cell r="T23">
            <v>1730</v>
          </cell>
          <cell r="U23">
            <v>1608</v>
          </cell>
          <cell r="V23">
            <v>79.213920923738272</v>
          </cell>
          <cell r="W23">
            <v>58.483004979509253</v>
          </cell>
          <cell r="X23">
            <v>0.63942182706806017</v>
          </cell>
          <cell r="Y23">
            <v>0.34333333333333327</v>
          </cell>
          <cell r="AC23">
            <v>0.9</v>
          </cell>
          <cell r="AL23">
            <v>1</v>
          </cell>
          <cell r="AR23">
            <v>35</v>
          </cell>
          <cell r="BA23">
            <v>-4</v>
          </cell>
        </row>
        <row r="24">
          <cell r="C24" t="str">
            <v>EBIO01</v>
          </cell>
          <cell r="D24" t="str">
            <v>ELC.BIOMASS.COMBUSTION.NEW</v>
          </cell>
          <cell r="E24" t="str">
            <v>GW</v>
          </cell>
          <cell r="F24" t="str">
            <v>PJ</v>
          </cell>
          <cell r="G24" t="str">
            <v>Subres</v>
          </cell>
          <cell r="H24" t="str">
            <v>ELCPELL</v>
          </cell>
          <cell r="I24" t="str">
            <v>ELC</v>
          </cell>
          <cell r="L24">
            <v>2011</v>
          </cell>
          <cell r="M24">
            <v>31.536000000000001</v>
          </cell>
          <cell r="N24">
            <v>30</v>
          </cell>
          <cell r="O24">
            <v>0.1</v>
          </cell>
          <cell r="Q24">
            <v>1</v>
          </cell>
          <cell r="R24">
            <v>2178</v>
          </cell>
          <cell r="S24">
            <v>1866</v>
          </cell>
          <cell r="T24">
            <v>1730</v>
          </cell>
          <cell r="U24">
            <v>1608</v>
          </cell>
          <cell r="V24">
            <v>79.213920923738272</v>
          </cell>
          <cell r="W24">
            <v>58.483004979509253</v>
          </cell>
          <cell r="X24">
            <v>0.63942182706806017</v>
          </cell>
          <cell r="Y24">
            <v>0.34333333333333327</v>
          </cell>
          <cell r="Z24">
            <v>0</v>
          </cell>
          <cell r="AA24">
            <v>0</v>
          </cell>
          <cell r="AB24">
            <v>0</v>
          </cell>
          <cell r="AC24">
            <v>0.9</v>
          </cell>
          <cell r="AD24">
            <v>0</v>
          </cell>
          <cell r="AE24">
            <v>0</v>
          </cell>
          <cell r="AF24">
            <v>0</v>
          </cell>
          <cell r="AG24">
            <v>0</v>
          </cell>
          <cell r="AH24">
            <v>0</v>
          </cell>
          <cell r="AI24">
            <v>0</v>
          </cell>
          <cell r="AJ24">
            <v>0</v>
          </cell>
          <cell r="AK24">
            <v>0</v>
          </cell>
          <cell r="AL24">
            <v>1</v>
          </cell>
          <cell r="AM24">
            <v>0</v>
          </cell>
          <cell r="AN24">
            <v>0</v>
          </cell>
          <cell r="AO24">
            <v>0</v>
          </cell>
          <cell r="AP24">
            <v>0</v>
          </cell>
          <cell r="AQ24">
            <v>0</v>
          </cell>
          <cell r="AR24">
            <v>35</v>
          </cell>
          <cell r="AT24">
            <v>0</v>
          </cell>
          <cell r="BA24">
            <v>-4</v>
          </cell>
          <cell r="BB24">
            <v>0</v>
          </cell>
        </row>
        <row r="25">
          <cell r="C25" t="str">
            <v>EBIOS00</v>
          </cell>
          <cell r="D25" t="str">
            <v>ELC.BIOMASS.GASSIFICATION.EXISTING</v>
          </cell>
          <cell r="E25" t="str">
            <v>GW</v>
          </cell>
          <cell r="F25" t="str">
            <v>PJ</v>
          </cell>
          <cell r="G25" t="str">
            <v>B-Y</v>
          </cell>
          <cell r="H25" t="str">
            <v>ELCPELL</v>
          </cell>
          <cell r="I25" t="str">
            <v>ELC</v>
          </cell>
          <cell r="L25">
            <v>2010</v>
          </cell>
          <cell r="M25">
            <v>31.536000000000001</v>
          </cell>
          <cell r="N25">
            <v>30</v>
          </cell>
          <cell r="O25">
            <v>0.1</v>
          </cell>
          <cell r="Q25">
            <v>1</v>
          </cell>
          <cell r="R25">
            <v>4010</v>
          </cell>
          <cell r="S25">
            <v>3281</v>
          </cell>
          <cell r="T25">
            <v>2814</v>
          </cell>
          <cell r="U25">
            <v>2429</v>
          </cell>
          <cell r="V25">
            <v>105.15020366598777</v>
          </cell>
          <cell r="W25">
            <v>63.693228105906314</v>
          </cell>
          <cell r="X25">
            <v>0.72661571257734103</v>
          </cell>
          <cell r="Y25">
            <v>0.31</v>
          </cell>
          <cell r="AC25">
            <v>0.9</v>
          </cell>
          <cell r="AL25">
            <v>1</v>
          </cell>
          <cell r="AR25">
            <v>36</v>
          </cell>
          <cell r="BA25">
            <v>-5</v>
          </cell>
        </row>
        <row r="26">
          <cell r="C26" t="str">
            <v>EBIOS01</v>
          </cell>
          <cell r="D26" t="str">
            <v>ELC.BIOMASS.GASSIFICATION.NEW</v>
          </cell>
          <cell r="E26" t="str">
            <v>GW</v>
          </cell>
          <cell r="F26" t="str">
            <v>PJ</v>
          </cell>
          <cell r="G26" t="str">
            <v>Subres</v>
          </cell>
          <cell r="H26" t="str">
            <v>ELCPELL</v>
          </cell>
          <cell r="I26" t="str">
            <v>ELC</v>
          </cell>
          <cell r="L26">
            <v>2011</v>
          </cell>
          <cell r="M26">
            <v>31.536000000000001</v>
          </cell>
          <cell r="N26">
            <v>30</v>
          </cell>
          <cell r="O26">
            <v>0.1</v>
          </cell>
          <cell r="Q26">
            <v>1</v>
          </cell>
          <cell r="R26">
            <v>4010</v>
          </cell>
          <cell r="S26">
            <v>3281</v>
          </cell>
          <cell r="T26">
            <v>2814</v>
          </cell>
          <cell r="U26">
            <v>2429</v>
          </cell>
          <cell r="V26">
            <v>105.15020366598777</v>
          </cell>
          <cell r="W26">
            <v>63.693228105906314</v>
          </cell>
          <cell r="X26">
            <v>0.72661571257734103</v>
          </cell>
          <cell r="Y26">
            <v>0.31</v>
          </cell>
          <cell r="Z26">
            <v>0</v>
          </cell>
          <cell r="AA26">
            <v>0</v>
          </cell>
          <cell r="AB26">
            <v>0</v>
          </cell>
          <cell r="AC26">
            <v>0.9</v>
          </cell>
          <cell r="AD26">
            <v>0</v>
          </cell>
          <cell r="AE26">
            <v>0</v>
          </cell>
          <cell r="AF26">
            <v>0</v>
          </cell>
          <cell r="AG26">
            <v>0</v>
          </cell>
          <cell r="AH26">
            <v>0</v>
          </cell>
          <cell r="AI26">
            <v>0</v>
          </cell>
          <cell r="AJ26">
            <v>0</v>
          </cell>
          <cell r="AK26">
            <v>0</v>
          </cell>
          <cell r="AL26">
            <v>1</v>
          </cell>
          <cell r="AM26">
            <v>0</v>
          </cell>
          <cell r="AN26">
            <v>0</v>
          </cell>
          <cell r="AO26">
            <v>0</v>
          </cell>
          <cell r="AP26">
            <v>0</v>
          </cell>
          <cell r="AQ26">
            <v>0</v>
          </cell>
          <cell r="AR26">
            <v>36</v>
          </cell>
          <cell r="AT26">
            <v>0</v>
          </cell>
          <cell r="BA26">
            <v>-5</v>
          </cell>
          <cell r="BB26">
            <v>0</v>
          </cell>
        </row>
        <row r="27">
          <cell r="C27" t="str">
            <v>EBIOSQ01</v>
          </cell>
          <cell r="D27" t="str">
            <v>ELC.BIOMASS.GASSIFICATION.CCS.NEW</v>
          </cell>
          <cell r="E27" t="str">
            <v>GW</v>
          </cell>
          <cell r="F27" t="str">
            <v>PJ</v>
          </cell>
          <cell r="G27" t="str">
            <v>Subres</v>
          </cell>
          <cell r="H27" t="str">
            <v>ELCPELL</v>
          </cell>
          <cell r="I27" t="str">
            <v>ELC</v>
          </cell>
          <cell r="L27">
            <v>2011</v>
          </cell>
          <cell r="M27">
            <v>31.536000000000001</v>
          </cell>
          <cell r="N27">
            <v>30</v>
          </cell>
          <cell r="O27">
            <v>0.1</v>
          </cell>
          <cell r="Q27">
            <v>1</v>
          </cell>
          <cell r="R27">
            <v>5120.3475802367484</v>
          </cell>
          <cell r="S27">
            <v>4122.0742716793638</v>
          </cell>
          <cell r="T27">
            <v>3411.4686469667927</v>
          </cell>
          <cell r="U27">
            <v>2841.8720579934989</v>
          </cell>
          <cell r="V27">
            <v>148.82903270840021</v>
          </cell>
          <cell r="W27">
            <v>82.602413770638421</v>
          </cell>
          <cell r="X27">
            <v>0.90100348359590288</v>
          </cell>
          <cell r="Y27">
            <v>0.21999999999999997</v>
          </cell>
          <cell r="AC27">
            <v>0.9</v>
          </cell>
          <cell r="AR27">
            <v>37</v>
          </cell>
          <cell r="BA27">
            <v>-5</v>
          </cell>
        </row>
        <row r="28">
          <cell r="C28" t="str">
            <v>EBOMCCT01</v>
          </cell>
          <cell r="D28" t="str">
            <v>ELC.BIOMETHANE.CCGT.NEW</v>
          </cell>
          <cell r="E28" t="str">
            <v>GW</v>
          </cell>
          <cell r="F28" t="str">
            <v>PJ</v>
          </cell>
          <cell r="G28" t="str">
            <v>Subres</v>
          </cell>
          <cell r="H28" t="str">
            <v>ELCBOM</v>
          </cell>
          <cell r="I28" t="str">
            <v>ELC</v>
          </cell>
          <cell r="L28">
            <v>2011</v>
          </cell>
          <cell r="M28">
            <v>31.536000000000001</v>
          </cell>
          <cell r="N28">
            <v>35</v>
          </cell>
          <cell r="O28">
            <v>0.1</v>
          </cell>
          <cell r="Q28">
            <v>1</v>
          </cell>
          <cell r="R28">
            <v>751.57641553579776</v>
          </cell>
          <cell r="S28">
            <v>741.34873423571753</v>
          </cell>
          <cell r="T28">
            <v>730.27753282841411</v>
          </cell>
          <cell r="U28">
            <v>720.57705159534828</v>
          </cell>
          <cell r="V28">
            <v>27.204492278895646</v>
          </cell>
          <cell r="W28">
            <v>26.08242146941258</v>
          </cell>
          <cell r="X28">
            <v>0.63942182706806017</v>
          </cell>
          <cell r="Y28">
            <v>0.59</v>
          </cell>
          <cell r="AC28">
            <v>0.91200000000000003</v>
          </cell>
          <cell r="AR28">
            <v>38</v>
          </cell>
          <cell r="BA28">
            <v>-2</v>
          </cell>
        </row>
        <row r="29">
          <cell r="C29" t="str">
            <v>ENGACCT00</v>
          </cell>
          <cell r="D29" t="str">
            <v>ELC.GAS.NGA.CCGT.EXISTING</v>
          </cell>
          <cell r="E29" t="str">
            <v>GW</v>
          </cell>
          <cell r="F29" t="str">
            <v>PJ</v>
          </cell>
          <cell r="G29" t="str">
            <v>B-Y</v>
          </cell>
          <cell r="H29" t="str">
            <v>ELCNGA</v>
          </cell>
          <cell r="I29" t="str">
            <v>ELC</v>
          </cell>
          <cell r="L29">
            <v>2010</v>
          </cell>
          <cell r="M29">
            <v>31.536000000000001</v>
          </cell>
          <cell r="N29">
            <v>35</v>
          </cell>
          <cell r="O29">
            <v>0.1</v>
          </cell>
          <cell r="Q29">
            <v>1</v>
          </cell>
          <cell r="R29" t="str">
            <v/>
          </cell>
          <cell r="S29" t="str">
            <v/>
          </cell>
          <cell r="T29" t="str">
            <v/>
          </cell>
          <cell r="U29" t="str">
            <v/>
          </cell>
          <cell r="V29">
            <v>27.204492278895646</v>
          </cell>
          <cell r="W29">
            <v>26.08242146941258</v>
          </cell>
          <cell r="X29">
            <v>0.63942182706806017</v>
          </cell>
          <cell r="Y29">
            <v>0.59</v>
          </cell>
          <cell r="AA29">
            <v>0</v>
          </cell>
          <cell r="AC29">
            <v>0.91200000000000003</v>
          </cell>
          <cell r="AL29">
            <v>1</v>
          </cell>
          <cell r="AR29">
            <v>46</v>
          </cell>
          <cell r="BA29">
            <v>-2</v>
          </cell>
        </row>
        <row r="30">
          <cell r="C30" t="str">
            <v>ENGAOCT00</v>
          </cell>
          <cell r="D30" t="str">
            <v>ELC.GAS.NGA.OCGT.EXISTING</v>
          </cell>
          <cell r="E30" t="str">
            <v>GW</v>
          </cell>
          <cell r="F30" t="str">
            <v>PJ</v>
          </cell>
          <cell r="G30" t="str">
            <v>B-Y</v>
          </cell>
          <cell r="H30" t="str">
            <v>ELCNGA</v>
          </cell>
          <cell r="I30" t="str">
            <v>ELC</v>
          </cell>
          <cell r="L30">
            <v>2010</v>
          </cell>
          <cell r="M30">
            <v>31.536000000000001</v>
          </cell>
          <cell r="N30">
            <v>30</v>
          </cell>
          <cell r="O30">
            <v>0.1</v>
          </cell>
          <cell r="Q30">
            <v>1</v>
          </cell>
          <cell r="R30" t="str">
            <v/>
          </cell>
          <cell r="S30" t="str">
            <v/>
          </cell>
          <cell r="T30" t="str">
            <v/>
          </cell>
          <cell r="U30" t="str">
            <v/>
          </cell>
          <cell r="V30">
            <v>24.489504875994388</v>
          </cell>
          <cell r="W30">
            <v>23.731938121623354</v>
          </cell>
          <cell r="X30">
            <v>0.43596942754640455</v>
          </cell>
          <cell r="Y30">
            <v>0.42735000000000001</v>
          </cell>
          <cell r="AA30">
            <v>0</v>
          </cell>
          <cell r="AC30">
            <v>0.91200000000000003</v>
          </cell>
          <cell r="AL30">
            <v>1</v>
          </cell>
          <cell r="AR30">
            <v>47</v>
          </cell>
          <cell r="BA30">
            <v>-1</v>
          </cell>
        </row>
        <row r="31">
          <cell r="C31" t="str">
            <v>ENGACCT01</v>
          </cell>
          <cell r="D31" t="str">
            <v>ELC.GAS.NGA.CCGT.NEW</v>
          </cell>
          <cell r="E31" t="str">
            <v>GW</v>
          </cell>
          <cell r="F31" t="str">
            <v>PJ</v>
          </cell>
          <cell r="G31" t="str">
            <v>Subres</v>
          </cell>
          <cell r="H31" t="str">
            <v>ELCNGA</v>
          </cell>
          <cell r="I31" t="str">
            <v>ELC</v>
          </cell>
          <cell r="L31">
            <v>2011</v>
          </cell>
          <cell r="M31">
            <v>31.536000000000001</v>
          </cell>
          <cell r="N31">
            <v>35</v>
          </cell>
          <cell r="O31">
            <v>0.1</v>
          </cell>
          <cell r="Q31">
            <v>1</v>
          </cell>
          <cell r="R31">
            <v>751.57641553579776</v>
          </cell>
          <cell r="S31">
            <v>741.34873423571753</v>
          </cell>
          <cell r="T31">
            <v>730.27753282841411</v>
          </cell>
          <cell r="U31">
            <v>720.57705159534828</v>
          </cell>
          <cell r="V31">
            <v>27.204492278895646</v>
          </cell>
          <cell r="W31">
            <v>26.08242146941258</v>
          </cell>
          <cell r="X31">
            <v>0.63942182706806017</v>
          </cell>
          <cell r="Y31">
            <v>0.59</v>
          </cell>
          <cell r="AC31">
            <v>0.91200000000000003</v>
          </cell>
          <cell r="AR31">
            <v>48</v>
          </cell>
          <cell r="BA31">
            <v>-2</v>
          </cell>
        </row>
        <row r="32">
          <cell r="C32" t="str">
            <v>ENGAOCT01</v>
          </cell>
          <cell r="D32" t="str">
            <v>ELC.GAS.NGA.OCGT.NEW</v>
          </cell>
          <cell r="E32" t="str">
            <v>GW</v>
          </cell>
          <cell r="F32" t="str">
            <v>PJ</v>
          </cell>
          <cell r="G32" t="str">
            <v>Subres</v>
          </cell>
          <cell r="H32" t="str">
            <v>ELCNGA</v>
          </cell>
          <cell r="I32" t="str">
            <v>ELC</v>
          </cell>
          <cell r="L32">
            <v>2011</v>
          </cell>
          <cell r="M32">
            <v>31.536000000000001</v>
          </cell>
          <cell r="N32">
            <v>30</v>
          </cell>
          <cell r="O32">
            <v>0.1</v>
          </cell>
          <cell r="Q32">
            <v>1</v>
          </cell>
          <cell r="R32">
            <v>558.96093837058106</v>
          </cell>
          <cell r="S32">
            <v>553.2560550559823</v>
          </cell>
          <cell r="T32">
            <v>547.08066590100441</v>
          </cell>
          <cell r="U32">
            <v>541.66984873664273</v>
          </cell>
          <cell r="V32">
            <v>24.489504875994388</v>
          </cell>
          <cell r="W32">
            <v>23.731938121623354</v>
          </cell>
          <cell r="X32">
            <v>0.43596942754640455</v>
          </cell>
          <cell r="Y32">
            <v>0.42735000000000001</v>
          </cell>
          <cell r="AC32">
            <v>0.91200000000000003</v>
          </cell>
          <cell r="AR32">
            <v>51</v>
          </cell>
          <cell r="BA32">
            <v>-1</v>
          </cell>
        </row>
        <row r="33">
          <cell r="C33" t="str">
            <v>ENGACCTRR01</v>
          </cell>
          <cell r="D33" t="str">
            <v>ELC.GAS.NGA.CCGT.CCSREADY.NEW</v>
          </cell>
          <cell r="E33" t="str">
            <v>GW</v>
          </cell>
          <cell r="F33" t="str">
            <v>PJ</v>
          </cell>
          <cell r="G33" t="str">
            <v>Subres</v>
          </cell>
          <cell r="H33" t="str">
            <v>ELCNGA</v>
          </cell>
          <cell r="I33" t="str">
            <v>ELC</v>
          </cell>
          <cell r="L33">
            <v>2011</v>
          </cell>
          <cell r="M33">
            <v>31.536000000000001</v>
          </cell>
          <cell r="N33">
            <v>35</v>
          </cell>
          <cell r="O33">
            <v>0.1</v>
          </cell>
          <cell r="Q33">
            <v>1</v>
          </cell>
          <cell r="R33">
            <v>769.97377398221795</v>
          </cell>
          <cell r="S33">
            <v>755.67636081214573</v>
          </cell>
          <cell r="T33">
            <v>740.19977954557271</v>
          </cell>
          <cell r="U33">
            <v>726.63934643581342</v>
          </cell>
          <cell r="V33">
            <v>27.870413648249571</v>
          </cell>
          <cell r="W33">
            <v>26.30185578077565</v>
          </cell>
          <cell r="X33">
            <v>0.65507382506569511</v>
          </cell>
          <cell r="Y33">
            <v>0.59</v>
          </cell>
          <cell r="AC33">
            <v>0.91200000000000003</v>
          </cell>
          <cell r="AR33">
            <v>49</v>
          </cell>
          <cell r="BA33">
            <v>-2</v>
          </cell>
        </row>
        <row r="34">
          <cell r="C34" t="str">
            <v>ENGACCTQ01</v>
          </cell>
          <cell r="D34" t="str">
            <v>ELC.GAS.NGA.CCGT.CCS.NEW</v>
          </cell>
          <cell r="E34" t="str">
            <v>GW</v>
          </cell>
          <cell r="F34" t="str">
            <v>PJ</v>
          </cell>
          <cell r="G34" t="str">
            <v>Subres</v>
          </cell>
          <cell r="H34" t="str">
            <v>ELCNGA</v>
          </cell>
          <cell r="I34" t="str">
            <v>ELC</v>
          </cell>
          <cell r="L34">
            <v>2011</v>
          </cell>
          <cell r="M34">
            <v>31.536000000000001</v>
          </cell>
          <cell r="N34">
            <v>35</v>
          </cell>
          <cell r="O34">
            <v>0.1</v>
          </cell>
          <cell r="Q34">
            <v>1</v>
          </cell>
          <cell r="R34">
            <v>891</v>
          </cell>
          <cell r="S34">
            <v>842.5</v>
          </cell>
          <cell r="T34">
            <v>790</v>
          </cell>
          <cell r="U34">
            <v>744</v>
          </cell>
          <cell r="V34">
            <v>31.0054945054945</v>
          </cell>
          <cell r="W34">
            <v>25.890109890109887</v>
          </cell>
          <cell r="X34">
            <v>0.93006811209899654</v>
          </cell>
          <cell r="Y34">
            <v>0.5</v>
          </cell>
          <cell r="AC34">
            <v>0.89500000000000002</v>
          </cell>
          <cell r="AR34">
            <v>50</v>
          </cell>
          <cell r="BA34">
            <v>-2</v>
          </cell>
        </row>
        <row r="35">
          <cell r="C35" t="str">
            <v>ENGAQR01</v>
          </cell>
          <cell r="D35" t="str">
            <v>ELC.GAS.NGA.CCSRET.NEW</v>
          </cell>
          <cell r="E35" t="str">
            <v>PJ_a</v>
          </cell>
          <cell r="F35" t="str">
            <v>PJ</v>
          </cell>
          <cell r="G35" t="str">
            <v>Subres</v>
          </cell>
          <cell r="H35" t="str">
            <v>ELCNGA</v>
          </cell>
          <cell r="I35" t="str">
            <v>ELC</v>
          </cell>
          <cell r="L35">
            <v>2011</v>
          </cell>
          <cell r="M35">
            <v>1</v>
          </cell>
          <cell r="N35">
            <v>35</v>
          </cell>
          <cell r="O35">
            <v>0.1</v>
          </cell>
          <cell r="R35">
            <v>5.2503876844806605</v>
          </cell>
          <cell r="S35">
            <v>4.0889345252363736</v>
          </cell>
          <cell r="T35">
            <v>2.8316914147142089</v>
          </cell>
          <cell r="U35">
            <v>1.7301069750186016</v>
          </cell>
          <cell r="V35">
            <v>0.14857165089166852</v>
          </cell>
          <cell r="W35">
            <v>2.7992123409428395E-2</v>
          </cell>
          <cell r="X35">
            <v>0.32149769263825134</v>
          </cell>
          <cell r="Y35">
            <v>0.84745762711864414</v>
          </cell>
          <cell r="AC35">
            <v>0.91200000000000003</v>
          </cell>
          <cell r="AR35">
            <v>52</v>
          </cell>
          <cell r="BA35">
            <v>-4</v>
          </cell>
        </row>
        <row r="36">
          <cell r="C36" t="str">
            <v>EMANCCT00</v>
          </cell>
          <cell r="D36" t="str">
            <v>ELC.GAS.MANUFACTURED-GAS.CCGT.EXISTING</v>
          </cell>
          <cell r="E36" t="str">
            <v>GW</v>
          </cell>
          <cell r="F36" t="str">
            <v>PJ</v>
          </cell>
          <cell r="G36" t="str">
            <v>Subres</v>
          </cell>
          <cell r="H36" t="str">
            <v>ELCNGA</v>
          </cell>
          <cell r="I36" t="str">
            <v>ELC</v>
          </cell>
          <cell r="L36">
            <v>2011</v>
          </cell>
          <cell r="M36">
            <v>31.536000000000001</v>
          </cell>
          <cell r="N36">
            <v>25</v>
          </cell>
          <cell r="O36">
            <v>0.1</v>
          </cell>
          <cell r="Q36">
            <v>1</v>
          </cell>
          <cell r="R36" t="e">
            <v>#VALUE!</v>
          </cell>
          <cell r="S36" t="e">
            <v>#VALUE!</v>
          </cell>
          <cell r="T36" t="e">
            <v>#VALUE!</v>
          </cell>
          <cell r="U36" t="e">
            <v>#VALUE!</v>
          </cell>
          <cell r="V36">
            <v>32.645390734674777</v>
          </cell>
          <cell r="W36">
            <v>31.298905763295096</v>
          </cell>
          <cell r="X36">
            <v>0.7673061924816722</v>
          </cell>
          <cell r="Y36">
            <v>0.59</v>
          </cell>
          <cell r="AC36">
            <v>0.91200000000000003</v>
          </cell>
          <cell r="AR36" t="e">
            <v>#N/A</v>
          </cell>
          <cell r="BA36">
            <v>-2</v>
          </cell>
        </row>
        <row r="37">
          <cell r="C37" t="str">
            <v>EMANOCT00</v>
          </cell>
          <cell r="D37" t="str">
            <v>ELC.GAS.MANUFACTURED-GAS.OCGT.EXISTING</v>
          </cell>
          <cell r="E37" t="str">
            <v>GW</v>
          </cell>
          <cell r="F37" t="str">
            <v>PJ</v>
          </cell>
          <cell r="G37" t="str">
            <v>Subres</v>
          </cell>
          <cell r="H37" t="str">
            <v>ELCNGA</v>
          </cell>
          <cell r="I37" t="str">
            <v>ELC</v>
          </cell>
          <cell r="L37">
            <v>2011</v>
          </cell>
          <cell r="M37">
            <v>31.536000000000001</v>
          </cell>
          <cell r="N37">
            <v>25</v>
          </cell>
          <cell r="O37">
            <v>0.1</v>
          </cell>
          <cell r="Q37">
            <v>1</v>
          </cell>
          <cell r="R37" t="e">
            <v>#VALUE!</v>
          </cell>
          <cell r="S37" t="e">
            <v>#VALUE!</v>
          </cell>
          <cell r="T37" t="e">
            <v>#VALUE!</v>
          </cell>
          <cell r="U37" t="e">
            <v>#VALUE!</v>
          </cell>
          <cell r="V37">
            <v>29.387405851193265</v>
          </cell>
          <cell r="W37">
            <v>28.478325745948023</v>
          </cell>
          <cell r="X37">
            <v>0.52316331305568542</v>
          </cell>
          <cell r="Y37">
            <v>0.42735000000000001</v>
          </cell>
          <cell r="AC37">
            <v>0.91200000000000003</v>
          </cell>
          <cell r="AR37" t="e">
            <v>#N/A</v>
          </cell>
          <cell r="BA37">
            <v>-1</v>
          </cell>
        </row>
        <row r="38">
          <cell r="C38" t="str">
            <v>EMANCCT01</v>
          </cell>
          <cell r="D38" t="str">
            <v>ELC.GAS.MANUFACTURED-GAS.CCGT.NEW</v>
          </cell>
          <cell r="E38" t="str">
            <v>GW</v>
          </cell>
          <cell r="F38" t="str">
            <v>PJ</v>
          </cell>
          <cell r="G38" t="str">
            <v>Subres</v>
          </cell>
          <cell r="H38" t="str">
            <v>ELCNGA</v>
          </cell>
          <cell r="I38" t="str">
            <v>ELC</v>
          </cell>
          <cell r="L38">
            <v>2011</v>
          </cell>
          <cell r="M38">
            <v>31.536000000000001</v>
          </cell>
          <cell r="N38">
            <v>25</v>
          </cell>
          <cell r="O38">
            <v>0.1</v>
          </cell>
          <cell r="Q38">
            <v>1</v>
          </cell>
          <cell r="R38">
            <v>901.89169864295729</v>
          </cell>
          <cell r="S38">
            <v>889.61848108286097</v>
          </cell>
          <cell r="T38">
            <v>876.33303939409689</v>
          </cell>
          <cell r="U38">
            <v>864.69246191441789</v>
          </cell>
          <cell r="V38">
            <v>32.645390734674777</v>
          </cell>
          <cell r="W38">
            <v>31.298905763295096</v>
          </cell>
          <cell r="X38">
            <v>0.7673061924816722</v>
          </cell>
          <cell r="Y38">
            <v>0.59</v>
          </cell>
          <cell r="AC38">
            <v>0.91200000000000003</v>
          </cell>
          <cell r="AR38" t="e">
            <v>#N/A</v>
          </cell>
          <cell r="BA38">
            <v>-2</v>
          </cell>
        </row>
        <row r="39">
          <cell r="C39" t="str">
            <v>EMANOCT01</v>
          </cell>
          <cell r="D39" t="str">
            <v>ELC.GAS.MANUFACTURED-GAS.OCGT.NEW</v>
          </cell>
          <cell r="E39" t="str">
            <v>GW</v>
          </cell>
          <cell r="F39" t="str">
            <v>PJ</v>
          </cell>
          <cell r="G39" t="str">
            <v>Subres</v>
          </cell>
          <cell r="H39" t="str">
            <v>ELCNGA</v>
          </cell>
          <cell r="I39" t="str">
            <v>ELC</v>
          </cell>
          <cell r="L39">
            <v>2011</v>
          </cell>
          <cell r="M39">
            <v>31.536000000000001</v>
          </cell>
          <cell r="N39">
            <v>25</v>
          </cell>
          <cell r="O39">
            <v>0.1</v>
          </cell>
          <cell r="Q39">
            <v>1</v>
          </cell>
          <cell r="R39">
            <v>670.7531260446973</v>
          </cell>
          <cell r="S39">
            <v>663.90726606717874</v>
          </cell>
          <cell r="T39">
            <v>656.49679908120527</v>
          </cell>
          <cell r="U39">
            <v>650.00381848397126</v>
          </cell>
          <cell r="V39">
            <v>29.387405851193265</v>
          </cell>
          <cell r="W39">
            <v>28.478325745948023</v>
          </cell>
          <cell r="X39">
            <v>0.52316331305568542</v>
          </cell>
          <cell r="Y39">
            <v>0.42735000000000001</v>
          </cell>
          <cell r="AC39">
            <v>0.91200000000000003</v>
          </cell>
          <cell r="AR39" t="e">
            <v>#N/A</v>
          </cell>
          <cell r="BA39">
            <v>-1</v>
          </cell>
        </row>
        <row r="40">
          <cell r="C40" t="str">
            <v>ENGASYCC01</v>
          </cell>
          <cell r="D40" t="str">
            <v>ELC.GAS.NGA.SYG.CC.NEW</v>
          </cell>
          <cell r="E40" t="str">
            <v>GW</v>
          </cell>
          <cell r="F40" t="str">
            <v>PJ</v>
          </cell>
          <cell r="G40" t="str">
            <v>Subres</v>
          </cell>
          <cell r="H40" t="str">
            <v>ELCSYG</v>
          </cell>
          <cell r="I40" t="str">
            <v>ELC</v>
          </cell>
          <cell r="L40">
            <v>2011</v>
          </cell>
          <cell r="M40">
            <v>31.536000000000001</v>
          </cell>
          <cell r="N40" t="e">
            <v>#N/A</v>
          </cell>
          <cell r="O40" t="e">
            <v>#N/A</v>
          </cell>
          <cell r="R40" t="e">
            <v>#N/A</v>
          </cell>
          <cell r="S40" t="e">
            <v>#N/A</v>
          </cell>
          <cell r="T40" t="e">
            <v>#N/A</v>
          </cell>
          <cell r="U40" t="e">
            <v>#N/A</v>
          </cell>
          <cell r="V40" t="e">
            <v>#N/A</v>
          </cell>
          <cell r="W40" t="e">
            <v>#N/A</v>
          </cell>
          <cell r="X40" t="e">
            <v>#N/A</v>
          </cell>
          <cell r="Y40" t="e">
            <v>#N/A</v>
          </cell>
          <cell r="AC40" t="e">
            <v>#N/A</v>
          </cell>
          <cell r="AR40" t="e">
            <v>#N/A</v>
          </cell>
        </row>
        <row r="41">
          <cell r="C41" t="str">
            <v>EOILL00</v>
          </cell>
          <cell r="D41" t="str">
            <v>ELC.HFO.LARGE.EXISTING</v>
          </cell>
          <cell r="E41" t="str">
            <v>GW</v>
          </cell>
          <cell r="F41" t="str">
            <v>PJ</v>
          </cell>
          <cell r="G41" t="str">
            <v>B-Y</v>
          </cell>
          <cell r="H41" t="str">
            <v>ELCHFO</v>
          </cell>
          <cell r="I41" t="str">
            <v>ELC</v>
          </cell>
          <cell r="L41">
            <v>2010</v>
          </cell>
          <cell r="M41">
            <v>31.536000000000001</v>
          </cell>
          <cell r="N41">
            <v>45</v>
          </cell>
          <cell r="O41">
            <v>0.1</v>
          </cell>
          <cell r="Q41">
            <v>1</v>
          </cell>
          <cell r="R41">
            <v>1600</v>
          </cell>
          <cell r="S41">
            <v>1558.544839255499</v>
          </cell>
          <cell r="T41">
            <v>1539.9323181049069</v>
          </cell>
          <cell r="U41">
            <v>1519.6277495769882</v>
          </cell>
          <cell r="V41">
            <v>18.171843177189409</v>
          </cell>
          <cell r="W41">
            <v>18.171843177189409</v>
          </cell>
          <cell r="X41">
            <v>0.2450356415478615</v>
          </cell>
          <cell r="Y41">
            <v>0.45</v>
          </cell>
          <cell r="AA41">
            <v>0</v>
          </cell>
          <cell r="AC41">
            <v>0.90200000000000002</v>
          </cell>
          <cell r="AL41">
            <v>1</v>
          </cell>
          <cell r="AR41">
            <v>60</v>
          </cell>
          <cell r="BA41">
            <v>-4</v>
          </cell>
        </row>
        <row r="42">
          <cell r="C42" t="str">
            <v>EOILL01</v>
          </cell>
          <cell r="D42" t="str">
            <v>ELC.HFO.LARGE.NEW</v>
          </cell>
          <cell r="E42" t="str">
            <v>GW</v>
          </cell>
          <cell r="F42" t="str">
            <v>PJ</v>
          </cell>
          <cell r="G42" t="str">
            <v>B-Y</v>
          </cell>
          <cell r="H42" t="str">
            <v>ELCHFO</v>
          </cell>
          <cell r="I42" t="str">
            <v>ELC</v>
          </cell>
          <cell r="L42">
            <v>2011</v>
          </cell>
          <cell r="M42">
            <v>31.536000000000001</v>
          </cell>
          <cell r="N42">
            <v>45</v>
          </cell>
          <cell r="O42">
            <v>0.1</v>
          </cell>
          <cell r="Q42">
            <v>1</v>
          </cell>
          <cell r="R42">
            <v>1600</v>
          </cell>
          <cell r="S42">
            <v>1558.544839255499</v>
          </cell>
          <cell r="T42">
            <v>1539.9323181049069</v>
          </cell>
          <cell r="U42">
            <v>1519.6277495769882</v>
          </cell>
          <cell r="V42">
            <v>18.171843177189409</v>
          </cell>
          <cell r="W42">
            <v>18.171843177189409</v>
          </cell>
          <cell r="X42">
            <v>0.2450356415478615</v>
          </cell>
          <cell r="Y42">
            <v>0.45</v>
          </cell>
          <cell r="AA42">
            <v>0</v>
          </cell>
          <cell r="AC42">
            <v>0.89</v>
          </cell>
          <cell r="AL42">
            <v>1</v>
          </cell>
          <cell r="AR42">
            <v>60</v>
          </cell>
          <cell r="BA42">
            <v>-4</v>
          </cell>
        </row>
        <row r="43">
          <cell r="C43" t="str">
            <v>EOILS00</v>
          </cell>
          <cell r="D43" t="str">
            <v>ELC.LFO.EXISTING</v>
          </cell>
          <cell r="E43" t="str">
            <v>GW</v>
          </cell>
          <cell r="F43" t="str">
            <v>PJ</v>
          </cell>
          <cell r="G43" t="str">
            <v>B-Y</v>
          </cell>
          <cell r="H43" t="str">
            <v>ELCLFO</v>
          </cell>
          <cell r="I43" t="str">
            <v>ELC</v>
          </cell>
          <cell r="L43">
            <v>2010</v>
          </cell>
          <cell r="M43">
            <v>31.536000000000001</v>
          </cell>
          <cell r="N43">
            <v>45</v>
          </cell>
          <cell r="O43">
            <v>0.1</v>
          </cell>
          <cell r="Q43">
            <v>1</v>
          </cell>
          <cell r="R43">
            <v>670.7531260446973</v>
          </cell>
          <cell r="S43">
            <v>663.90726606717874</v>
          </cell>
          <cell r="T43">
            <v>656.49679908120527</v>
          </cell>
          <cell r="U43">
            <v>650.00381848397126</v>
          </cell>
          <cell r="V43">
            <v>18.171843177189409</v>
          </cell>
          <cell r="W43">
            <v>18.171843177189409</v>
          </cell>
          <cell r="X43">
            <v>0.2450356415478615</v>
          </cell>
          <cell r="Y43">
            <v>0.42735000000000001</v>
          </cell>
          <cell r="AA43">
            <v>0</v>
          </cell>
          <cell r="AC43">
            <v>0.89</v>
          </cell>
          <cell r="AL43">
            <v>1</v>
          </cell>
          <cell r="AR43">
            <v>61</v>
          </cell>
          <cell r="BA43">
            <v>-1</v>
          </cell>
        </row>
        <row r="44">
          <cell r="C44" t="str">
            <v>EOILS01</v>
          </cell>
          <cell r="D44" t="str">
            <v>ELC.LFO.NEW</v>
          </cell>
          <cell r="E44" t="str">
            <v>GW</v>
          </cell>
          <cell r="F44" t="str">
            <v>PJ</v>
          </cell>
          <cell r="G44" t="str">
            <v>B-Y</v>
          </cell>
          <cell r="H44" t="str">
            <v>ELCLFO</v>
          </cell>
          <cell r="I44" t="str">
            <v>ELC</v>
          </cell>
          <cell r="L44">
            <v>2011</v>
          </cell>
          <cell r="M44">
            <v>31.536000000000001</v>
          </cell>
          <cell r="N44">
            <v>45</v>
          </cell>
          <cell r="O44">
            <v>0.1</v>
          </cell>
          <cell r="Q44">
            <v>1</v>
          </cell>
          <cell r="R44">
            <v>670.7531260446973</v>
          </cell>
          <cell r="S44">
            <v>663.90726606717874</v>
          </cell>
          <cell r="T44">
            <v>656.49679908120527</v>
          </cell>
          <cell r="U44">
            <v>650.00381848397126</v>
          </cell>
          <cell r="V44">
            <v>18.171843177189409</v>
          </cell>
          <cell r="W44">
            <v>18.171843177189409</v>
          </cell>
          <cell r="X44">
            <v>0.2450356415478615</v>
          </cell>
          <cell r="Y44">
            <v>0.42735000000000001</v>
          </cell>
          <cell r="AA44">
            <v>0</v>
          </cell>
          <cell r="AC44">
            <v>0.89</v>
          </cell>
          <cell r="AL44">
            <v>1</v>
          </cell>
          <cell r="AR44">
            <v>61</v>
          </cell>
          <cell r="BA44">
            <v>-1</v>
          </cell>
        </row>
        <row r="45">
          <cell r="C45" t="str">
            <v>EHFOBOO00</v>
          </cell>
          <cell r="D45" t="str">
            <v>ELC.HFO.BIOOIL.DUEL.EXISTING</v>
          </cell>
          <cell r="E45" t="str">
            <v>GW</v>
          </cell>
          <cell r="F45" t="str">
            <v>PJ</v>
          </cell>
          <cell r="G45" t="str">
            <v>B-Y</v>
          </cell>
          <cell r="H45" t="str">
            <v>ELCHFO</v>
          </cell>
          <cell r="I45" t="str">
            <v>ELC</v>
          </cell>
          <cell r="L45">
            <v>2010</v>
          </cell>
          <cell r="M45">
            <v>31.536000000000001</v>
          </cell>
          <cell r="N45">
            <v>30</v>
          </cell>
          <cell r="O45">
            <v>0.1</v>
          </cell>
          <cell r="Q45">
            <v>1</v>
          </cell>
          <cell r="R45">
            <v>693</v>
          </cell>
          <cell r="S45">
            <v>693</v>
          </cell>
          <cell r="T45">
            <v>693</v>
          </cell>
          <cell r="U45">
            <v>693</v>
          </cell>
          <cell r="V45">
            <v>18.171843177189409</v>
          </cell>
          <cell r="W45">
            <v>18.171843177189409</v>
          </cell>
          <cell r="X45">
            <v>0.2450356415478615</v>
          </cell>
          <cell r="Y45">
            <v>0.42735000000000001</v>
          </cell>
          <cell r="AC45">
            <v>0.91200000000000003</v>
          </cell>
          <cell r="AL45">
            <v>1</v>
          </cell>
          <cell r="AR45">
            <v>62</v>
          </cell>
          <cell r="BA45">
            <v>-1</v>
          </cell>
        </row>
        <row r="46">
          <cell r="C46" t="str">
            <v>EHFOIGCC01</v>
          </cell>
          <cell r="D46" t="str">
            <v>ELC.HFO.IGCC.NEW</v>
          </cell>
          <cell r="E46" t="str">
            <v>GW</v>
          </cell>
          <cell r="F46" t="str">
            <v>PJ</v>
          </cell>
          <cell r="G46" t="str">
            <v>Subres</v>
          </cell>
          <cell r="H46" t="str">
            <v>ELCHFO</v>
          </cell>
          <cell r="I46" t="str">
            <v>ELC</v>
          </cell>
          <cell r="L46">
            <v>2011</v>
          </cell>
          <cell r="M46">
            <v>31.536000000000001</v>
          </cell>
          <cell r="N46">
            <v>35</v>
          </cell>
          <cell r="O46">
            <v>0.1</v>
          </cell>
          <cell r="Q46">
            <v>1</v>
          </cell>
          <cell r="R46">
            <v>1849.4869443144596</v>
          </cell>
          <cell r="S46">
            <v>1839.6192548249769</v>
          </cell>
          <cell r="T46">
            <v>1818.8266234007099</v>
          </cell>
          <cell r="U46">
            <v>1799.2674531626285</v>
          </cell>
          <cell r="V46">
            <v>48.497239120262051</v>
          </cell>
          <cell r="W46">
            <v>47.180383827838781</v>
          </cell>
          <cell r="X46">
            <v>0.65395414131960694</v>
          </cell>
          <cell r="Y46">
            <v>0.45</v>
          </cell>
          <cell r="AA46">
            <v>0</v>
          </cell>
          <cell r="AC46">
            <v>0.88</v>
          </cell>
          <cell r="AR46">
            <v>63</v>
          </cell>
          <cell r="BA46">
            <v>-5</v>
          </cell>
        </row>
        <row r="47">
          <cell r="C47" t="str">
            <v>EHFOIGCCQ01</v>
          </cell>
          <cell r="D47" t="str">
            <v>ELC.HFO.IGCC.CCS.NEW</v>
          </cell>
          <cell r="E47" t="str">
            <v>GW</v>
          </cell>
          <cell r="F47" t="str">
            <v>PJ</v>
          </cell>
          <cell r="G47" t="str">
            <v>Subres</v>
          </cell>
          <cell r="H47" t="str">
            <v>ELCHFO</v>
          </cell>
          <cell r="I47" t="str">
            <v>ELC</v>
          </cell>
          <cell r="L47">
            <v>2011</v>
          </cell>
          <cell r="M47">
            <v>31.536000000000001</v>
          </cell>
          <cell r="N47">
            <v>35</v>
          </cell>
          <cell r="O47">
            <v>0.1</v>
          </cell>
          <cell r="Q47">
            <v>1</v>
          </cell>
          <cell r="R47">
            <v>2361.6</v>
          </cell>
          <cell r="S47">
            <v>2311.2000000000003</v>
          </cell>
          <cell r="T47">
            <v>2205</v>
          </cell>
          <cell r="U47">
            <v>2105.1</v>
          </cell>
          <cell r="V47">
            <v>68.642731403774533</v>
          </cell>
          <cell r="W47">
            <v>61.187251811520049</v>
          </cell>
          <cell r="X47">
            <v>0.81090313523631263</v>
          </cell>
          <cell r="Y47">
            <v>0.36</v>
          </cell>
          <cell r="AA47">
            <v>0</v>
          </cell>
          <cell r="AC47">
            <v>0.87</v>
          </cell>
          <cell r="AR47">
            <v>64</v>
          </cell>
          <cell r="BA47">
            <v>-5</v>
          </cell>
        </row>
        <row r="48">
          <cell r="C48" t="str">
            <v>EDST00</v>
          </cell>
          <cell r="D48" t="str">
            <v>ELC.DST.GENERATOR.EXISTING</v>
          </cell>
          <cell r="E48" t="str">
            <v>GW</v>
          </cell>
          <cell r="F48" t="str">
            <v>PJ</v>
          </cell>
          <cell r="G48" t="str">
            <v>B-Y</v>
          </cell>
          <cell r="H48" t="str">
            <v>ELCDST</v>
          </cell>
          <cell r="I48" t="str">
            <v>ELC</v>
          </cell>
          <cell r="L48">
            <v>2010</v>
          </cell>
          <cell r="M48">
            <v>31.536000000000001</v>
          </cell>
          <cell r="N48">
            <v>20</v>
          </cell>
          <cell r="O48">
            <v>0.1</v>
          </cell>
          <cell r="Q48">
            <v>1</v>
          </cell>
          <cell r="R48">
            <v>693</v>
          </cell>
          <cell r="S48">
            <v>693</v>
          </cell>
          <cell r="T48">
            <v>693</v>
          </cell>
          <cell r="U48">
            <v>693</v>
          </cell>
          <cell r="V48">
            <v>18.171843177189409</v>
          </cell>
          <cell r="W48">
            <v>18.171843177189409</v>
          </cell>
          <cell r="X48">
            <v>0.2450356415478615</v>
          </cell>
          <cell r="Y48">
            <v>0.34</v>
          </cell>
          <cell r="AC48">
            <v>0.91200000000000003</v>
          </cell>
          <cell r="AL48">
            <v>1</v>
          </cell>
          <cell r="AR48">
            <v>65</v>
          </cell>
          <cell r="BA48">
            <v>-1</v>
          </cell>
        </row>
        <row r="49">
          <cell r="C49" t="str">
            <v>EHYD00</v>
          </cell>
          <cell r="D49" t="str">
            <v>ELC.HYDRO.EXISTING</v>
          </cell>
          <cell r="E49" t="str">
            <v>GW</v>
          </cell>
          <cell r="F49" t="str">
            <v>PJ</v>
          </cell>
          <cell r="G49" t="str">
            <v>B-Y</v>
          </cell>
          <cell r="H49" t="str">
            <v>RNWHYD</v>
          </cell>
          <cell r="I49" t="str">
            <v>ELC</v>
          </cell>
          <cell r="L49">
            <v>2010</v>
          </cell>
          <cell r="M49">
            <v>31.536000000000001</v>
          </cell>
          <cell r="N49">
            <v>100</v>
          </cell>
          <cell r="O49">
            <v>0.1</v>
          </cell>
          <cell r="Q49">
            <v>0.5</v>
          </cell>
          <cell r="R49">
            <v>6005.473403830264</v>
          </cell>
          <cell r="S49">
            <v>5081.9772648430935</v>
          </cell>
          <cell r="T49">
            <v>4691.6902061044675</v>
          </cell>
          <cell r="U49">
            <v>4328.888151502365</v>
          </cell>
          <cell r="V49">
            <v>105.03816793893129</v>
          </cell>
          <cell r="W49">
            <v>105.03816793893129</v>
          </cell>
          <cell r="Y49">
            <v>1</v>
          </cell>
          <cell r="AA49">
            <v>0</v>
          </cell>
          <cell r="AB49">
            <v>0.7</v>
          </cell>
          <cell r="AC49">
            <v>0.372</v>
          </cell>
          <cell r="AL49">
            <v>1</v>
          </cell>
          <cell r="AR49">
            <v>75</v>
          </cell>
          <cell r="BA49">
            <v>-8</v>
          </cell>
        </row>
        <row r="50">
          <cell r="C50" t="str">
            <v>EHYD01</v>
          </cell>
          <cell r="D50" t="str">
            <v>ELC.HYDRO.NEW</v>
          </cell>
          <cell r="E50" t="str">
            <v>GW</v>
          </cell>
          <cell r="F50" t="str">
            <v>PJ</v>
          </cell>
          <cell r="G50" t="str">
            <v>Subres</v>
          </cell>
          <cell r="H50" t="str">
            <v>RNWHYD</v>
          </cell>
          <cell r="I50" t="str">
            <v>ELC</v>
          </cell>
          <cell r="L50">
            <v>2011</v>
          </cell>
          <cell r="M50">
            <v>31.536000000000001</v>
          </cell>
          <cell r="N50">
            <v>100</v>
          </cell>
          <cell r="O50">
            <v>0.1</v>
          </cell>
          <cell r="Q50">
            <v>0.5</v>
          </cell>
          <cell r="R50">
            <v>6005.473403830264</v>
          </cell>
          <cell r="S50">
            <v>5081.9772648430935</v>
          </cell>
          <cell r="T50">
            <v>4691.6902061044675</v>
          </cell>
          <cell r="U50">
            <v>4328.888151502365</v>
          </cell>
          <cell r="V50">
            <v>105.03816793893129</v>
          </cell>
          <cell r="W50">
            <v>105.03816793893129</v>
          </cell>
          <cell r="Y50">
            <v>1</v>
          </cell>
          <cell r="AB50">
            <v>0.7</v>
          </cell>
          <cell r="AC50">
            <v>0.372</v>
          </cell>
          <cell r="AR50">
            <v>75</v>
          </cell>
          <cell r="BA50">
            <v>-8</v>
          </cell>
        </row>
        <row r="51">
          <cell r="C51" t="str">
            <v>EHYDROR00</v>
          </cell>
          <cell r="D51" t="str">
            <v>ELC.HYDRO.RUNOFRIVER.EXISTING</v>
          </cell>
          <cell r="E51" t="str">
            <v>GW</v>
          </cell>
          <cell r="F51" t="str">
            <v>PJ</v>
          </cell>
          <cell r="G51" t="str">
            <v>B-Y</v>
          </cell>
          <cell r="H51" t="str">
            <v>HYDROR</v>
          </cell>
          <cell r="I51" t="str">
            <v>ELC</v>
          </cell>
          <cell r="L51">
            <v>2010</v>
          </cell>
          <cell r="M51">
            <v>31.536000000000001</v>
          </cell>
          <cell r="N51">
            <v>100</v>
          </cell>
          <cell r="O51">
            <v>0.1</v>
          </cell>
          <cell r="Q51">
            <v>0.5</v>
          </cell>
          <cell r="R51">
            <v>2185</v>
          </cell>
          <cell r="S51">
            <v>1849</v>
          </cell>
          <cell r="T51">
            <v>1707</v>
          </cell>
          <cell r="U51">
            <v>1575</v>
          </cell>
          <cell r="V51">
            <v>19.664999999999999</v>
          </cell>
          <cell r="W51">
            <v>14.174999999999999</v>
          </cell>
          <cell r="X51">
            <v>5.5555555555555559E-2</v>
          </cell>
          <cell r="Y51">
            <v>0.45</v>
          </cell>
          <cell r="Z51">
            <v>0.45</v>
          </cell>
          <cell r="AC51">
            <v>0.98</v>
          </cell>
          <cell r="AD51">
            <v>0.45</v>
          </cell>
          <cell r="AE51">
            <v>0.45</v>
          </cell>
          <cell r="AF51">
            <v>0.45</v>
          </cell>
          <cell r="AG51">
            <v>0.45</v>
          </cell>
          <cell r="AH51">
            <v>0.45</v>
          </cell>
          <cell r="AI51">
            <v>0.45</v>
          </cell>
          <cell r="AJ51">
            <v>0.45</v>
          </cell>
          <cell r="AK51">
            <v>0.45</v>
          </cell>
          <cell r="AL51">
            <v>1</v>
          </cell>
          <cell r="AR51">
            <v>76</v>
          </cell>
          <cell r="BA51">
            <v>-1</v>
          </cell>
        </row>
        <row r="52">
          <cell r="C52" t="str">
            <v>EHYDPMP00</v>
          </cell>
          <cell r="D52" t="str">
            <v>ELC.STORAGE.PUMPEDHYDRO.EXISTING</v>
          </cell>
          <cell r="E52" t="str">
            <v>GW</v>
          </cell>
          <cell r="F52" t="str">
            <v>PJ</v>
          </cell>
          <cell r="G52" t="str">
            <v>B-Y</v>
          </cell>
          <cell r="H52" t="str">
            <v>ELC</v>
          </cell>
          <cell r="I52" t="str">
            <v>ELC</v>
          </cell>
          <cell r="L52">
            <v>2010</v>
          </cell>
          <cell r="M52">
            <v>31.536000000000001</v>
          </cell>
          <cell r="N52">
            <v>100</v>
          </cell>
          <cell r="O52">
            <v>0.1</v>
          </cell>
          <cell r="Q52">
            <v>0.95</v>
          </cell>
          <cell r="R52">
            <v>1747.0880305343512</v>
          </cell>
          <cell r="S52">
            <v>1747.0880305343512</v>
          </cell>
          <cell r="T52">
            <v>1747.0880305343512</v>
          </cell>
          <cell r="U52">
            <v>1747.0880305343512</v>
          </cell>
          <cell r="V52">
            <v>26.617984732824425</v>
          </cell>
          <cell r="W52">
            <v>26.617984732824425</v>
          </cell>
          <cell r="X52" t="str">
            <v/>
          </cell>
          <cell r="Y52">
            <v>0.76923076923076916</v>
          </cell>
          <cell r="AA52">
            <v>0</v>
          </cell>
          <cell r="AB52">
            <v>0.95</v>
          </cell>
          <cell r="AC52">
            <v>1</v>
          </cell>
          <cell r="AL52">
            <v>1</v>
          </cell>
          <cell r="AR52">
            <v>77</v>
          </cell>
          <cell r="BA52">
            <v>-7</v>
          </cell>
        </row>
        <row r="53">
          <cell r="C53" t="str">
            <v>EHYDPMP01</v>
          </cell>
          <cell r="D53" t="str">
            <v>ELC.STORAGE.PUMPEDHYDRO.NEW</v>
          </cell>
          <cell r="E53" t="str">
            <v>GW</v>
          </cell>
          <cell r="F53" t="str">
            <v>PJ</v>
          </cell>
          <cell r="G53" t="str">
            <v>Subres</v>
          </cell>
          <cell r="H53" t="str">
            <v>ELC</v>
          </cell>
          <cell r="I53" t="str">
            <v>ELC</v>
          </cell>
          <cell r="L53">
            <v>2011</v>
          </cell>
          <cell r="M53">
            <v>31.536000000000001</v>
          </cell>
          <cell r="N53">
            <v>100</v>
          </cell>
          <cell r="O53">
            <v>0.1</v>
          </cell>
          <cell r="Q53">
            <v>0.95</v>
          </cell>
          <cell r="R53">
            <v>1747.0880305343512</v>
          </cell>
          <cell r="S53">
            <v>1747.0880305343512</v>
          </cell>
          <cell r="T53">
            <v>1747.0880305343512</v>
          </cell>
          <cell r="U53">
            <v>1747.0880305343512</v>
          </cell>
          <cell r="V53">
            <v>26.617984732824425</v>
          </cell>
          <cell r="W53">
            <v>26.617984732824425</v>
          </cell>
          <cell r="X53" t="str">
            <v/>
          </cell>
          <cell r="Y53">
            <v>0.76923076923076916</v>
          </cell>
          <cell r="AA53">
            <v>0</v>
          </cell>
          <cell r="AB53">
            <v>0.95</v>
          </cell>
          <cell r="AC53">
            <v>1</v>
          </cell>
          <cell r="AR53">
            <v>77</v>
          </cell>
          <cell r="BA53">
            <v>-7</v>
          </cell>
        </row>
        <row r="54">
          <cell r="C54" t="str">
            <v>ENUCMAG00</v>
          </cell>
          <cell r="D54" t="str">
            <v>ELC.NUCLEAR.MAGNOX.EXISTING</v>
          </cell>
          <cell r="E54" t="str">
            <v>GW</v>
          </cell>
          <cell r="F54" t="str">
            <v>PJ</v>
          </cell>
          <cell r="G54" t="str">
            <v>B-Y</v>
          </cell>
          <cell r="H54" t="str">
            <v>URN</v>
          </cell>
          <cell r="I54" t="str">
            <v>ELC</v>
          </cell>
          <cell r="L54">
            <v>2010</v>
          </cell>
          <cell r="M54">
            <v>31.536000000000001</v>
          </cell>
          <cell r="N54">
            <v>40</v>
          </cell>
          <cell r="O54">
            <v>0.1</v>
          </cell>
          <cell r="Q54">
            <v>1</v>
          </cell>
          <cell r="R54" t="str">
            <v/>
          </cell>
          <cell r="S54" t="str">
            <v/>
          </cell>
          <cell r="T54" t="str">
            <v/>
          </cell>
          <cell r="U54" t="str">
            <v/>
          </cell>
          <cell r="V54">
            <v>56.195419847328239</v>
          </cell>
          <cell r="W54">
            <v>56.195419847328239</v>
          </cell>
          <cell r="X54">
            <v>0.59083969465648856</v>
          </cell>
          <cell r="Y54">
            <v>0.31595576619273302</v>
          </cell>
          <cell r="AA54">
            <v>0</v>
          </cell>
          <cell r="AB54">
            <v>1</v>
          </cell>
          <cell r="AC54">
            <v>0.82</v>
          </cell>
          <cell r="AL54">
            <v>1</v>
          </cell>
          <cell r="AR54">
            <v>85</v>
          </cell>
          <cell r="AT54" t="str">
            <v>Resid: to close in 2014</v>
          </cell>
          <cell r="AU54" t="str">
            <v>"In 2012 EDF announced it expects 7 year life extensions on average across all AGRs, including the recently life-extended Heysham 1 and Hartlepool. A 20 year life extension is the strategic target for the Sizewell B PWR. These life extensions are subject to detailed review and approval"</v>
          </cell>
        </row>
        <row r="55">
          <cell r="C55" t="str">
            <v>ENUCMAG00</v>
          </cell>
          <cell r="D55" t="str">
            <v>ELC.NUCLEAR.MAGNOX.EXISTING</v>
          </cell>
          <cell r="E55" t="str">
            <v>GW</v>
          </cell>
          <cell r="F55" t="str">
            <v>PJ</v>
          </cell>
          <cell r="G55" t="str">
            <v>B-Y</v>
          </cell>
          <cell r="I55" t="str">
            <v>URNU</v>
          </cell>
          <cell r="L55">
            <v>2010</v>
          </cell>
          <cell r="M55">
            <v>31.536000000000001</v>
          </cell>
          <cell r="O55">
            <v>0.1</v>
          </cell>
          <cell r="AB55">
            <v>1</v>
          </cell>
          <cell r="AC55">
            <v>0.82</v>
          </cell>
          <cell r="AL55">
            <v>1</v>
          </cell>
        </row>
        <row r="56">
          <cell r="C56" t="str">
            <v>ENUCAGR00</v>
          </cell>
          <cell r="D56" t="str">
            <v>ELC.NUCLEAR.AGR.EXISTING</v>
          </cell>
          <cell r="E56" t="str">
            <v>GW</v>
          </cell>
          <cell r="F56" t="str">
            <v>PJ</v>
          </cell>
          <cell r="G56" t="str">
            <v>B-Y</v>
          </cell>
          <cell r="H56" t="str">
            <v>URN045</v>
          </cell>
          <cell r="I56" t="str">
            <v>ELC</v>
          </cell>
          <cell r="L56">
            <v>2010</v>
          </cell>
          <cell r="M56">
            <v>31.536000000000001</v>
          </cell>
          <cell r="N56">
            <v>50</v>
          </cell>
          <cell r="O56">
            <v>0.1</v>
          </cell>
          <cell r="Q56">
            <v>1</v>
          </cell>
          <cell r="R56" t="str">
            <v/>
          </cell>
          <cell r="S56" t="str">
            <v/>
          </cell>
          <cell r="T56" t="str">
            <v/>
          </cell>
          <cell r="U56" t="str">
            <v/>
          </cell>
          <cell r="V56">
            <v>56.195419847328239</v>
          </cell>
          <cell r="W56">
            <v>56.195419847328239</v>
          </cell>
          <cell r="X56">
            <v>5.9083969465648853E-2</v>
          </cell>
          <cell r="Y56">
            <v>0.31595576619273302</v>
          </cell>
          <cell r="AA56">
            <v>0</v>
          </cell>
          <cell r="AB56">
            <v>1</v>
          </cell>
          <cell r="AC56">
            <v>0.82</v>
          </cell>
          <cell r="AL56">
            <v>1</v>
          </cell>
          <cell r="AR56">
            <v>86</v>
          </cell>
          <cell r="AT56" t="str">
            <v>Closures between 2018 and 2023</v>
          </cell>
        </row>
        <row r="57">
          <cell r="C57" t="str">
            <v>ENUCAGR00</v>
          </cell>
          <cell r="D57" t="str">
            <v>ELC.NUCLEAR.AGR.EXISTING</v>
          </cell>
          <cell r="E57" t="str">
            <v>GW</v>
          </cell>
          <cell r="F57" t="str">
            <v>PJ</v>
          </cell>
          <cell r="G57" t="str">
            <v>B-Y</v>
          </cell>
          <cell r="I57" t="str">
            <v>URNU</v>
          </cell>
          <cell r="L57">
            <v>2010</v>
          </cell>
          <cell r="M57">
            <v>31.536000000000001</v>
          </cell>
          <cell r="O57">
            <v>0.1</v>
          </cell>
          <cell r="AB57">
            <v>1</v>
          </cell>
          <cell r="AC57">
            <v>0.82</v>
          </cell>
          <cell r="AL57">
            <v>1</v>
          </cell>
        </row>
        <row r="58">
          <cell r="C58" t="str">
            <v>ENUCPWR00</v>
          </cell>
          <cell r="D58" t="str">
            <v>ELC.NUCLEAR.PWR.EXISTING</v>
          </cell>
          <cell r="E58" t="str">
            <v>GW</v>
          </cell>
          <cell r="F58" t="str">
            <v>PJ</v>
          </cell>
          <cell r="G58" t="str">
            <v>B-Y</v>
          </cell>
          <cell r="H58" t="str">
            <v>URN045</v>
          </cell>
          <cell r="I58" t="str">
            <v>ELC</v>
          </cell>
          <cell r="L58">
            <v>2010</v>
          </cell>
          <cell r="M58">
            <v>31.536000000000001</v>
          </cell>
          <cell r="N58">
            <v>60</v>
          </cell>
          <cell r="O58">
            <v>0.1</v>
          </cell>
          <cell r="Q58">
            <v>1</v>
          </cell>
          <cell r="R58" t="str">
            <v/>
          </cell>
          <cell r="S58" t="str">
            <v/>
          </cell>
          <cell r="T58" t="str">
            <v/>
          </cell>
          <cell r="U58" t="str">
            <v/>
          </cell>
          <cell r="V58">
            <v>56.195419847328239</v>
          </cell>
          <cell r="W58">
            <v>56.195419847328239</v>
          </cell>
          <cell r="X58">
            <v>0.59083969465648856</v>
          </cell>
          <cell r="Y58">
            <v>0.31595576619273302</v>
          </cell>
          <cell r="AA58">
            <v>0</v>
          </cell>
          <cell r="AB58">
            <v>1</v>
          </cell>
          <cell r="AC58">
            <v>0.82</v>
          </cell>
          <cell r="AL58">
            <v>1</v>
          </cell>
          <cell r="AR58">
            <v>87</v>
          </cell>
          <cell r="AT58" t="str">
            <v>Closure in 2035</v>
          </cell>
        </row>
        <row r="59">
          <cell r="C59" t="str">
            <v>ENUCPWR00</v>
          </cell>
          <cell r="D59" t="str">
            <v>ELC.NUCLEAR.PWR.EXISTING</v>
          </cell>
          <cell r="E59" t="str">
            <v>GW</v>
          </cell>
          <cell r="F59" t="str">
            <v>PJ</v>
          </cell>
          <cell r="G59" t="str">
            <v>B-Y</v>
          </cell>
          <cell r="I59" t="str">
            <v>URNU</v>
          </cell>
          <cell r="L59">
            <v>2010</v>
          </cell>
          <cell r="M59">
            <v>31.536000000000001</v>
          </cell>
          <cell r="O59">
            <v>0.1</v>
          </cell>
          <cell r="AB59">
            <v>1</v>
          </cell>
          <cell r="AC59">
            <v>0.82</v>
          </cell>
          <cell r="AL59">
            <v>1</v>
          </cell>
        </row>
        <row r="60">
          <cell r="C60" t="str">
            <v>ENUCPWR101</v>
          </cell>
          <cell r="D60" t="str">
            <v>ELC.NUCLEAR.GEN3.PWR.EPR.NEW</v>
          </cell>
          <cell r="E60" t="str">
            <v>GW</v>
          </cell>
          <cell r="F60" t="str">
            <v>PJ</v>
          </cell>
          <cell r="G60" t="str">
            <v>Subres</v>
          </cell>
          <cell r="H60" t="str">
            <v>URN045</v>
          </cell>
          <cell r="I60" t="str">
            <v>ELC</v>
          </cell>
          <cell r="L60">
            <v>2011</v>
          </cell>
          <cell r="M60">
            <v>31.536000000000001</v>
          </cell>
          <cell r="N60">
            <v>60</v>
          </cell>
          <cell r="O60">
            <v>0.1</v>
          </cell>
          <cell r="Q60">
            <v>1</v>
          </cell>
          <cell r="R60">
            <v>2650</v>
          </cell>
          <cell r="S60">
            <v>2356</v>
          </cell>
          <cell r="T60">
            <v>2184</v>
          </cell>
          <cell r="U60">
            <v>2026</v>
          </cell>
          <cell r="V60">
            <v>39.75</v>
          </cell>
          <cell r="W60">
            <v>30.39</v>
          </cell>
          <cell r="X60">
            <v>0.55555555555555558</v>
          </cell>
          <cell r="Y60">
            <v>1</v>
          </cell>
          <cell r="AB60">
            <v>1</v>
          </cell>
          <cell r="AC60">
            <v>0.90800000000000003</v>
          </cell>
          <cell r="AR60">
            <v>88</v>
          </cell>
          <cell r="BA60">
            <v>-8</v>
          </cell>
        </row>
        <row r="61">
          <cell r="C61" t="str">
            <v>ENUCPWR101</v>
          </cell>
          <cell r="D61" t="str">
            <v>ELC.NUCLEAR.GEN3.PWR.EPR.NEW</v>
          </cell>
          <cell r="E61" t="str">
            <v>GW</v>
          </cell>
          <cell r="F61" t="str">
            <v>PJ</v>
          </cell>
          <cell r="G61" t="str">
            <v>Subres</v>
          </cell>
          <cell r="I61" t="str">
            <v>URNU</v>
          </cell>
          <cell r="L61">
            <v>2011</v>
          </cell>
          <cell r="M61">
            <v>31.536000000000001</v>
          </cell>
          <cell r="O61">
            <v>0.1</v>
          </cell>
        </row>
        <row r="62">
          <cell r="C62" t="str">
            <v>ENUCPWR201</v>
          </cell>
          <cell r="D62" t="str">
            <v>ELC.NUCLEAR.GEN3.PWR.AP1000.NEW</v>
          </cell>
          <cell r="E62" t="str">
            <v>GW</v>
          </cell>
          <cell r="F62" t="str">
            <v>PJ</v>
          </cell>
          <cell r="G62" t="str">
            <v>Subres</v>
          </cell>
          <cell r="H62" t="str">
            <v>URN045</v>
          </cell>
          <cell r="I62" t="str">
            <v>ELC</v>
          </cell>
          <cell r="L62">
            <v>2011</v>
          </cell>
          <cell r="M62">
            <v>31.536000000000001</v>
          </cell>
          <cell r="N62">
            <v>60</v>
          </cell>
          <cell r="O62">
            <v>0.1</v>
          </cell>
          <cell r="Q62">
            <v>1</v>
          </cell>
          <cell r="R62" t="str">
            <v/>
          </cell>
          <cell r="S62" t="str">
            <v/>
          </cell>
          <cell r="T62" t="str">
            <v/>
          </cell>
          <cell r="U62" t="str">
            <v/>
          </cell>
          <cell r="V62" t="str">
            <v/>
          </cell>
          <cell r="W62" t="str">
            <v/>
          </cell>
          <cell r="X62" t="str">
            <v/>
          </cell>
          <cell r="Y62" t="str">
            <v/>
          </cell>
          <cell r="AA62">
            <v>0</v>
          </cell>
          <cell r="AC62">
            <v>0.90800000000000003</v>
          </cell>
          <cell r="AR62">
            <v>89</v>
          </cell>
          <cell r="BA62">
            <v>-8</v>
          </cell>
        </row>
        <row r="63">
          <cell r="C63" t="str">
            <v>ENUCPWR201</v>
          </cell>
          <cell r="D63" t="str">
            <v>ELC.NUCLEAR.GEN3.PWR.AP1000.NEW</v>
          </cell>
          <cell r="E63" t="str">
            <v>GW</v>
          </cell>
          <cell r="F63" t="str">
            <v>PJ</v>
          </cell>
          <cell r="G63" t="str">
            <v>Subres</v>
          </cell>
          <cell r="I63" t="str">
            <v>URNU</v>
          </cell>
          <cell r="L63">
            <v>2011</v>
          </cell>
          <cell r="M63">
            <v>31.536000000000001</v>
          </cell>
          <cell r="O63">
            <v>0.1</v>
          </cell>
        </row>
        <row r="64">
          <cell r="C64" t="str">
            <v>ENUCABWR01</v>
          </cell>
          <cell r="D64" t="str">
            <v>ELC.NUCLEAR.GEN3.ABWR.NEW</v>
          </cell>
          <cell r="E64" t="str">
            <v>GW</v>
          </cell>
          <cell r="F64" t="str">
            <v>PJ</v>
          </cell>
          <cell r="G64" t="str">
            <v>Subres</v>
          </cell>
          <cell r="H64" t="str">
            <v>URN09</v>
          </cell>
          <cell r="I64" t="str">
            <v>ELC</v>
          </cell>
          <cell r="L64">
            <v>2011</v>
          </cell>
          <cell r="M64">
            <v>31.536000000000001</v>
          </cell>
          <cell r="N64">
            <v>60</v>
          </cell>
          <cell r="O64">
            <v>0.1</v>
          </cell>
          <cell r="Q64">
            <v>1</v>
          </cell>
          <cell r="R64">
            <v>2604</v>
          </cell>
          <cell r="S64">
            <v>2235</v>
          </cell>
          <cell r="T64">
            <v>2074</v>
          </cell>
          <cell r="U64">
            <v>1926</v>
          </cell>
          <cell r="V64">
            <v>39.059999999999995</v>
          </cell>
          <cell r="W64">
            <v>28.89</v>
          </cell>
          <cell r="X64">
            <v>0.55555555555555558</v>
          </cell>
          <cell r="Y64" t="str">
            <v/>
          </cell>
          <cell r="AC64">
            <v>0.90800000000000003</v>
          </cell>
          <cell r="AR64">
            <v>90</v>
          </cell>
          <cell r="BA64">
            <v>-8</v>
          </cell>
        </row>
        <row r="65">
          <cell r="C65" t="str">
            <v>ENUCABWR01</v>
          </cell>
          <cell r="D65" t="str">
            <v>ELC.NUCLEAR.GEN3.ABWR.NEW</v>
          </cell>
          <cell r="E65" t="str">
            <v>GW</v>
          </cell>
          <cell r="F65" t="str">
            <v>PJ</v>
          </cell>
          <cell r="G65" t="str">
            <v>Subres</v>
          </cell>
          <cell r="I65" t="str">
            <v>URNU</v>
          </cell>
          <cell r="L65">
            <v>2011</v>
          </cell>
          <cell r="M65">
            <v>31.536000000000001</v>
          </cell>
          <cell r="O65">
            <v>0.1</v>
          </cell>
        </row>
        <row r="66">
          <cell r="C66" t="str">
            <v>ENUCG401</v>
          </cell>
          <cell r="D66" t="str">
            <v>ELC.NUCLEAR.GEN4.NEW</v>
          </cell>
          <cell r="E66" t="str">
            <v>GW</v>
          </cell>
          <cell r="F66" t="str">
            <v>PJ</v>
          </cell>
          <cell r="G66" t="str">
            <v>Subres</v>
          </cell>
          <cell r="H66" t="str">
            <v>URN19</v>
          </cell>
          <cell r="I66" t="str">
            <v>ELC</v>
          </cell>
          <cell r="L66">
            <v>2030</v>
          </cell>
          <cell r="M66">
            <v>31.536000000000001</v>
          </cell>
          <cell r="N66">
            <v>60</v>
          </cell>
          <cell r="O66">
            <v>0.1</v>
          </cell>
          <cell r="Q66">
            <v>1</v>
          </cell>
          <cell r="R66" t="str">
            <v/>
          </cell>
          <cell r="S66" t="str">
            <v/>
          </cell>
          <cell r="T66" t="str">
            <v/>
          </cell>
          <cell r="U66" t="str">
            <v/>
          </cell>
          <cell r="V66" t="str">
            <v/>
          </cell>
          <cell r="W66" t="str">
            <v/>
          </cell>
          <cell r="X66" t="str">
            <v/>
          </cell>
          <cell r="Y66">
            <v>1</v>
          </cell>
          <cell r="AA66">
            <v>0</v>
          </cell>
          <cell r="AC66">
            <v>0.90800000000000003</v>
          </cell>
          <cell r="AR66">
            <v>91</v>
          </cell>
          <cell r="BA66">
            <v>-4</v>
          </cell>
        </row>
        <row r="67">
          <cell r="C67" t="str">
            <v>ENUCFUS01</v>
          </cell>
          <cell r="D67" t="str">
            <v>ELC.NUCLEAR.FUSION.NEW</v>
          </cell>
          <cell r="E67" t="str">
            <v>GW</v>
          </cell>
          <cell r="F67" t="str">
            <v>PJ</v>
          </cell>
          <cell r="G67" t="str">
            <v>Subres</v>
          </cell>
          <cell r="H67" t="str">
            <v>ISO</v>
          </cell>
          <cell r="I67" t="str">
            <v>ELC</v>
          </cell>
          <cell r="L67">
            <v>2057</v>
          </cell>
          <cell r="M67">
            <v>31.536000000000001</v>
          </cell>
          <cell r="N67">
            <v>60</v>
          </cell>
          <cell r="O67">
            <v>0.1</v>
          </cell>
          <cell r="Q67">
            <v>1</v>
          </cell>
          <cell r="R67" t="str">
            <v/>
          </cell>
          <cell r="S67" t="str">
            <v/>
          </cell>
          <cell r="T67" t="str">
            <v/>
          </cell>
          <cell r="U67" t="str">
            <v/>
          </cell>
          <cell r="V67" t="str">
            <v/>
          </cell>
          <cell r="W67" t="str">
            <v/>
          </cell>
          <cell r="X67" t="str">
            <v/>
          </cell>
          <cell r="Y67">
            <v>1</v>
          </cell>
          <cell r="AA67">
            <v>0</v>
          </cell>
          <cell r="AC67">
            <v>0.90800000000000003</v>
          </cell>
          <cell r="AR67">
            <v>92</v>
          </cell>
          <cell r="BA67">
            <v>-8</v>
          </cell>
        </row>
        <row r="68">
          <cell r="C68" t="str">
            <v>EWNDONS00</v>
          </cell>
          <cell r="D68" t="str">
            <v>ELC.WIND.RNW.ONSHORE.EXISTING</v>
          </cell>
          <cell r="E68" t="str">
            <v>GW</v>
          </cell>
          <cell r="F68" t="str">
            <v>PJ</v>
          </cell>
          <cell r="G68" t="str">
            <v>B-Y</v>
          </cell>
          <cell r="H68" t="str">
            <v>WNDONS</v>
          </cell>
          <cell r="I68" t="str">
            <v>ELC</v>
          </cell>
          <cell r="L68">
            <v>2010</v>
          </cell>
          <cell r="M68">
            <v>31.536000000000001</v>
          </cell>
          <cell r="N68">
            <v>25</v>
          </cell>
          <cell r="O68">
            <v>0.1</v>
          </cell>
          <cell r="Q68">
            <v>0.1</v>
          </cell>
          <cell r="R68" t="str">
            <v/>
          </cell>
          <cell r="S68" t="str">
            <v/>
          </cell>
          <cell r="T68" t="str">
            <v/>
          </cell>
          <cell r="U68" t="str">
            <v/>
          </cell>
          <cell r="V68">
            <v>13.15</v>
          </cell>
          <cell r="W68">
            <v>9.61</v>
          </cell>
          <cell r="X68" t="str">
            <v/>
          </cell>
          <cell r="Y68">
            <v>1</v>
          </cell>
          <cell r="AA68">
            <v>0</v>
          </cell>
          <cell r="AC68">
            <v>1</v>
          </cell>
          <cell r="AD68">
            <v>0.32281942294159044</v>
          </cell>
          <cell r="AE68">
            <v>0.30022800844475717</v>
          </cell>
          <cell r="AF68">
            <v>0.23096748768472905</v>
          </cell>
          <cell r="AG68">
            <v>0.22591414496833218</v>
          </cell>
          <cell r="AH68">
            <v>0.30409232934553132</v>
          </cell>
          <cell r="AI68">
            <v>0.26158479943701618</v>
          </cell>
          <cell r="AJ68">
            <v>0.35849007741027439</v>
          </cell>
          <cell r="AK68">
            <v>0.33292610837438419</v>
          </cell>
          <cell r="AL68">
            <v>1</v>
          </cell>
          <cell r="AR68">
            <v>100</v>
          </cell>
          <cell r="BA68">
            <v>-1</v>
          </cell>
        </row>
        <row r="69">
          <cell r="C69" t="str">
            <v>EWNDONS101</v>
          </cell>
          <cell r="D69" t="str">
            <v>ELC.WIND.RNW.ONSHORE.9m/s.T1.NEW</v>
          </cell>
          <cell r="E69" t="str">
            <v>GW</v>
          </cell>
          <cell r="F69" t="str">
            <v>PJ</v>
          </cell>
          <cell r="G69" t="str">
            <v>Subres</v>
          </cell>
          <cell r="H69" t="str">
            <v>WNDONS</v>
          </cell>
          <cell r="I69" t="str">
            <v>ELC</v>
          </cell>
          <cell r="L69">
            <v>2011</v>
          </cell>
          <cell r="M69">
            <v>31.536000000000001</v>
          </cell>
          <cell r="N69">
            <v>25</v>
          </cell>
          <cell r="O69">
            <v>0.1</v>
          </cell>
          <cell r="Q69">
            <v>0.1</v>
          </cell>
          <cell r="R69">
            <v>1315</v>
          </cell>
          <cell r="S69">
            <v>1145</v>
          </cell>
          <cell r="T69">
            <v>1049</v>
          </cell>
          <cell r="U69">
            <v>961</v>
          </cell>
          <cell r="V69">
            <v>13.15</v>
          </cell>
          <cell r="W69">
            <v>9.61</v>
          </cell>
          <cell r="X69" t="str">
            <v/>
          </cell>
          <cell r="Y69">
            <v>1</v>
          </cell>
          <cell r="AC69">
            <v>1</v>
          </cell>
          <cell r="AD69">
            <v>0.574716396903589</v>
          </cell>
          <cell r="AE69">
            <v>0.53449683321604491</v>
          </cell>
          <cell r="AF69">
            <v>0.4111921182266009</v>
          </cell>
          <cell r="AG69">
            <v>0.4021956368754398</v>
          </cell>
          <cell r="AH69">
            <v>0.54137649542575639</v>
          </cell>
          <cell r="AI69">
            <v>0.46570021111893023</v>
          </cell>
          <cell r="AJ69">
            <v>0.63822097114707943</v>
          </cell>
          <cell r="AK69">
            <v>0.5927093596059112</v>
          </cell>
          <cell r="AR69">
            <v>102</v>
          </cell>
          <cell r="BA69">
            <v>-1</v>
          </cell>
        </row>
        <row r="70">
          <cell r="C70" t="str">
            <v>EWNDONS201</v>
          </cell>
          <cell r="D70" t="str">
            <v>ELC.WIND.RNW.ONSHORE.8.5m/s.T2.NEW</v>
          </cell>
          <cell r="E70" t="str">
            <v>GW</v>
          </cell>
          <cell r="F70" t="str">
            <v>PJ</v>
          </cell>
          <cell r="G70" t="str">
            <v>Subres</v>
          </cell>
          <cell r="H70" t="str">
            <v>WNDONS</v>
          </cell>
          <cell r="I70" t="str">
            <v>ELC</v>
          </cell>
          <cell r="L70">
            <v>2011</v>
          </cell>
          <cell r="M70">
            <v>31.536000000000001</v>
          </cell>
          <cell r="N70">
            <v>25</v>
          </cell>
          <cell r="O70">
            <v>0.1</v>
          </cell>
          <cell r="Q70">
            <v>0.1</v>
          </cell>
          <cell r="R70">
            <v>1315</v>
          </cell>
          <cell r="S70">
            <v>1145</v>
          </cell>
          <cell r="T70">
            <v>1049</v>
          </cell>
          <cell r="U70">
            <v>961</v>
          </cell>
          <cell r="V70">
            <v>13.15</v>
          </cell>
          <cell r="W70">
            <v>9.61</v>
          </cell>
          <cell r="X70" t="str">
            <v/>
          </cell>
          <cell r="Y70">
            <v>1</v>
          </cell>
          <cell r="AC70">
            <v>1</v>
          </cell>
          <cell r="AD70">
            <v>0.52580436312456014</v>
          </cell>
          <cell r="AE70">
            <v>0.48900774102744538</v>
          </cell>
          <cell r="AF70">
            <v>0.37619704433497531</v>
          </cell>
          <cell r="AG70">
            <v>0.36796622097114706</v>
          </cell>
          <cell r="AH70">
            <v>0.49530190007037289</v>
          </cell>
          <cell r="AI70">
            <v>0.42606615059817021</v>
          </cell>
          <cell r="AJ70">
            <v>0.58390429275158329</v>
          </cell>
          <cell r="AK70">
            <v>0.54226600985221662</v>
          </cell>
          <cell r="AR70">
            <v>102</v>
          </cell>
          <cell r="BA70">
            <v>-1</v>
          </cell>
        </row>
        <row r="71">
          <cell r="C71" t="str">
            <v>EWNDONS301</v>
          </cell>
          <cell r="D71" t="str">
            <v>ELC.WIND.RNW.ONSHORE.8m/s.T3.NEW</v>
          </cell>
          <cell r="E71" t="str">
            <v>GW</v>
          </cell>
          <cell r="F71" t="str">
            <v>PJ</v>
          </cell>
          <cell r="G71" t="str">
            <v>Subres</v>
          </cell>
          <cell r="H71" t="str">
            <v>WNDONS</v>
          </cell>
          <cell r="I71" t="str">
            <v>ELC</v>
          </cell>
          <cell r="L71">
            <v>2011</v>
          </cell>
          <cell r="M71">
            <v>31.536000000000001</v>
          </cell>
          <cell r="N71">
            <v>25</v>
          </cell>
          <cell r="O71">
            <v>0.1</v>
          </cell>
          <cell r="Q71">
            <v>0.1</v>
          </cell>
          <cell r="R71">
            <v>1315</v>
          </cell>
          <cell r="S71">
            <v>1145</v>
          </cell>
          <cell r="T71">
            <v>1049</v>
          </cell>
          <cell r="U71">
            <v>961</v>
          </cell>
          <cell r="V71">
            <v>13.15</v>
          </cell>
          <cell r="W71">
            <v>9.61</v>
          </cell>
          <cell r="X71" t="str">
            <v/>
          </cell>
          <cell r="Y71">
            <v>1</v>
          </cell>
          <cell r="AC71">
            <v>1</v>
          </cell>
          <cell r="AD71">
            <v>0.47689232934553127</v>
          </cell>
          <cell r="AE71">
            <v>0.44351864883884584</v>
          </cell>
          <cell r="AF71">
            <v>0.34120197044334971</v>
          </cell>
          <cell r="AG71">
            <v>0.33373680506685433</v>
          </cell>
          <cell r="AH71">
            <v>0.44922730471498939</v>
          </cell>
          <cell r="AI71">
            <v>0.38643209007741025</v>
          </cell>
          <cell r="AJ71">
            <v>0.52958761435608714</v>
          </cell>
          <cell r="AK71">
            <v>0.4918226600985221</v>
          </cell>
          <cell r="AR71">
            <v>102</v>
          </cell>
          <cell r="BA71">
            <v>-1</v>
          </cell>
        </row>
        <row r="72">
          <cell r="C72" t="str">
            <v>EWNDONS401</v>
          </cell>
          <cell r="D72" t="str">
            <v>ELC.WIND.RNW.ONSHORE.7.5m/s.T4.NEW</v>
          </cell>
          <cell r="E72" t="str">
            <v>GW</v>
          </cell>
          <cell r="F72" t="str">
            <v>PJ</v>
          </cell>
          <cell r="G72" t="str">
            <v>Subres</v>
          </cell>
          <cell r="H72" t="str">
            <v>WNDONS</v>
          </cell>
          <cell r="I72" t="str">
            <v>ELC</v>
          </cell>
          <cell r="L72">
            <v>2011</v>
          </cell>
          <cell r="M72">
            <v>31.536000000000001</v>
          </cell>
          <cell r="N72">
            <v>25</v>
          </cell>
          <cell r="O72">
            <v>0.1</v>
          </cell>
          <cell r="Q72">
            <v>0.1</v>
          </cell>
          <cell r="R72">
            <v>1315</v>
          </cell>
          <cell r="S72">
            <v>1145</v>
          </cell>
          <cell r="T72">
            <v>1049</v>
          </cell>
          <cell r="U72">
            <v>961</v>
          </cell>
          <cell r="V72">
            <v>13.15</v>
          </cell>
          <cell r="W72">
            <v>9.61</v>
          </cell>
          <cell r="X72" t="str">
            <v/>
          </cell>
          <cell r="Y72">
            <v>1</v>
          </cell>
          <cell r="AC72">
            <v>1</v>
          </cell>
          <cell r="AD72">
            <v>0.42798029556650241</v>
          </cell>
          <cell r="AE72">
            <v>0.3980295566502462</v>
          </cell>
          <cell r="AF72">
            <v>0.30620689655172406</v>
          </cell>
          <cell r="AG72">
            <v>0.29950738916256153</v>
          </cell>
          <cell r="AH72">
            <v>0.40315270935960584</v>
          </cell>
          <cell r="AI72">
            <v>0.34679802955665018</v>
          </cell>
          <cell r="AJ72">
            <v>0.475270935960591</v>
          </cell>
          <cell r="AK72">
            <v>0.44137931034482747</v>
          </cell>
          <cell r="AR72">
            <v>102</v>
          </cell>
          <cell r="BA72">
            <v>-1</v>
          </cell>
        </row>
        <row r="73">
          <cell r="C73" t="str">
            <v>EWNDONS501</v>
          </cell>
          <cell r="D73" t="str">
            <v>ELC.WIND.RNW.ONSHORE.7m/s.T5.NEW</v>
          </cell>
          <cell r="E73" t="str">
            <v>GW</v>
          </cell>
          <cell r="F73" t="str">
            <v>PJ</v>
          </cell>
          <cell r="G73" t="str">
            <v>Subres</v>
          </cell>
          <cell r="H73" t="str">
            <v>WNDONS</v>
          </cell>
          <cell r="I73" t="str">
            <v>ELC</v>
          </cell>
          <cell r="L73">
            <v>2011</v>
          </cell>
          <cell r="M73">
            <v>31.536000000000001</v>
          </cell>
          <cell r="N73">
            <v>25</v>
          </cell>
          <cell r="O73">
            <v>0.1</v>
          </cell>
          <cell r="Q73">
            <v>0.1</v>
          </cell>
          <cell r="R73">
            <v>1315</v>
          </cell>
          <cell r="S73">
            <v>1145</v>
          </cell>
          <cell r="T73">
            <v>1049</v>
          </cell>
          <cell r="U73">
            <v>961</v>
          </cell>
          <cell r="V73">
            <v>13.15</v>
          </cell>
          <cell r="W73">
            <v>9.61</v>
          </cell>
          <cell r="X73" t="str">
            <v/>
          </cell>
          <cell r="Y73">
            <v>1</v>
          </cell>
          <cell r="AC73">
            <v>1</v>
          </cell>
          <cell r="AD73">
            <v>0.3790682617874736</v>
          </cell>
          <cell r="AE73">
            <v>0.35254046446164666</v>
          </cell>
          <cell r="AF73">
            <v>0.27121182266009847</v>
          </cell>
          <cell r="AG73">
            <v>0.2652779732582688</v>
          </cell>
          <cell r="AH73">
            <v>0.35707811400422235</v>
          </cell>
          <cell r="AI73">
            <v>0.30716396903589016</v>
          </cell>
          <cell r="AJ73">
            <v>0.42095425756509491</v>
          </cell>
          <cell r="AK73">
            <v>0.39093596059113295</v>
          </cell>
          <cell r="AR73">
            <v>102</v>
          </cell>
          <cell r="BA73">
            <v>-1</v>
          </cell>
        </row>
        <row r="74">
          <cell r="C74" t="str">
            <v>EWNDONS601</v>
          </cell>
          <cell r="D74" t="str">
            <v>ELC.WIND.RNW.ONSHORE.6.5m/s.T6.NEW</v>
          </cell>
          <cell r="E74" t="str">
            <v>GW</v>
          </cell>
          <cell r="F74" t="str">
            <v>PJ</v>
          </cell>
          <cell r="G74" t="str">
            <v>Subres</v>
          </cell>
          <cell r="H74" t="str">
            <v>WNDONS</v>
          </cell>
          <cell r="I74" t="str">
            <v>ELC</v>
          </cell>
          <cell r="L74">
            <v>2011</v>
          </cell>
          <cell r="M74">
            <v>31.536000000000001</v>
          </cell>
          <cell r="N74">
            <v>25</v>
          </cell>
          <cell r="O74">
            <v>0.1</v>
          </cell>
          <cell r="Q74">
            <v>0.1</v>
          </cell>
          <cell r="R74">
            <v>1315</v>
          </cell>
          <cell r="S74">
            <v>1145</v>
          </cell>
          <cell r="T74">
            <v>1049</v>
          </cell>
          <cell r="U74">
            <v>961</v>
          </cell>
          <cell r="V74">
            <v>13.15</v>
          </cell>
          <cell r="W74">
            <v>9.61</v>
          </cell>
          <cell r="X74" t="str">
            <v/>
          </cell>
          <cell r="Y74">
            <v>1</v>
          </cell>
          <cell r="AC74">
            <v>1</v>
          </cell>
          <cell r="AD74">
            <v>0.33015622800844474</v>
          </cell>
          <cell r="AE74">
            <v>0.30705137227304713</v>
          </cell>
          <cell r="AF74">
            <v>0.2362167487684729</v>
          </cell>
          <cell r="AG74">
            <v>0.23104855735397609</v>
          </cell>
          <cell r="AH74">
            <v>0.31100351864883885</v>
          </cell>
          <cell r="AI74">
            <v>0.26752990851513014</v>
          </cell>
          <cell r="AJ74">
            <v>0.36663757916959883</v>
          </cell>
          <cell r="AK74">
            <v>0.34049261083743837</v>
          </cell>
          <cell r="AR74">
            <v>102</v>
          </cell>
          <cell r="BA74">
            <v>-1</v>
          </cell>
        </row>
        <row r="75">
          <cell r="C75" t="str">
            <v>EWNDONS701</v>
          </cell>
          <cell r="D75" t="str">
            <v>ELC.WIND.RNW.ONSHORE.6m/s.T7.NEW</v>
          </cell>
          <cell r="E75" t="str">
            <v>GW</v>
          </cell>
          <cell r="F75" t="str">
            <v>PJ</v>
          </cell>
          <cell r="G75" t="str">
            <v>Subres</v>
          </cell>
          <cell r="H75" t="str">
            <v>WNDONS</v>
          </cell>
          <cell r="I75" t="str">
            <v>ELC</v>
          </cell>
          <cell r="L75">
            <v>2011</v>
          </cell>
          <cell r="M75">
            <v>31.536000000000001</v>
          </cell>
          <cell r="N75">
            <v>25</v>
          </cell>
          <cell r="O75">
            <v>0.1</v>
          </cell>
          <cell r="Q75">
            <v>0.1</v>
          </cell>
          <cell r="R75">
            <v>1315</v>
          </cell>
          <cell r="S75">
            <v>1145</v>
          </cell>
          <cell r="T75">
            <v>1049</v>
          </cell>
          <cell r="U75">
            <v>961</v>
          </cell>
          <cell r="V75">
            <v>13.15</v>
          </cell>
          <cell r="W75">
            <v>9.61</v>
          </cell>
          <cell r="X75" t="str">
            <v/>
          </cell>
          <cell r="Y75">
            <v>1</v>
          </cell>
          <cell r="AC75">
            <v>1</v>
          </cell>
          <cell r="AD75">
            <v>0.31792821956368755</v>
          </cell>
          <cell r="AE75">
            <v>0.29567909922589719</v>
          </cell>
          <cell r="AF75">
            <v>0.22746798029556647</v>
          </cell>
          <cell r="AG75">
            <v>0.22249120337790287</v>
          </cell>
          <cell r="AH75">
            <v>0.29948486980999295</v>
          </cell>
          <cell r="AI75">
            <v>0.25762139338494017</v>
          </cell>
          <cell r="AJ75">
            <v>0.35305840957072482</v>
          </cell>
          <cell r="AK75">
            <v>0.32788177339901475</v>
          </cell>
          <cell r="AR75">
            <v>102</v>
          </cell>
          <cell r="BA75">
            <v>-1</v>
          </cell>
        </row>
        <row r="76">
          <cell r="C76" t="str">
            <v>EWNDONS801</v>
          </cell>
          <cell r="D76" t="str">
            <v>ELC.WIND.RNW.ONSHORE.5.5m/s.T8.NEW</v>
          </cell>
          <cell r="E76" t="str">
            <v>GW</v>
          </cell>
          <cell r="F76" t="str">
            <v>PJ</v>
          </cell>
          <cell r="G76" t="str">
            <v>Subres</v>
          </cell>
          <cell r="H76" t="str">
            <v>WNDONS</v>
          </cell>
          <cell r="I76" t="str">
            <v>ELC</v>
          </cell>
          <cell r="L76">
            <v>2011</v>
          </cell>
          <cell r="M76">
            <v>31.536000000000001</v>
          </cell>
          <cell r="N76">
            <v>25</v>
          </cell>
          <cell r="O76">
            <v>0.1</v>
          </cell>
          <cell r="Q76">
            <v>0.1</v>
          </cell>
          <cell r="R76">
            <v>1315</v>
          </cell>
          <cell r="S76">
            <v>1145</v>
          </cell>
          <cell r="T76">
            <v>1049</v>
          </cell>
          <cell r="U76">
            <v>961</v>
          </cell>
          <cell r="V76">
            <v>13.15</v>
          </cell>
          <cell r="W76">
            <v>9.61</v>
          </cell>
          <cell r="X76" t="str">
            <v/>
          </cell>
          <cell r="Y76">
            <v>1</v>
          </cell>
          <cell r="AC76">
            <v>1</v>
          </cell>
          <cell r="AD76">
            <v>0.26901618578465869</v>
          </cell>
          <cell r="AE76">
            <v>0.25019000703729766</v>
          </cell>
          <cell r="AF76">
            <v>0.19247290640394088</v>
          </cell>
          <cell r="AG76">
            <v>0.18826178747361014</v>
          </cell>
          <cell r="AH76">
            <v>0.2534102744546094</v>
          </cell>
          <cell r="AI76">
            <v>0.21798733286418012</v>
          </cell>
          <cell r="AJ76">
            <v>0.29874173117522868</v>
          </cell>
          <cell r="AK76">
            <v>0.27743842364532018</v>
          </cell>
          <cell r="AR76">
            <v>102</v>
          </cell>
          <cell r="BA76">
            <v>-1</v>
          </cell>
        </row>
        <row r="77">
          <cell r="C77" t="str">
            <v>EWNDONS901</v>
          </cell>
          <cell r="D77" t="str">
            <v>ELC.WIND.RNW.ONSHORE.5m/s.T9.NEW</v>
          </cell>
          <cell r="E77" t="str">
            <v>GW</v>
          </cell>
          <cell r="F77" t="str">
            <v>PJ</v>
          </cell>
          <cell r="G77" t="str">
            <v>Subres</v>
          </cell>
          <cell r="H77" t="str">
            <v>WNDONS</v>
          </cell>
          <cell r="I77" t="str">
            <v>ELC</v>
          </cell>
          <cell r="L77">
            <v>2011</v>
          </cell>
          <cell r="M77">
            <v>31.536000000000001</v>
          </cell>
          <cell r="N77">
            <v>25</v>
          </cell>
          <cell r="O77">
            <v>0.1</v>
          </cell>
          <cell r="Q77">
            <v>0.1</v>
          </cell>
          <cell r="R77">
            <v>1315</v>
          </cell>
          <cell r="S77">
            <v>1145</v>
          </cell>
          <cell r="T77">
            <v>1049</v>
          </cell>
          <cell r="U77">
            <v>961</v>
          </cell>
          <cell r="V77">
            <v>13.15</v>
          </cell>
          <cell r="W77">
            <v>9.61</v>
          </cell>
          <cell r="X77" t="str">
            <v/>
          </cell>
          <cell r="Y77">
            <v>1</v>
          </cell>
          <cell r="AC77">
            <v>1</v>
          </cell>
          <cell r="AD77">
            <v>0.20787614356087261</v>
          </cell>
          <cell r="AE77">
            <v>0.19332864180154818</v>
          </cell>
          <cell r="AF77">
            <v>0.14872906403940886</v>
          </cell>
          <cell r="AG77">
            <v>0.14547501759324419</v>
          </cell>
          <cell r="AH77">
            <v>0.19581703026038</v>
          </cell>
          <cell r="AI77">
            <v>0.1684447572132301</v>
          </cell>
          <cell r="AJ77">
            <v>0.23084588318085852</v>
          </cell>
          <cell r="AK77">
            <v>0.21438423645320195</v>
          </cell>
          <cell r="AR77">
            <v>102</v>
          </cell>
          <cell r="BA77">
            <v>-1</v>
          </cell>
        </row>
        <row r="78">
          <cell r="C78" t="str">
            <v>EWNDOFF00</v>
          </cell>
          <cell r="D78" t="str">
            <v>ELC.WIND.RNW.OFFSHORE.EXISTING</v>
          </cell>
          <cell r="E78" t="str">
            <v>GW</v>
          </cell>
          <cell r="F78" t="str">
            <v>PJ</v>
          </cell>
          <cell r="G78" t="str">
            <v>B-Y</v>
          </cell>
          <cell r="H78" t="str">
            <v>WNDOFF</v>
          </cell>
          <cell r="I78" t="str">
            <v>ELC</v>
          </cell>
          <cell r="L78">
            <v>2010</v>
          </cell>
          <cell r="M78">
            <v>31.536000000000001</v>
          </cell>
          <cell r="N78">
            <v>25</v>
          </cell>
          <cell r="O78">
            <v>0.1</v>
          </cell>
          <cell r="Q78">
            <v>0.1</v>
          </cell>
          <cell r="V78">
            <v>83.980267664950858</v>
          </cell>
          <cell r="W78">
            <v>54.563975013249838</v>
          </cell>
          <cell r="Y78">
            <v>1</v>
          </cell>
          <cell r="AC78">
            <v>1</v>
          </cell>
          <cell r="AL78">
            <v>1</v>
          </cell>
          <cell r="AR78">
            <v>104</v>
          </cell>
          <cell r="BA78">
            <v>-1</v>
          </cell>
        </row>
        <row r="79">
          <cell r="C79" t="str">
            <v>EWNDOFF101</v>
          </cell>
          <cell r="D79" t="str">
            <v>ELC.WIND.RNW.OFFSHORE.T1.Xmps.NEW</v>
          </cell>
          <cell r="E79" t="str">
            <v>GW</v>
          </cell>
          <cell r="F79" t="str">
            <v>PJ</v>
          </cell>
          <cell r="G79" t="str">
            <v>Subres</v>
          </cell>
          <cell r="H79" t="str">
            <v>WNDOFF</v>
          </cell>
          <cell r="I79" t="str">
            <v>ELC</v>
          </cell>
          <cell r="L79">
            <v>2011</v>
          </cell>
          <cell r="M79">
            <v>31.536000000000001</v>
          </cell>
          <cell r="N79">
            <v>25</v>
          </cell>
          <cell r="O79">
            <v>0.1</v>
          </cell>
          <cell r="Q79">
            <v>0.1</v>
          </cell>
          <cell r="R79">
            <v>2715</v>
          </cell>
          <cell r="S79">
            <v>2229</v>
          </cell>
          <cell r="T79">
            <v>1982</v>
          </cell>
          <cell r="U79">
            <v>1764</v>
          </cell>
          <cell r="V79">
            <v>70.59</v>
          </cell>
          <cell r="W79">
            <v>45.863999999999997</v>
          </cell>
          <cell r="X79" t="str">
            <v/>
          </cell>
          <cell r="Y79">
            <v>1</v>
          </cell>
          <cell r="AC79">
            <v>1</v>
          </cell>
          <cell r="AD79">
            <v>0.45610471498944399</v>
          </cell>
          <cell r="AE79">
            <v>0.424185784658691</v>
          </cell>
          <cell r="AF79">
            <v>0.32632906403940881</v>
          </cell>
          <cell r="AG79">
            <v>0.31918930330752987</v>
          </cell>
          <cell r="AH79">
            <v>0.42964560168895138</v>
          </cell>
          <cell r="AI79">
            <v>0.36958761435608722</v>
          </cell>
          <cell r="AJ79">
            <v>0.50650302603800135</v>
          </cell>
          <cell r="AK79">
            <v>0.47038423645320188</v>
          </cell>
          <cell r="AR79">
            <v>103</v>
          </cell>
          <cell r="BA79">
            <v>-1</v>
          </cell>
        </row>
        <row r="80">
          <cell r="C80" t="str">
            <v>EWNDOFF201</v>
          </cell>
          <cell r="D80" t="str">
            <v>ELC.WIND.RNW.OFFSHORE.T2.NEW</v>
          </cell>
          <cell r="E80" t="str">
            <v>GW</v>
          </cell>
          <cell r="F80" t="str">
            <v>PJ</v>
          </cell>
          <cell r="G80" t="str">
            <v>Subres</v>
          </cell>
          <cell r="H80" t="str">
            <v>WNDOFF</v>
          </cell>
          <cell r="I80" t="str">
            <v>ELC</v>
          </cell>
          <cell r="L80">
            <v>2011</v>
          </cell>
          <cell r="M80">
            <v>31.536000000000001</v>
          </cell>
          <cell r="N80">
            <v>25</v>
          </cell>
          <cell r="O80">
            <v>0.1</v>
          </cell>
          <cell r="Q80">
            <v>0.1</v>
          </cell>
          <cell r="R80">
            <v>2715</v>
          </cell>
          <cell r="S80">
            <v>2229</v>
          </cell>
          <cell r="T80">
            <v>1982</v>
          </cell>
          <cell r="U80">
            <v>1764</v>
          </cell>
          <cell r="V80">
            <v>70.59</v>
          </cell>
          <cell r="W80">
            <v>45.863999999999997</v>
          </cell>
          <cell r="X80" t="str">
            <v/>
          </cell>
          <cell r="Y80">
            <v>1</v>
          </cell>
          <cell r="AC80">
            <v>1</v>
          </cell>
          <cell r="AD80">
            <v>0.50134834623504565</v>
          </cell>
          <cell r="AE80">
            <v>0.46626319493314555</v>
          </cell>
          <cell r="AF80">
            <v>0.35869950738916251</v>
          </cell>
          <cell r="AG80">
            <v>0.35085151301900069</v>
          </cell>
          <cell r="AH80">
            <v>0.47226460239268114</v>
          </cell>
          <cell r="AI80">
            <v>0.4062491203377902</v>
          </cell>
          <cell r="AJ80">
            <v>0.55674595355383516</v>
          </cell>
          <cell r="AK80">
            <v>0.51704433497536939</v>
          </cell>
          <cell r="AR80">
            <v>103</v>
          </cell>
          <cell r="BA80">
            <v>-1</v>
          </cell>
        </row>
        <row r="81">
          <cell r="C81" t="str">
            <v>EWNDOFF301</v>
          </cell>
          <cell r="D81" t="str">
            <v>ELC.WIND.RNW.OFFSHORE.T3.NEW</v>
          </cell>
          <cell r="E81" t="str">
            <v>GW</v>
          </cell>
          <cell r="F81" t="str">
            <v>PJ</v>
          </cell>
          <cell r="G81" t="str">
            <v>Subres</v>
          </cell>
          <cell r="H81" t="str">
            <v>WNDOFF</v>
          </cell>
          <cell r="I81" t="str">
            <v>ELC</v>
          </cell>
          <cell r="L81">
            <v>2011</v>
          </cell>
          <cell r="M81">
            <v>31.536000000000001</v>
          </cell>
          <cell r="N81">
            <v>25</v>
          </cell>
          <cell r="O81">
            <v>0.1</v>
          </cell>
          <cell r="Q81">
            <v>0.1</v>
          </cell>
          <cell r="R81">
            <v>3230.0102948058025</v>
          </cell>
          <cell r="S81">
            <v>2651.8206066748189</v>
          </cell>
          <cell r="T81">
            <v>2357.9669997440519</v>
          </cell>
          <cell r="U81">
            <v>2098.6144235865322</v>
          </cell>
          <cell r="V81">
            <v>83.980267664950858</v>
          </cell>
          <cell r="W81">
            <v>54.563975013249838</v>
          </cell>
          <cell r="X81" t="str">
            <v/>
          </cell>
          <cell r="Y81">
            <v>1</v>
          </cell>
          <cell r="AC81">
            <v>1</v>
          </cell>
          <cell r="AD81">
            <v>0.55026038001407462</v>
          </cell>
          <cell r="AE81">
            <v>0.51175228712174514</v>
          </cell>
          <cell r="AF81">
            <v>0.39369458128078816</v>
          </cell>
          <cell r="AG81">
            <v>0.38508092892329343</v>
          </cell>
          <cell r="AH81">
            <v>0.5183391977480647</v>
          </cell>
          <cell r="AI81">
            <v>0.44588318085855028</v>
          </cell>
          <cell r="AJ81">
            <v>0.61106263194933141</v>
          </cell>
          <cell r="AK81">
            <v>0.56748768472906397</v>
          </cell>
          <cell r="AR81">
            <v>104</v>
          </cell>
          <cell r="BA81">
            <v>-1</v>
          </cell>
        </row>
        <row r="82">
          <cell r="C82" t="str">
            <v>EWNDOFF401</v>
          </cell>
          <cell r="D82" t="str">
            <v>ELC.WIND.RNW.OFFSHORE.T4.NEW</v>
          </cell>
          <cell r="E82" t="str">
            <v>GW</v>
          </cell>
          <cell r="F82" t="str">
            <v>PJ</v>
          </cell>
          <cell r="G82" t="str">
            <v>Subres</v>
          </cell>
          <cell r="H82" t="str">
            <v>WNDOFF</v>
          </cell>
          <cell r="I82" t="str">
            <v>ELC</v>
          </cell>
          <cell r="L82">
            <v>2011</v>
          </cell>
          <cell r="M82">
            <v>31.536000000000001</v>
          </cell>
          <cell r="N82">
            <v>25</v>
          </cell>
          <cell r="O82">
            <v>0.1</v>
          </cell>
          <cell r="Q82">
            <v>0.1</v>
          </cell>
          <cell r="R82">
            <v>3230.0102948058025</v>
          </cell>
          <cell r="S82">
            <v>2651.8206066748189</v>
          </cell>
          <cell r="T82">
            <v>2357.9669997440519</v>
          </cell>
          <cell r="U82">
            <v>2098.6144235865322</v>
          </cell>
          <cell r="V82">
            <v>83.980267664950858</v>
          </cell>
          <cell r="W82">
            <v>54.563975013249838</v>
          </cell>
          <cell r="X82" t="str">
            <v/>
          </cell>
          <cell r="Y82">
            <v>1</v>
          </cell>
          <cell r="AC82">
            <v>1</v>
          </cell>
          <cell r="AD82">
            <v>0.55026038001407462</v>
          </cell>
          <cell r="AE82">
            <v>0.51175228712174514</v>
          </cell>
          <cell r="AF82">
            <v>0.39369458128078816</v>
          </cell>
          <cell r="AG82">
            <v>0.38508092892329343</v>
          </cell>
          <cell r="AH82">
            <v>0.5183391977480647</v>
          </cell>
          <cell r="AI82">
            <v>0.44588318085855028</v>
          </cell>
          <cell r="AJ82">
            <v>0.61106263194933141</v>
          </cell>
          <cell r="AK82">
            <v>0.56748768472906397</v>
          </cell>
          <cell r="AR82">
            <v>104</v>
          </cell>
          <cell r="BA82">
            <v>-1</v>
          </cell>
        </row>
        <row r="83">
          <cell r="C83" t="str">
            <v>EWNDOFF501</v>
          </cell>
          <cell r="D83" t="str">
            <v>ELC.WIND.RNW.OFFSHORE.T5.NEW</v>
          </cell>
          <cell r="E83" t="str">
            <v>GW</v>
          </cell>
          <cell r="F83" t="str">
            <v>PJ</v>
          </cell>
          <cell r="G83" t="str">
            <v>Subres</v>
          </cell>
          <cell r="H83" t="str">
            <v>WNDOFF</v>
          </cell>
          <cell r="I83" t="str">
            <v>ELC</v>
          </cell>
          <cell r="L83">
            <v>2011</v>
          </cell>
          <cell r="M83">
            <v>31.536000000000001</v>
          </cell>
          <cell r="N83">
            <v>25</v>
          </cell>
          <cell r="O83">
            <v>0.1</v>
          </cell>
          <cell r="Q83">
            <v>0.1</v>
          </cell>
          <cell r="R83">
            <v>3230.0102948058025</v>
          </cell>
          <cell r="S83">
            <v>2651.8206066748189</v>
          </cell>
          <cell r="T83">
            <v>2357.9669997440519</v>
          </cell>
          <cell r="U83">
            <v>2098.6144235865322</v>
          </cell>
          <cell r="V83">
            <v>83.980267664950858</v>
          </cell>
          <cell r="W83">
            <v>54.563975013249838</v>
          </cell>
          <cell r="X83" t="str">
            <v/>
          </cell>
          <cell r="Y83">
            <v>1</v>
          </cell>
          <cell r="AC83">
            <v>1</v>
          </cell>
          <cell r="AD83">
            <v>0.55026038001407462</v>
          </cell>
          <cell r="AE83">
            <v>0.51175228712174514</v>
          </cell>
          <cell r="AF83">
            <v>0.39369458128078816</v>
          </cell>
          <cell r="AG83">
            <v>0.38508092892329343</v>
          </cell>
          <cell r="AH83">
            <v>0.5183391977480647</v>
          </cell>
          <cell r="AI83">
            <v>0.44588318085855028</v>
          </cell>
          <cell r="AJ83">
            <v>0.61106263194933141</v>
          </cell>
          <cell r="AK83">
            <v>0.56748768472906397</v>
          </cell>
          <cell r="AR83">
            <v>104</v>
          </cell>
          <cell r="BA83">
            <v>-1</v>
          </cell>
        </row>
        <row r="84">
          <cell r="C84" t="str">
            <v>EWNDOFF601</v>
          </cell>
          <cell r="D84" t="str">
            <v>ELC.WIND.RNW.OFFSHORE.T6.NEW</v>
          </cell>
          <cell r="E84" t="str">
            <v>GW</v>
          </cell>
          <cell r="F84" t="str">
            <v>PJ</v>
          </cell>
          <cell r="G84" t="str">
            <v>Subres</v>
          </cell>
          <cell r="H84" t="str">
            <v>WNDOFF</v>
          </cell>
          <cell r="I84" t="str">
            <v>ELC</v>
          </cell>
          <cell r="L84">
            <v>2011</v>
          </cell>
          <cell r="M84">
            <v>31.536000000000001</v>
          </cell>
          <cell r="N84">
            <v>25</v>
          </cell>
          <cell r="O84">
            <v>0.1</v>
          </cell>
          <cell r="Q84">
            <v>0.1</v>
          </cell>
          <cell r="R84">
            <v>3230.0102948058025</v>
          </cell>
          <cell r="S84">
            <v>2651.8206066748189</v>
          </cell>
          <cell r="T84">
            <v>2357.9669997440519</v>
          </cell>
          <cell r="U84">
            <v>2098.6144235865322</v>
          </cell>
          <cell r="V84">
            <v>83.980267664950858</v>
          </cell>
          <cell r="W84">
            <v>54.563975013249838</v>
          </cell>
          <cell r="X84" t="str">
            <v/>
          </cell>
          <cell r="Y84">
            <v>1</v>
          </cell>
          <cell r="AC84">
            <v>1</v>
          </cell>
          <cell r="AD84">
            <v>0.55026038001407462</v>
          </cell>
          <cell r="AE84">
            <v>0.51175228712174514</v>
          </cell>
          <cell r="AF84">
            <v>0.39369458128078816</v>
          </cell>
          <cell r="AG84">
            <v>0.38508092892329343</v>
          </cell>
          <cell r="AH84">
            <v>0.5183391977480647</v>
          </cell>
          <cell r="AI84">
            <v>0.44588318085855028</v>
          </cell>
          <cell r="AJ84">
            <v>0.61106263194933141</v>
          </cell>
          <cell r="AK84">
            <v>0.56748768472906397</v>
          </cell>
          <cell r="AR84">
            <v>104</v>
          </cell>
          <cell r="BA84">
            <v>-1</v>
          </cell>
        </row>
        <row r="85">
          <cell r="C85" t="str">
            <v>EWAV101</v>
          </cell>
          <cell r="D85" t="str">
            <v>ELC.WAVE.RNW.T1.FIXED.NEW.NEW</v>
          </cell>
          <cell r="E85" t="str">
            <v>GW</v>
          </cell>
          <cell r="F85" t="str">
            <v>PJ</v>
          </cell>
          <cell r="G85" t="str">
            <v>Subres</v>
          </cell>
          <cell r="H85" t="str">
            <v>WAV</v>
          </cell>
          <cell r="I85" t="str">
            <v>ELC</v>
          </cell>
          <cell r="L85">
            <v>2011</v>
          </cell>
          <cell r="M85">
            <v>31.536000000000001</v>
          </cell>
          <cell r="N85">
            <v>40</v>
          </cell>
          <cell r="O85">
            <v>0.1</v>
          </cell>
          <cell r="Q85">
            <v>0.3</v>
          </cell>
          <cell r="R85">
            <v>3149</v>
          </cell>
          <cell r="S85">
            <v>2548</v>
          </cell>
          <cell r="T85">
            <v>2195</v>
          </cell>
          <cell r="U85">
            <v>1896</v>
          </cell>
          <cell r="V85">
            <v>66.129000000000005</v>
          </cell>
          <cell r="W85">
            <v>39.816000000000003</v>
          </cell>
          <cell r="X85" t="str">
            <v/>
          </cell>
          <cell r="Y85">
            <v>0.2</v>
          </cell>
          <cell r="AC85">
            <v>0.9</v>
          </cell>
          <cell r="AR85">
            <v>112</v>
          </cell>
          <cell r="BA85">
            <v>-2</v>
          </cell>
        </row>
        <row r="86">
          <cell r="C86" t="str">
            <v>EWAV201</v>
          </cell>
          <cell r="D86" t="str">
            <v>ELC.WAVE.RNW.T2.FLOATING.NEW</v>
          </cell>
          <cell r="E86" t="str">
            <v>GW</v>
          </cell>
          <cell r="F86" t="str">
            <v>PJ</v>
          </cell>
          <cell r="G86" t="str">
            <v>Subres</v>
          </cell>
          <cell r="H86" t="str">
            <v>WAV</v>
          </cell>
          <cell r="I86" t="str">
            <v>ELC</v>
          </cell>
          <cell r="L86">
            <v>2011</v>
          </cell>
          <cell r="M86">
            <v>31.536000000000001</v>
          </cell>
          <cell r="N86">
            <v>18</v>
          </cell>
          <cell r="O86">
            <v>0.1</v>
          </cell>
          <cell r="Q86">
            <v>0.3</v>
          </cell>
          <cell r="R86">
            <v>3892</v>
          </cell>
          <cell r="S86">
            <v>2863</v>
          </cell>
          <cell r="T86">
            <v>2278</v>
          </cell>
          <cell r="U86">
            <v>1825</v>
          </cell>
          <cell r="V86">
            <v>97.300000000000011</v>
          </cell>
          <cell r="W86">
            <v>45.625</v>
          </cell>
          <cell r="X86" t="str">
            <v/>
          </cell>
          <cell r="Y86">
            <v>0.2</v>
          </cell>
          <cell r="AC86">
            <v>0.86</v>
          </cell>
          <cell r="AR86">
            <v>113</v>
          </cell>
          <cell r="BA86">
            <v>-2</v>
          </cell>
        </row>
        <row r="87">
          <cell r="C87" t="str">
            <v>EWAV301</v>
          </cell>
          <cell r="D87" t="str">
            <v>ELC.WAVE.RNW.T3.DUM.NEW</v>
          </cell>
          <cell r="E87" t="str">
            <v>GW</v>
          </cell>
          <cell r="F87" t="str">
            <v>PJ</v>
          </cell>
          <cell r="G87" t="str">
            <v>Subres</v>
          </cell>
          <cell r="H87" t="str">
            <v>WAV</v>
          </cell>
          <cell r="I87" t="str">
            <v>ELC</v>
          </cell>
          <cell r="L87">
            <v>2011</v>
          </cell>
          <cell r="M87">
            <v>31.536000000000001</v>
          </cell>
          <cell r="N87">
            <v>18</v>
          </cell>
          <cell r="O87">
            <v>0.1</v>
          </cell>
          <cell r="Q87">
            <v>0.3</v>
          </cell>
          <cell r="R87" t="str">
            <v/>
          </cell>
          <cell r="S87" t="str">
            <v/>
          </cell>
          <cell r="T87" t="str">
            <v/>
          </cell>
          <cell r="U87" t="str">
            <v/>
          </cell>
          <cell r="V87" t="str">
            <v/>
          </cell>
          <cell r="W87" t="str">
            <v/>
          </cell>
          <cell r="X87" t="str">
            <v/>
          </cell>
          <cell r="Y87">
            <v>1</v>
          </cell>
          <cell r="AA87">
            <v>0</v>
          </cell>
          <cell r="AC87">
            <v>0.86</v>
          </cell>
          <cell r="AR87">
            <v>114</v>
          </cell>
          <cell r="BA87">
            <v>-2</v>
          </cell>
        </row>
        <row r="88">
          <cell r="C88" t="str">
            <v>ETIS101</v>
          </cell>
          <cell r="D88" t="str">
            <v>ELC.TIDAL.STREAM.T1.NEW</v>
          </cell>
          <cell r="E88" t="str">
            <v>GW</v>
          </cell>
          <cell r="F88" t="str">
            <v>PJ</v>
          </cell>
          <cell r="G88" t="str">
            <v>Subres</v>
          </cell>
          <cell r="H88" t="str">
            <v>TID</v>
          </cell>
          <cell r="I88" t="str">
            <v>ELC</v>
          </cell>
          <cell r="L88">
            <v>2011</v>
          </cell>
          <cell r="M88">
            <v>31.536000000000001</v>
          </cell>
          <cell r="N88">
            <v>18</v>
          </cell>
          <cell r="O88">
            <v>0.1</v>
          </cell>
          <cell r="Q88">
            <v>0.3</v>
          </cell>
          <cell r="R88">
            <v>3102</v>
          </cell>
          <cell r="S88">
            <v>2602</v>
          </cell>
          <cell r="T88">
            <v>2340</v>
          </cell>
          <cell r="U88">
            <v>2111</v>
          </cell>
          <cell r="V88">
            <v>65.14200000000001</v>
          </cell>
          <cell r="W88">
            <v>44.331000000000003</v>
          </cell>
          <cell r="X88" t="str">
            <v/>
          </cell>
          <cell r="Y88">
            <v>0.35</v>
          </cell>
          <cell r="AC88">
            <v>0.86</v>
          </cell>
          <cell r="AR88">
            <v>115</v>
          </cell>
          <cell r="BA88">
            <v>-2</v>
          </cell>
        </row>
        <row r="89">
          <cell r="C89" t="str">
            <v>ETIS201</v>
          </cell>
          <cell r="D89" t="str">
            <v>ELC.TIDAL.STREAM.T2.NEW</v>
          </cell>
          <cell r="E89" t="str">
            <v>GW</v>
          </cell>
          <cell r="F89" t="str">
            <v>PJ</v>
          </cell>
          <cell r="G89" t="str">
            <v>Subres</v>
          </cell>
          <cell r="H89" t="str">
            <v>TID</v>
          </cell>
          <cell r="I89" t="str">
            <v>ELC</v>
          </cell>
          <cell r="L89">
            <v>2011</v>
          </cell>
          <cell r="M89">
            <v>31.536000000000001</v>
          </cell>
          <cell r="N89">
            <v>18</v>
          </cell>
          <cell r="O89">
            <v>0.1</v>
          </cell>
          <cell r="Q89">
            <v>0.3</v>
          </cell>
          <cell r="R89" t="str">
            <v/>
          </cell>
          <cell r="S89" t="str">
            <v/>
          </cell>
          <cell r="T89" t="str">
            <v/>
          </cell>
          <cell r="U89" t="str">
            <v/>
          </cell>
          <cell r="V89" t="str">
            <v/>
          </cell>
          <cell r="W89" t="str">
            <v/>
          </cell>
          <cell r="X89" t="str">
            <v/>
          </cell>
          <cell r="Y89">
            <v>1</v>
          </cell>
          <cell r="AA89">
            <v>0</v>
          </cell>
          <cell r="AC89">
            <v>0.86</v>
          </cell>
          <cell r="AR89">
            <v>116</v>
          </cell>
          <cell r="BA89">
            <v>-2</v>
          </cell>
        </row>
        <row r="90">
          <cell r="C90" t="str">
            <v>ETIS301</v>
          </cell>
          <cell r="D90" t="str">
            <v>ELC.TIDAL.STREAM.T3.NEW</v>
          </cell>
          <cell r="E90" t="str">
            <v>GW</v>
          </cell>
          <cell r="F90" t="str">
            <v>PJ</v>
          </cell>
          <cell r="G90" t="str">
            <v>Subres</v>
          </cell>
          <cell r="H90" t="str">
            <v>TID</v>
          </cell>
          <cell r="I90" t="str">
            <v>ELC</v>
          </cell>
          <cell r="L90">
            <v>2011</v>
          </cell>
          <cell r="M90">
            <v>31.536000000000001</v>
          </cell>
          <cell r="N90">
            <v>18</v>
          </cell>
          <cell r="O90">
            <v>0.1</v>
          </cell>
          <cell r="Q90">
            <v>0.3</v>
          </cell>
          <cell r="R90" t="str">
            <v/>
          </cell>
          <cell r="S90" t="str">
            <v/>
          </cell>
          <cell r="T90" t="str">
            <v/>
          </cell>
          <cell r="U90" t="str">
            <v/>
          </cell>
          <cell r="V90" t="str">
            <v/>
          </cell>
          <cell r="W90" t="str">
            <v/>
          </cell>
          <cell r="X90" t="str">
            <v/>
          </cell>
          <cell r="Y90">
            <v>1</v>
          </cell>
          <cell r="AA90">
            <v>0</v>
          </cell>
          <cell r="AC90">
            <v>0.86</v>
          </cell>
          <cell r="AR90">
            <v>117</v>
          </cell>
          <cell r="BA90">
            <v>-2</v>
          </cell>
        </row>
        <row r="91">
          <cell r="C91" t="str">
            <v>ETIB101</v>
          </cell>
          <cell r="D91" t="str">
            <v>ELC.TIDAL.BARRAGE.SEVERN.NEW</v>
          </cell>
          <cell r="E91" t="str">
            <v>GW</v>
          </cell>
          <cell r="F91" t="str">
            <v>PJ</v>
          </cell>
          <cell r="G91" t="str">
            <v>Subres</v>
          </cell>
          <cell r="H91" t="str">
            <v>TID</v>
          </cell>
          <cell r="I91" t="str">
            <v>ELC</v>
          </cell>
          <cell r="L91">
            <v>2011</v>
          </cell>
          <cell r="M91">
            <v>31.536000000000001</v>
          </cell>
          <cell r="N91">
            <v>60</v>
          </cell>
          <cell r="O91">
            <v>0.1</v>
          </cell>
          <cell r="Q91">
            <v>0.3</v>
          </cell>
          <cell r="R91">
            <v>6762.6481481481478</v>
          </cell>
          <cell r="S91">
            <v>6762.6481481481478</v>
          </cell>
          <cell r="T91">
            <v>6762.6481481481478</v>
          </cell>
          <cell r="U91">
            <v>6762.6481481481478</v>
          </cell>
          <cell r="V91" t="str">
            <v/>
          </cell>
          <cell r="W91" t="str">
            <v/>
          </cell>
          <cell r="X91" t="str">
            <v/>
          </cell>
          <cell r="Y91">
            <v>1</v>
          </cell>
          <cell r="AA91">
            <v>0</v>
          </cell>
          <cell r="AC91">
            <v>0.24228168718244009</v>
          </cell>
          <cell r="AR91">
            <v>118</v>
          </cell>
          <cell r="AY91">
            <v>2.9830000000000001</v>
          </cell>
          <cell r="BA91">
            <v>-10</v>
          </cell>
        </row>
        <row r="92">
          <cell r="C92" t="str">
            <v>ETIB201</v>
          </cell>
          <cell r="D92" t="str">
            <v>ELC.TIDAL.BARRAGE.OTHER.NEW</v>
          </cell>
          <cell r="E92" t="str">
            <v>GW</v>
          </cell>
          <cell r="F92" t="str">
            <v>PJ</v>
          </cell>
          <cell r="G92" t="str">
            <v>Subres</v>
          </cell>
          <cell r="H92" t="str">
            <v>TID</v>
          </cell>
          <cell r="I92" t="str">
            <v>ELC</v>
          </cell>
          <cell r="L92">
            <v>2011</v>
          </cell>
          <cell r="M92">
            <v>31.536000000000001</v>
          </cell>
          <cell r="N92">
            <v>60</v>
          </cell>
          <cell r="O92">
            <v>0.1</v>
          </cell>
          <cell r="Q92">
            <v>0.3</v>
          </cell>
          <cell r="R92">
            <v>3300</v>
          </cell>
          <cell r="S92">
            <v>3177</v>
          </cell>
          <cell r="T92">
            <v>3055</v>
          </cell>
          <cell r="U92">
            <v>2939</v>
          </cell>
          <cell r="V92">
            <v>29.7</v>
          </cell>
          <cell r="W92">
            <v>26.450999999999997</v>
          </cell>
          <cell r="X92">
            <v>5.5555555555555559E-2</v>
          </cell>
          <cell r="Y92">
            <v>1</v>
          </cell>
          <cell r="AC92">
            <v>0.98</v>
          </cell>
          <cell r="AR92">
            <v>119</v>
          </cell>
          <cell r="BA92">
            <v>-8</v>
          </cell>
        </row>
        <row r="93">
          <cell r="C93" t="str">
            <v>ESOL00</v>
          </cell>
          <cell r="D93" t="str">
            <v>ELC.SOLAR.RNW.EXISTING</v>
          </cell>
          <cell r="E93" t="str">
            <v>GW</v>
          </cell>
          <cell r="F93" t="str">
            <v>PJ</v>
          </cell>
          <cell r="G93" t="str">
            <v>B-Y</v>
          </cell>
          <cell r="H93" t="str">
            <v>SOL</v>
          </cell>
          <cell r="I93" t="str">
            <v>ELC</v>
          </cell>
          <cell r="L93">
            <v>2010</v>
          </cell>
          <cell r="M93">
            <v>31.536000000000001</v>
          </cell>
          <cell r="N93">
            <v>20</v>
          </cell>
          <cell r="O93">
            <v>0.1</v>
          </cell>
          <cell r="Q93">
            <v>0</v>
          </cell>
          <cell r="R93">
            <v>2443</v>
          </cell>
          <cell r="S93">
            <v>1278</v>
          </cell>
          <cell r="T93">
            <v>914</v>
          </cell>
          <cell r="U93">
            <v>719</v>
          </cell>
          <cell r="V93">
            <v>7.3289999999999997</v>
          </cell>
          <cell r="W93">
            <v>2.157</v>
          </cell>
          <cell r="X93" t="str">
            <v/>
          </cell>
          <cell r="Y93">
            <v>0.1</v>
          </cell>
          <cell r="AC93">
            <v>0.98</v>
          </cell>
          <cell r="AL93">
            <v>1</v>
          </cell>
          <cell r="AR93">
            <v>127</v>
          </cell>
          <cell r="BA93">
            <v>-1</v>
          </cell>
        </row>
        <row r="94">
          <cell r="C94" t="str">
            <v>ESOL01</v>
          </cell>
          <cell r="D94" t="str">
            <v>ELC.SOLAR.RNW.NEW</v>
          </cell>
          <cell r="E94" t="str">
            <v>GW</v>
          </cell>
          <cell r="F94" t="str">
            <v>PJ</v>
          </cell>
          <cell r="G94" t="str">
            <v>Subres</v>
          </cell>
          <cell r="H94" t="str">
            <v>SOL</v>
          </cell>
          <cell r="I94" t="str">
            <v>ELC</v>
          </cell>
          <cell r="L94">
            <v>2011</v>
          </cell>
          <cell r="M94">
            <v>31.536000000000001</v>
          </cell>
          <cell r="N94">
            <v>20</v>
          </cell>
          <cell r="O94">
            <v>0.1</v>
          </cell>
          <cell r="Q94">
            <v>0</v>
          </cell>
          <cell r="R94">
            <v>2443</v>
          </cell>
          <cell r="S94">
            <v>1278</v>
          </cell>
          <cell r="T94">
            <v>914</v>
          </cell>
          <cell r="U94">
            <v>719</v>
          </cell>
          <cell r="V94">
            <v>7.3289999999999997</v>
          </cell>
          <cell r="W94">
            <v>2.157</v>
          </cell>
          <cell r="X94" t="str">
            <v/>
          </cell>
          <cell r="Y94">
            <v>0.1</v>
          </cell>
          <cell r="AA94">
            <v>0</v>
          </cell>
          <cell r="AC94">
            <v>8.8118567755002986E-2</v>
          </cell>
          <cell r="AR94">
            <v>127</v>
          </cell>
          <cell r="BA94">
            <v>-1</v>
          </cell>
        </row>
        <row r="95">
          <cell r="C95" t="str">
            <v>EGEO01</v>
          </cell>
          <cell r="D95" t="str">
            <v>ELC.GEOTHERMAL.NEW</v>
          </cell>
          <cell r="E95" t="str">
            <v>GW</v>
          </cell>
          <cell r="F95" t="str">
            <v>PJ</v>
          </cell>
          <cell r="G95" t="str">
            <v>Subres</v>
          </cell>
          <cell r="H95" t="str">
            <v>GEO</v>
          </cell>
          <cell r="I95" t="str">
            <v>ELC</v>
          </cell>
          <cell r="L95">
            <v>2011</v>
          </cell>
          <cell r="M95">
            <v>31.536000000000001</v>
          </cell>
          <cell r="N95">
            <v>20</v>
          </cell>
          <cell r="O95">
            <v>0.1</v>
          </cell>
          <cell r="Q95">
            <v>0.75</v>
          </cell>
          <cell r="R95">
            <v>4655</v>
          </cell>
          <cell r="S95">
            <v>4123</v>
          </cell>
          <cell r="T95">
            <v>3591</v>
          </cell>
          <cell r="U95">
            <v>3177</v>
          </cell>
          <cell r="V95">
            <v>93.100000000000009</v>
          </cell>
          <cell r="W95">
            <v>63.54</v>
          </cell>
          <cell r="X95">
            <v>1.6666666666666665</v>
          </cell>
          <cell r="Y95">
            <v>1</v>
          </cell>
          <cell r="AC95">
            <v>0.9</v>
          </cell>
          <cell r="AR95">
            <v>146</v>
          </cell>
          <cell r="BA95">
            <v>-5</v>
          </cell>
        </row>
        <row r="96">
          <cell r="C96" t="str">
            <v>EHYGCCT01</v>
          </cell>
          <cell r="D96" t="str">
            <v>ELC.HDG.CCGT.NEW</v>
          </cell>
          <cell r="E96" t="str">
            <v>GW</v>
          </cell>
          <cell r="F96" t="str">
            <v>PJ</v>
          </cell>
          <cell r="G96" t="str">
            <v>Subres</v>
          </cell>
          <cell r="H96" t="str">
            <v>HDG</v>
          </cell>
          <cell r="I96" t="str">
            <v>ELC</v>
          </cell>
          <cell r="L96">
            <v>2020</v>
          </cell>
          <cell r="M96">
            <v>31.536000000000001</v>
          </cell>
          <cell r="N96">
            <v>35</v>
          </cell>
          <cell r="O96">
            <v>0.1</v>
          </cell>
          <cell r="Q96">
            <v>0.85</v>
          </cell>
          <cell r="R96">
            <v>751.57641553579776</v>
          </cell>
          <cell r="S96">
            <v>741.34873423571753</v>
          </cell>
          <cell r="T96">
            <v>730.27753282841411</v>
          </cell>
          <cell r="U96">
            <v>720.57705159534828</v>
          </cell>
          <cell r="V96">
            <v>27.204492278895646</v>
          </cell>
          <cell r="W96">
            <v>26.08242146941258</v>
          </cell>
          <cell r="X96">
            <v>0.63942182706806017</v>
          </cell>
          <cell r="Y96">
            <v>0.59</v>
          </cell>
          <cell r="AC96">
            <v>0.91200000000000003</v>
          </cell>
          <cell r="AR96">
            <v>135</v>
          </cell>
          <cell r="BA96">
            <v>-2</v>
          </cell>
        </row>
        <row r="97">
          <cell r="C97" t="str">
            <v>EHYGOCT01</v>
          </cell>
          <cell r="D97" t="str">
            <v>ELC.HDG.OCGT.NEW</v>
          </cell>
          <cell r="E97" t="str">
            <v>GW</v>
          </cell>
          <cell r="F97" t="str">
            <v>PJ</v>
          </cell>
          <cell r="G97" t="str">
            <v>Subres</v>
          </cell>
          <cell r="H97" t="str">
            <v>HDG</v>
          </cell>
          <cell r="I97" t="str">
            <v>ELC</v>
          </cell>
          <cell r="L97">
            <v>2020</v>
          </cell>
          <cell r="M97">
            <v>31.536000000000001</v>
          </cell>
          <cell r="N97">
            <v>30</v>
          </cell>
          <cell r="O97">
            <v>0.1</v>
          </cell>
          <cell r="Q97">
            <v>0.95</v>
          </cell>
          <cell r="R97">
            <v>558.96093837058106</v>
          </cell>
          <cell r="S97">
            <v>553.2560550559823</v>
          </cell>
          <cell r="T97">
            <v>547.08066590100441</v>
          </cell>
          <cell r="U97">
            <v>541.66984873664273</v>
          </cell>
          <cell r="V97">
            <v>24.489504875994388</v>
          </cell>
          <cell r="W97">
            <v>23.731938121623354</v>
          </cell>
          <cell r="X97">
            <v>0.43596942754640455</v>
          </cell>
          <cell r="Y97">
            <v>0.42735000000000001</v>
          </cell>
          <cell r="AC97">
            <v>0.91200000000000003</v>
          </cell>
          <cell r="AR97">
            <v>136</v>
          </cell>
          <cell r="BA97">
            <v>-1</v>
          </cell>
        </row>
        <row r="98">
          <cell r="C98" t="str">
            <v>ECOAHDG01</v>
          </cell>
          <cell r="D98" t="str">
            <v>ELC.COA.HDG.IGCC.NEW</v>
          </cell>
          <cell r="E98" t="str">
            <v>GW</v>
          </cell>
          <cell r="F98" t="str">
            <v>PJ</v>
          </cell>
          <cell r="G98" t="str">
            <v>Subres</v>
          </cell>
          <cell r="H98" t="str">
            <v>ELCCOA</v>
          </cell>
          <cell r="I98" t="str">
            <v>HDG</v>
          </cell>
          <cell r="L98">
            <v>2011</v>
          </cell>
          <cell r="M98">
            <v>31.536000000000001</v>
          </cell>
          <cell r="N98">
            <v>35</v>
          </cell>
          <cell r="O98">
            <v>0.1</v>
          </cell>
          <cell r="Q98">
            <v>0.75</v>
          </cell>
          <cell r="R98" t="str">
            <v/>
          </cell>
          <cell r="S98" t="str">
            <v/>
          </cell>
          <cell r="T98" t="str">
            <v/>
          </cell>
          <cell r="U98" t="str">
            <v/>
          </cell>
          <cell r="V98" t="str">
            <v/>
          </cell>
          <cell r="W98" t="str">
            <v/>
          </cell>
          <cell r="X98" t="str">
            <v/>
          </cell>
          <cell r="Y98">
            <v>1</v>
          </cell>
          <cell r="AA98">
            <v>0</v>
          </cell>
          <cell r="AC98">
            <v>0.88</v>
          </cell>
          <cell r="AR98">
            <v>137</v>
          </cell>
          <cell r="AT98" t="str">
            <v xml:space="preserve">FLEXIBLE - CAN OUTPUT HYG OR USE IT FOR ELECTRICITY </v>
          </cell>
        </row>
        <row r="99">
          <cell r="C99" t="str">
            <v>ECOAHDG01</v>
          </cell>
          <cell r="D99" t="str">
            <v>ELC.COA.HDG.IGCC.NEW</v>
          </cell>
          <cell r="E99" t="str">
            <v>GW</v>
          </cell>
          <cell r="F99" t="str">
            <v>PJ</v>
          </cell>
          <cell r="G99" t="str">
            <v>Subres</v>
          </cell>
          <cell r="I99" t="str">
            <v>ELC</v>
          </cell>
          <cell r="L99">
            <v>2011</v>
          </cell>
          <cell r="M99">
            <v>31.536000000000001</v>
          </cell>
          <cell r="O99">
            <v>0.1</v>
          </cell>
          <cell r="Y99">
            <v>1</v>
          </cell>
          <cell r="AA99">
            <v>0</v>
          </cell>
        </row>
        <row r="100">
          <cell r="C100" t="str">
            <v>ECOAHDGQ01</v>
          </cell>
          <cell r="D100" t="str">
            <v>ELC.COA.HDG.IGCC.CCS.NEW</v>
          </cell>
          <cell r="E100" t="str">
            <v>GW</v>
          </cell>
          <cell r="F100" t="str">
            <v>PJ</v>
          </cell>
          <cell r="G100" t="str">
            <v>Subres</v>
          </cell>
          <cell r="H100" t="str">
            <v>ELCCOA</v>
          </cell>
          <cell r="I100" t="str">
            <v>HDG</v>
          </cell>
          <cell r="L100">
            <v>2011</v>
          </cell>
          <cell r="M100">
            <v>31.536000000000001</v>
          </cell>
          <cell r="N100">
            <v>35</v>
          </cell>
          <cell r="O100">
            <v>0.1</v>
          </cell>
          <cell r="Q100">
            <v>0.75</v>
          </cell>
          <cell r="R100" t="str">
            <v/>
          </cell>
          <cell r="S100" t="str">
            <v/>
          </cell>
          <cell r="T100" t="str">
            <v/>
          </cell>
          <cell r="U100" t="str">
            <v/>
          </cell>
          <cell r="V100" t="str">
            <v/>
          </cell>
          <cell r="W100" t="str">
            <v/>
          </cell>
          <cell r="X100" t="str">
            <v/>
          </cell>
          <cell r="Y100">
            <v>1</v>
          </cell>
          <cell r="AA100">
            <v>0</v>
          </cell>
          <cell r="AC100">
            <v>0.87</v>
          </cell>
          <cell r="AR100">
            <v>138</v>
          </cell>
        </row>
        <row r="101">
          <cell r="C101" t="str">
            <v>ECOAHDGQ01</v>
          </cell>
          <cell r="D101" t="str">
            <v>ELC.COA.HDG.IGCC.CCS.NEW</v>
          </cell>
          <cell r="E101" t="str">
            <v>GW</v>
          </cell>
          <cell r="F101" t="str">
            <v>PJ</v>
          </cell>
          <cell r="G101" t="str">
            <v>Subres</v>
          </cell>
          <cell r="I101" t="str">
            <v>ELC</v>
          </cell>
          <cell r="M101">
            <v>31.536000000000001</v>
          </cell>
          <cell r="O101">
            <v>0.1</v>
          </cell>
          <cell r="Y101" t="str">
            <v/>
          </cell>
          <cell r="AA101">
            <v>0</v>
          </cell>
        </row>
        <row r="102">
          <cell r="H102" t="str">
            <v>ELC</v>
          </cell>
          <cell r="I102" t="str">
            <v>HYG</v>
          </cell>
          <cell r="L102">
            <v>2010</v>
          </cell>
          <cell r="O102" t="e">
            <v>#N/A</v>
          </cell>
        </row>
        <row r="103">
          <cell r="O103" t="str">
            <v/>
          </cell>
        </row>
        <row r="104">
          <cell r="C104" t="str">
            <v>EHDGCIGCCQ01</v>
          </cell>
          <cell r="D104" t="str">
            <v>ELC.HDG.COA.IGCC.CCS.NEW</v>
          </cell>
          <cell r="E104" t="str">
            <v>GW</v>
          </cell>
          <cell r="F104" t="str">
            <v>PJ</v>
          </cell>
          <cell r="G104" t="str">
            <v>Subres</v>
          </cell>
          <cell r="H104" t="str">
            <v>HYGLD1</v>
          </cell>
          <cell r="I104" t="str">
            <v>ELC</v>
          </cell>
          <cell r="L104" t="e">
            <v>#N/A</v>
          </cell>
          <cell r="M104">
            <v>31.536000000000001</v>
          </cell>
          <cell r="N104" t="str">
            <v/>
          </cell>
          <cell r="O104" t="e">
            <v>#N/A</v>
          </cell>
          <cell r="P104" t="str">
            <v/>
          </cell>
          <cell r="R104" t="str">
            <v/>
          </cell>
          <cell r="S104" t="str">
            <v/>
          </cell>
          <cell r="T104" t="str">
            <v/>
          </cell>
          <cell r="U104" t="str">
            <v/>
          </cell>
          <cell r="V104" t="str">
            <v/>
          </cell>
          <cell r="W104" t="str">
            <v/>
          </cell>
          <cell r="X104" t="str">
            <v/>
          </cell>
          <cell r="Y104" t="str">
            <v/>
          </cell>
          <cell r="AB104">
            <v>1</v>
          </cell>
          <cell r="AC104" t="str">
            <v/>
          </cell>
          <cell r="AV104" t="str">
            <v/>
          </cell>
          <cell r="AW104" t="str">
            <v/>
          </cell>
        </row>
        <row r="105">
          <cell r="I105" t="str">
            <v>CCS-OUT-C</v>
          </cell>
          <cell r="L105" t="e">
            <v>#N/A</v>
          </cell>
          <cell r="M105">
            <v>31.536000000000001</v>
          </cell>
          <cell r="N105" t="str">
            <v/>
          </cell>
          <cell r="O105" t="e">
            <v>#N/A</v>
          </cell>
          <cell r="R105" t="str">
            <v/>
          </cell>
          <cell r="S105" t="str">
            <v/>
          </cell>
          <cell r="T105" t="str">
            <v/>
          </cell>
          <cell r="U105" t="str">
            <v/>
          </cell>
          <cell r="V105" t="str">
            <v/>
          </cell>
          <cell r="W105" t="str">
            <v/>
          </cell>
          <cell r="X105" t="str">
            <v/>
          </cell>
          <cell r="Y105" t="str">
            <v/>
          </cell>
          <cell r="AB105">
            <v>1</v>
          </cell>
          <cell r="AC105" t="str">
            <v/>
          </cell>
          <cell r="AV105" t="str">
            <v/>
          </cell>
          <cell r="AW105" t="str">
            <v/>
          </cell>
        </row>
        <row r="106">
          <cell r="C106" t="str">
            <v>EHDGCIGCC01</v>
          </cell>
          <cell r="D106" t="str">
            <v>ELC.HDG.COA.IGCC.NEW</v>
          </cell>
          <cell r="E106" t="str">
            <v>GW</v>
          </cell>
          <cell r="F106" t="str">
            <v>PJ</v>
          </cell>
          <cell r="G106" t="str">
            <v>Subres</v>
          </cell>
          <cell r="H106" t="str">
            <v>HYGLD2</v>
          </cell>
          <cell r="I106" t="str">
            <v>ELC</v>
          </cell>
          <cell r="L106" t="e">
            <v>#N/A</v>
          </cell>
          <cell r="M106">
            <v>31.536000000000001</v>
          </cell>
          <cell r="N106" t="str">
            <v/>
          </cell>
          <cell r="O106" t="e">
            <v>#N/A</v>
          </cell>
          <cell r="R106" t="str">
            <v/>
          </cell>
          <cell r="S106" t="str">
            <v/>
          </cell>
          <cell r="T106" t="str">
            <v/>
          </cell>
          <cell r="U106" t="str">
            <v/>
          </cell>
          <cell r="V106" t="str">
            <v/>
          </cell>
          <cell r="W106" t="str">
            <v/>
          </cell>
          <cell r="X106" t="str">
            <v/>
          </cell>
          <cell r="Y106" t="str">
            <v/>
          </cell>
          <cell r="AB106">
            <v>1</v>
          </cell>
          <cell r="AC106" t="str">
            <v/>
          </cell>
          <cell r="AV106" t="str">
            <v/>
          </cell>
          <cell r="AW106" t="str">
            <v/>
          </cell>
        </row>
        <row r="107">
          <cell r="C107" t="str">
            <v>EHDGBIGCCQ01</v>
          </cell>
          <cell r="D107" t="str">
            <v>ELC.HDG.BIO.IGCC.CCS.NEW</v>
          </cell>
          <cell r="E107" t="str">
            <v>GW</v>
          </cell>
          <cell r="F107" t="str">
            <v>PJ</v>
          </cell>
          <cell r="G107" t="str">
            <v>Subres</v>
          </cell>
          <cell r="H107" t="str">
            <v>HYGLD3</v>
          </cell>
          <cell r="I107" t="str">
            <v>ELC</v>
          </cell>
          <cell r="L107" t="e">
            <v>#N/A</v>
          </cell>
          <cell r="M107">
            <v>31.536000000000001</v>
          </cell>
          <cell r="N107" t="str">
            <v/>
          </cell>
          <cell r="O107" t="e">
            <v>#N/A</v>
          </cell>
          <cell r="R107" t="str">
            <v/>
          </cell>
          <cell r="S107" t="str">
            <v/>
          </cell>
          <cell r="T107" t="str">
            <v/>
          </cell>
          <cell r="U107" t="str">
            <v/>
          </cell>
          <cell r="V107" t="str">
            <v/>
          </cell>
          <cell r="W107" t="str">
            <v/>
          </cell>
          <cell r="X107" t="str">
            <v/>
          </cell>
          <cell r="Y107" t="str">
            <v/>
          </cell>
          <cell r="AB107">
            <v>1</v>
          </cell>
          <cell r="AC107" t="str">
            <v/>
          </cell>
          <cell r="AV107" t="str">
            <v/>
          </cell>
          <cell r="AW107" t="str">
            <v/>
          </cell>
        </row>
        <row r="108">
          <cell r="I108" t="str">
            <v>CCS-OUT-B</v>
          </cell>
          <cell r="L108" t="e">
            <v>#N/A</v>
          </cell>
          <cell r="M108">
            <v>31.536000000000001</v>
          </cell>
          <cell r="N108" t="str">
            <v/>
          </cell>
          <cell r="O108" t="e">
            <v>#N/A</v>
          </cell>
          <cell r="R108" t="str">
            <v/>
          </cell>
          <cell r="S108" t="str">
            <v/>
          </cell>
          <cell r="T108" t="str">
            <v/>
          </cell>
          <cell r="U108" t="str">
            <v/>
          </cell>
          <cell r="V108" t="str">
            <v/>
          </cell>
          <cell r="W108" t="str">
            <v/>
          </cell>
          <cell r="X108" t="str">
            <v/>
          </cell>
          <cell r="Y108" t="str">
            <v/>
          </cell>
          <cell r="AB108">
            <v>1</v>
          </cell>
          <cell r="AC108" t="str">
            <v/>
          </cell>
          <cell r="AV108" t="str">
            <v/>
          </cell>
          <cell r="AW108" t="str">
            <v/>
          </cell>
        </row>
        <row r="109">
          <cell r="C109" t="str">
            <v>EHDGBIGCC01</v>
          </cell>
          <cell r="D109" t="str">
            <v>ELC.HDG.BIO.IGCC.NEW</v>
          </cell>
          <cell r="E109" t="str">
            <v>GW</v>
          </cell>
          <cell r="F109" t="str">
            <v>PJ</v>
          </cell>
          <cell r="G109" t="str">
            <v>Subres</v>
          </cell>
          <cell r="H109" t="str">
            <v>HYGLD4</v>
          </cell>
          <cell r="I109" t="str">
            <v>ELC</v>
          </cell>
          <cell r="L109" t="e">
            <v>#N/A</v>
          </cell>
          <cell r="M109">
            <v>31.536000000000001</v>
          </cell>
          <cell r="N109" t="str">
            <v/>
          </cell>
          <cell r="O109" t="e">
            <v>#N/A</v>
          </cell>
          <cell r="R109" t="str">
            <v/>
          </cell>
          <cell r="S109" t="str">
            <v/>
          </cell>
          <cell r="T109" t="str">
            <v/>
          </cell>
          <cell r="U109" t="str">
            <v/>
          </cell>
          <cell r="V109" t="str">
            <v/>
          </cell>
          <cell r="W109" t="str">
            <v/>
          </cell>
          <cell r="X109" t="str">
            <v/>
          </cell>
          <cell r="Y109" t="str">
            <v/>
          </cell>
          <cell r="AB109">
            <v>1</v>
          </cell>
          <cell r="AC109" t="str">
            <v/>
          </cell>
          <cell r="AV109" t="str">
            <v/>
          </cell>
          <cell r="AW109" t="str">
            <v/>
          </cell>
        </row>
        <row r="110">
          <cell r="C110" t="str">
            <v>EHDGWIGCCQ01</v>
          </cell>
          <cell r="D110" t="str">
            <v>ELC.HDG.WST.IGCC.CCS.NEW</v>
          </cell>
          <cell r="E110" t="str">
            <v>GW</v>
          </cell>
          <cell r="F110" t="str">
            <v>PJ</v>
          </cell>
          <cell r="G110" t="str">
            <v>Subres</v>
          </cell>
          <cell r="H110" t="str">
            <v>HYGLD5</v>
          </cell>
          <cell r="I110" t="str">
            <v>ELC</v>
          </cell>
          <cell r="L110" t="e">
            <v>#N/A</v>
          </cell>
          <cell r="M110">
            <v>31.536000000000001</v>
          </cell>
          <cell r="N110" t="str">
            <v/>
          </cell>
          <cell r="O110" t="e">
            <v>#N/A</v>
          </cell>
          <cell r="R110" t="str">
            <v/>
          </cell>
          <cell r="S110" t="str">
            <v/>
          </cell>
          <cell r="T110" t="str">
            <v/>
          </cell>
          <cell r="U110" t="str">
            <v/>
          </cell>
          <cell r="V110" t="str">
            <v/>
          </cell>
          <cell r="W110" t="str">
            <v/>
          </cell>
          <cell r="X110" t="str">
            <v/>
          </cell>
          <cell r="Y110" t="str">
            <v/>
          </cell>
          <cell r="AB110">
            <v>1</v>
          </cell>
          <cell r="AC110" t="str">
            <v/>
          </cell>
          <cell r="AV110" t="str">
            <v/>
          </cell>
          <cell r="AW110" t="str">
            <v/>
          </cell>
        </row>
        <row r="111">
          <cell r="I111" t="str">
            <v>CCS-OUT-W</v>
          </cell>
          <cell r="L111" t="e">
            <v>#N/A</v>
          </cell>
          <cell r="M111">
            <v>31.536000000000001</v>
          </cell>
          <cell r="N111" t="str">
            <v/>
          </cell>
          <cell r="O111" t="e">
            <v>#N/A</v>
          </cell>
          <cell r="R111" t="str">
            <v/>
          </cell>
          <cell r="S111" t="str">
            <v/>
          </cell>
          <cell r="T111" t="str">
            <v/>
          </cell>
          <cell r="U111" t="str">
            <v/>
          </cell>
          <cell r="V111" t="str">
            <v/>
          </cell>
          <cell r="W111" t="str">
            <v/>
          </cell>
          <cell r="X111" t="str">
            <v/>
          </cell>
          <cell r="Y111" t="str">
            <v/>
          </cell>
          <cell r="AB111">
            <v>1</v>
          </cell>
          <cell r="AC111" t="str">
            <v/>
          </cell>
          <cell r="AV111" t="str">
            <v/>
          </cell>
          <cell r="AW111" t="str">
            <v/>
          </cell>
        </row>
        <row r="112">
          <cell r="C112" t="str">
            <v>EHDGWIGCC01</v>
          </cell>
          <cell r="D112" t="str">
            <v>ELC.HDG.WST.IGCC.NEW</v>
          </cell>
          <cell r="E112" t="str">
            <v>GW</v>
          </cell>
          <cell r="F112" t="str">
            <v>PJ</v>
          </cell>
          <cell r="G112" t="str">
            <v>Subres</v>
          </cell>
          <cell r="H112" t="str">
            <v>HYGLD6</v>
          </cell>
          <cell r="I112" t="str">
            <v>ELC</v>
          </cell>
          <cell r="L112" t="e">
            <v>#N/A</v>
          </cell>
          <cell r="M112">
            <v>31.536000000000001</v>
          </cell>
          <cell r="N112" t="str">
            <v/>
          </cell>
          <cell r="O112" t="e">
            <v>#N/A</v>
          </cell>
          <cell r="R112" t="str">
            <v/>
          </cell>
          <cell r="S112" t="str">
            <v/>
          </cell>
          <cell r="T112" t="str">
            <v/>
          </cell>
          <cell r="U112" t="str">
            <v/>
          </cell>
          <cell r="V112" t="str">
            <v/>
          </cell>
          <cell r="W112" t="str">
            <v/>
          </cell>
          <cell r="X112" t="str">
            <v/>
          </cell>
          <cell r="Y112" t="str">
            <v/>
          </cell>
          <cell r="AB112">
            <v>1</v>
          </cell>
          <cell r="AC112" t="str">
            <v/>
          </cell>
          <cell r="AV112" t="str">
            <v/>
          </cell>
          <cell r="AW112" t="str">
            <v/>
          </cell>
        </row>
        <row r="113">
          <cell r="O113" t="str">
            <v/>
          </cell>
        </row>
        <row r="117">
          <cell r="N117" t="str">
            <v>ELC - Technology Life - Technology expected life spans - ….\uktm_model_v1.2.2\uk_times_data\electricity_v0.6\UK TIMES - IGCC 2011 Mott McDonald review - Technology/sector specific</v>
          </cell>
        </row>
      </sheetData>
      <sheetData sheetId="8" refreshError="1"/>
      <sheetData sheetId="9" refreshError="1"/>
      <sheetData sheetId="10" refreshError="1"/>
      <sheetData sheetId="11" refreshError="1"/>
      <sheetData sheetId="12" refreshError="1"/>
      <sheetData sheetId="13" refreshError="1">
        <row r="18">
          <cell r="B18">
            <v>1.0559999999999998</v>
          </cell>
        </row>
      </sheetData>
      <sheetData sheetId="14" refreshError="1"/>
      <sheetData sheetId="15" refreshError="1">
        <row r="84">
          <cell r="D84" t="str">
            <v>P-D</v>
          </cell>
          <cell r="E84" t="str">
            <v>P-P</v>
          </cell>
          <cell r="F84" t="str">
            <v>P-E</v>
          </cell>
          <cell r="G84" t="str">
            <v>P-N</v>
          </cell>
          <cell r="H84" t="str">
            <v>S-D</v>
          </cell>
          <cell r="I84" t="str">
            <v>S-P</v>
          </cell>
          <cell r="J84" t="str">
            <v>S-E</v>
          </cell>
          <cell r="K84" t="str">
            <v>S-N</v>
          </cell>
          <cell r="L84" t="str">
            <v>A-D</v>
          </cell>
          <cell r="M84" t="str">
            <v>A-P</v>
          </cell>
          <cell r="N84" t="str">
            <v>A-E</v>
          </cell>
          <cell r="O84" t="str">
            <v>A-N</v>
          </cell>
          <cell r="P84" t="str">
            <v>W-D</v>
          </cell>
          <cell r="Q84" t="str">
            <v>W-P</v>
          </cell>
          <cell r="R84" t="str">
            <v>W-E</v>
          </cell>
          <cell r="S84" t="str">
            <v>W-N</v>
          </cell>
        </row>
        <row r="86">
          <cell r="D86">
            <v>1.2228008444757212</v>
          </cell>
          <cell r="E86">
            <v>1.1372273047149892</v>
          </cell>
          <cell r="F86">
            <v>0.8275862068965516</v>
          </cell>
          <cell r="G86">
            <v>0.78174323916758826</v>
          </cell>
          <cell r="H86">
            <v>0.8748768472906403</v>
          </cell>
          <cell r="I86">
            <v>0.85573539760731876</v>
          </cell>
          <cell r="J86">
            <v>0.50668543279380707</v>
          </cell>
          <cell r="K86">
            <v>0.44877852618880065</v>
          </cell>
          <cell r="L86">
            <v>1.1518648838845882</v>
          </cell>
          <cell r="M86">
            <v>0.99085151301900054</v>
          </cell>
          <cell r="N86">
            <v>0.91203377902885285</v>
          </cell>
          <cell r="O86">
            <v>0.87825475017593235</v>
          </cell>
          <cell r="P86">
            <v>1.357916959887403</v>
          </cell>
          <cell r="Q86">
            <v>1.2610837438423643</v>
          </cell>
          <cell r="R86">
            <v>1.2329345531315974</v>
          </cell>
          <cell r="S86">
            <v>1.2160450387051369</v>
          </cell>
        </row>
        <row r="133">
          <cell r="H133" t="str">
            <v>P-D</v>
          </cell>
          <cell r="I133" t="str">
            <v>P-P</v>
          </cell>
          <cell r="J133" t="str">
            <v>P-E</v>
          </cell>
          <cell r="K133" t="str">
            <v>P-N</v>
          </cell>
          <cell r="L133" t="str">
            <v>S-D</v>
          </cell>
          <cell r="M133" t="str">
            <v>S-P</v>
          </cell>
          <cell r="N133" t="str">
            <v>S-E</v>
          </cell>
          <cell r="O133" t="str">
            <v>S-N</v>
          </cell>
          <cell r="P133" t="str">
            <v>A-D</v>
          </cell>
          <cell r="Q133" t="str">
            <v>A-P</v>
          </cell>
          <cell r="R133" t="str">
            <v>A-E</v>
          </cell>
          <cell r="S133" t="str">
            <v>A-N</v>
          </cell>
          <cell r="T133" t="str">
            <v>W-D</v>
          </cell>
          <cell r="U133" t="str">
            <v>W-P</v>
          </cell>
          <cell r="V133" t="str">
            <v>W-E</v>
          </cell>
          <cell r="W133" t="str">
            <v>W-N</v>
          </cell>
        </row>
        <row r="135">
          <cell r="H135">
            <v>1.2228008444757212</v>
          </cell>
          <cell r="I135">
            <v>1.1372273047149892</v>
          </cell>
          <cell r="J135">
            <v>0.8275862068965516</v>
          </cell>
          <cell r="K135">
            <v>0.78174323916758826</v>
          </cell>
          <cell r="L135">
            <v>0.8748768472906403</v>
          </cell>
          <cell r="M135">
            <v>0.85573539760731876</v>
          </cell>
          <cell r="N135">
            <v>0.50668543279380707</v>
          </cell>
          <cell r="O135">
            <v>0.44877852618880065</v>
          </cell>
          <cell r="P135">
            <v>1.1518648838845882</v>
          </cell>
          <cell r="Q135">
            <v>0.99085151301900054</v>
          </cell>
          <cell r="R135">
            <v>0.91203377902885285</v>
          </cell>
          <cell r="S135">
            <v>0.87825475017593235</v>
          </cell>
          <cell r="T135">
            <v>1.357916959887403</v>
          </cell>
          <cell r="U135">
            <v>1.2610837438423643</v>
          </cell>
          <cell r="V135">
            <v>1.2329345531315974</v>
          </cell>
          <cell r="W135">
            <v>1.2160450387051369</v>
          </cell>
        </row>
      </sheetData>
      <sheetData sheetId="16" refreshError="1"/>
      <sheetData sheetId="17" refreshError="1"/>
      <sheetData sheetId="18" refreshError="1">
        <row r="41">
          <cell r="B41">
            <v>0.92491570246449617</v>
          </cell>
        </row>
      </sheetData>
      <sheetData sheetId="19" refreshError="1">
        <row r="2">
          <cell r="A2" t="str">
            <v>Solar PV</v>
          </cell>
        </row>
        <row r="3">
          <cell r="B3" t="str">
            <v>WN</v>
          </cell>
          <cell r="C3" t="str">
            <v>WD</v>
          </cell>
          <cell r="D3" t="str">
            <v>WP</v>
          </cell>
          <cell r="E3" t="str">
            <v>WE</v>
          </cell>
          <cell r="F3" t="str">
            <v>PN</v>
          </cell>
          <cell r="G3" t="str">
            <v>PD</v>
          </cell>
          <cell r="H3" t="str">
            <v>PP</v>
          </cell>
          <cell r="I3" t="str">
            <v>PE</v>
          </cell>
          <cell r="J3" t="str">
            <v>SN</v>
          </cell>
          <cell r="K3" t="str">
            <v>SD</v>
          </cell>
          <cell r="L3" t="str">
            <v>SP</v>
          </cell>
          <cell r="M3" t="str">
            <v>SE</v>
          </cell>
          <cell r="N3" t="str">
            <v>AN</v>
          </cell>
          <cell r="O3" t="str">
            <v>AD</v>
          </cell>
          <cell r="P3" t="str">
            <v>AP</v>
          </cell>
          <cell r="Q3" t="str">
            <v>AE</v>
          </cell>
        </row>
        <row r="4">
          <cell r="A4" t="str">
            <v>Solar availability</v>
          </cell>
          <cell r="B4">
            <v>0</v>
          </cell>
          <cell r="C4">
            <v>7.1921581541218638E-2</v>
          </cell>
          <cell r="D4">
            <v>0</v>
          </cell>
          <cell r="E4">
            <v>0</v>
          </cell>
          <cell r="F4">
            <v>3.5663082437275981E-4</v>
          </cell>
          <cell r="G4">
            <v>0.20925584005376346</v>
          </cell>
          <cell r="H4">
            <v>1.9243130227001193E-3</v>
          </cell>
          <cell r="I4">
            <v>0</v>
          </cell>
          <cell r="J4">
            <v>6.6902073732718901E-3</v>
          </cell>
          <cell r="K4">
            <v>0.3124853046594982</v>
          </cell>
          <cell r="L4">
            <v>1.9241039426523297E-2</v>
          </cell>
          <cell r="M4">
            <v>0</v>
          </cell>
          <cell r="N4">
            <v>6.4045698924731186E-4</v>
          </cell>
          <cell r="O4">
            <v>0.23948336469534048</v>
          </cell>
          <cell r="P4">
            <v>3.5381571087216247E-3</v>
          </cell>
          <cell r="Q4">
            <v>0</v>
          </cell>
        </row>
        <row r="5">
          <cell r="A5" t="str">
            <v>Solar AFA</v>
          </cell>
          <cell r="B5">
            <v>8.8118567755002986E-2</v>
          </cell>
        </row>
        <row r="7">
          <cell r="A7" t="str">
            <v>Resource potential</v>
          </cell>
        </row>
        <row r="8">
          <cell r="A8" t="str">
            <v>Difficult to get good estimates for solar PV potential</v>
          </cell>
        </row>
        <row r="10">
          <cell r="A10" t="str">
            <v>1. based on DECC (2012): UK Renewable Energy Roadmap Update 2012</v>
          </cell>
        </row>
        <row r="11">
          <cell r="A11" t="str">
            <v>https://www.gov.uk/government/uploads/system/uploads/attachment_data/file/80246/11-02-13_UK_Renewable_Energy_Roadmap_Update_FINAL_DRAFT.pdf</v>
          </cell>
        </row>
      </sheetData>
      <sheetData sheetId="20" refreshError="1">
        <row r="5">
          <cell r="A5">
            <v>9.5</v>
          </cell>
        </row>
      </sheetData>
      <sheetData sheetId="21" refreshError="1">
        <row r="63">
          <cell r="B63">
            <v>1.6E-2</v>
          </cell>
        </row>
        <row r="195">
          <cell r="D195">
            <v>628.25654297710469</v>
          </cell>
        </row>
        <row r="196">
          <cell r="D196">
            <v>6.3384977073256952</v>
          </cell>
        </row>
      </sheetData>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le Map"/>
      <sheetName val="Change Log"/>
      <sheetName val="Currency&amp;UnitConversion"/>
      <sheetName val="Blank"/>
      <sheetName val="Gas_networks_data"/>
      <sheetName val="Gas networks"/>
      <sheetName val="UK pipeline 1890-2100"/>
      <sheetName val="UK gas demand"/>
      <sheetName val="UK sectorial gas use"/>
      <sheetName val="NTS costs"/>
      <sheetName val="GDN costs"/>
      <sheetName val="OPEX"/>
      <sheetName val="Gas_data_check"/>
      <sheetName val="Consumption and Production new"/>
      <sheetName val="GHG Fuels"/>
      <sheetName val="GHG CO2e"/>
      <sheetName val="GHG kWh"/>
      <sheetName val="GHG PJ"/>
      <sheetName val="UK GHG 1A(b)"/>
      <sheetName val="Fuel_delivery_costs"/>
      <sheetName val="Delivery costs"/>
      <sheetName val="Data and assumptions"/>
      <sheetName val="BM Farm to regional"/>
      <sheetName val="BM Regional to warehouse"/>
      <sheetName val="BM Warehouse to shop"/>
      <sheetName val="BM Shop to building"/>
      <sheetName val="BM Regional to national"/>
      <sheetName val="Vehicle data"/>
      <sheetName val="DUKES 1.2"/>
      <sheetName val="DUKES 1.1(2010,PJ)"/>
      <sheetName val="DUKES 1.1(2011)"/>
      <sheetName val="DUKES 1.1(2012)"/>
      <sheetName val="Fuel_by_sector"/>
      <sheetName val="Heat"/>
      <sheetName val="CHP&amp;DH"/>
      <sheetName val="DistrictHeating"/>
      <sheetName val="CHP&amp;heat_resi&amp;services"/>
      <sheetName val="CHP"/>
      <sheetName val="FC CHP"/>
      <sheetName val="RES_Dissagg_DH_Pipe"/>
      <sheetName val="DUKES 7.8"/>
      <sheetName val="DUKES 7.9"/>
      <sheetName val="DUKES 7.5"/>
      <sheetName val="DUKES 7.4"/>
      <sheetName val="DUKES 7.6"/>
      <sheetName val="DUKES 7.3"/>
      <sheetName val="DUKES 5.7"/>
      <sheetName val="elc_oth_cap"/>
      <sheetName val="DUKES 6.4"/>
      <sheetName val="DUKES 6.4(2)"/>
      <sheetName val="DUKES 6.6"/>
      <sheetName val="DUKES 5.10"/>
      <sheetName val="DECC Load Factors"/>
      <sheetName val="DECC Wind Load Factors"/>
      <sheetName val="NG ETS Table 2.1-2.5"/>
      <sheetName val="NG 3.3&amp;3.4(a)"/>
      <sheetName val="NG 3.3.&amp;3.4(b)"/>
      <sheetName val="DUKES 5.8&amp;5.9"/>
      <sheetName val="DUKES 3.1"/>
      <sheetName val="DUKES 2.5"/>
      <sheetName val="DUKES 2.2"/>
      <sheetName val="DUKES 3.2"/>
      <sheetName val="DUKES 6.2"/>
      <sheetName val="DUKES 4.1"/>
      <sheetName val="DUKES 5.1"/>
      <sheetName val="Thermal_storage_data"/>
      <sheetName val="Pumped storage"/>
      <sheetName val="CAES"/>
      <sheetName val="Batteries"/>
      <sheetName val="Thermal_storage"/>
      <sheetName val="MARKAL_process_data"/>
      <sheetName val="Process_data"/>
      <sheetName val="UK-TSData"/>
      <sheetName val="UK-TIDData"/>
      <sheetName val="Summary_emissions_3sectors"/>
      <sheetName val="GHG analysis"/>
      <sheetName val="UK GHG 2(II)"/>
      <sheetName val="Gatwick_PV"/>
      <sheetName val="Aughton_PV"/>
      <sheetName val="Output_PV"/>
      <sheetName val="UK GHG 5A"/>
      <sheetName val="UK GHG 5B"/>
      <sheetName val="UK GHG 5C"/>
      <sheetName val="UK GHG 5D"/>
      <sheetName val="UK GHG 5E"/>
      <sheetName val="UK GHG 5F"/>
      <sheetName val="GHG_emissions_by_region"/>
      <sheetName val="DECC GHG Emissions 4"/>
      <sheetName val="Table_4_CO2_emissions"/>
      <sheetName val="DECC GHG Emissions 5"/>
      <sheetName val="Table_5_CH4_emissions"/>
      <sheetName val="DECC GHG Emissions 8"/>
      <sheetName val="Energy&amp;CO2_from_crops"/>
      <sheetName val="DECC GHG Emissions 6"/>
      <sheetName val="DECC GHG Emissions 7"/>
      <sheetName val="DECC GHG Emissions 10"/>
      <sheetName val="TechData_ind"/>
      <sheetName val="MARKAL_industry_capacity"/>
      <sheetName val="MARKAL_industry_availability"/>
      <sheetName val="Hydrogen_prod_costs"/>
      <sheetName val="H2 conversion cost"/>
      <sheetName val="ECUK 3.7"/>
      <sheetName val="ECUK 3.10"/>
      <sheetName val="ECUK 3.11"/>
      <sheetName val="NHM_resi_analysis"/>
      <sheetName val="timeslice_data"/>
      <sheetName val="analysis"/>
      <sheetName val="PTGgas100_24hrprofile"/>
      <sheetName val="NHM Gas Boilers"/>
      <sheetName val="NHM Electric Storage Heaters"/>
      <sheetName val="NHM Oil Boilers"/>
      <sheetName val="NHM GSHP"/>
      <sheetName val="NHM ASHP"/>
      <sheetName val="NHM Hybrid HP"/>
      <sheetName val="NHM Biomass"/>
      <sheetName val="NHM Solar Thermal"/>
      <sheetName val="ASHP_efficiency"/>
      <sheetName val="VOA 5.12"/>
      <sheetName val="ECUK 5.6"/>
      <sheetName val="NAEI EmissionsFactors"/>
      <sheetName val="MSW Emissions"/>
      <sheetName val="MSW"/>
    </sheetNames>
    <sheetDataSet>
      <sheetData sheetId="0"/>
      <sheetData sheetId="1"/>
      <sheetData sheetId="2"/>
      <sheetData sheetId="3"/>
      <sheetData sheetId="4"/>
      <sheetData sheetId="5">
        <row r="3">
          <cell r="A3" t="str">
            <v>Gas network</v>
          </cell>
          <cell r="B3" t="str">
            <v>UK TIMES</v>
          </cell>
          <cell r="C3" t="str">
            <v>Description</v>
          </cell>
          <cell r="D3" t="str">
            <v>AF</v>
          </cell>
          <cell r="E3" t="str">
            <v>EFF</v>
          </cell>
          <cell r="F3" t="str">
            <v>CAP2ACT</v>
          </cell>
          <cell r="G3" t="str">
            <v>LIFE</v>
          </cell>
          <cell r="H3" t="str">
            <v>INVCOST</v>
          </cell>
          <cell r="I3" t="str">
            <v>FOM</v>
          </cell>
          <cell r="J3" t="str">
            <v>VOM</v>
          </cell>
          <cell r="K3" t="str">
            <v>STOCK~2010</v>
          </cell>
          <cell r="L3" t="str">
            <v>STOCK~2015</v>
          </cell>
          <cell r="M3" t="str">
            <v>STOCK~2020</v>
          </cell>
          <cell r="N3" t="str">
            <v>STOCK~2025</v>
          </cell>
          <cell r="O3" t="str">
            <v>STOCK~2030</v>
          </cell>
          <cell r="P3" t="str">
            <v>STOCK~2035</v>
          </cell>
          <cell r="Q3" t="str">
            <v>STOCK~2040</v>
          </cell>
          <cell r="R3" t="str">
            <v>STOCK~2045</v>
          </cell>
          <cell r="S3" t="str">
            <v>STOCK~2050</v>
          </cell>
          <cell r="T3" t="str">
            <v>STOCK~2055</v>
          </cell>
          <cell r="U3" t="str">
            <v>STOCK~2060</v>
          </cell>
          <cell r="V3" t="str">
            <v>STOCK~2065</v>
          </cell>
          <cell r="W3" t="str">
            <v>STOCK~2070</v>
          </cell>
          <cell r="X3" t="str">
            <v>STOCK~2075</v>
          </cell>
          <cell r="Y3" t="str">
            <v>STOCK~2080</v>
          </cell>
          <cell r="Z3" t="str">
            <v>STOCK~2085</v>
          </cell>
          <cell r="AA3" t="str">
            <v>STOCK~2090</v>
          </cell>
          <cell r="AB3" t="str">
            <v>STOCK~2095</v>
          </cell>
          <cell r="AC3" t="str">
            <v>STOCK~2100</v>
          </cell>
        </row>
        <row r="4">
          <cell r="A4" t="str">
            <v>NTS</v>
          </cell>
          <cell r="B4" t="str">
            <v>UNGAPTR00</v>
          </cell>
          <cell r="C4" t="str">
            <v>UPS.PIPELINE.00.NATIONAL-TRANSMISSION.NGA.</v>
          </cell>
          <cell r="D4">
            <v>1</v>
          </cell>
          <cell r="E4">
            <v>0.99098206322465554</v>
          </cell>
          <cell r="F4">
            <v>1</v>
          </cell>
          <cell r="G4">
            <v>80</v>
          </cell>
          <cell r="H4">
            <v>3.9402237859578575</v>
          </cell>
          <cell r="I4">
            <v>6.0494499291168777E-2</v>
          </cell>
          <cell r="K4">
            <v>5775.1492449457055</v>
          </cell>
          <cell r="L4">
            <v>5775.1492449457055</v>
          </cell>
          <cell r="M4">
            <v>5775.1492449457055</v>
          </cell>
          <cell r="N4">
            <v>5775.1492449457055</v>
          </cell>
          <cell r="O4">
            <v>5775.1492449457055</v>
          </cell>
          <cell r="P4">
            <v>5775.1492449457055</v>
          </cell>
          <cell r="Q4">
            <v>5775.1492449457055</v>
          </cell>
          <cell r="R4">
            <v>5775.1492449457055</v>
          </cell>
          <cell r="S4">
            <v>4179.3843220001818</v>
          </cell>
          <cell r="T4">
            <v>2583.6193990546576</v>
          </cell>
          <cell r="U4">
            <v>987.85447610913388</v>
          </cell>
          <cell r="V4">
            <v>987.85447610913388</v>
          </cell>
          <cell r="W4">
            <v>987.85447610913388</v>
          </cell>
          <cell r="X4">
            <v>987.85447610913388</v>
          </cell>
          <cell r="Y4">
            <v>987.85447610913388</v>
          </cell>
          <cell r="Z4">
            <v>493.92723805456694</v>
          </cell>
          <cell r="AA4">
            <v>0</v>
          </cell>
          <cell r="AB4">
            <v>0</v>
          </cell>
          <cell r="AC4">
            <v>0</v>
          </cell>
        </row>
        <row r="5">
          <cell r="A5" t="str">
            <v>Mains ELC</v>
          </cell>
          <cell r="B5" t="str">
            <v>EMAINPGAS00</v>
          </cell>
          <cell r="C5" t="str">
            <v>ELC.DISTN.00.MAINS-DISTRIBUTION-PIPES.GAS-MIX.NGA-BOM-HYG.</v>
          </cell>
          <cell r="D5">
            <v>1</v>
          </cell>
          <cell r="E5">
            <v>0.98289758207194799</v>
          </cell>
          <cell r="F5">
            <v>1</v>
          </cell>
          <cell r="G5">
            <v>80</v>
          </cell>
          <cell r="H5">
            <v>20.062846704527136</v>
          </cell>
          <cell r="I5">
            <v>0.47220360007677831</v>
          </cell>
          <cell r="K5">
            <v>50.427225237242418</v>
          </cell>
          <cell r="L5">
            <v>51.327336355893735</v>
          </cell>
          <cell r="M5">
            <v>51.327336355893735</v>
          </cell>
          <cell r="N5">
            <v>51.327336355893735</v>
          </cell>
          <cell r="O5">
            <v>51.327336355893735</v>
          </cell>
          <cell r="P5">
            <v>51.327336355893735</v>
          </cell>
          <cell r="Q5">
            <v>51.327336355893735</v>
          </cell>
          <cell r="R5">
            <v>51.327336355893735</v>
          </cell>
          <cell r="S5">
            <v>46.829367000508846</v>
          </cell>
          <cell r="T5">
            <v>44.24604808997956</v>
          </cell>
          <cell r="U5">
            <v>39.973125861202938</v>
          </cell>
          <cell r="V5">
            <v>35.700203632426323</v>
          </cell>
          <cell r="W5">
            <v>31.427281403649701</v>
          </cell>
          <cell r="X5">
            <v>25.743722625879951</v>
          </cell>
          <cell r="Y5">
            <v>21.88374611206353</v>
          </cell>
          <cell r="Z5">
            <v>18.34822215189098</v>
          </cell>
          <cell r="AA5">
            <v>14.812698191718429</v>
          </cell>
          <cell r="AB5">
            <v>10.820901056829976</v>
          </cell>
          <cell r="AC5">
            <v>7.7292150405928446</v>
          </cell>
        </row>
        <row r="6">
          <cell r="A6" t="str">
            <v>Mains PRC</v>
          </cell>
          <cell r="B6" t="str">
            <v>PMAINPGAS00</v>
          </cell>
          <cell r="C6" t="str">
            <v>PRC.DISTN.00.MAINS-DISTRIBUTION-PIPES.GAS-MIX.NGA-BOM-HYG.</v>
          </cell>
          <cell r="D6">
            <v>1</v>
          </cell>
          <cell r="E6">
            <v>0.98289758207194799</v>
          </cell>
          <cell r="F6">
            <v>1</v>
          </cell>
          <cell r="G6">
            <v>80</v>
          </cell>
          <cell r="H6">
            <v>20.062846704527136</v>
          </cell>
          <cell r="I6">
            <v>0.47220360007677831</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row>
        <row r="7">
          <cell r="A7" t="str">
            <v>Mains HYG</v>
          </cell>
          <cell r="B7" t="str">
            <v>HMAINPGAS00</v>
          </cell>
          <cell r="C7" t="str">
            <v>HYG.DISTN.00.MAINS-DISTRIBUTION-PIPES.GAS-MIX.NGA-BOM-HYG.</v>
          </cell>
          <cell r="D7">
            <v>1</v>
          </cell>
          <cell r="E7">
            <v>0.98289758207194799</v>
          </cell>
          <cell r="F7">
            <v>1</v>
          </cell>
          <cell r="G7">
            <v>80</v>
          </cell>
          <cell r="H7">
            <v>20.062846704527136</v>
          </cell>
          <cell r="I7">
            <v>0.47220360007677831</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row>
        <row r="8">
          <cell r="A8" t="str">
            <v>Mains AGR</v>
          </cell>
          <cell r="B8" t="str">
            <v>AMAINPGAS00</v>
          </cell>
          <cell r="C8" t="str">
            <v>AGR.DISTN.00.MAINS-DISTRIBUTION-PIPES.GAS-MIX.NGA-BOM-HYG.</v>
          </cell>
          <cell r="D8">
            <v>1</v>
          </cell>
          <cell r="E8">
            <v>0.98289758207194799</v>
          </cell>
          <cell r="F8">
            <v>1</v>
          </cell>
          <cell r="G8">
            <v>80</v>
          </cell>
          <cell r="H8">
            <v>20.062846704527136</v>
          </cell>
          <cell r="I8">
            <v>0.47220360007677831</v>
          </cell>
          <cell r="K8">
            <v>7.0739225946414308</v>
          </cell>
          <cell r="L8">
            <v>7.2001900295431041</v>
          </cell>
          <cell r="M8">
            <v>7.2001900295431041</v>
          </cell>
          <cell r="N8">
            <v>7.2001900295431041</v>
          </cell>
          <cell r="O8">
            <v>7.2001900295431041</v>
          </cell>
          <cell r="P8">
            <v>7.2001900295431041</v>
          </cell>
          <cell r="Q8">
            <v>7.2001900295431041</v>
          </cell>
          <cell r="R8">
            <v>7.2001900295431041</v>
          </cell>
          <cell r="S8">
            <v>6.5692156520442824</v>
          </cell>
          <cell r="T8">
            <v>6.2068281138764787</v>
          </cell>
          <cell r="U8">
            <v>5.6074233090892962</v>
          </cell>
          <cell r="V8">
            <v>5.0080185043021155</v>
          </cell>
          <cell r="W8">
            <v>4.408613699514933</v>
          </cell>
          <cell r="X8">
            <v>3.6113250391357945</v>
          </cell>
          <cell r="Y8">
            <v>3.0698481891324487</v>
          </cell>
          <cell r="Z8">
            <v>2.5738854882680373</v>
          </cell>
          <cell r="AA8">
            <v>2.0779227874036263</v>
          </cell>
          <cell r="AB8">
            <v>1.5179541630570745</v>
          </cell>
          <cell r="AC8">
            <v>1.0842529736121966</v>
          </cell>
        </row>
        <row r="9">
          <cell r="A9" t="str">
            <v>Mains RES</v>
          </cell>
          <cell r="B9" t="str">
            <v>RMAINPGAS00</v>
          </cell>
          <cell r="C9" t="str">
            <v>RES.DISTN.00.MAINS-DISTRIBUTION-PIPES.GAS-MIX.NGA-BOM-HYG.</v>
          </cell>
          <cell r="D9">
            <v>1</v>
          </cell>
          <cell r="E9">
            <v>0.98289758207194799</v>
          </cell>
          <cell r="F9">
            <v>1</v>
          </cell>
          <cell r="G9">
            <v>80</v>
          </cell>
          <cell r="H9">
            <v>20.062846704527136</v>
          </cell>
          <cell r="I9">
            <v>0.47220360007677831</v>
          </cell>
          <cell r="K9">
            <v>1405.3642075787595</v>
          </cell>
          <cell r="L9">
            <v>1430.4495447759766</v>
          </cell>
          <cell r="M9">
            <v>1430.4495447759766</v>
          </cell>
          <cell r="N9">
            <v>1430.4495447759766</v>
          </cell>
          <cell r="O9">
            <v>1430.4495447759766</v>
          </cell>
          <cell r="P9">
            <v>1430.4495447759766</v>
          </cell>
          <cell r="Q9">
            <v>1430.4495447759766</v>
          </cell>
          <cell r="R9">
            <v>1430.4495447759766</v>
          </cell>
          <cell r="S9">
            <v>1305.0949350566316</v>
          </cell>
          <cell r="T9">
            <v>1233.1000173006184</v>
          </cell>
          <cell r="U9">
            <v>1114.0172810636186</v>
          </cell>
          <cell r="V9">
            <v>994.93454482661889</v>
          </cell>
          <cell r="W9">
            <v>875.85180858961894</v>
          </cell>
          <cell r="X9">
            <v>717.45582228719115</v>
          </cell>
          <cell r="Y9">
            <v>609.8815346064581</v>
          </cell>
          <cell r="Z9">
            <v>511.34946576293902</v>
          </cell>
          <cell r="AA9">
            <v>412.81739691941993</v>
          </cell>
          <cell r="AB9">
            <v>301.56937978393557</v>
          </cell>
          <cell r="AC9">
            <v>215.40669984566841</v>
          </cell>
        </row>
        <row r="10">
          <cell r="A10" t="str">
            <v>Mains SER</v>
          </cell>
          <cell r="B10" t="str">
            <v>SMAINPGAS00</v>
          </cell>
          <cell r="C10" t="str">
            <v>SER.DISTN.00.MAINS-DISTRIBUTION-PIPES.GAS-MIX.NGA-BOM-HYG.</v>
          </cell>
          <cell r="D10">
            <v>1</v>
          </cell>
          <cell r="E10">
            <v>0.98289758207194799</v>
          </cell>
          <cell r="F10">
            <v>1</v>
          </cell>
          <cell r="G10">
            <v>80</v>
          </cell>
          <cell r="H10">
            <v>20.062846704527136</v>
          </cell>
          <cell r="I10">
            <v>0.47220360007677831</v>
          </cell>
          <cell r="K10">
            <v>446.73280512165888</v>
          </cell>
          <cell r="L10">
            <v>454.70685412127199</v>
          </cell>
          <cell r="M10">
            <v>454.70685412127199</v>
          </cell>
          <cell r="N10">
            <v>454.70685412127199</v>
          </cell>
          <cell r="O10">
            <v>454.70685412127199</v>
          </cell>
          <cell r="P10">
            <v>454.70685412127199</v>
          </cell>
          <cell r="Q10">
            <v>454.70685412127199</v>
          </cell>
          <cell r="R10">
            <v>454.70685412127199</v>
          </cell>
          <cell r="S10">
            <v>414.85952050279758</v>
          </cell>
          <cell r="T10">
            <v>391.97399987390793</v>
          </cell>
          <cell r="U10">
            <v>354.12034989916555</v>
          </cell>
          <cell r="V10">
            <v>316.26669992442322</v>
          </cell>
          <cell r="W10">
            <v>278.41304994968078</v>
          </cell>
          <cell r="X10">
            <v>228.06262626640944</v>
          </cell>
          <cell r="Y10">
            <v>193.8672461397351</v>
          </cell>
          <cell r="Z10">
            <v>162.54617842537971</v>
          </cell>
          <cell r="AA10">
            <v>131.22511071102434</v>
          </cell>
          <cell r="AB10">
            <v>95.861936886653197</v>
          </cell>
          <cell r="AC10">
            <v>68.472812061895183</v>
          </cell>
        </row>
        <row r="11">
          <cell r="A11" t="str">
            <v>Mains IND</v>
          </cell>
          <cell r="B11" t="str">
            <v>IMAINPGAS00</v>
          </cell>
          <cell r="C11" t="str">
            <v>IND.DISTN.00.MAINS-DISTRIBUTION-PIPES.GAS-MIX.NGA-BOM-HYG.</v>
          </cell>
          <cell r="D11">
            <v>1</v>
          </cell>
          <cell r="E11">
            <v>0.98289758207194799</v>
          </cell>
          <cell r="F11">
            <v>1</v>
          </cell>
          <cell r="G11">
            <v>80</v>
          </cell>
          <cell r="H11">
            <v>20.062846704527136</v>
          </cell>
          <cell r="I11">
            <v>0.47220360007677831</v>
          </cell>
          <cell r="K11">
            <v>504.5183257348163</v>
          </cell>
          <cell r="L11">
            <v>513.52382925837458</v>
          </cell>
          <cell r="M11">
            <v>513.52382925837458</v>
          </cell>
          <cell r="N11">
            <v>513.52382925837458</v>
          </cell>
          <cell r="O11">
            <v>513.52382925837458</v>
          </cell>
          <cell r="P11">
            <v>513.52382925837458</v>
          </cell>
          <cell r="Q11">
            <v>513.52382925837458</v>
          </cell>
          <cell r="R11">
            <v>513.52382925837458</v>
          </cell>
          <cell r="S11">
            <v>468.52218663955125</v>
          </cell>
          <cell r="T11">
            <v>442.67639152693886</v>
          </cell>
          <cell r="U11">
            <v>399.92631835286807</v>
          </cell>
          <cell r="V11">
            <v>357.17624517879739</v>
          </cell>
          <cell r="W11">
            <v>314.4261720047266</v>
          </cell>
          <cell r="X11">
            <v>257.56284975597265</v>
          </cell>
          <cell r="Y11">
            <v>218.94424881244655</v>
          </cell>
          <cell r="Z11">
            <v>183.57175665984985</v>
          </cell>
          <cell r="AA11">
            <v>148.19926450725319</v>
          </cell>
          <cell r="AB11">
            <v>108.26181409842935</v>
          </cell>
          <cell r="AC11">
            <v>77.329867213163865</v>
          </cell>
        </row>
        <row r="12">
          <cell r="A12" t="str">
            <v>Mains TRA</v>
          </cell>
          <cell r="B12" t="str">
            <v>TMAINPGAS00</v>
          </cell>
          <cell r="C12" t="str">
            <v>TRA.DISTN.00.MAINS-DISTRIBUTION-PIPES.GAS-MIX.NGA-BOM-HYG.</v>
          </cell>
          <cell r="D12">
            <v>1</v>
          </cell>
          <cell r="E12">
            <v>0.98289758207194799</v>
          </cell>
          <cell r="F12">
            <v>1</v>
          </cell>
          <cell r="G12">
            <v>80</v>
          </cell>
          <cell r="H12">
            <v>20.062846704527136</v>
          </cell>
          <cell r="I12">
            <v>0.47220360007677831</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row>
        <row r="13">
          <cell r="A13" t="str">
            <v>Service RES</v>
          </cell>
          <cell r="B13" t="str">
            <v>RSERVPGAS00</v>
          </cell>
          <cell r="C13" t="str">
            <v>RES.DISTN.00.SERVICE-PIPES.GAS-MIX.NGA-BOM-HYG.</v>
          </cell>
          <cell r="D13">
            <v>1</v>
          </cell>
          <cell r="E13">
            <v>1</v>
          </cell>
          <cell r="F13">
            <v>1</v>
          </cell>
          <cell r="G13">
            <v>60</v>
          </cell>
          <cell r="H13">
            <v>17.697783294644871</v>
          </cell>
          <cell r="I13">
            <v>0.51919780424332063</v>
          </cell>
          <cell r="K13">
            <v>1410.2545747802224</v>
          </cell>
          <cell r="L13">
            <v>1485.4191427293035</v>
          </cell>
          <cell r="M13">
            <v>1485.4191427293035</v>
          </cell>
          <cell r="N13">
            <v>1485.4191427293035</v>
          </cell>
          <cell r="O13">
            <v>1485.4191427293035</v>
          </cell>
          <cell r="P13">
            <v>1485.4191427293035</v>
          </cell>
          <cell r="Q13">
            <v>1335.6663555551715</v>
          </cell>
          <cell r="R13">
            <v>1127.2977653899063</v>
          </cell>
          <cell r="S13">
            <v>921.4013148058325</v>
          </cell>
          <cell r="T13">
            <v>708.17949865387436</v>
          </cell>
          <cell r="U13">
            <v>587.1951766519669</v>
          </cell>
          <cell r="V13">
            <v>456.3842282713897</v>
          </cell>
          <cell r="W13">
            <v>325.5732798908125</v>
          </cell>
          <cell r="X13">
            <v>194.76233151023536</v>
          </cell>
          <cell r="Y13">
            <v>139.11595107873958</v>
          </cell>
          <cell r="Z13">
            <v>83.469570647243813</v>
          </cell>
          <cell r="AA13">
            <v>27.823190215748046</v>
          </cell>
          <cell r="AB13">
            <v>0</v>
          </cell>
          <cell r="AC13">
            <v>0</v>
          </cell>
        </row>
        <row r="14">
          <cell r="A14" t="str">
            <v>Service SER</v>
          </cell>
          <cell r="B14" t="str">
            <v>SSERVPGAS00</v>
          </cell>
          <cell r="C14" t="str">
            <v>SER.DISTN.00.SERVICE-PIPES.GAS-MIX.NGA-BOM-HYG.</v>
          </cell>
          <cell r="D14">
            <v>1</v>
          </cell>
          <cell r="E14">
            <v>1</v>
          </cell>
          <cell r="F14">
            <v>1</v>
          </cell>
          <cell r="G14">
            <v>60</v>
          </cell>
          <cell r="H14">
            <v>17.697783294644871</v>
          </cell>
          <cell r="I14">
            <v>0.51919780424332063</v>
          </cell>
          <cell r="K14">
            <v>120.83287300851576</v>
          </cell>
          <cell r="L14">
            <v>127.27309370068879</v>
          </cell>
          <cell r="M14">
            <v>127.27309370068879</v>
          </cell>
          <cell r="N14">
            <v>127.27309370068879</v>
          </cell>
          <cell r="O14">
            <v>127.27309370068879</v>
          </cell>
          <cell r="P14">
            <v>127.27309370068879</v>
          </cell>
          <cell r="Q14">
            <v>114.44203479906945</v>
          </cell>
          <cell r="R14">
            <v>96.588679919276402</v>
          </cell>
          <cell r="S14">
            <v>78.947141922346489</v>
          </cell>
          <cell r="T14">
            <v>60.677954858904549</v>
          </cell>
          <cell r="U14">
            <v>50.311824177317426</v>
          </cell>
          <cell r="V14">
            <v>39.103732392713866</v>
          </cell>
          <cell r="W14">
            <v>27.895640608110309</v>
          </cell>
          <cell r="X14">
            <v>16.687548823506752</v>
          </cell>
          <cell r="Y14">
            <v>11.919677731076256</v>
          </cell>
          <cell r="Z14">
            <v>7.1518066386457591</v>
          </cell>
          <cell r="AA14">
            <v>2.383935546215262</v>
          </cell>
          <cell r="AB14">
            <v>0</v>
          </cell>
          <cell r="AC14">
            <v>0</v>
          </cell>
        </row>
        <row r="16">
          <cell r="A16" t="str">
            <v>NTS</v>
          </cell>
          <cell r="B16" t="str">
            <v>UNGAPTR01</v>
          </cell>
          <cell r="C16" t="str">
            <v>UPS.PIPELINE.01.NATIONAL-TRANSMISSION.NGA.</v>
          </cell>
          <cell r="D16">
            <v>1</v>
          </cell>
          <cell r="E16">
            <v>0.99098206322465554</v>
          </cell>
          <cell r="F16">
            <v>1</v>
          </cell>
          <cell r="G16">
            <v>80</v>
          </cell>
          <cell r="H16">
            <v>3.9402237859578575</v>
          </cell>
          <cell r="I16">
            <v>6.0494499291168777E-2</v>
          </cell>
          <cell r="K16">
            <v>5775.1492449457055</v>
          </cell>
          <cell r="L16">
            <v>5775.1492449457055</v>
          </cell>
          <cell r="M16">
            <v>5775.1492449457055</v>
          </cell>
          <cell r="N16">
            <v>5775.1492449457055</v>
          </cell>
          <cell r="O16">
            <v>5775.1492449457055</v>
          </cell>
          <cell r="P16">
            <v>5775.1492449457055</v>
          </cell>
          <cell r="Q16">
            <v>5775.1492449457055</v>
          </cell>
          <cell r="R16">
            <v>5775.1492449457055</v>
          </cell>
          <cell r="S16">
            <v>4179.3843220001818</v>
          </cell>
          <cell r="T16">
            <v>2583.6193990546576</v>
          </cell>
          <cell r="U16">
            <v>987.85447610913388</v>
          </cell>
          <cell r="V16">
            <v>987.85447610913388</v>
          </cell>
          <cell r="W16">
            <v>987.85447610913388</v>
          </cell>
          <cell r="X16">
            <v>987.85447610913388</v>
          </cell>
          <cell r="Y16">
            <v>987.85447610913388</v>
          </cell>
          <cell r="Z16">
            <v>493.92723805456694</v>
          </cell>
          <cell r="AA16">
            <v>0</v>
          </cell>
          <cell r="AB16">
            <v>0</v>
          </cell>
          <cell r="AC16">
            <v>0</v>
          </cell>
        </row>
        <row r="17">
          <cell r="A17" t="str">
            <v>Mains ELC</v>
          </cell>
          <cell r="B17" t="str">
            <v>EMAINPGAS01</v>
          </cell>
          <cell r="C17" t="str">
            <v>ELC.DISTN.01.MAINS-DISTRIBUTION-PIPES.GAS-MIX.NGA-BOM-HYG.</v>
          </cell>
          <cell r="D17">
            <v>1</v>
          </cell>
          <cell r="E17">
            <v>0.98289758207194799</v>
          </cell>
          <cell r="F17">
            <v>1</v>
          </cell>
          <cell r="G17">
            <v>80</v>
          </cell>
          <cell r="H17">
            <v>20.062846704527136</v>
          </cell>
          <cell r="I17">
            <v>0.47220360007677831</v>
          </cell>
          <cell r="K17">
            <v>50.427225237242418</v>
          </cell>
          <cell r="L17">
            <v>51.327336355893735</v>
          </cell>
          <cell r="M17">
            <v>51.327336355893735</v>
          </cell>
          <cell r="N17">
            <v>51.327336355893735</v>
          </cell>
          <cell r="O17">
            <v>51.327336355893735</v>
          </cell>
          <cell r="P17">
            <v>51.327336355893735</v>
          </cell>
          <cell r="Q17">
            <v>51.327336355893735</v>
          </cell>
          <cell r="R17">
            <v>51.327336355893735</v>
          </cell>
          <cell r="S17">
            <v>46.829367000508846</v>
          </cell>
          <cell r="T17">
            <v>44.24604808997956</v>
          </cell>
          <cell r="U17">
            <v>39.973125861202938</v>
          </cell>
          <cell r="V17">
            <v>35.700203632426323</v>
          </cell>
          <cell r="W17">
            <v>31.427281403649701</v>
          </cell>
          <cell r="X17">
            <v>25.743722625879951</v>
          </cell>
          <cell r="Y17">
            <v>21.88374611206353</v>
          </cell>
          <cell r="Z17">
            <v>18.34822215189098</v>
          </cell>
          <cell r="AA17">
            <v>14.812698191718429</v>
          </cell>
          <cell r="AB17">
            <v>10.820901056829976</v>
          </cell>
          <cell r="AC17">
            <v>7.7292150405928446</v>
          </cell>
        </row>
        <row r="18">
          <cell r="A18" t="str">
            <v>Mains PRC</v>
          </cell>
          <cell r="B18" t="str">
            <v>PMAINPGAS01</v>
          </cell>
          <cell r="C18" t="str">
            <v>PRC.DISTN.01.MAINS-DISTRIBUTION-PIPES.GAS-MIX.NGA-BOM-HYG.</v>
          </cell>
          <cell r="D18">
            <v>1</v>
          </cell>
          <cell r="E18">
            <v>0.98289758207194799</v>
          </cell>
          <cell r="F18">
            <v>1</v>
          </cell>
          <cell r="G18">
            <v>80</v>
          </cell>
          <cell r="H18">
            <v>20.062846704527136</v>
          </cell>
          <cell r="I18">
            <v>0.47220360007677831</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row>
        <row r="19">
          <cell r="A19" t="str">
            <v>Mains HYG</v>
          </cell>
          <cell r="B19" t="str">
            <v>HMAINPGAS01</v>
          </cell>
          <cell r="C19" t="str">
            <v>HYG.DISTN.01.MAINS-DISTRIBUTION-PIPES.GAS-MIX.NGA-BOM-HYG.</v>
          </cell>
          <cell r="D19">
            <v>1</v>
          </cell>
          <cell r="E19">
            <v>0.98289758207194799</v>
          </cell>
          <cell r="F19">
            <v>1</v>
          </cell>
          <cell r="G19">
            <v>80</v>
          </cell>
          <cell r="H19">
            <v>20.062846704527136</v>
          </cell>
          <cell r="I19">
            <v>0.47220360007677831</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row>
        <row r="20">
          <cell r="A20" t="str">
            <v>Mains AGR</v>
          </cell>
          <cell r="B20" t="str">
            <v>AMAINPGAS01</v>
          </cell>
          <cell r="C20" t="str">
            <v>AGR.DISTN.01.MAINS-DISTRIBUTION-PIPES.GAS-MIX.NGA-BOM-HYG.</v>
          </cell>
          <cell r="D20">
            <v>1</v>
          </cell>
          <cell r="E20">
            <v>0.98289758207194799</v>
          </cell>
          <cell r="F20">
            <v>1</v>
          </cell>
          <cell r="G20">
            <v>80</v>
          </cell>
          <cell r="H20">
            <v>20.062846704527136</v>
          </cell>
          <cell r="I20">
            <v>0.47220360007677831</v>
          </cell>
          <cell r="K20">
            <v>7.0739225946414308</v>
          </cell>
          <cell r="L20">
            <v>7.2001900295431041</v>
          </cell>
          <cell r="M20">
            <v>7.2001900295431041</v>
          </cell>
          <cell r="N20">
            <v>7.2001900295431041</v>
          </cell>
          <cell r="O20">
            <v>7.2001900295431041</v>
          </cell>
          <cell r="P20">
            <v>7.2001900295431041</v>
          </cell>
          <cell r="Q20">
            <v>7.2001900295431041</v>
          </cell>
          <cell r="R20">
            <v>7.2001900295431041</v>
          </cell>
          <cell r="S20">
            <v>6.5692156520442824</v>
          </cell>
          <cell r="T20">
            <v>6.2068281138764787</v>
          </cell>
          <cell r="U20">
            <v>5.6074233090892962</v>
          </cell>
          <cell r="V20">
            <v>5.0080185043021155</v>
          </cell>
          <cell r="W20">
            <v>4.408613699514933</v>
          </cell>
          <cell r="X20">
            <v>3.6113250391357945</v>
          </cell>
          <cell r="Y20">
            <v>3.0698481891324487</v>
          </cell>
          <cell r="Z20">
            <v>2.5738854882680373</v>
          </cell>
          <cell r="AA20">
            <v>2.0779227874036263</v>
          </cell>
          <cell r="AB20">
            <v>1.5179541630570745</v>
          </cell>
          <cell r="AC20">
            <v>1.0842529736121966</v>
          </cell>
        </row>
        <row r="21">
          <cell r="A21" t="str">
            <v>Mains RES</v>
          </cell>
          <cell r="B21" t="str">
            <v>RMAINPGAS01</v>
          </cell>
          <cell r="C21" t="str">
            <v>RES.DISTN.01.MAINS-DISTRIBUTION-PIPES.GAS-MIX.NGA-BOM-HYG.</v>
          </cell>
          <cell r="D21">
            <v>1</v>
          </cell>
          <cell r="E21">
            <v>0.98289758207194799</v>
          </cell>
          <cell r="F21">
            <v>1</v>
          </cell>
          <cell r="G21">
            <v>80</v>
          </cell>
          <cell r="H21">
            <v>20.062846704527136</v>
          </cell>
          <cell r="I21">
            <v>0.47220360007677831</v>
          </cell>
          <cell r="K21">
            <v>1405.3642075787595</v>
          </cell>
          <cell r="L21">
            <v>1430.4495447759766</v>
          </cell>
          <cell r="M21">
            <v>1430.4495447759766</v>
          </cell>
          <cell r="N21">
            <v>1430.4495447759766</v>
          </cell>
          <cell r="O21">
            <v>1430.4495447759766</v>
          </cell>
          <cell r="P21">
            <v>1430.4495447759766</v>
          </cell>
          <cell r="Q21">
            <v>1430.4495447759766</v>
          </cell>
          <cell r="R21">
            <v>1430.4495447759766</v>
          </cell>
          <cell r="S21">
            <v>1305.0949350566316</v>
          </cell>
          <cell r="T21">
            <v>1233.1000173006184</v>
          </cell>
          <cell r="U21">
            <v>1114.0172810636186</v>
          </cell>
          <cell r="V21">
            <v>994.93454482661889</v>
          </cell>
          <cell r="W21">
            <v>875.85180858961894</v>
          </cell>
          <cell r="X21">
            <v>717.45582228719115</v>
          </cell>
          <cell r="Y21">
            <v>609.8815346064581</v>
          </cell>
          <cell r="Z21">
            <v>511.34946576293902</v>
          </cell>
          <cell r="AA21">
            <v>412.81739691941993</v>
          </cell>
          <cell r="AB21">
            <v>301.56937978393557</v>
          </cell>
          <cell r="AC21">
            <v>215.40669984566841</v>
          </cell>
        </row>
        <row r="22">
          <cell r="A22" t="str">
            <v>Mains SER</v>
          </cell>
          <cell r="B22" t="str">
            <v>SMAINPGAS01</v>
          </cell>
          <cell r="C22" t="str">
            <v>SER.DISTN.01.MAINS-DISTRIBUTION-PIPES.GAS-MIX.NGA-BOM-HYG.</v>
          </cell>
          <cell r="D22">
            <v>1</v>
          </cell>
          <cell r="E22">
            <v>0.98289758207194799</v>
          </cell>
          <cell r="F22">
            <v>1</v>
          </cell>
          <cell r="G22">
            <v>80</v>
          </cell>
          <cell r="H22">
            <v>20.062846704527136</v>
          </cell>
          <cell r="I22">
            <v>0.47220360007677831</v>
          </cell>
          <cell r="K22">
            <v>446.73280512165888</v>
          </cell>
          <cell r="L22">
            <v>454.70685412127199</v>
          </cell>
          <cell r="M22">
            <v>454.70685412127199</v>
          </cell>
          <cell r="N22">
            <v>454.70685412127199</v>
          </cell>
          <cell r="O22">
            <v>454.70685412127199</v>
          </cell>
          <cell r="P22">
            <v>454.70685412127199</v>
          </cell>
          <cell r="Q22">
            <v>454.70685412127199</v>
          </cell>
          <cell r="R22">
            <v>454.70685412127199</v>
          </cell>
          <cell r="S22">
            <v>414.85952050279758</v>
          </cell>
          <cell r="T22">
            <v>391.97399987390793</v>
          </cell>
          <cell r="U22">
            <v>354.12034989916555</v>
          </cell>
          <cell r="V22">
            <v>316.26669992442322</v>
          </cell>
          <cell r="W22">
            <v>278.41304994968078</v>
          </cell>
          <cell r="X22">
            <v>228.06262626640944</v>
          </cell>
          <cell r="Y22">
            <v>193.8672461397351</v>
          </cell>
          <cell r="Z22">
            <v>162.54617842537971</v>
          </cell>
          <cell r="AA22">
            <v>131.22511071102434</v>
          </cell>
          <cell r="AB22">
            <v>95.861936886653197</v>
          </cell>
          <cell r="AC22">
            <v>68.472812061895183</v>
          </cell>
        </row>
        <row r="23">
          <cell r="A23" t="str">
            <v>Mains IND</v>
          </cell>
          <cell r="B23" t="str">
            <v>IMAINPGAS01</v>
          </cell>
          <cell r="C23" t="str">
            <v>IND.DISTN.01.MAINS-DISTRIBUTION-PIPES.GAS-MIX.NGA-BOM-HYG.</v>
          </cell>
          <cell r="D23">
            <v>1</v>
          </cell>
          <cell r="E23">
            <v>0.98289758207194799</v>
          </cell>
          <cell r="F23">
            <v>1</v>
          </cell>
          <cell r="G23">
            <v>80</v>
          </cell>
          <cell r="H23">
            <v>20.062846704527136</v>
          </cell>
          <cell r="I23">
            <v>0.47220360007677831</v>
          </cell>
          <cell r="K23">
            <v>504.5183257348163</v>
          </cell>
          <cell r="L23">
            <v>513.52382925837458</v>
          </cell>
          <cell r="M23">
            <v>513.52382925837458</v>
          </cell>
          <cell r="N23">
            <v>513.52382925837458</v>
          </cell>
          <cell r="O23">
            <v>513.52382925837458</v>
          </cell>
          <cell r="P23">
            <v>513.52382925837458</v>
          </cell>
          <cell r="Q23">
            <v>513.52382925837458</v>
          </cell>
          <cell r="R23">
            <v>513.52382925837458</v>
          </cell>
          <cell r="S23">
            <v>468.52218663955125</v>
          </cell>
          <cell r="T23">
            <v>442.67639152693886</v>
          </cell>
          <cell r="U23">
            <v>399.92631835286807</v>
          </cell>
          <cell r="V23">
            <v>357.17624517879739</v>
          </cell>
          <cell r="W23">
            <v>314.4261720047266</v>
          </cell>
          <cell r="X23">
            <v>257.56284975597265</v>
          </cell>
          <cell r="Y23">
            <v>218.94424881244655</v>
          </cell>
          <cell r="Z23">
            <v>183.57175665984985</v>
          </cell>
          <cell r="AA23">
            <v>148.19926450725319</v>
          </cell>
          <cell r="AB23">
            <v>108.26181409842935</v>
          </cell>
          <cell r="AC23">
            <v>77.329867213163865</v>
          </cell>
        </row>
        <row r="24">
          <cell r="A24" t="str">
            <v>Mains TRA</v>
          </cell>
          <cell r="B24" t="str">
            <v>TMAINPGAS01</v>
          </cell>
          <cell r="C24" t="str">
            <v>TRA.DISTN.01.MAINS-DISTRIBUTION-PIPES.GAS-MIX.NGA-BOM-HYG.</v>
          </cell>
          <cell r="D24">
            <v>1</v>
          </cell>
          <cell r="E24">
            <v>0.98289758207194799</v>
          </cell>
          <cell r="F24">
            <v>1</v>
          </cell>
          <cell r="G24">
            <v>80</v>
          </cell>
          <cell r="H24">
            <v>20.062846704527136</v>
          </cell>
          <cell r="I24">
            <v>0.47220360007677831</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row>
        <row r="25">
          <cell r="A25" t="str">
            <v>Service RES</v>
          </cell>
          <cell r="B25" t="str">
            <v>RSERVPGAS01</v>
          </cell>
          <cell r="C25" t="str">
            <v>RES.DISTN.01.SERVICE-PIPES.GAS-MIX.NGA-BOM-HYG.</v>
          </cell>
          <cell r="D25">
            <v>1</v>
          </cell>
          <cell r="E25">
            <v>1</v>
          </cell>
          <cell r="F25">
            <v>1</v>
          </cell>
          <cell r="G25">
            <v>60</v>
          </cell>
          <cell r="H25">
            <v>17.697783294644871</v>
          </cell>
          <cell r="I25">
            <v>0.51919780424332063</v>
          </cell>
          <cell r="K25">
            <v>1410.2545747802224</v>
          </cell>
          <cell r="L25">
            <v>1485.4191427293035</v>
          </cell>
          <cell r="M25">
            <v>1485.4191427293035</v>
          </cell>
          <cell r="N25">
            <v>1485.4191427293035</v>
          </cell>
          <cell r="O25">
            <v>1485.4191427293035</v>
          </cell>
          <cell r="P25">
            <v>1485.4191427293035</v>
          </cell>
          <cell r="Q25">
            <v>1335.6663555551715</v>
          </cell>
          <cell r="R25">
            <v>1127.2977653899063</v>
          </cell>
          <cell r="S25">
            <v>921.4013148058325</v>
          </cell>
          <cell r="T25">
            <v>708.17949865387436</v>
          </cell>
          <cell r="U25">
            <v>587.1951766519669</v>
          </cell>
          <cell r="V25">
            <v>456.3842282713897</v>
          </cell>
          <cell r="W25">
            <v>325.5732798908125</v>
          </cell>
          <cell r="X25">
            <v>194.76233151023536</v>
          </cell>
          <cell r="Y25">
            <v>139.11595107873958</v>
          </cell>
          <cell r="Z25">
            <v>83.469570647243813</v>
          </cell>
          <cell r="AA25">
            <v>27.823190215748046</v>
          </cell>
          <cell r="AB25">
            <v>0</v>
          </cell>
          <cell r="AC25">
            <v>0</v>
          </cell>
        </row>
        <row r="26">
          <cell r="A26" t="str">
            <v>Service SER</v>
          </cell>
          <cell r="B26" t="str">
            <v>SSERVPGAS01</v>
          </cell>
          <cell r="C26" t="str">
            <v>SER.DISTN.01.SERVICE-PIPES.GAS-MIX.NGA-BOM-HYG.</v>
          </cell>
          <cell r="D26">
            <v>1</v>
          </cell>
          <cell r="E26">
            <v>1</v>
          </cell>
          <cell r="F26">
            <v>1</v>
          </cell>
          <cell r="G26">
            <v>60</v>
          </cell>
          <cell r="H26">
            <v>17.697783294644871</v>
          </cell>
          <cell r="I26">
            <v>0.51919780424332063</v>
          </cell>
          <cell r="K26">
            <v>120.83287300851576</v>
          </cell>
          <cell r="L26">
            <v>127.27309370068879</v>
          </cell>
          <cell r="M26">
            <v>127.27309370068879</v>
          </cell>
          <cell r="N26">
            <v>127.27309370068879</v>
          </cell>
          <cell r="O26">
            <v>127.27309370068879</v>
          </cell>
          <cell r="P26">
            <v>127.27309370068879</v>
          </cell>
          <cell r="Q26">
            <v>114.44203479906945</v>
          </cell>
          <cell r="R26">
            <v>96.588679919276402</v>
          </cell>
          <cell r="S26">
            <v>78.947141922346489</v>
          </cell>
          <cell r="T26">
            <v>60.677954858904549</v>
          </cell>
          <cell r="U26">
            <v>50.311824177317426</v>
          </cell>
          <cell r="V26">
            <v>39.103732392713866</v>
          </cell>
          <cell r="W26">
            <v>27.895640608110309</v>
          </cell>
          <cell r="X26">
            <v>16.687548823506752</v>
          </cell>
          <cell r="Y26">
            <v>11.919677731076256</v>
          </cell>
          <cell r="Z26">
            <v>7.1518066386457591</v>
          </cell>
          <cell r="AA26">
            <v>2.383935546215262</v>
          </cell>
          <cell r="AB26">
            <v>0</v>
          </cell>
          <cell r="AC26">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53">
          <cell r="C53">
            <v>87.30462962962963</v>
          </cell>
          <cell r="F53">
            <v>74.155555555555537</v>
          </cell>
          <cell r="J53">
            <v>51.64702581369248</v>
          </cell>
        </row>
      </sheetData>
      <sheetData sheetId="19"/>
      <sheetData sheetId="20">
        <row r="3">
          <cell r="A3" t="str">
            <v>Technology</v>
          </cell>
          <cell r="B3" t="str">
            <v>Commodity</v>
          </cell>
          <cell r="C3" t="str">
            <v>TechnologyCommodity</v>
          </cell>
          <cell r="D3" t="str">
            <v>Cost 2010</v>
          </cell>
          <cell r="E3" t="str">
            <v>Cost 2030</v>
          </cell>
          <cell r="F3" t="str">
            <v>Cost 2050</v>
          </cell>
          <cell r="G3" t="str">
            <v>Fuel use 2010</v>
          </cell>
          <cell r="H3" t="str">
            <v>Fuel use 2030</v>
          </cell>
          <cell r="I3" t="str">
            <v>Fuel use 2050</v>
          </cell>
          <cell r="J3" t="str">
            <v>Fuel cost 2010</v>
          </cell>
          <cell r="K3" t="str">
            <v>Fuel cost 2030</v>
          </cell>
          <cell r="L3" t="str">
            <v>Fuel cost 2050</v>
          </cell>
          <cell r="M3" t="str">
            <v>FLO_DELIV2010</v>
          </cell>
          <cell r="N3" t="str">
            <v>FLO_DELIV2030</v>
          </cell>
          <cell r="O3" t="str">
            <v>FLO_DELIV2050</v>
          </cell>
        </row>
        <row r="4">
          <cell r="A4" t="str">
            <v>PBSTWWSTTRT</v>
          </cell>
          <cell r="B4" t="str">
            <v>BSTWWST</v>
          </cell>
          <cell r="C4" t="str">
            <v>PBSTWWSTTRTBSTWWST</v>
          </cell>
          <cell r="D4">
            <v>0.73968781906804093</v>
          </cell>
          <cell r="E4">
            <v>0.82969240523100252</v>
          </cell>
          <cell r="F4">
            <v>0.77115317633932301</v>
          </cell>
          <cell r="G4">
            <v>1.0799174700648973E-2</v>
          </cell>
          <cell r="H4">
            <v>6.5567667059989914E-3</v>
          </cell>
          <cell r="I4">
            <v>6.1097144305899695E-3</v>
          </cell>
          <cell r="J4">
            <v>8.3646956712881089</v>
          </cell>
          <cell r="K4">
            <v>10.299952523958204</v>
          </cell>
          <cell r="L4">
            <v>12.235209376628298</v>
          </cell>
          <cell r="M4">
            <v>0.83001962894004344</v>
          </cell>
          <cell r="N4">
            <v>0.89722679101346192</v>
          </cell>
          <cell r="O4">
            <v>0.84590681162899861</v>
          </cell>
        </row>
        <row r="5">
          <cell r="A5" t="str">
            <v>PETHSTWWST</v>
          </cell>
          <cell r="B5" t="str">
            <v>BSTWWST</v>
          </cell>
          <cell r="C5" t="str">
            <v>PETHSTWWSTBSTWWST</v>
          </cell>
          <cell r="D5">
            <v>0.73968781906804093</v>
          </cell>
          <cell r="E5">
            <v>0.82969240523100252</v>
          </cell>
          <cell r="F5">
            <v>0.77115317633932301</v>
          </cell>
          <cell r="G5">
            <v>1.0799174700648973E-2</v>
          </cell>
          <cell r="H5">
            <v>6.5567667059989914E-3</v>
          </cell>
          <cell r="I5">
            <v>6.1097144305899695E-3</v>
          </cell>
          <cell r="J5">
            <v>8.3646956712881089</v>
          </cell>
          <cell r="K5">
            <v>10.299952523958204</v>
          </cell>
          <cell r="L5">
            <v>12.235209376628298</v>
          </cell>
          <cell r="M5">
            <v>0.83001962894004344</v>
          </cell>
          <cell r="N5">
            <v>0.89722679101346192</v>
          </cell>
          <cell r="O5">
            <v>0.84590681162899861</v>
          </cell>
        </row>
        <row r="6">
          <cell r="A6" t="str">
            <v>ELCSTWWST</v>
          </cell>
          <cell r="B6" t="str">
            <v>BSTWWST</v>
          </cell>
          <cell r="C6" t="str">
            <v>ELCSTWWSTBSTWWST</v>
          </cell>
          <cell r="D6">
            <v>0.73968781906804093</v>
          </cell>
          <cell r="E6">
            <v>0.82969240523100252</v>
          </cell>
          <cell r="F6">
            <v>0.77115317633932301</v>
          </cell>
          <cell r="G6">
            <v>1.0799174700648973E-2</v>
          </cell>
          <cell r="H6">
            <v>6.5567667059989914E-3</v>
          </cell>
          <cell r="I6">
            <v>6.1097144305899695E-3</v>
          </cell>
          <cell r="J6">
            <v>8.3646956712881089</v>
          </cell>
          <cell r="K6">
            <v>10.299952523958204</v>
          </cell>
          <cell r="L6">
            <v>12.235209376628298</v>
          </cell>
          <cell r="M6">
            <v>0.83001962894004344</v>
          </cell>
          <cell r="N6">
            <v>0.89722679101346192</v>
          </cell>
          <cell r="O6">
            <v>0.84590681162899861</v>
          </cell>
        </row>
        <row r="7">
          <cell r="A7" t="str">
            <v>AGRGRASS</v>
          </cell>
          <cell r="B7" t="str">
            <v>BGRASS</v>
          </cell>
          <cell r="C7" t="str">
            <v>AGRGRASSBGRASS</v>
          </cell>
          <cell r="D7">
            <v>0</v>
          </cell>
          <cell r="E7">
            <v>0</v>
          </cell>
          <cell r="F7">
            <v>0</v>
          </cell>
          <cell r="G7">
            <v>0</v>
          </cell>
          <cell r="H7">
            <v>0</v>
          </cell>
          <cell r="I7">
            <v>0</v>
          </cell>
          <cell r="J7">
            <v>8.3646956712881089</v>
          </cell>
          <cell r="K7">
            <v>10.299952523958204</v>
          </cell>
          <cell r="L7">
            <v>12.235209376628298</v>
          </cell>
          <cell r="M7">
            <v>0</v>
          </cell>
          <cell r="N7">
            <v>0</v>
          </cell>
          <cell r="O7">
            <v>0</v>
          </cell>
        </row>
        <row r="8">
          <cell r="A8" t="str">
            <v>PPELLBIOS</v>
          </cell>
          <cell r="B8" t="str">
            <v>BGRASS</v>
          </cell>
          <cell r="C8" t="str">
            <v>PPELLBIOSBGRASS</v>
          </cell>
          <cell r="D8">
            <v>0.73968781906804093</v>
          </cell>
          <cell r="E8">
            <v>0.82969240523100252</v>
          </cell>
          <cell r="F8">
            <v>0.77115317633932301</v>
          </cell>
          <cell r="G8">
            <v>1.0799174700648973E-2</v>
          </cell>
          <cell r="H8">
            <v>6.5567667059989914E-3</v>
          </cell>
          <cell r="I8">
            <v>6.1097144305899695E-3</v>
          </cell>
          <cell r="J8">
            <v>8.3646956712881089</v>
          </cell>
          <cell r="K8">
            <v>10.299952523958204</v>
          </cell>
          <cell r="L8">
            <v>12.235209376628298</v>
          </cell>
          <cell r="M8">
            <v>0.83001962894004344</v>
          </cell>
          <cell r="N8">
            <v>0.89722679101346192</v>
          </cell>
          <cell r="O8">
            <v>0.84590681162899861</v>
          </cell>
        </row>
        <row r="9">
          <cell r="A9" t="str">
            <v>PETHGRASS</v>
          </cell>
          <cell r="B9" t="str">
            <v>BGRASS</v>
          </cell>
          <cell r="C9" t="str">
            <v>PETHGRASSBGRASS</v>
          </cell>
          <cell r="D9">
            <v>0.73968781906804093</v>
          </cell>
          <cell r="E9">
            <v>0.82969240523100252</v>
          </cell>
          <cell r="F9">
            <v>0.77115317633932301</v>
          </cell>
          <cell r="G9">
            <v>1.0799174700648973E-2</v>
          </cell>
          <cell r="H9">
            <v>6.5567667059989914E-3</v>
          </cell>
          <cell r="I9">
            <v>6.1097144305899695E-3</v>
          </cell>
          <cell r="J9">
            <v>8.3646956712881089</v>
          </cell>
          <cell r="K9">
            <v>10.299952523958204</v>
          </cell>
          <cell r="L9">
            <v>12.235209376628298</v>
          </cell>
          <cell r="M9">
            <v>0.83001962894004344</v>
          </cell>
          <cell r="N9">
            <v>0.89722679101346192</v>
          </cell>
          <cell r="O9">
            <v>0.84590681162899861</v>
          </cell>
        </row>
        <row r="10">
          <cell r="A10" t="str">
            <v>PMETWOD</v>
          </cell>
          <cell r="B10" t="str">
            <v>BWOD</v>
          </cell>
          <cell r="C10" t="str">
            <v>PMETWODBWOD</v>
          </cell>
          <cell r="D10">
            <v>0.75908351928506757</v>
          </cell>
          <cell r="E10">
            <v>0.85144815779223804</v>
          </cell>
          <cell r="F10">
            <v>0.79137394440405917</v>
          </cell>
          <cell r="G10">
            <v>1.1082344910682969E-2</v>
          </cell>
          <cell r="H10">
            <v>6.728694752053295E-3</v>
          </cell>
          <cell r="I10">
            <v>6.269920109867844E-3</v>
          </cell>
          <cell r="J10">
            <v>8.3646956712881089</v>
          </cell>
          <cell r="K10">
            <v>10.299952523958204</v>
          </cell>
          <cell r="L10">
            <v>12.235209376628298</v>
          </cell>
          <cell r="M10">
            <v>0.85178396178717919</v>
          </cell>
          <cell r="N10">
            <v>0.92075339428659375</v>
          </cell>
          <cell r="O10">
            <v>0.8680877297230245</v>
          </cell>
        </row>
        <row r="11">
          <cell r="A11" t="str">
            <v>PPELHWOD</v>
          </cell>
          <cell r="B11" t="str">
            <v>BWOD</v>
          </cell>
          <cell r="C11" t="str">
            <v>PPELHWODBWOD</v>
          </cell>
          <cell r="D11">
            <v>0.75908351928506757</v>
          </cell>
          <cell r="E11">
            <v>0.85144815779223804</v>
          </cell>
          <cell r="F11">
            <v>0.79137394440405917</v>
          </cell>
          <cell r="G11">
            <v>1.1082344910682969E-2</v>
          </cell>
          <cell r="H11">
            <v>6.728694752053295E-3</v>
          </cell>
          <cell r="I11">
            <v>6.269920109867844E-3</v>
          </cell>
          <cell r="J11">
            <v>8.3646956712881089</v>
          </cell>
          <cell r="K11">
            <v>10.299952523958204</v>
          </cell>
          <cell r="L11">
            <v>12.235209376628298</v>
          </cell>
          <cell r="M11">
            <v>0.85178396178717919</v>
          </cell>
          <cell r="N11">
            <v>0.92075339428659375</v>
          </cell>
          <cell r="O11">
            <v>0.8680877297230245</v>
          </cell>
        </row>
        <row r="12">
          <cell r="A12" t="str">
            <v>PBWODWSTTRT</v>
          </cell>
          <cell r="B12" t="str">
            <v>BWODWST</v>
          </cell>
          <cell r="C12" t="str">
            <v>PBWODWSTTRTBWODWST</v>
          </cell>
          <cell r="D12">
            <v>0.70086684335228067</v>
          </cell>
          <cell r="E12">
            <v>0.76082869126111408</v>
          </cell>
          <cell r="F12">
            <v>0.72177402033335547</v>
          </cell>
          <cell r="G12">
            <v>7.0188184434325472E-3</v>
          </cell>
          <cell r="H12">
            <v>4.2615066763004202E-3</v>
          </cell>
          <cell r="I12">
            <v>3.9709494029163007E-3</v>
          </cell>
          <cell r="J12">
            <v>8.3646956712881089</v>
          </cell>
          <cell r="K12">
            <v>10.299952523958204</v>
          </cell>
          <cell r="L12">
            <v>12.235209376628298</v>
          </cell>
          <cell r="M12">
            <v>0.75957712360361807</v>
          </cell>
          <cell r="N12">
            <v>0.80472200770753932</v>
          </cell>
          <cell r="O12">
            <v>0.77035941770203353</v>
          </cell>
        </row>
        <row r="13">
          <cell r="A13" t="str">
            <v>INDWOD</v>
          </cell>
          <cell r="B13" t="str">
            <v>BWOD</v>
          </cell>
          <cell r="C13" t="str">
            <v>INDWODBWOD</v>
          </cell>
          <cell r="D13">
            <v>0.75908351928506757</v>
          </cell>
          <cell r="E13">
            <v>0.85144815779223804</v>
          </cell>
          <cell r="F13">
            <v>0.79137394440405917</v>
          </cell>
          <cell r="G13">
            <v>1.1082344910682969E-2</v>
          </cell>
          <cell r="H13">
            <v>6.728694752053295E-3</v>
          </cell>
          <cell r="I13">
            <v>6.269920109867844E-3</v>
          </cell>
          <cell r="J13">
            <v>8.3646956712881089</v>
          </cell>
          <cell r="K13">
            <v>10.299952523958204</v>
          </cell>
          <cell r="L13">
            <v>12.235209376628298</v>
          </cell>
          <cell r="M13">
            <v>0.85178396178717919</v>
          </cell>
          <cell r="N13">
            <v>0.92075339428659375</v>
          </cell>
          <cell r="O13">
            <v>0.8680877297230245</v>
          </cell>
        </row>
        <row r="14">
          <cell r="A14" t="str">
            <v>RESWOD</v>
          </cell>
          <cell r="B14" t="str">
            <v>BWOD</v>
          </cell>
          <cell r="C14" t="str">
            <v>RESWODBWOD</v>
          </cell>
          <cell r="D14">
            <v>8.5603331108064058</v>
          </cell>
          <cell r="E14">
            <v>9.3626056760983474</v>
          </cell>
          <cell r="F14">
            <v>8.8537662658189706</v>
          </cell>
          <cell r="G14">
            <v>0.13742107689246882</v>
          </cell>
          <cell r="H14">
            <v>8.3435814925460858E-2</v>
          </cell>
          <cell r="I14">
            <v>7.7747009362361272E-2</v>
          </cell>
          <cell r="J14">
            <v>8.3646956712881089</v>
          </cell>
          <cell r="K14">
            <v>10.299952523958204</v>
          </cell>
          <cell r="L14">
            <v>12.235209376628298</v>
          </cell>
          <cell r="M14">
            <v>9.7098185978325908</v>
          </cell>
          <cell r="N14">
            <v>10.221990608628358</v>
          </cell>
          <cell r="O14">
            <v>9.8050172037741419</v>
          </cell>
        </row>
        <row r="15">
          <cell r="A15" t="str">
            <v>SERWOD</v>
          </cell>
          <cell r="B15" t="str">
            <v>BWOD</v>
          </cell>
          <cell r="C15" t="str">
            <v>SERWODBWOD</v>
          </cell>
          <cell r="D15">
            <v>5.4583574591946515</v>
          </cell>
          <cell r="E15">
            <v>5.6873903076935264</v>
          </cell>
          <cell r="F15">
            <v>5.5398935636078406</v>
          </cell>
          <cell r="G15">
            <v>3.2138800240980613E-2</v>
          </cell>
          <cell r="H15">
            <v>1.9513214780954555E-2</v>
          </cell>
          <cell r="I15">
            <v>1.8182768318616746E-2</v>
          </cell>
          <cell r="J15">
            <v>8.3646956712881089</v>
          </cell>
          <cell r="K15">
            <v>10.299952523958204</v>
          </cell>
          <cell r="L15">
            <v>12.235209376628298</v>
          </cell>
          <cell r="M15">
            <v>5.7271887424507755</v>
          </cell>
          <cell r="N15">
            <v>5.8883754935271577</v>
          </cell>
          <cell r="O15">
            <v>5.7623635410328404</v>
          </cell>
        </row>
        <row r="16">
          <cell r="A16" t="str">
            <v>INDWODWST</v>
          </cell>
          <cell r="B16" t="str">
            <v>BWODWST</v>
          </cell>
          <cell r="C16" t="str">
            <v>INDWODWSTBWODWST</v>
          </cell>
          <cell r="D16">
            <v>0.70086684335228067</v>
          </cell>
          <cell r="E16">
            <v>0.76082869126111408</v>
          </cell>
          <cell r="F16">
            <v>0.72177402033335547</v>
          </cell>
          <cell r="G16">
            <v>7.0188184434325472E-3</v>
          </cell>
          <cell r="H16">
            <v>4.2615066763004202E-3</v>
          </cell>
          <cell r="I16">
            <v>3.9709494029163007E-3</v>
          </cell>
          <cell r="J16">
            <v>8.3646956712881089</v>
          </cell>
          <cell r="K16">
            <v>10.299952523958204</v>
          </cell>
          <cell r="L16">
            <v>12.235209376628298</v>
          </cell>
          <cell r="M16">
            <v>0.75957712360361807</v>
          </cell>
          <cell r="N16">
            <v>0.80472200770753932</v>
          </cell>
          <cell r="O16">
            <v>0.77035941770203353</v>
          </cell>
        </row>
        <row r="17">
          <cell r="A17" t="str">
            <v>PHMSWINO</v>
          </cell>
          <cell r="B17" t="str">
            <v>MSWINO</v>
          </cell>
          <cell r="C17" t="str">
            <v>PHMSWINOMSWINO</v>
          </cell>
          <cell r="D17">
            <v>0.57928808629416517</v>
          </cell>
          <cell r="E17">
            <v>0.64086451196561212</v>
          </cell>
          <cell r="F17">
            <v>0.60081503637349287</v>
          </cell>
          <cell r="G17">
            <v>9.6522357496404455E-3</v>
          </cell>
          <cell r="H17">
            <v>6.4598311231706795E-3</v>
          </cell>
          <cell r="I17">
            <v>6.1347224873546692E-3</v>
          </cell>
          <cell r="J17">
            <v>8.3646956712881089</v>
          </cell>
          <cell r="K17">
            <v>10.299952523958204</v>
          </cell>
          <cell r="L17">
            <v>12.235209376628298</v>
          </cell>
          <cell r="M17">
            <v>0.66002610088743496</v>
          </cell>
          <cell r="N17">
            <v>0.70740046584705774</v>
          </cell>
          <cell r="O17">
            <v>0.67587465047378714</v>
          </cell>
        </row>
        <row r="18">
          <cell r="A18" t="str">
            <v>PWLFMSWINO</v>
          </cell>
          <cell r="B18" t="str">
            <v>MSWINO</v>
          </cell>
          <cell r="C18" t="str">
            <v>PWLFMSWINOMSWINO</v>
          </cell>
          <cell r="D18">
            <v>0.70086684335228067</v>
          </cell>
          <cell r="E18">
            <v>0.76082869126111408</v>
          </cell>
          <cell r="F18">
            <v>0.72177402033335547</v>
          </cell>
          <cell r="G18">
            <v>7.0188184434325472E-3</v>
          </cell>
          <cell r="H18">
            <v>4.2615066763004202E-3</v>
          </cell>
          <cell r="I18">
            <v>3.9709494029163007E-3</v>
          </cell>
          <cell r="J18">
            <v>8.3646956712881089</v>
          </cell>
          <cell r="K18">
            <v>10.299952523958204</v>
          </cell>
          <cell r="L18">
            <v>12.235209376628298</v>
          </cell>
          <cell r="M18">
            <v>0.75957712360361807</v>
          </cell>
          <cell r="N18">
            <v>0.80472200770753932</v>
          </cell>
          <cell r="O18">
            <v>0.77035941770203353</v>
          </cell>
        </row>
        <row r="19">
          <cell r="A19" t="str">
            <v>ELCMSWINO</v>
          </cell>
          <cell r="B19" t="str">
            <v>MSWINO</v>
          </cell>
          <cell r="C19" t="str">
            <v>ELCMSWINOMSWINO</v>
          </cell>
          <cell r="D19">
            <v>0.70086684335228067</v>
          </cell>
          <cell r="E19">
            <v>0.76082869126111408</v>
          </cell>
          <cell r="F19">
            <v>0.72177402033335547</v>
          </cell>
          <cell r="G19">
            <v>7.0188184434325472E-3</v>
          </cell>
          <cell r="H19">
            <v>4.2615066763004202E-3</v>
          </cell>
          <cell r="I19">
            <v>3.9709494029163007E-3</v>
          </cell>
          <cell r="J19">
            <v>8.3646956712881089</v>
          </cell>
          <cell r="K19">
            <v>10.299952523958204</v>
          </cell>
          <cell r="L19">
            <v>12.235209376628298</v>
          </cell>
          <cell r="M19">
            <v>0.75957712360361807</v>
          </cell>
          <cell r="N19">
            <v>0.80472200770753932</v>
          </cell>
          <cell r="O19">
            <v>0.77035941770203353</v>
          </cell>
        </row>
        <row r="20">
          <cell r="A20" t="str">
            <v>INDMSWINO</v>
          </cell>
          <cell r="B20" t="str">
            <v>MSWINO</v>
          </cell>
          <cell r="C20" t="str">
            <v>INDMSWINOMSWINO</v>
          </cell>
          <cell r="D20">
            <v>0.70086684335228067</v>
          </cell>
          <cell r="E20">
            <v>0.76082869126111408</v>
          </cell>
          <cell r="F20">
            <v>0.72177402033335547</v>
          </cell>
          <cell r="G20">
            <v>7.0188184434325472E-3</v>
          </cell>
          <cell r="H20">
            <v>4.2615066763004202E-3</v>
          </cell>
          <cell r="I20">
            <v>3.9709494029163007E-3</v>
          </cell>
          <cell r="J20">
            <v>8.3646956712881089</v>
          </cell>
          <cell r="K20">
            <v>10.299952523958204</v>
          </cell>
          <cell r="L20">
            <v>12.235209376628298</v>
          </cell>
          <cell r="M20">
            <v>0.75957712360361807</v>
          </cell>
          <cell r="N20">
            <v>0.80472200770753932</v>
          </cell>
          <cell r="O20">
            <v>0.77035941770203353</v>
          </cell>
        </row>
        <row r="21">
          <cell r="A21" t="str">
            <v>SERMSWINO</v>
          </cell>
          <cell r="B21" t="str">
            <v>MSWINO</v>
          </cell>
          <cell r="C21" t="str">
            <v>SERMSWINOMSWINO</v>
          </cell>
          <cell r="D21">
            <v>0.70086684335228067</v>
          </cell>
          <cell r="E21">
            <v>0.76082869126111408</v>
          </cell>
          <cell r="F21">
            <v>0.72177402033335547</v>
          </cell>
          <cell r="G21">
            <v>7.0188184434325472E-3</v>
          </cell>
          <cell r="H21">
            <v>4.2615066763004202E-3</v>
          </cell>
          <cell r="I21">
            <v>3.9709494029163007E-3</v>
          </cell>
          <cell r="J21">
            <v>8.3646956712881089</v>
          </cell>
          <cell r="K21">
            <v>10.299952523958204</v>
          </cell>
          <cell r="L21">
            <v>12.235209376628298</v>
          </cell>
          <cell r="M21">
            <v>0.75957712360361807</v>
          </cell>
          <cell r="N21">
            <v>0.80472200770753932</v>
          </cell>
          <cell r="O21">
            <v>0.77035941770203353</v>
          </cell>
        </row>
        <row r="22">
          <cell r="A22" t="str">
            <v>PHMSWORG</v>
          </cell>
          <cell r="B22" t="str">
            <v>MSWORG</v>
          </cell>
          <cell r="C22" t="str">
            <v>PHMSWORGMSWORG</v>
          </cell>
          <cell r="D22">
            <v>0.57928808629416517</v>
          </cell>
          <cell r="E22">
            <v>0.64086451196561212</v>
          </cell>
          <cell r="F22">
            <v>0.60081503637349287</v>
          </cell>
          <cell r="G22">
            <v>9.6522357496404455E-3</v>
          </cell>
          <cell r="H22">
            <v>6.4598311231706795E-3</v>
          </cell>
          <cell r="I22">
            <v>6.1347224873546692E-3</v>
          </cell>
          <cell r="J22">
            <v>8.3646956712881089</v>
          </cell>
          <cell r="K22">
            <v>10.299952523958204</v>
          </cell>
          <cell r="L22">
            <v>12.235209376628298</v>
          </cell>
          <cell r="M22">
            <v>0.66002610088743496</v>
          </cell>
          <cell r="N22">
            <v>0.70740046584705774</v>
          </cell>
          <cell r="O22">
            <v>0.67587465047378714</v>
          </cell>
        </row>
        <row r="23">
          <cell r="A23" t="str">
            <v>PWLFMSWORG</v>
          </cell>
          <cell r="B23" t="str">
            <v>MSWORG</v>
          </cell>
          <cell r="C23" t="str">
            <v>PWLFMSWORGMSWORG</v>
          </cell>
          <cell r="D23">
            <v>0.70086684335228067</v>
          </cell>
          <cell r="E23">
            <v>0.76082869126111408</v>
          </cell>
          <cell r="F23">
            <v>0.72177402033335547</v>
          </cell>
          <cell r="G23">
            <v>7.0188184434325472E-3</v>
          </cell>
          <cell r="H23">
            <v>4.2615066763004202E-3</v>
          </cell>
          <cell r="I23">
            <v>3.9709494029163007E-3</v>
          </cell>
          <cell r="J23">
            <v>8.3646956712881089</v>
          </cell>
          <cell r="K23">
            <v>10.299952523958204</v>
          </cell>
          <cell r="L23">
            <v>12.235209376628298</v>
          </cell>
          <cell r="M23">
            <v>0.75957712360361807</v>
          </cell>
          <cell r="N23">
            <v>0.80472200770753932</v>
          </cell>
          <cell r="O23">
            <v>0.77035941770203353</v>
          </cell>
        </row>
        <row r="24">
          <cell r="A24" t="str">
            <v>ELCMSWORG</v>
          </cell>
          <cell r="B24" t="str">
            <v>MSWORG</v>
          </cell>
          <cell r="C24" t="str">
            <v>ELCMSWORGMSWORG</v>
          </cell>
          <cell r="D24">
            <v>0.70086684335228067</v>
          </cell>
          <cell r="E24">
            <v>0.76082869126111408</v>
          </cell>
          <cell r="F24">
            <v>0.72177402033335547</v>
          </cell>
          <cell r="G24">
            <v>7.0188184434325472E-3</v>
          </cell>
          <cell r="H24">
            <v>4.2615066763004202E-3</v>
          </cell>
          <cell r="I24">
            <v>3.9709494029163007E-3</v>
          </cell>
          <cell r="J24">
            <v>8.3646956712881089</v>
          </cell>
          <cell r="K24">
            <v>10.299952523958204</v>
          </cell>
          <cell r="L24">
            <v>12.235209376628298</v>
          </cell>
          <cell r="M24">
            <v>0.75957712360361807</v>
          </cell>
          <cell r="N24">
            <v>0.80472200770753932</v>
          </cell>
          <cell r="O24">
            <v>0.77035941770203353</v>
          </cell>
        </row>
        <row r="25">
          <cell r="A25" t="str">
            <v>INDMSWORG</v>
          </cell>
          <cell r="B25" t="str">
            <v>MSWORG</v>
          </cell>
          <cell r="C25" t="str">
            <v>INDMSWORGMSWORG</v>
          </cell>
          <cell r="D25">
            <v>0.50605567952337827</v>
          </cell>
          <cell r="E25">
            <v>0.56763210519482521</v>
          </cell>
          <cell r="F25">
            <v>0.52758262960270597</v>
          </cell>
          <cell r="G25">
            <v>7.3882299404553113E-3</v>
          </cell>
          <cell r="H25">
            <v>4.4857965013688625E-3</v>
          </cell>
          <cell r="I25">
            <v>4.1799467399118951E-3</v>
          </cell>
          <cell r="J25">
            <v>8.3646956712881089</v>
          </cell>
          <cell r="K25">
            <v>10.299952523958204</v>
          </cell>
          <cell r="L25">
            <v>12.235209376628298</v>
          </cell>
          <cell r="M25">
            <v>0.56785597452478598</v>
          </cell>
          <cell r="N25">
            <v>0.61383559619106232</v>
          </cell>
          <cell r="O25">
            <v>0.57872515314868289</v>
          </cell>
        </row>
        <row r="26">
          <cell r="A26" t="str">
            <v>SERMSWORG</v>
          </cell>
          <cell r="B26" t="str">
            <v>MSWORG</v>
          </cell>
          <cell r="C26" t="str">
            <v>SERMSWORGMSWORG</v>
          </cell>
          <cell r="D26">
            <v>0.50605567952337827</v>
          </cell>
          <cell r="E26">
            <v>0.56763210519482521</v>
          </cell>
          <cell r="F26">
            <v>0.52758262960270597</v>
          </cell>
          <cell r="G26">
            <v>7.3882299404553113E-3</v>
          </cell>
          <cell r="H26">
            <v>4.4857965013688625E-3</v>
          </cell>
          <cell r="I26">
            <v>4.1799467399118951E-3</v>
          </cell>
          <cell r="J26">
            <v>8.3646956712881089</v>
          </cell>
          <cell r="K26">
            <v>10.299952523958204</v>
          </cell>
          <cell r="L26">
            <v>12.235209376628298</v>
          </cell>
          <cell r="M26">
            <v>0.56785597452478598</v>
          </cell>
          <cell r="N26">
            <v>0.61383559619106232</v>
          </cell>
          <cell r="O26">
            <v>0.57872515314868289</v>
          </cell>
        </row>
        <row r="27">
          <cell r="A27" t="str">
            <v>PWLFMSWBIO</v>
          </cell>
          <cell r="B27" t="str">
            <v>MSWBIO</v>
          </cell>
          <cell r="C27" t="str">
            <v>PWLFMSWBIOMSWBIO</v>
          </cell>
          <cell r="D27">
            <v>1.0513002650284211</v>
          </cell>
          <cell r="E27">
            <v>1.1412430368916711</v>
          </cell>
          <cell r="F27">
            <v>1.0826610305000333</v>
          </cell>
          <cell r="G27">
            <v>1.0528227665148821E-2</v>
          </cell>
          <cell r="H27">
            <v>6.3922600144506302E-3</v>
          </cell>
          <cell r="I27">
            <v>5.9564241043744519E-3</v>
          </cell>
          <cell r="J27">
            <v>8.3646956712881089</v>
          </cell>
          <cell r="K27">
            <v>10.299952523958204</v>
          </cell>
          <cell r="L27">
            <v>12.235209376628298</v>
          </cell>
          <cell r="M27">
            <v>1.1393656854054273</v>
          </cell>
          <cell r="N27">
            <v>1.2070830115613089</v>
          </cell>
          <cell r="O27">
            <v>1.1555391265530504</v>
          </cell>
        </row>
        <row r="28">
          <cell r="A28" t="str">
            <v>PBOGMSWBIO</v>
          </cell>
          <cell r="B28" t="str">
            <v>MSWBIO</v>
          </cell>
          <cell r="C28" t="str">
            <v>PBOGMSWBIOMSWBIO</v>
          </cell>
          <cell r="D28">
            <v>1.0513002650284211</v>
          </cell>
          <cell r="E28">
            <v>1.1412430368916711</v>
          </cell>
          <cell r="F28">
            <v>1.0826610305000333</v>
          </cell>
          <cell r="G28">
            <v>1.0528227665148821E-2</v>
          </cell>
          <cell r="H28">
            <v>6.3922600144506302E-3</v>
          </cell>
          <cell r="I28">
            <v>5.9564241043744519E-3</v>
          </cell>
          <cell r="J28">
            <v>8.3646956712881089</v>
          </cell>
          <cell r="K28">
            <v>10.299952523958204</v>
          </cell>
          <cell r="L28">
            <v>12.235209376628298</v>
          </cell>
          <cell r="M28">
            <v>1.1393656854054273</v>
          </cell>
          <cell r="N28">
            <v>1.2070830115613089</v>
          </cell>
          <cell r="O28">
            <v>1.1555391265530504</v>
          </cell>
        </row>
        <row r="29">
          <cell r="A29" t="str">
            <v>SERMSWBIO</v>
          </cell>
          <cell r="B29" t="str">
            <v>MSWBIO</v>
          </cell>
          <cell r="C29" t="str">
            <v>SERMSWBIOMSWBIO</v>
          </cell>
          <cell r="D29">
            <v>1.0513002650284211</v>
          </cell>
          <cell r="E29">
            <v>1.1412430368916711</v>
          </cell>
          <cell r="F29">
            <v>1.0826610305000333</v>
          </cell>
          <cell r="G29">
            <v>1.0528227665148821E-2</v>
          </cell>
          <cell r="H29">
            <v>6.3922600144506302E-3</v>
          </cell>
          <cell r="I29">
            <v>5.9564241043744519E-3</v>
          </cell>
          <cell r="J29">
            <v>8.3646956712881089</v>
          </cell>
          <cell r="K29">
            <v>10.299952523958204</v>
          </cell>
          <cell r="L29">
            <v>12.235209376628298</v>
          </cell>
          <cell r="M29">
            <v>1.1393656854054273</v>
          </cell>
          <cell r="N29">
            <v>1.2070830115613089</v>
          </cell>
          <cell r="O29">
            <v>1.1555391265530504</v>
          </cell>
        </row>
        <row r="30">
          <cell r="A30" t="str">
            <v>ELCPOLWST</v>
          </cell>
          <cell r="B30" t="str">
            <v>BPOLWST</v>
          </cell>
          <cell r="C30" t="str">
            <v>ELCPOLWSTBPOLWST</v>
          </cell>
          <cell r="D30">
            <v>0</v>
          </cell>
          <cell r="E30">
            <v>0</v>
          </cell>
          <cell r="F30">
            <v>0</v>
          </cell>
          <cell r="G30">
            <v>0</v>
          </cell>
          <cell r="H30">
            <v>0</v>
          </cell>
          <cell r="I30">
            <v>0</v>
          </cell>
          <cell r="J30">
            <v>8.3646956712881089</v>
          </cell>
          <cell r="K30">
            <v>10.299952523958204</v>
          </cell>
          <cell r="L30">
            <v>12.235209376628298</v>
          </cell>
          <cell r="M30">
            <v>0</v>
          </cell>
          <cell r="N30">
            <v>0</v>
          </cell>
          <cell r="O30">
            <v>0</v>
          </cell>
        </row>
        <row r="31">
          <cell r="A31" t="str">
            <v>AGRPOLWST</v>
          </cell>
          <cell r="B31" t="str">
            <v>BPOLWST</v>
          </cell>
          <cell r="C31" t="str">
            <v>AGRPOLWSTBPOLWST</v>
          </cell>
          <cell r="D31">
            <v>0</v>
          </cell>
          <cell r="E31">
            <v>0</v>
          </cell>
          <cell r="F31">
            <v>0</v>
          </cell>
          <cell r="G31">
            <v>0</v>
          </cell>
          <cell r="H31">
            <v>0</v>
          </cell>
          <cell r="I31">
            <v>0</v>
          </cell>
          <cell r="J31">
            <v>8.3646956712881089</v>
          </cell>
          <cell r="K31">
            <v>10.299952523958204</v>
          </cell>
          <cell r="L31">
            <v>12.235209376628298</v>
          </cell>
          <cell r="M31">
            <v>0</v>
          </cell>
          <cell r="N31">
            <v>0</v>
          </cell>
          <cell r="O31">
            <v>0</v>
          </cell>
        </row>
        <row r="32">
          <cell r="A32" t="str">
            <v>INDPOLWST</v>
          </cell>
          <cell r="B32" t="str">
            <v>BPOLWST</v>
          </cell>
          <cell r="C32" t="str">
            <v>INDPOLWSTBPOLWST</v>
          </cell>
          <cell r="D32">
            <v>0.75908351928506757</v>
          </cell>
          <cell r="E32">
            <v>0.85144815779223804</v>
          </cell>
          <cell r="F32">
            <v>0.79137394440405917</v>
          </cell>
          <cell r="G32">
            <v>1.1082344910682969E-2</v>
          </cell>
          <cell r="H32">
            <v>6.728694752053295E-3</v>
          </cell>
          <cell r="I32">
            <v>6.269920109867844E-3</v>
          </cell>
          <cell r="J32">
            <v>8.3646956712881089</v>
          </cell>
          <cell r="K32">
            <v>10.299952523958204</v>
          </cell>
          <cell r="L32">
            <v>12.235209376628298</v>
          </cell>
          <cell r="M32">
            <v>0.85178396178717919</v>
          </cell>
          <cell r="N32">
            <v>0.92075339428659375</v>
          </cell>
          <cell r="O32">
            <v>0.8680877297230245</v>
          </cell>
        </row>
        <row r="33">
          <cell r="A33" t="str">
            <v>PBOGPOLWST</v>
          </cell>
          <cell r="B33" t="str">
            <v>BPOLWST</v>
          </cell>
          <cell r="C33" t="str">
            <v>PBOGPOLWSTBPOLWST</v>
          </cell>
          <cell r="D33">
            <v>0</v>
          </cell>
          <cell r="E33">
            <v>0</v>
          </cell>
          <cell r="F33">
            <v>0</v>
          </cell>
          <cell r="G33">
            <v>0</v>
          </cell>
          <cell r="H33">
            <v>0</v>
          </cell>
          <cell r="I33">
            <v>0</v>
          </cell>
          <cell r="J33">
            <v>8.3646956712881089</v>
          </cell>
          <cell r="K33">
            <v>10.299952523958204</v>
          </cell>
          <cell r="L33">
            <v>12.235209376628298</v>
          </cell>
          <cell r="M33">
            <v>0</v>
          </cell>
          <cell r="N33">
            <v>0</v>
          </cell>
          <cell r="O33">
            <v>0</v>
          </cell>
        </row>
        <row r="34">
          <cell r="A34" t="str">
            <v>PBIODST</v>
          </cell>
          <cell r="B34" t="str">
            <v>BRSEED</v>
          </cell>
          <cell r="C34" t="str">
            <v>PBIODSTBRSEED</v>
          </cell>
          <cell r="D34">
            <v>0.50605567952337827</v>
          </cell>
          <cell r="E34">
            <v>0.56763210519482521</v>
          </cell>
          <cell r="F34">
            <v>0.52758262960270597</v>
          </cell>
          <cell r="G34">
            <v>7.3882299404553113E-3</v>
          </cell>
          <cell r="H34">
            <v>4.4857965013688625E-3</v>
          </cell>
          <cell r="I34">
            <v>4.1799467399118951E-3</v>
          </cell>
          <cell r="J34">
            <v>8.3646956712881089</v>
          </cell>
          <cell r="K34">
            <v>10.299952523958204</v>
          </cell>
          <cell r="L34">
            <v>12.235209376628298</v>
          </cell>
          <cell r="M34">
            <v>0.56785597452478598</v>
          </cell>
          <cell r="N34">
            <v>0.61383559619106232</v>
          </cell>
          <cell r="O34">
            <v>0.57872515314868289</v>
          </cell>
        </row>
        <row r="35">
          <cell r="A35" t="str">
            <v>PVOILRSD</v>
          </cell>
          <cell r="B35" t="str">
            <v>BRSEED</v>
          </cell>
          <cell r="C35" t="str">
            <v>PVOILRSDBRSEED</v>
          </cell>
          <cell r="D35">
            <v>0.50605567952337827</v>
          </cell>
          <cell r="E35">
            <v>0.56763210519482521</v>
          </cell>
          <cell r="F35">
            <v>0.52758262960270597</v>
          </cell>
          <cell r="G35">
            <v>7.3882299404553113E-3</v>
          </cell>
          <cell r="H35">
            <v>4.4857965013688625E-3</v>
          </cell>
          <cell r="I35">
            <v>4.1799467399118951E-3</v>
          </cell>
          <cell r="J35">
            <v>8.3646956712881089</v>
          </cell>
          <cell r="K35">
            <v>10.299952523958204</v>
          </cell>
          <cell r="L35">
            <v>12.235209376628298</v>
          </cell>
          <cell r="M35">
            <v>0.56785597452478598</v>
          </cell>
          <cell r="N35">
            <v>0.61383559619106232</v>
          </cell>
          <cell r="O35">
            <v>0.57872515314868289</v>
          </cell>
        </row>
        <row r="36">
          <cell r="A36" t="str">
            <v>PBIODST</v>
          </cell>
          <cell r="B36" t="str">
            <v>BVOIL</v>
          </cell>
          <cell r="C36" t="str">
            <v>PBIODSTBVOIL</v>
          </cell>
          <cell r="D36">
            <v>0.50605567952337827</v>
          </cell>
          <cell r="E36">
            <v>0.56763210519482521</v>
          </cell>
          <cell r="F36">
            <v>0.52758262960270597</v>
          </cell>
          <cell r="G36">
            <v>7.3882299404553113E-3</v>
          </cell>
          <cell r="H36">
            <v>4.4857965013688625E-3</v>
          </cell>
          <cell r="I36">
            <v>4.1799467399118951E-3</v>
          </cell>
          <cell r="J36">
            <v>8.3646956712881089</v>
          </cell>
          <cell r="K36">
            <v>10.299952523958204</v>
          </cell>
          <cell r="L36">
            <v>12.235209376628298</v>
          </cell>
          <cell r="M36">
            <v>0.56785597452478598</v>
          </cell>
          <cell r="N36">
            <v>0.61383559619106232</v>
          </cell>
          <cell r="O36">
            <v>0.57872515314868289</v>
          </cell>
        </row>
        <row r="37">
          <cell r="A37" t="str">
            <v>PBIODST</v>
          </cell>
          <cell r="B37" t="str">
            <v>BVOFAT</v>
          </cell>
          <cell r="C37" t="str">
            <v>PBIODSTBVOFAT</v>
          </cell>
          <cell r="D37">
            <v>0.50605567952337827</v>
          </cell>
          <cell r="E37">
            <v>0.56763210519482521</v>
          </cell>
          <cell r="F37">
            <v>0.52758262960270597</v>
          </cell>
          <cell r="G37">
            <v>7.3882299404553113E-3</v>
          </cell>
          <cell r="H37">
            <v>4.4857965013688625E-3</v>
          </cell>
          <cell r="I37">
            <v>4.1799467399118951E-3</v>
          </cell>
          <cell r="J37">
            <v>8.3646956712881089</v>
          </cell>
          <cell r="K37">
            <v>10.299952523958204</v>
          </cell>
          <cell r="L37">
            <v>12.235209376628298</v>
          </cell>
          <cell r="M37">
            <v>0.56785597452478598</v>
          </cell>
          <cell r="N37">
            <v>0.61383559619106232</v>
          </cell>
          <cell r="O37">
            <v>0.57872515314868289</v>
          </cell>
        </row>
        <row r="38">
          <cell r="A38" t="str">
            <v>PBOGSLURRY</v>
          </cell>
          <cell r="B38" t="str">
            <v>BSLURRY</v>
          </cell>
          <cell r="C38" t="str">
            <v>PBOGSLURRYBSLURRY</v>
          </cell>
          <cell r="D38">
            <v>0</v>
          </cell>
          <cell r="E38">
            <v>0</v>
          </cell>
          <cell r="F38">
            <v>0</v>
          </cell>
          <cell r="G38">
            <v>0</v>
          </cell>
          <cell r="H38">
            <v>0</v>
          </cell>
          <cell r="I38">
            <v>0</v>
          </cell>
          <cell r="J38">
            <v>8.3646956712881089</v>
          </cell>
          <cell r="K38">
            <v>10.299952523958204</v>
          </cell>
          <cell r="L38">
            <v>12.235209376628298</v>
          </cell>
          <cell r="M38">
            <v>0</v>
          </cell>
          <cell r="N38">
            <v>0</v>
          </cell>
          <cell r="O38">
            <v>0</v>
          </cell>
        </row>
        <row r="39">
          <cell r="A39" t="str">
            <v>PBOG-SW</v>
          </cell>
          <cell r="B39" t="str">
            <v>BSEWSLG</v>
          </cell>
          <cell r="C39" t="str">
            <v>PBOG-SWBSEWSLG</v>
          </cell>
          <cell r="D39">
            <v>0</v>
          </cell>
          <cell r="E39">
            <v>0</v>
          </cell>
          <cell r="F39">
            <v>0</v>
          </cell>
          <cell r="G39">
            <v>0</v>
          </cell>
          <cell r="H39">
            <v>0</v>
          </cell>
          <cell r="I39">
            <v>0</v>
          </cell>
          <cell r="J39">
            <v>8.3646956712881089</v>
          </cell>
          <cell r="K39">
            <v>10.299952523958204</v>
          </cell>
          <cell r="L39">
            <v>12.235209376628298</v>
          </cell>
          <cell r="M39">
            <v>0</v>
          </cell>
          <cell r="N39">
            <v>0</v>
          </cell>
          <cell r="O39">
            <v>0</v>
          </cell>
        </row>
        <row r="40">
          <cell r="A40" t="str">
            <v>PETH</v>
          </cell>
          <cell r="B40" t="str">
            <v>BSTARCH</v>
          </cell>
          <cell r="C40" t="str">
            <v>PETHBSTARCH</v>
          </cell>
          <cell r="D40">
            <v>0.50605567952337827</v>
          </cell>
          <cell r="E40">
            <v>0.56763210519482521</v>
          </cell>
          <cell r="F40">
            <v>0.52758262960270597</v>
          </cell>
          <cell r="G40">
            <v>7.3882299404553113E-3</v>
          </cell>
          <cell r="H40">
            <v>4.4857965013688625E-3</v>
          </cell>
          <cell r="I40">
            <v>4.1799467399118951E-3</v>
          </cell>
          <cell r="J40">
            <v>8.3646956712881089</v>
          </cell>
          <cell r="K40">
            <v>10.299952523958204</v>
          </cell>
          <cell r="L40">
            <v>12.235209376628298</v>
          </cell>
          <cell r="M40">
            <v>0.56785597452478598</v>
          </cell>
          <cell r="N40">
            <v>0.61383559619106232</v>
          </cell>
          <cell r="O40">
            <v>0.57872515314868289</v>
          </cell>
        </row>
        <row r="41">
          <cell r="A41" t="str">
            <v>PETHSTARCH</v>
          </cell>
          <cell r="B41" t="str">
            <v>BSTARCH</v>
          </cell>
          <cell r="C41" t="str">
            <v>PETHSTARCHBSTARCH</v>
          </cell>
          <cell r="D41">
            <v>0.50605567952337827</v>
          </cell>
          <cell r="E41">
            <v>0.56763210519482521</v>
          </cell>
          <cell r="F41">
            <v>0.52758262960270597</v>
          </cell>
          <cell r="G41">
            <v>7.3882299404553113E-3</v>
          </cell>
          <cell r="H41">
            <v>4.4857965013688625E-3</v>
          </cell>
          <cell r="I41">
            <v>4.1799467399118951E-3</v>
          </cell>
          <cell r="J41">
            <v>8.3646956712881089</v>
          </cell>
          <cell r="K41">
            <v>10.299952523958204</v>
          </cell>
          <cell r="L41">
            <v>12.235209376628298</v>
          </cell>
          <cell r="M41">
            <v>0.56785597452478598</v>
          </cell>
          <cell r="N41">
            <v>0.61383559619106232</v>
          </cell>
          <cell r="O41">
            <v>0.57872515314868289</v>
          </cell>
        </row>
        <row r="42">
          <cell r="A42" t="str">
            <v>PBOGSTARCH</v>
          </cell>
          <cell r="B42" t="str">
            <v>BSTARCH</v>
          </cell>
          <cell r="C42" t="str">
            <v>PBOGSTARCHBSTARCH</v>
          </cell>
          <cell r="D42">
            <v>0</v>
          </cell>
          <cell r="E42">
            <v>0</v>
          </cell>
          <cell r="F42">
            <v>0</v>
          </cell>
          <cell r="G42">
            <v>0</v>
          </cell>
          <cell r="H42">
            <v>0</v>
          </cell>
          <cell r="I42">
            <v>0</v>
          </cell>
          <cell r="J42">
            <v>8.3646956712881089</v>
          </cell>
          <cell r="K42">
            <v>10.299952523958204</v>
          </cell>
          <cell r="L42">
            <v>12.235209376628298</v>
          </cell>
          <cell r="M42">
            <v>0</v>
          </cell>
          <cell r="N42">
            <v>0</v>
          </cell>
          <cell r="O42">
            <v>0</v>
          </cell>
        </row>
        <row r="43">
          <cell r="A43" t="str">
            <v>PETH</v>
          </cell>
          <cell r="B43" t="str">
            <v>BSUGAR</v>
          </cell>
          <cell r="C43" t="str">
            <v>PETHBSUGAR</v>
          </cell>
          <cell r="D43">
            <v>0.50605567952337827</v>
          </cell>
          <cell r="E43">
            <v>0.56763210519482521</v>
          </cell>
          <cell r="F43">
            <v>0.52758262960270597</v>
          </cell>
          <cell r="G43">
            <v>7.3882299404553113E-3</v>
          </cell>
          <cell r="H43">
            <v>4.4857965013688625E-3</v>
          </cell>
          <cell r="I43">
            <v>4.1799467399118951E-3</v>
          </cell>
          <cell r="J43">
            <v>8.3646956712881089</v>
          </cell>
          <cell r="K43">
            <v>10.299952523958204</v>
          </cell>
          <cell r="L43">
            <v>12.235209376628298</v>
          </cell>
          <cell r="M43">
            <v>0.56785597452478598</v>
          </cell>
          <cell r="N43">
            <v>0.61383559619106232</v>
          </cell>
          <cell r="O43">
            <v>0.57872515314868289</v>
          </cell>
        </row>
        <row r="44">
          <cell r="A44" t="str">
            <v>PETHSBT</v>
          </cell>
          <cell r="B44" t="str">
            <v>BSUGAR</v>
          </cell>
          <cell r="C44" t="str">
            <v>PETHSBTBSUGAR</v>
          </cell>
          <cell r="D44">
            <v>0.50605567952337827</v>
          </cell>
          <cell r="E44">
            <v>0.56763210519482521</v>
          </cell>
          <cell r="F44">
            <v>0.52758262960270597</v>
          </cell>
          <cell r="G44">
            <v>7.3882299404553113E-3</v>
          </cell>
          <cell r="H44">
            <v>4.4857965013688625E-3</v>
          </cell>
          <cell r="I44">
            <v>4.1799467399118951E-3</v>
          </cell>
          <cell r="J44">
            <v>8.3646956712881089</v>
          </cell>
          <cell r="K44">
            <v>10.299952523958204</v>
          </cell>
          <cell r="L44">
            <v>12.235209376628298</v>
          </cell>
          <cell r="M44">
            <v>0.56785597452478598</v>
          </cell>
          <cell r="N44">
            <v>0.61383559619106232</v>
          </cell>
          <cell r="O44">
            <v>0.57872515314868289</v>
          </cell>
        </row>
        <row r="45">
          <cell r="A45" t="str">
            <v>RESWODL</v>
          </cell>
          <cell r="B45" t="str">
            <v>BWODLOG</v>
          </cell>
          <cell r="C45" t="str">
            <v>RESWODLBWODLOG</v>
          </cell>
          <cell r="D45">
            <v>5.706888740537603</v>
          </cell>
          <cell r="E45">
            <v>6.2417371173988965</v>
          </cell>
          <cell r="F45">
            <v>5.9025108438793126</v>
          </cell>
          <cell r="G45">
            <v>9.1614051261645874E-2</v>
          </cell>
          <cell r="H45">
            <v>5.5623876616973898E-2</v>
          </cell>
          <cell r="I45">
            <v>5.1831339574907501E-2</v>
          </cell>
          <cell r="J45">
            <v>8.3646956712881089</v>
          </cell>
          <cell r="K45">
            <v>10.299952523958204</v>
          </cell>
          <cell r="L45">
            <v>12.235209376628298</v>
          </cell>
          <cell r="M45">
            <v>6.4732123985550594</v>
          </cell>
          <cell r="N45">
            <v>6.8146604057522362</v>
          </cell>
          <cell r="O45">
            <v>6.5366781358494261</v>
          </cell>
        </row>
        <row r="46">
          <cell r="A46" t="str">
            <v>PHBIOOIL</v>
          </cell>
          <cell r="B46" t="str">
            <v>BIOOIL</v>
          </cell>
          <cell r="C46" t="str">
            <v>PHBIOOILBIOOIL</v>
          </cell>
          <cell r="D46">
            <v>7.3232406770786906E-2</v>
          </cell>
          <cell r="E46">
            <v>7.3232406770786906E-2</v>
          </cell>
          <cell r="F46">
            <v>7.3232406770786906E-2</v>
          </cell>
          <cell r="G46">
            <v>2.2640058091851342E-3</v>
          </cell>
          <cell r="H46">
            <v>1.9740346218018166E-3</v>
          </cell>
          <cell r="I46">
            <v>1.9547757474427741E-3</v>
          </cell>
          <cell r="J46">
            <v>8.3646956712881089</v>
          </cell>
          <cell r="K46">
            <v>10.299952523958204</v>
          </cell>
          <cell r="L46">
            <v>12.235209376628298</v>
          </cell>
          <cell r="M46">
            <v>9.217012636264893E-2</v>
          </cell>
          <cell r="N46">
            <v>9.3564869655995406E-2</v>
          </cell>
          <cell r="O46">
            <v>9.714949732510432E-2</v>
          </cell>
        </row>
        <row r="47">
          <cell r="A47" t="str">
            <v>ELCBIOOIL</v>
          </cell>
          <cell r="B47" t="str">
            <v>BIOOIL</v>
          </cell>
          <cell r="C47" t="str">
            <v>ELCBIOOILBIOOIL</v>
          </cell>
          <cell r="D47">
            <v>0.50605567952337827</v>
          </cell>
          <cell r="E47">
            <v>0.56763210519482521</v>
          </cell>
          <cell r="F47">
            <v>0.52758262960270597</v>
          </cell>
          <cell r="G47">
            <v>7.3882299404553113E-3</v>
          </cell>
          <cell r="H47">
            <v>4.4857965013688625E-3</v>
          </cell>
          <cell r="I47">
            <v>4.1799467399118951E-3</v>
          </cell>
          <cell r="J47">
            <v>8.3646956712881089</v>
          </cell>
          <cell r="K47">
            <v>10.299952523958204</v>
          </cell>
          <cell r="L47">
            <v>12.235209376628298</v>
          </cell>
          <cell r="M47">
            <v>0.56785597452478598</v>
          </cell>
          <cell r="N47">
            <v>0.61383559619106232</v>
          </cell>
          <cell r="O47">
            <v>0.57872515314868289</v>
          </cell>
        </row>
        <row r="48">
          <cell r="A48" t="str">
            <v>INDBIOOIL</v>
          </cell>
          <cell r="B48" t="str">
            <v>BIOOIL</v>
          </cell>
          <cell r="C48" t="str">
            <v>INDBIOOILBIOOIL</v>
          </cell>
          <cell r="D48">
            <v>0.50605567952337827</v>
          </cell>
          <cell r="E48">
            <v>0.56763210519482521</v>
          </cell>
          <cell r="F48">
            <v>0.52758262960270597</v>
          </cell>
          <cell r="G48">
            <v>7.3882299404553113E-3</v>
          </cell>
          <cell r="H48">
            <v>4.4857965013688625E-3</v>
          </cell>
          <cell r="I48">
            <v>4.1799467399118951E-3</v>
          </cell>
          <cell r="J48">
            <v>8.3646956712881089</v>
          </cell>
          <cell r="K48">
            <v>10.299952523958204</v>
          </cell>
          <cell r="L48">
            <v>12.235209376628298</v>
          </cell>
          <cell r="M48">
            <v>0.56785597452478598</v>
          </cell>
          <cell r="N48">
            <v>0.61383559619106232</v>
          </cell>
          <cell r="O48">
            <v>0.57872515314868289</v>
          </cell>
        </row>
        <row r="49">
          <cell r="A49" t="str">
            <v>TRABIOOILIS</v>
          </cell>
          <cell r="B49" t="str">
            <v>BIOOIL</v>
          </cell>
          <cell r="C49" t="str">
            <v>TRABIOOILISBIOOIL</v>
          </cell>
          <cell r="D49">
            <v>7.3232406770786906E-2</v>
          </cell>
          <cell r="E49">
            <v>7.3232406770786906E-2</v>
          </cell>
          <cell r="F49">
            <v>7.3232406770786906E-2</v>
          </cell>
          <cell r="G49">
            <v>2.2640058091851342E-3</v>
          </cell>
          <cell r="H49">
            <v>1.9740346218018166E-3</v>
          </cell>
          <cell r="I49">
            <v>1.9547757474427741E-3</v>
          </cell>
          <cell r="J49">
            <v>8.3646956712881089</v>
          </cell>
          <cell r="K49">
            <v>10.299952523958204</v>
          </cell>
          <cell r="L49">
            <v>12.235209376628298</v>
          </cell>
          <cell r="M49">
            <v>9.217012636264893E-2</v>
          </cell>
          <cell r="N49">
            <v>9.3564869655995406E-2</v>
          </cell>
          <cell r="O49">
            <v>9.714949732510432E-2</v>
          </cell>
        </row>
        <row r="50">
          <cell r="A50" t="str">
            <v>ELCBIOLFO</v>
          </cell>
          <cell r="B50" t="str">
            <v>BIOLFO</v>
          </cell>
          <cell r="C50" t="str">
            <v>ELCBIOLFOBIOLFO</v>
          </cell>
          <cell r="D50">
            <v>0.18376078254276254</v>
          </cell>
          <cell r="E50">
            <v>0.20612063863256783</v>
          </cell>
          <cell r="F50">
            <v>0.19157772710519086</v>
          </cell>
          <cell r="G50">
            <v>2.6828409805471137E-3</v>
          </cell>
          <cell r="H50">
            <v>1.6288987729482596E-3</v>
          </cell>
          <cell r="I50">
            <v>1.5178374929745147E-3</v>
          </cell>
          <cell r="J50">
            <v>8.3646956712881089</v>
          </cell>
          <cell r="K50">
            <v>10.299952523958204</v>
          </cell>
          <cell r="L50">
            <v>12.235209376628298</v>
          </cell>
          <cell r="M50">
            <v>0.20620193087949934</v>
          </cell>
          <cell r="N50">
            <v>0.22289821866026868</v>
          </cell>
          <cell r="O50">
            <v>0.21014878663143063</v>
          </cell>
        </row>
        <row r="51">
          <cell r="A51" t="str">
            <v>RESBIOLFO</v>
          </cell>
          <cell r="B51" t="str">
            <v>BIOLFO</v>
          </cell>
          <cell r="C51" t="str">
            <v>RESBIOLFOBIOLFO</v>
          </cell>
          <cell r="D51">
            <v>1.9582067603698898</v>
          </cell>
          <cell r="E51">
            <v>2.1413744035896642</v>
          </cell>
          <cell r="F51">
            <v>2.0257544502586602</v>
          </cell>
          <cell r="G51">
            <v>3.0584387178237096E-2</v>
          </cell>
          <cell r="H51">
            <v>1.8569446011610161E-2</v>
          </cell>
          <cell r="I51">
            <v>1.7303347419909472E-2</v>
          </cell>
          <cell r="J51">
            <v>8.3646956712881089</v>
          </cell>
          <cell r="K51">
            <v>10.299952523958204</v>
          </cell>
          <cell r="L51">
            <v>12.235209376628298</v>
          </cell>
          <cell r="M51">
            <v>2.2140358514086893</v>
          </cell>
          <cell r="N51">
            <v>2.3326388159054541</v>
          </cell>
          <cell r="O51">
            <v>2.2374645288577937</v>
          </cell>
        </row>
        <row r="52">
          <cell r="A52" t="str">
            <v>SERBIOLFO</v>
          </cell>
          <cell r="B52" t="str">
            <v>BIOLFO</v>
          </cell>
          <cell r="C52" t="str">
            <v>SERBIOLFOBIOLFO</v>
          </cell>
          <cell r="D52">
            <v>1.2072729583745065</v>
          </cell>
          <cell r="E52">
            <v>1.2516693382665016</v>
          </cell>
          <cell r="F52">
            <v>1.2235240954500655</v>
          </cell>
          <cell r="G52">
            <v>5.0973978630395166E-3</v>
          </cell>
          <cell r="H52">
            <v>3.0949076686016936E-3</v>
          </cell>
          <cell r="I52">
            <v>2.8838912366515785E-3</v>
          </cell>
          <cell r="J52">
            <v>8.3646956712881089</v>
          </cell>
          <cell r="K52">
            <v>10.299952523958204</v>
          </cell>
          <cell r="L52">
            <v>12.235209376628298</v>
          </cell>
          <cell r="M52">
            <v>1.2499111402143064</v>
          </cell>
          <cell r="N52">
            <v>1.2835467403191332</v>
          </cell>
          <cell r="O52">
            <v>1.2588091085499211</v>
          </cell>
        </row>
        <row r="53">
          <cell r="A53" t="str">
            <v>INDBIOLFO</v>
          </cell>
          <cell r="B53" t="str">
            <v>BIOLFO</v>
          </cell>
          <cell r="C53" t="str">
            <v>INDBIOLFOBIOLFO</v>
          </cell>
          <cell r="D53">
            <v>0.18376078254276254</v>
          </cell>
          <cell r="E53">
            <v>0.20612063863256783</v>
          </cell>
          <cell r="F53">
            <v>0.19157772710519086</v>
          </cell>
          <cell r="G53">
            <v>2.6828409805471137E-3</v>
          </cell>
          <cell r="H53">
            <v>1.6288987729482596E-3</v>
          </cell>
          <cell r="I53">
            <v>1.5178374929745147E-3</v>
          </cell>
          <cell r="J53">
            <v>8.3646956712881089</v>
          </cell>
          <cell r="K53">
            <v>10.299952523958204</v>
          </cell>
          <cell r="L53">
            <v>12.235209376628298</v>
          </cell>
          <cell r="M53">
            <v>0.20620193087949934</v>
          </cell>
          <cell r="N53">
            <v>0.22289821866026868</v>
          </cell>
          <cell r="O53">
            <v>0.21014878663143063</v>
          </cell>
        </row>
        <row r="54">
          <cell r="A54" t="str">
            <v>TRABIOLFO</v>
          </cell>
          <cell r="B54" t="str">
            <v>BIOLFO</v>
          </cell>
          <cell r="C54" t="str">
            <v>TRABIOLFOBIOLFO</v>
          </cell>
          <cell r="D54">
            <v>0.18376078254276254</v>
          </cell>
          <cell r="E54">
            <v>0.20612063863256783</v>
          </cell>
          <cell r="F54">
            <v>0.19157772710519086</v>
          </cell>
          <cell r="G54">
            <v>2.6828409805471137E-3</v>
          </cell>
          <cell r="H54">
            <v>1.6288987729482596E-3</v>
          </cell>
          <cell r="I54">
            <v>1.5178374929745147E-3</v>
          </cell>
          <cell r="J54">
            <v>8.3646956712881089</v>
          </cell>
          <cell r="K54">
            <v>10.299952523958204</v>
          </cell>
          <cell r="L54">
            <v>12.235209376628298</v>
          </cell>
          <cell r="M54">
            <v>0.20620193087949934</v>
          </cell>
          <cell r="N54">
            <v>0.22289821866026868</v>
          </cell>
          <cell r="O54">
            <v>0.21014878663143063</v>
          </cell>
        </row>
        <row r="55">
          <cell r="A55" t="str">
            <v>TRABIOLFODS</v>
          </cell>
          <cell r="B55" t="str">
            <v>BIOLFO</v>
          </cell>
          <cell r="C55" t="str">
            <v>TRABIOLFODSBIOLFO</v>
          </cell>
          <cell r="D55">
            <v>1.9029797387461647E-2</v>
          </cell>
          <cell r="E55">
            <v>1.9029797387461647E-2</v>
          </cell>
          <cell r="F55">
            <v>1.9029797387461647E-2</v>
          </cell>
          <cell r="G55">
            <v>5.480760266921062E-4</v>
          </cell>
          <cell r="H55">
            <v>4.7787909716503856E-4</v>
          </cell>
          <cell r="I55">
            <v>4.732168620707454E-4</v>
          </cell>
          <cell r="J55">
            <v>8.3646956712881089</v>
          </cell>
          <cell r="K55">
            <v>10.299952523958204</v>
          </cell>
          <cell r="L55">
            <v>12.235209376628298</v>
          </cell>
          <cell r="M55">
            <v>2.3614286555469894E-2</v>
          </cell>
          <cell r="N55">
            <v>2.3951929400453556E-2</v>
          </cell>
          <cell r="O55">
            <v>2.4819704775448252E-2</v>
          </cell>
        </row>
        <row r="56">
          <cell r="A56" t="str">
            <v>INDBIOLPG</v>
          </cell>
          <cell r="B56" t="str">
            <v>BIOLPG</v>
          </cell>
          <cell r="C56" t="str">
            <v>INDBIOLPGBIOLPG</v>
          </cell>
          <cell r="D56">
            <v>0.18376078254276254</v>
          </cell>
          <cell r="E56">
            <v>0.20612063863256783</v>
          </cell>
          <cell r="F56">
            <v>0.19157772710519086</v>
          </cell>
          <cell r="G56">
            <v>2.6828409805471137E-3</v>
          </cell>
          <cell r="H56">
            <v>1.6288987729482596E-3</v>
          </cell>
          <cell r="I56">
            <v>1.5178374929745147E-3</v>
          </cell>
          <cell r="J56">
            <v>8.3646956712881089</v>
          </cell>
          <cell r="K56">
            <v>10.299952523958204</v>
          </cell>
          <cell r="L56">
            <v>12.235209376628298</v>
          </cell>
          <cell r="M56">
            <v>0.20620193087949934</v>
          </cell>
          <cell r="N56">
            <v>0.22289821866026868</v>
          </cell>
          <cell r="O56">
            <v>0.21014878663143063</v>
          </cell>
        </row>
        <row r="57">
          <cell r="A57" t="str">
            <v>AGRBIOLPG</v>
          </cell>
          <cell r="B57" t="str">
            <v>BIOLPG</v>
          </cell>
          <cell r="C57" t="str">
            <v>AGRBIOLPGBIOLPG</v>
          </cell>
          <cell r="D57">
            <v>0.18376078254276254</v>
          </cell>
          <cell r="E57">
            <v>0.20612063863256783</v>
          </cell>
          <cell r="F57">
            <v>0.19157772710519086</v>
          </cell>
          <cell r="G57">
            <v>2.6828409805471137E-3</v>
          </cell>
          <cell r="H57">
            <v>1.6288987729482596E-3</v>
          </cell>
          <cell r="I57">
            <v>1.5178374929745147E-3</v>
          </cell>
          <cell r="J57">
            <v>8.3646956712881089</v>
          </cell>
          <cell r="K57">
            <v>10.299952523958204</v>
          </cell>
          <cell r="L57">
            <v>12.235209376628298</v>
          </cell>
          <cell r="M57">
            <v>0.20620193087949934</v>
          </cell>
          <cell r="N57">
            <v>0.22289821866026868</v>
          </cell>
          <cell r="O57">
            <v>0.21014878663143063</v>
          </cell>
        </row>
        <row r="58">
          <cell r="A58" t="str">
            <v>PHPELL</v>
          </cell>
          <cell r="B58" t="str">
            <v>BPELL</v>
          </cell>
          <cell r="C58" t="str">
            <v>PHPELLBPELL</v>
          </cell>
          <cell r="D58">
            <v>8.0124868584508041E-2</v>
          </cell>
          <cell r="E58">
            <v>8.0124868584508041E-2</v>
          </cell>
          <cell r="F58">
            <v>8.0124868584508041E-2</v>
          </cell>
          <cell r="G58">
            <v>2.4770887088731465E-3</v>
          </cell>
          <cell r="H58">
            <v>2.1598261156184585E-3</v>
          </cell>
          <cell r="I58">
            <v>2.1387546413197413E-3</v>
          </cell>
          <cell r="J58">
            <v>8.3646956712881089</v>
          </cell>
          <cell r="K58">
            <v>10.299952523958204</v>
          </cell>
          <cell r="L58">
            <v>12.235209376628298</v>
          </cell>
          <cell r="M58">
            <v>0.1008449617850159</v>
          </cell>
          <cell r="N58">
            <v>0.10237097503538323</v>
          </cell>
          <cell r="O58">
            <v>0.10629297942629062</v>
          </cell>
        </row>
        <row r="59">
          <cell r="A59" t="str">
            <v>ELCPELL</v>
          </cell>
          <cell r="B59" t="str">
            <v>BPELL</v>
          </cell>
          <cell r="C59" t="str">
            <v>ELCPELLBPELL</v>
          </cell>
          <cell r="D59">
            <v>8.0124868584508041E-2</v>
          </cell>
          <cell r="E59">
            <v>8.0124868584508041E-2</v>
          </cell>
          <cell r="F59">
            <v>8.0124868584508041E-2</v>
          </cell>
          <cell r="G59">
            <v>2.4770887088731465E-3</v>
          </cell>
          <cell r="H59">
            <v>2.1598261156184585E-3</v>
          </cell>
          <cell r="I59">
            <v>2.1387546413197413E-3</v>
          </cell>
          <cell r="J59">
            <v>8.3646956712881089</v>
          </cell>
          <cell r="K59">
            <v>10.299952523958204</v>
          </cell>
          <cell r="L59">
            <v>12.235209376628298</v>
          </cell>
          <cell r="M59">
            <v>0.1008449617850159</v>
          </cell>
          <cell r="N59">
            <v>0.10237097503538323</v>
          </cell>
          <cell r="O59">
            <v>0.10629297942629062</v>
          </cell>
        </row>
        <row r="60">
          <cell r="A60" t="str">
            <v>INDPELL</v>
          </cell>
          <cell r="B60" t="str">
            <v>BPELL</v>
          </cell>
          <cell r="C60" t="str">
            <v>INDPELLBPELL</v>
          </cell>
          <cell r="D60">
            <v>0.76683078155014239</v>
          </cell>
          <cell r="E60">
            <v>0.83243609749745429</v>
          </cell>
          <cell r="F60">
            <v>0.78970569283531844</v>
          </cell>
          <cell r="G60">
            <v>7.6794131204614936E-3</v>
          </cell>
          <cell r="H60">
            <v>4.6625896575992832E-3</v>
          </cell>
          <cell r="I60">
            <v>4.3446858173084232E-3</v>
          </cell>
          <cell r="J60">
            <v>8.3646956712881089</v>
          </cell>
          <cell r="K60">
            <v>10.299952523958204</v>
          </cell>
          <cell r="L60">
            <v>12.235209376628298</v>
          </cell>
          <cell r="M60">
            <v>0.83106673523689978</v>
          </cell>
          <cell r="N60">
            <v>0.88046054960942544</v>
          </cell>
          <cell r="O60">
            <v>0.84286383348575444</v>
          </cell>
        </row>
        <row r="61">
          <cell r="A61" t="str">
            <v>PBIODST-FT</v>
          </cell>
          <cell r="B61" t="str">
            <v>BPELL</v>
          </cell>
          <cell r="C61" t="str">
            <v>PBIODST-FTBPELL</v>
          </cell>
          <cell r="D61">
            <v>0.76683078155014239</v>
          </cell>
          <cell r="E61">
            <v>0.83243609749745429</v>
          </cell>
          <cell r="F61">
            <v>0.78970569283531844</v>
          </cell>
          <cell r="G61">
            <v>7.6794131204614936E-3</v>
          </cell>
          <cell r="H61">
            <v>4.6625896575992832E-3</v>
          </cell>
          <cell r="I61">
            <v>4.3446858173084232E-3</v>
          </cell>
          <cell r="J61">
            <v>8.3646956712881089</v>
          </cell>
          <cell r="K61">
            <v>10.299952523958204</v>
          </cell>
          <cell r="L61">
            <v>12.235209376628298</v>
          </cell>
          <cell r="M61">
            <v>0.83106673523689978</v>
          </cell>
          <cell r="N61">
            <v>0.88046054960942544</v>
          </cell>
          <cell r="O61">
            <v>0.84286383348575444</v>
          </cell>
        </row>
        <row r="62">
          <cell r="A62" t="str">
            <v>PBOG-G</v>
          </cell>
          <cell r="B62" t="str">
            <v>BPELL</v>
          </cell>
          <cell r="C62" t="str">
            <v>PBOG-GBPELL</v>
          </cell>
          <cell r="D62">
            <v>0.76683078155014239</v>
          </cell>
          <cell r="E62">
            <v>0.83243609749745429</v>
          </cell>
          <cell r="F62">
            <v>0.78970569283531844</v>
          </cell>
          <cell r="G62">
            <v>7.6794131204614936E-3</v>
          </cell>
          <cell r="H62">
            <v>4.6625896575992832E-3</v>
          </cell>
          <cell r="I62">
            <v>4.3446858173084232E-3</v>
          </cell>
          <cell r="J62">
            <v>8.3646956712881089</v>
          </cell>
          <cell r="K62">
            <v>10.299952523958204</v>
          </cell>
          <cell r="L62">
            <v>12.235209376628298</v>
          </cell>
          <cell r="M62">
            <v>0.83106673523689978</v>
          </cell>
          <cell r="N62">
            <v>0.88046054960942544</v>
          </cell>
          <cell r="O62">
            <v>0.84286383348575444</v>
          </cell>
        </row>
        <row r="63">
          <cell r="A63" t="str">
            <v>PBIOOPELL</v>
          </cell>
          <cell r="B63" t="str">
            <v>BPELL</v>
          </cell>
          <cell r="C63" t="str">
            <v>PBIOOPELLBPELL</v>
          </cell>
          <cell r="D63">
            <v>0.76683078155014239</v>
          </cell>
          <cell r="E63">
            <v>0.83243609749745429</v>
          </cell>
          <cell r="F63">
            <v>0.78970569283531844</v>
          </cell>
          <cell r="G63">
            <v>7.6794131204614936E-3</v>
          </cell>
          <cell r="H63">
            <v>4.6625896575992832E-3</v>
          </cell>
          <cell r="I63">
            <v>4.3446858173084232E-3</v>
          </cell>
          <cell r="J63">
            <v>8.3646956712881089</v>
          </cell>
          <cell r="K63">
            <v>10.299952523958204</v>
          </cell>
          <cell r="L63">
            <v>12.235209376628298</v>
          </cell>
          <cell r="M63">
            <v>0.83106673523689978</v>
          </cell>
          <cell r="N63">
            <v>0.88046054960942544</v>
          </cell>
          <cell r="O63">
            <v>0.84286383348575444</v>
          </cell>
        </row>
        <row r="64">
          <cell r="A64" t="str">
            <v>PETHWOD</v>
          </cell>
          <cell r="B64" t="str">
            <v>BPELH</v>
          </cell>
          <cell r="C64" t="str">
            <v>PETHWODBPELH</v>
          </cell>
          <cell r="D64">
            <v>0.70086684335228067</v>
          </cell>
          <cell r="E64">
            <v>0.76082869126111408</v>
          </cell>
          <cell r="F64">
            <v>0.72177402033335547</v>
          </cell>
          <cell r="G64">
            <v>7.0188184434325472E-3</v>
          </cell>
          <cell r="H64">
            <v>4.2615066763004202E-3</v>
          </cell>
          <cell r="I64">
            <v>3.9709494029163007E-3</v>
          </cell>
          <cell r="J64">
            <v>8.3646956712881089</v>
          </cell>
          <cell r="K64">
            <v>10.299952523958204</v>
          </cell>
          <cell r="L64">
            <v>12.235209376628298</v>
          </cell>
          <cell r="M64">
            <v>0.75957712360361807</v>
          </cell>
          <cell r="N64">
            <v>0.80472200770753932</v>
          </cell>
          <cell r="O64">
            <v>0.77035941770203353</v>
          </cell>
        </row>
        <row r="65">
          <cell r="A65" t="str">
            <v>PHPELH</v>
          </cell>
          <cell r="B65" t="str">
            <v>BPELH</v>
          </cell>
          <cell r="C65" t="str">
            <v>PHPELHBPELH</v>
          </cell>
          <cell r="D65">
            <v>7.3232406770786906E-2</v>
          </cell>
          <cell r="E65">
            <v>7.3232406770786906E-2</v>
          </cell>
          <cell r="F65">
            <v>7.3232406770786906E-2</v>
          </cell>
          <cell r="G65">
            <v>2.2640058091851342E-3</v>
          </cell>
          <cell r="H65">
            <v>1.9740346218018166E-3</v>
          </cell>
          <cell r="I65">
            <v>1.9547757474427741E-3</v>
          </cell>
          <cell r="J65">
            <v>8.3646956712881089</v>
          </cell>
          <cell r="K65">
            <v>10.299952523958204</v>
          </cell>
          <cell r="L65">
            <v>12.235209376628298</v>
          </cell>
          <cell r="M65">
            <v>9.217012636264893E-2</v>
          </cell>
          <cell r="N65">
            <v>9.3564869655995406E-2</v>
          </cell>
          <cell r="O65">
            <v>9.714949732510432E-2</v>
          </cell>
        </row>
        <row r="66">
          <cell r="A66" t="str">
            <v>RESPELH</v>
          </cell>
          <cell r="B66" t="str">
            <v>BPELH</v>
          </cell>
          <cell r="C66" t="str">
            <v>RESPELHBPELH</v>
          </cell>
          <cell r="D66">
            <v>5.2008330610142242</v>
          </cell>
          <cell r="E66">
            <v>5.6741050122040715</v>
          </cell>
          <cell r="F66">
            <v>5.3749282142766059</v>
          </cell>
          <cell r="G66">
            <v>8.4225821321190553E-2</v>
          </cell>
          <cell r="H66">
            <v>5.1138080115605035E-2</v>
          </cell>
          <cell r="I66">
            <v>4.7651392834995601E-2</v>
          </cell>
          <cell r="J66">
            <v>8.3646956712881089</v>
          </cell>
          <cell r="K66">
            <v>10.299952523958204</v>
          </cell>
          <cell r="L66">
            <v>12.235209376628298</v>
          </cell>
          <cell r="M66">
            <v>5.9053564240302725</v>
          </cell>
          <cell r="N66">
            <v>6.2008248095611744</v>
          </cell>
          <cell r="O66">
            <v>5.9579529827007427</v>
          </cell>
        </row>
        <row r="67">
          <cell r="A67" t="str">
            <v>SERPELH</v>
          </cell>
          <cell r="B67" t="str">
            <v>BPELH</v>
          </cell>
          <cell r="C67" t="str">
            <v>SERPELHBPELH</v>
          </cell>
          <cell r="D67">
            <v>3.1328492932730558</v>
          </cell>
          <cell r="E67">
            <v>3.2239614332675255</v>
          </cell>
          <cell r="F67">
            <v>3.165679746135853</v>
          </cell>
          <cell r="G67">
            <v>1.4037636886865094E-2</v>
          </cell>
          <cell r="H67">
            <v>8.5230133526008403E-3</v>
          </cell>
          <cell r="I67">
            <v>7.9418988058326014E-3</v>
          </cell>
          <cell r="J67">
            <v>8.3646956712881089</v>
          </cell>
          <cell r="K67">
            <v>10.299952523958204</v>
          </cell>
          <cell r="L67">
            <v>12.235209376628298</v>
          </cell>
          <cell r="M67">
            <v>3.2502698537757304</v>
          </cell>
          <cell r="N67">
            <v>3.311748066160376</v>
          </cell>
          <cell r="O67">
            <v>3.2628505408732091</v>
          </cell>
        </row>
        <row r="68">
          <cell r="A68" t="str">
            <v>INDPELH</v>
          </cell>
          <cell r="B68" t="str">
            <v>BPELH</v>
          </cell>
          <cell r="C68" t="str">
            <v>INDPELHBPELH</v>
          </cell>
          <cell r="D68">
            <v>0.70086684335228067</v>
          </cell>
          <cell r="E68">
            <v>0.76082869126111408</v>
          </cell>
          <cell r="F68">
            <v>0.72177402033335547</v>
          </cell>
          <cell r="G68">
            <v>7.0188184434325472E-3</v>
          </cell>
          <cell r="H68">
            <v>4.2615066763004202E-3</v>
          </cell>
          <cell r="I68">
            <v>3.9709494029163007E-3</v>
          </cell>
          <cell r="J68">
            <v>8.3646956712881089</v>
          </cell>
          <cell r="K68">
            <v>10.299952523958204</v>
          </cell>
          <cell r="L68">
            <v>12.235209376628298</v>
          </cell>
          <cell r="M68">
            <v>0.75957712360361807</v>
          </cell>
          <cell r="N68">
            <v>0.80472200770753932</v>
          </cell>
          <cell r="O68">
            <v>0.77035941770203353</v>
          </cell>
        </row>
        <row r="69">
          <cell r="A69" t="str">
            <v>PBIODST-FT</v>
          </cell>
          <cell r="B69" t="str">
            <v>BPELH</v>
          </cell>
          <cell r="C69" t="str">
            <v>PBIODST-FTBPELH</v>
          </cell>
          <cell r="D69">
            <v>0.70086684335228067</v>
          </cell>
          <cell r="E69">
            <v>0.76082869126111408</v>
          </cell>
          <cell r="F69">
            <v>0.72177402033335547</v>
          </cell>
          <cell r="G69">
            <v>7.0188184434325472E-3</v>
          </cell>
          <cell r="H69">
            <v>4.2615066763004202E-3</v>
          </cell>
          <cell r="I69">
            <v>3.9709494029163007E-3</v>
          </cell>
          <cell r="J69">
            <v>8.3646956712881089</v>
          </cell>
          <cell r="K69">
            <v>10.299952523958204</v>
          </cell>
          <cell r="L69">
            <v>12.235209376628298</v>
          </cell>
          <cell r="M69">
            <v>0.75957712360361807</v>
          </cell>
          <cell r="N69">
            <v>0.80472200770753932</v>
          </cell>
          <cell r="O69">
            <v>0.77035941770203353</v>
          </cell>
        </row>
        <row r="70">
          <cell r="A70" t="str">
            <v>PBOG-G</v>
          </cell>
          <cell r="B70" t="str">
            <v>BPELH</v>
          </cell>
          <cell r="C70" t="str">
            <v>PBOG-GBPELH</v>
          </cell>
          <cell r="D70">
            <v>0.70086684335228067</v>
          </cell>
          <cell r="E70">
            <v>0.76082869126111408</v>
          </cell>
          <cell r="F70">
            <v>0.72177402033335547</v>
          </cell>
          <cell r="G70">
            <v>7.0188184434325472E-3</v>
          </cell>
          <cell r="H70">
            <v>4.2615066763004202E-3</v>
          </cell>
          <cell r="I70">
            <v>3.9709494029163007E-3</v>
          </cell>
          <cell r="J70">
            <v>8.3646956712881089</v>
          </cell>
          <cell r="K70">
            <v>10.299952523958204</v>
          </cell>
          <cell r="L70">
            <v>12.235209376628298</v>
          </cell>
          <cell r="M70">
            <v>0.75957712360361807</v>
          </cell>
          <cell r="N70">
            <v>0.80472200770753932</v>
          </cell>
          <cell r="O70">
            <v>0.77035941770203353</v>
          </cell>
        </row>
        <row r="71">
          <cell r="A71" t="str">
            <v>PBIOOPELH</v>
          </cell>
          <cell r="B71" t="str">
            <v>BPELH</v>
          </cell>
          <cell r="C71" t="str">
            <v>PBIOOPELHBPELH</v>
          </cell>
          <cell r="D71">
            <v>0.70086684335228067</v>
          </cell>
          <cell r="E71">
            <v>0.76082869126111408</v>
          </cell>
          <cell r="F71">
            <v>0.72177402033335547</v>
          </cell>
          <cell r="G71">
            <v>7.0188184434325472E-3</v>
          </cell>
          <cell r="H71">
            <v>4.2615066763004202E-3</v>
          </cell>
          <cell r="I71">
            <v>3.9709494029163007E-3</v>
          </cell>
          <cell r="J71">
            <v>8.3646956712881089</v>
          </cell>
          <cell r="K71">
            <v>10.299952523958204</v>
          </cell>
          <cell r="L71">
            <v>12.235209376628298</v>
          </cell>
          <cell r="M71">
            <v>0.75957712360361807</v>
          </cell>
          <cell r="N71">
            <v>0.80472200770753932</v>
          </cell>
          <cell r="O71">
            <v>0.77035941770203353</v>
          </cell>
        </row>
        <row r="72">
          <cell r="A72" t="str">
            <v>PRCCOA</v>
          </cell>
          <cell r="B72" t="str">
            <v>COA</v>
          </cell>
          <cell r="C72" t="str">
            <v>PRCCOACOA</v>
          </cell>
          <cell r="D72">
            <v>0.42052010601136841</v>
          </cell>
          <cell r="E72">
            <v>0.45649721475666843</v>
          </cell>
          <cell r="F72">
            <v>0.43306441220001329</v>
          </cell>
          <cell r="G72">
            <v>4.2112910660595283E-3</v>
          </cell>
          <cell r="H72">
            <v>2.5569040057802517E-3</v>
          </cell>
          <cell r="I72">
            <v>2.3825696417497807E-3</v>
          </cell>
          <cell r="J72">
            <v>8.3646956712881089</v>
          </cell>
          <cell r="K72">
            <v>10.299952523958204</v>
          </cell>
          <cell r="L72">
            <v>12.235209376628298</v>
          </cell>
          <cell r="M72">
            <v>0.45574627416217084</v>
          </cell>
          <cell r="N72">
            <v>0.48283320462452356</v>
          </cell>
          <cell r="O72">
            <v>0.46221565062122011</v>
          </cell>
        </row>
        <row r="73">
          <cell r="A73" t="str">
            <v>PHCOA</v>
          </cell>
          <cell r="B73" t="str">
            <v>COA</v>
          </cell>
          <cell r="C73" t="str">
            <v>PHCOACOA</v>
          </cell>
          <cell r="D73">
            <v>1.8947556622974589E-2</v>
          </cell>
          <cell r="E73">
            <v>1.8947556622974589E-2</v>
          </cell>
          <cell r="F73">
            <v>1.8947556622974589E-2</v>
          </cell>
          <cell r="G73">
            <v>4.5280116183702687E-4</v>
          </cell>
          <cell r="H73">
            <v>3.9480692436036341E-4</v>
          </cell>
          <cell r="I73">
            <v>3.909551494885549E-4</v>
          </cell>
          <cell r="J73">
            <v>8.3646956712881089</v>
          </cell>
          <cell r="K73">
            <v>10.299952523958204</v>
          </cell>
          <cell r="L73">
            <v>12.235209376628298</v>
          </cell>
          <cell r="M73">
            <v>2.2735100541346996E-2</v>
          </cell>
          <cell r="N73">
            <v>2.301404920001629E-2</v>
          </cell>
          <cell r="O73">
            <v>2.3730974733838076E-2</v>
          </cell>
        </row>
        <row r="74">
          <cell r="A74" t="str">
            <v>AGRCOA</v>
          </cell>
          <cell r="B74" t="str">
            <v>COA</v>
          </cell>
          <cell r="C74" t="str">
            <v>AGRCOACOA</v>
          </cell>
          <cell r="D74">
            <v>3.2356032850556242</v>
          </cell>
          <cell r="E74">
            <v>3.5382566310209143</v>
          </cell>
          <cell r="F74">
            <v>3.3472143425420864</v>
          </cell>
          <cell r="G74">
            <v>5.053549279271434E-2</v>
          </cell>
          <cell r="H74">
            <v>3.0682848069363021E-2</v>
          </cell>
          <cell r="I74">
            <v>2.859083570099737E-2</v>
          </cell>
          <cell r="J74">
            <v>8.3646956712881089</v>
          </cell>
          <cell r="K74">
            <v>10.299952523958204</v>
          </cell>
          <cell r="L74">
            <v>12.235209376628298</v>
          </cell>
          <cell r="M74">
            <v>3.6583173028652531</v>
          </cell>
          <cell r="N74">
            <v>3.8542885094351762</v>
          </cell>
          <cell r="O74">
            <v>3.6970292035965686</v>
          </cell>
        </row>
        <row r="75">
          <cell r="A75" t="str">
            <v>ELCCOA</v>
          </cell>
          <cell r="B75" t="str">
            <v>COA</v>
          </cell>
          <cell r="C75" t="str">
            <v>ELCCOACOA</v>
          </cell>
          <cell r="D75">
            <v>1.8947556622974589E-2</v>
          </cell>
          <cell r="E75">
            <v>1.8947556622974589E-2</v>
          </cell>
          <cell r="F75">
            <v>1.8947556622974589E-2</v>
          </cell>
          <cell r="G75">
            <v>4.5280116183702687E-4</v>
          </cell>
          <cell r="H75">
            <v>3.9480692436036341E-4</v>
          </cell>
          <cell r="I75">
            <v>3.909551494885549E-4</v>
          </cell>
          <cell r="J75">
            <v>8.3646956712881089</v>
          </cell>
          <cell r="K75">
            <v>10.299952523958204</v>
          </cell>
          <cell r="L75">
            <v>12.235209376628298</v>
          </cell>
          <cell r="M75">
            <v>2.2735100541346996E-2</v>
          </cell>
          <cell r="N75">
            <v>2.301404920001629E-2</v>
          </cell>
          <cell r="O75">
            <v>2.3730974733838076E-2</v>
          </cell>
        </row>
        <row r="76">
          <cell r="A76" t="str">
            <v>INDCOA</v>
          </cell>
          <cell r="B76" t="str">
            <v>COA</v>
          </cell>
          <cell r="C76" t="str">
            <v>INDCOACOA</v>
          </cell>
          <cell r="D76">
            <v>0.42052010601136841</v>
          </cell>
          <cell r="E76">
            <v>0.45649721475666843</v>
          </cell>
          <cell r="F76">
            <v>0.43306441220001329</v>
          </cell>
          <cell r="G76">
            <v>4.2112910660595283E-3</v>
          </cell>
          <cell r="H76">
            <v>2.5569040057802517E-3</v>
          </cell>
          <cell r="I76">
            <v>2.3825696417497807E-3</v>
          </cell>
          <cell r="J76">
            <v>8.3646956712881089</v>
          </cell>
          <cell r="K76">
            <v>10.299952523958204</v>
          </cell>
          <cell r="L76">
            <v>12.235209376628298</v>
          </cell>
          <cell r="M76">
            <v>0.45574627416217084</v>
          </cell>
          <cell r="N76">
            <v>0.48283320462452356</v>
          </cell>
          <cell r="O76">
            <v>0.46221565062122011</v>
          </cell>
        </row>
        <row r="77">
          <cell r="A77" t="str">
            <v>RESCOA</v>
          </cell>
          <cell r="B77" t="str">
            <v>COA</v>
          </cell>
          <cell r="C77" t="str">
            <v>RESCOACOA</v>
          </cell>
          <cell r="D77">
            <v>3.2356032850556242</v>
          </cell>
          <cell r="E77">
            <v>3.5382566310209143</v>
          </cell>
          <cell r="F77">
            <v>3.3472143425420864</v>
          </cell>
          <cell r="G77">
            <v>5.053549279271434E-2</v>
          </cell>
          <cell r="H77">
            <v>3.0682848069363021E-2</v>
          </cell>
          <cell r="I77">
            <v>2.859083570099737E-2</v>
          </cell>
          <cell r="J77">
            <v>8.3646956712881089</v>
          </cell>
          <cell r="K77">
            <v>10.299952523958204</v>
          </cell>
          <cell r="L77">
            <v>12.235209376628298</v>
          </cell>
          <cell r="M77">
            <v>3.6583173028652531</v>
          </cell>
          <cell r="N77">
            <v>3.8542885094351762</v>
          </cell>
          <cell r="O77">
            <v>3.6970292035965686</v>
          </cell>
        </row>
        <row r="78">
          <cell r="A78" t="str">
            <v>SERCOA</v>
          </cell>
          <cell r="B78" t="str">
            <v>COA</v>
          </cell>
          <cell r="C78" t="str">
            <v>SERCOACOA</v>
          </cell>
          <cell r="D78">
            <v>0.42052010601136841</v>
          </cell>
          <cell r="E78">
            <v>0.45649721475666843</v>
          </cell>
          <cell r="F78">
            <v>0.43306441220001329</v>
          </cell>
          <cell r="G78">
            <v>4.2112910660595283E-3</v>
          </cell>
          <cell r="H78">
            <v>2.5569040057802517E-3</v>
          </cell>
          <cell r="I78">
            <v>2.3825696417497807E-3</v>
          </cell>
          <cell r="J78">
            <v>8.3646956712881089</v>
          </cell>
          <cell r="K78">
            <v>10.299952523958204</v>
          </cell>
          <cell r="L78">
            <v>12.235209376628298</v>
          </cell>
          <cell r="M78">
            <v>0.45574627416217084</v>
          </cell>
          <cell r="N78">
            <v>0.48283320462452356</v>
          </cell>
          <cell r="O78">
            <v>0.46221565062122011</v>
          </cell>
        </row>
        <row r="79">
          <cell r="A79" t="str">
            <v>TRACOA</v>
          </cell>
          <cell r="B79" t="str">
            <v>COA</v>
          </cell>
          <cell r="C79" t="str">
            <v>TRACOACOA</v>
          </cell>
          <cell r="D79">
            <v>0.42052010601136841</v>
          </cell>
          <cell r="E79">
            <v>0.45649721475666843</v>
          </cell>
          <cell r="F79">
            <v>0.43306441220001329</v>
          </cell>
          <cell r="G79">
            <v>4.2112910660595283E-3</v>
          </cell>
          <cell r="H79">
            <v>2.5569040057802517E-3</v>
          </cell>
          <cell r="I79">
            <v>2.3825696417497807E-3</v>
          </cell>
          <cell r="J79">
            <v>8.3646956712881089</v>
          </cell>
          <cell r="K79">
            <v>10.299952523958204</v>
          </cell>
          <cell r="L79">
            <v>12.235209376628298</v>
          </cell>
          <cell r="M79">
            <v>0.45574627416217084</v>
          </cell>
          <cell r="N79">
            <v>0.48283320462452356</v>
          </cell>
          <cell r="O79">
            <v>0.46221565062122011</v>
          </cell>
        </row>
        <row r="80">
          <cell r="A80" t="str">
            <v>PRCCOACOK</v>
          </cell>
          <cell r="B80" t="str">
            <v>COACOK</v>
          </cell>
          <cell r="C80" t="str">
            <v>PRCCOACOKCOACOK</v>
          </cell>
          <cell r="D80">
            <v>0.42052010601136841</v>
          </cell>
          <cell r="E80">
            <v>0.45649721475666843</v>
          </cell>
          <cell r="F80">
            <v>0.43306441220001329</v>
          </cell>
          <cell r="G80">
            <v>4.2112910660595283E-3</v>
          </cell>
          <cell r="H80">
            <v>2.5569040057802517E-3</v>
          </cell>
          <cell r="I80">
            <v>2.3825696417497807E-3</v>
          </cell>
          <cell r="J80">
            <v>8.3646956712881089</v>
          </cell>
          <cell r="K80">
            <v>10.299952523958204</v>
          </cell>
          <cell r="L80">
            <v>12.235209376628298</v>
          </cell>
          <cell r="M80">
            <v>0.45574627416217084</v>
          </cell>
          <cell r="N80">
            <v>0.48283320462452356</v>
          </cell>
          <cell r="O80">
            <v>0.46221565062122011</v>
          </cell>
        </row>
        <row r="81">
          <cell r="A81" t="str">
            <v>INDCOACOK</v>
          </cell>
          <cell r="B81" t="str">
            <v>COACOK</v>
          </cell>
          <cell r="C81" t="str">
            <v>INDCOACOKCOACOK</v>
          </cell>
          <cell r="D81">
            <v>0.42052010601136841</v>
          </cell>
          <cell r="E81">
            <v>0.45649721475666843</v>
          </cell>
          <cell r="F81">
            <v>0.43306441220001329</v>
          </cell>
          <cell r="G81">
            <v>4.2112910660595283E-3</v>
          </cell>
          <cell r="H81">
            <v>2.5569040057802517E-3</v>
          </cell>
          <cell r="I81">
            <v>2.3825696417497807E-3</v>
          </cell>
          <cell r="J81">
            <v>8.3646956712881089</v>
          </cell>
          <cell r="K81">
            <v>10.299952523958204</v>
          </cell>
          <cell r="L81">
            <v>12.235209376628298</v>
          </cell>
          <cell r="M81">
            <v>0.45574627416217084</v>
          </cell>
          <cell r="N81">
            <v>0.48283320462452356</v>
          </cell>
          <cell r="O81">
            <v>0.46221565062122011</v>
          </cell>
        </row>
        <row r="82">
          <cell r="A82" t="str">
            <v>RESCOK</v>
          </cell>
          <cell r="B82" t="str">
            <v>COK</v>
          </cell>
          <cell r="C82" t="str">
            <v>RESCOKCOK</v>
          </cell>
          <cell r="D82">
            <v>3.2356032850556242</v>
          </cell>
          <cell r="E82">
            <v>3.5382566310209143</v>
          </cell>
          <cell r="F82">
            <v>3.3472143425420864</v>
          </cell>
          <cell r="G82">
            <v>5.053549279271434E-2</v>
          </cell>
          <cell r="H82">
            <v>3.0682848069363021E-2</v>
          </cell>
          <cell r="I82">
            <v>2.859083570099737E-2</v>
          </cell>
          <cell r="J82">
            <v>8.3646956712881089</v>
          </cell>
          <cell r="K82">
            <v>10.299952523958204</v>
          </cell>
          <cell r="L82">
            <v>12.235209376628298</v>
          </cell>
          <cell r="M82">
            <v>3.6583173028652531</v>
          </cell>
          <cell r="N82">
            <v>3.8542885094351762</v>
          </cell>
          <cell r="O82">
            <v>3.6970292035965686</v>
          </cell>
        </row>
        <row r="83">
          <cell r="A83" t="str">
            <v>INDCOK</v>
          </cell>
          <cell r="B83" t="str">
            <v>COK</v>
          </cell>
          <cell r="C83" t="str">
            <v>INDCOKCOK</v>
          </cell>
          <cell r="D83">
            <v>0.42052010601136841</v>
          </cell>
          <cell r="E83">
            <v>0.45649721475666843</v>
          </cell>
          <cell r="F83">
            <v>0.43306441220001329</v>
          </cell>
          <cell r="G83">
            <v>4.2112910660595283E-3</v>
          </cell>
          <cell r="H83">
            <v>2.5569040057802517E-3</v>
          </cell>
          <cell r="I83">
            <v>2.3825696417497807E-3</v>
          </cell>
          <cell r="J83">
            <v>8.3646956712881089</v>
          </cell>
          <cell r="K83">
            <v>10.299952523958204</v>
          </cell>
          <cell r="L83">
            <v>12.235209376628298</v>
          </cell>
          <cell r="M83">
            <v>0.45574627416217084</v>
          </cell>
          <cell r="N83">
            <v>0.48283320462452356</v>
          </cell>
          <cell r="O83">
            <v>0.46221565062122011</v>
          </cell>
        </row>
        <row r="84">
          <cell r="A84" t="str">
            <v>INDBENZ</v>
          </cell>
          <cell r="B84" t="str">
            <v>BENZ</v>
          </cell>
          <cell r="C84" t="str">
            <v>INDBENZBENZ</v>
          </cell>
          <cell r="D84">
            <v>0.42052010601136841</v>
          </cell>
          <cell r="E84">
            <v>0.45649721475666843</v>
          </cell>
          <cell r="F84">
            <v>0.43306441220001329</v>
          </cell>
          <cell r="G84">
            <v>4.2112910660595283E-3</v>
          </cell>
          <cell r="H84">
            <v>2.5569040057802517E-3</v>
          </cell>
          <cell r="I84">
            <v>2.3825696417497807E-3</v>
          </cell>
          <cell r="J84">
            <v>8.3646956712881089</v>
          </cell>
          <cell r="K84">
            <v>10.299952523958204</v>
          </cell>
          <cell r="L84">
            <v>12.235209376628298</v>
          </cell>
          <cell r="M84">
            <v>0.45574627416217084</v>
          </cell>
          <cell r="N84">
            <v>0.48283320462452356</v>
          </cell>
          <cell r="O84">
            <v>0.46221565062122011</v>
          </cell>
        </row>
        <row r="85">
          <cell r="A85" t="str">
            <v>PRCOILCRD</v>
          </cell>
          <cell r="B85" t="str">
            <v>OILCRD</v>
          </cell>
          <cell r="C85" t="str">
            <v>PRCOILCRDOILCRD</v>
          </cell>
          <cell r="D85">
            <v>0</v>
          </cell>
          <cell r="E85">
            <v>0</v>
          </cell>
          <cell r="F85">
            <v>0</v>
          </cell>
          <cell r="G85">
            <v>0</v>
          </cell>
          <cell r="H85">
            <v>0</v>
          </cell>
          <cell r="I85">
            <v>0</v>
          </cell>
          <cell r="J85">
            <v>8.3646956712881089</v>
          </cell>
          <cell r="K85">
            <v>10.299952523958204</v>
          </cell>
          <cell r="L85">
            <v>12.235209376628298</v>
          </cell>
          <cell r="M85">
            <v>0</v>
          </cell>
          <cell r="N85">
            <v>0</v>
          </cell>
          <cell r="O85">
            <v>0</v>
          </cell>
        </row>
        <row r="86">
          <cell r="A86" t="str">
            <v>TRAPET</v>
          </cell>
          <cell r="B86" t="str">
            <v>OILPET</v>
          </cell>
          <cell r="C86" t="str">
            <v>TRAPETOILPET</v>
          </cell>
          <cell r="D86">
            <v>0.25450132229321432</v>
          </cell>
          <cell r="E86">
            <v>0.2762748870219317</v>
          </cell>
          <cell r="F86">
            <v>0.26209321258959595</v>
          </cell>
          <cell r="G86">
            <v>2.5486989315197583E-3</v>
          </cell>
          <cell r="H86">
            <v>1.5474538343008468E-3</v>
          </cell>
          <cell r="I86">
            <v>1.4419456183257893E-3</v>
          </cell>
          <cell r="J86">
            <v>8.3646956712881089</v>
          </cell>
          <cell r="K86">
            <v>10.299952523958204</v>
          </cell>
          <cell r="L86">
            <v>12.235209376628298</v>
          </cell>
          <cell r="M86">
            <v>0.27582041321311429</v>
          </cell>
          <cell r="N86">
            <v>0.29221358804824749</v>
          </cell>
          <cell r="O86">
            <v>0.27973571913952372</v>
          </cell>
        </row>
        <row r="87">
          <cell r="A87" t="str">
            <v>TRADST</v>
          </cell>
          <cell r="B87" t="str">
            <v>OILDST</v>
          </cell>
          <cell r="C87" t="str">
            <v>TRADSTOILDST</v>
          </cell>
          <cell r="D87">
            <v>0.25450132229321432</v>
          </cell>
          <cell r="E87">
            <v>0.2762748870219317</v>
          </cell>
          <cell r="F87">
            <v>0.26209321258959595</v>
          </cell>
          <cell r="G87">
            <v>2.5486989315197583E-3</v>
          </cell>
          <cell r="H87">
            <v>1.5474538343008468E-3</v>
          </cell>
          <cell r="I87">
            <v>1.4419456183257893E-3</v>
          </cell>
          <cell r="J87">
            <v>8.3646956712881089</v>
          </cell>
          <cell r="K87">
            <v>10.299952523958204</v>
          </cell>
          <cell r="L87">
            <v>12.235209376628298</v>
          </cell>
          <cell r="M87">
            <v>0.27582041321311429</v>
          </cell>
          <cell r="N87">
            <v>0.29221358804824749</v>
          </cell>
          <cell r="O87">
            <v>0.27973571913952372</v>
          </cell>
        </row>
        <row r="88">
          <cell r="A88" t="str">
            <v>TRABIODST</v>
          </cell>
          <cell r="B88" t="str">
            <v>BIODST</v>
          </cell>
          <cell r="C88" t="str">
            <v>TRABIODSTBIODST</v>
          </cell>
          <cell r="D88">
            <v>0.25450132229321432</v>
          </cell>
          <cell r="E88">
            <v>0.2762748870219317</v>
          </cell>
          <cell r="F88">
            <v>0.26209321258959595</v>
          </cell>
          <cell r="G88">
            <v>2.5486989315197583E-3</v>
          </cell>
          <cell r="H88">
            <v>1.5474538343008468E-3</v>
          </cell>
          <cell r="I88">
            <v>1.4419456183257893E-3</v>
          </cell>
          <cell r="J88">
            <v>8.3646956712881089</v>
          </cell>
          <cell r="K88">
            <v>10.299952523958204</v>
          </cell>
          <cell r="L88">
            <v>12.235209376628298</v>
          </cell>
          <cell r="M88">
            <v>0.27582041321311429</v>
          </cell>
          <cell r="N88">
            <v>0.29221358804824749</v>
          </cell>
          <cell r="O88">
            <v>0.27973571913952372</v>
          </cell>
        </row>
        <row r="89">
          <cell r="A89" t="str">
            <v>TRABIODST-FT</v>
          </cell>
          <cell r="B89" t="str">
            <v>BIODST-FT</v>
          </cell>
          <cell r="C89" t="str">
            <v>TRABIODST-FTBIODST-FT</v>
          </cell>
          <cell r="D89">
            <v>0.25450132229321432</v>
          </cell>
          <cell r="E89">
            <v>0.2762748870219317</v>
          </cell>
          <cell r="F89">
            <v>0.26209321258959595</v>
          </cell>
          <cell r="G89">
            <v>2.5486989315197583E-3</v>
          </cell>
          <cell r="H89">
            <v>1.5474538343008468E-3</v>
          </cell>
          <cell r="I89">
            <v>1.4419456183257893E-3</v>
          </cell>
          <cell r="J89">
            <v>8.3646956712881089</v>
          </cell>
          <cell r="K89">
            <v>10.299952523958204</v>
          </cell>
          <cell r="L89">
            <v>12.235209376628298</v>
          </cell>
          <cell r="M89">
            <v>0.27582041321311429</v>
          </cell>
          <cell r="N89">
            <v>0.29221358804824749</v>
          </cell>
          <cell r="O89">
            <v>0.27973571913952372</v>
          </cell>
        </row>
        <row r="90">
          <cell r="A90" t="str">
            <v>AGRBIODST</v>
          </cell>
          <cell r="B90" t="str">
            <v>BIODST</v>
          </cell>
          <cell r="C90" t="str">
            <v>AGRBIODSTBIODST</v>
          </cell>
          <cell r="D90">
            <v>1.2072729583745065</v>
          </cell>
          <cell r="E90">
            <v>1.2516693382665016</v>
          </cell>
          <cell r="F90">
            <v>1.2235240954500655</v>
          </cell>
          <cell r="G90">
            <v>5.0973978630395166E-3</v>
          </cell>
          <cell r="H90">
            <v>3.0949076686016936E-3</v>
          </cell>
          <cell r="I90">
            <v>2.8838912366515785E-3</v>
          </cell>
          <cell r="J90">
            <v>8.3646956712881089</v>
          </cell>
          <cell r="K90">
            <v>10.299952523958204</v>
          </cell>
          <cell r="L90">
            <v>12.235209376628298</v>
          </cell>
          <cell r="M90">
            <v>1.2499111402143064</v>
          </cell>
          <cell r="N90">
            <v>1.2835467403191332</v>
          </cell>
          <cell r="O90">
            <v>1.2588091085499211</v>
          </cell>
        </row>
        <row r="91">
          <cell r="A91" t="str">
            <v>ELCLPG</v>
          </cell>
          <cell r="B91" t="str">
            <v>OILLPG</v>
          </cell>
          <cell r="C91" t="str">
            <v>ELCLPGOILLPG</v>
          </cell>
          <cell r="D91">
            <v>1.0513002650284211</v>
          </cell>
          <cell r="E91">
            <v>1.1412430368916711</v>
          </cell>
          <cell r="F91">
            <v>1.0826610305000333</v>
          </cell>
          <cell r="G91">
            <v>1.0528227665148821E-2</v>
          </cell>
          <cell r="H91">
            <v>6.3922600144506302E-3</v>
          </cell>
          <cell r="I91">
            <v>5.9564241043744519E-3</v>
          </cell>
          <cell r="J91">
            <v>8.3646956712881089</v>
          </cell>
          <cell r="K91">
            <v>10.299952523958204</v>
          </cell>
          <cell r="L91">
            <v>12.235209376628298</v>
          </cell>
          <cell r="M91">
            <v>1.1393656854054273</v>
          </cell>
          <cell r="N91">
            <v>1.2070830115613089</v>
          </cell>
          <cell r="O91">
            <v>1.1555391265530504</v>
          </cell>
        </row>
        <row r="92">
          <cell r="A92" t="str">
            <v>AGRLPG</v>
          </cell>
          <cell r="B92" t="str">
            <v>OILLPG</v>
          </cell>
          <cell r="C92" t="str">
            <v>AGRLPGOILLPG</v>
          </cell>
          <cell r="D92">
            <v>4.6992739399095846</v>
          </cell>
          <cell r="E92">
            <v>4.8359421499012889</v>
          </cell>
          <cell r="F92">
            <v>4.7485196192037806</v>
          </cell>
          <cell r="G92">
            <v>2.1056455330297642E-2</v>
          </cell>
          <cell r="H92">
            <v>1.278452002890126E-2</v>
          </cell>
          <cell r="I92">
            <v>1.1912848208748904E-2</v>
          </cell>
          <cell r="J92">
            <v>8.3646956712881089</v>
          </cell>
          <cell r="K92">
            <v>10.299952523958204</v>
          </cell>
          <cell r="L92">
            <v>12.235209376628298</v>
          </cell>
          <cell r="M92">
            <v>4.8754047806635965</v>
          </cell>
          <cell r="N92">
            <v>4.9676220992405646</v>
          </cell>
          <cell r="O92">
            <v>4.8942758113098153</v>
          </cell>
        </row>
        <row r="93">
          <cell r="A93" t="str">
            <v>RESLPG</v>
          </cell>
          <cell r="B93" t="str">
            <v>OILLPG</v>
          </cell>
          <cell r="C93" t="str">
            <v>RESLPGOILLPG</v>
          </cell>
          <cell r="D93">
            <v>7.8012495915213389</v>
          </cell>
          <cell r="E93">
            <v>8.5111575183061099</v>
          </cell>
          <cell r="F93">
            <v>8.0623923214149116</v>
          </cell>
          <cell r="G93">
            <v>0.12633873198178586</v>
          </cell>
          <cell r="H93">
            <v>7.670712017340757E-2</v>
          </cell>
          <cell r="I93">
            <v>7.1477089252493436E-2</v>
          </cell>
          <cell r="J93">
            <v>8.3646956712881089</v>
          </cell>
          <cell r="K93">
            <v>10.299952523958204</v>
          </cell>
          <cell r="L93">
            <v>12.235209376628298</v>
          </cell>
          <cell r="M93">
            <v>8.8580346360454119</v>
          </cell>
          <cell r="N93">
            <v>9.3012372143417643</v>
          </cell>
          <cell r="O93">
            <v>8.9369294740511176</v>
          </cell>
        </row>
        <row r="94">
          <cell r="A94" t="str">
            <v>INDLPG</v>
          </cell>
          <cell r="B94" t="str">
            <v>OILLPG</v>
          </cell>
          <cell r="C94" t="str">
            <v>INDLPGOILLPG</v>
          </cell>
          <cell r="D94">
            <v>1.0513002650284211</v>
          </cell>
          <cell r="E94">
            <v>1.1412430368916711</v>
          </cell>
          <cell r="F94">
            <v>1.0826610305000333</v>
          </cell>
          <cell r="G94">
            <v>1.0528227665148821E-2</v>
          </cell>
          <cell r="H94">
            <v>6.3922600144506302E-3</v>
          </cell>
          <cell r="I94">
            <v>5.9564241043744519E-3</v>
          </cell>
          <cell r="J94">
            <v>8.3646956712881089</v>
          </cell>
          <cell r="K94">
            <v>10.299952523958204</v>
          </cell>
          <cell r="L94">
            <v>12.235209376628298</v>
          </cell>
          <cell r="M94">
            <v>1.1393656854054273</v>
          </cell>
          <cell r="N94">
            <v>1.2070830115613089</v>
          </cell>
          <cell r="O94">
            <v>1.1555391265530504</v>
          </cell>
        </row>
        <row r="95">
          <cell r="A95" t="str">
            <v>INDNEULPG</v>
          </cell>
          <cell r="B95" t="str">
            <v>OILLPG</v>
          </cell>
          <cell r="C95" t="str">
            <v>INDNEULPGOILLPG</v>
          </cell>
          <cell r="D95">
            <v>1.0513002650284211</v>
          </cell>
          <cell r="E95">
            <v>1.1412430368916711</v>
          </cell>
          <cell r="F95">
            <v>1.0826610305000333</v>
          </cell>
          <cell r="G95">
            <v>1.0528227665148821E-2</v>
          </cell>
          <cell r="H95">
            <v>6.3922600144506302E-3</v>
          </cell>
          <cell r="I95">
            <v>5.9564241043744519E-3</v>
          </cell>
          <cell r="J95">
            <v>8.3646956712881089</v>
          </cell>
          <cell r="K95">
            <v>10.299952523958204</v>
          </cell>
          <cell r="L95">
            <v>12.235209376628298</v>
          </cell>
          <cell r="M95">
            <v>1.1393656854054273</v>
          </cell>
          <cell r="N95">
            <v>1.2070830115613089</v>
          </cell>
          <cell r="O95">
            <v>1.1555391265530504</v>
          </cell>
        </row>
        <row r="96">
          <cell r="A96" t="str">
            <v>SERLPG</v>
          </cell>
          <cell r="B96" t="str">
            <v>OILLPG</v>
          </cell>
          <cell r="C96" t="str">
            <v>SERLPGOILLPG</v>
          </cell>
          <cell r="D96">
            <v>4.6992739399095846</v>
          </cell>
          <cell r="E96">
            <v>4.8359421499012889</v>
          </cell>
          <cell r="F96">
            <v>4.7485196192037806</v>
          </cell>
          <cell r="G96">
            <v>2.1056455330297642E-2</v>
          </cell>
          <cell r="H96">
            <v>1.278452002890126E-2</v>
          </cell>
          <cell r="I96">
            <v>1.1912848208748904E-2</v>
          </cell>
          <cell r="J96">
            <v>8.3646956712881089</v>
          </cell>
          <cell r="K96">
            <v>10.299952523958204</v>
          </cell>
          <cell r="L96">
            <v>12.235209376628298</v>
          </cell>
          <cell r="M96">
            <v>4.8754047806635965</v>
          </cell>
          <cell r="N96">
            <v>4.9676220992405646</v>
          </cell>
          <cell r="O96">
            <v>4.8942758113098153</v>
          </cell>
        </row>
        <row r="97">
          <cell r="A97" t="str">
            <v>TRALPG</v>
          </cell>
          <cell r="B97" t="str">
            <v>OILLPG</v>
          </cell>
          <cell r="C97" t="str">
            <v>TRALPGOILLPG</v>
          </cell>
          <cell r="D97">
            <v>1.0513002650284211</v>
          </cell>
          <cell r="E97">
            <v>1.1412430368916711</v>
          </cell>
          <cell r="F97">
            <v>1.0826610305000333</v>
          </cell>
          <cell r="G97">
            <v>1.0528227665148821E-2</v>
          </cell>
          <cell r="H97">
            <v>6.3922600144506302E-3</v>
          </cell>
          <cell r="I97">
            <v>5.9564241043744519E-3</v>
          </cell>
          <cell r="J97">
            <v>8.3646956712881089</v>
          </cell>
          <cell r="K97">
            <v>10.299952523958204</v>
          </cell>
          <cell r="L97">
            <v>12.235209376628298</v>
          </cell>
          <cell r="M97">
            <v>1.1393656854054273</v>
          </cell>
          <cell r="N97">
            <v>1.2070830115613089</v>
          </cell>
          <cell r="O97">
            <v>1.1555391265530504</v>
          </cell>
        </row>
        <row r="98">
          <cell r="A98" t="str">
            <v>RESKER</v>
          </cell>
          <cell r="B98" t="str">
            <v>OILKER</v>
          </cell>
          <cell r="C98" t="str">
            <v>RESKEROILKER</v>
          </cell>
          <cell r="D98">
            <v>1.9582067603698898</v>
          </cell>
          <cell r="E98">
            <v>2.1413744035896642</v>
          </cell>
          <cell r="F98">
            <v>2.0257544502586602</v>
          </cell>
          <cell r="G98">
            <v>3.0584387178237096E-2</v>
          </cell>
          <cell r="H98">
            <v>1.8569446011610161E-2</v>
          </cell>
          <cell r="I98">
            <v>1.7303347419909472E-2</v>
          </cell>
          <cell r="J98">
            <v>8.3646956712881089</v>
          </cell>
          <cell r="K98">
            <v>10.299952523958204</v>
          </cell>
          <cell r="L98">
            <v>12.235209376628298</v>
          </cell>
          <cell r="M98">
            <v>2.2140358514086893</v>
          </cell>
          <cell r="N98">
            <v>2.3326388159054541</v>
          </cell>
          <cell r="O98">
            <v>2.2374645288577937</v>
          </cell>
        </row>
        <row r="99">
          <cell r="A99" t="str">
            <v>SERKER</v>
          </cell>
          <cell r="B99" t="str">
            <v>OILKER</v>
          </cell>
          <cell r="C99" t="str">
            <v>SERKEROILKER</v>
          </cell>
          <cell r="D99">
            <v>1.2072729583745065</v>
          </cell>
          <cell r="E99">
            <v>1.2516693382665016</v>
          </cell>
          <cell r="F99">
            <v>1.2235240954500655</v>
          </cell>
          <cell r="G99">
            <v>5.0973978630395166E-3</v>
          </cell>
          <cell r="H99">
            <v>3.0949076686016936E-3</v>
          </cell>
          <cell r="I99">
            <v>2.8838912366515785E-3</v>
          </cell>
          <cell r="J99">
            <v>8.3646956712881089</v>
          </cell>
          <cell r="K99">
            <v>10.299952523958204</v>
          </cell>
          <cell r="L99">
            <v>12.235209376628298</v>
          </cell>
          <cell r="M99">
            <v>1.2499111402143064</v>
          </cell>
          <cell r="N99">
            <v>1.2835467403191332</v>
          </cell>
          <cell r="O99">
            <v>1.2588091085499211</v>
          </cell>
        </row>
        <row r="100">
          <cell r="A100" t="str">
            <v>INDKER</v>
          </cell>
          <cell r="B100" t="str">
            <v>OILKER</v>
          </cell>
          <cell r="C100" t="str">
            <v>INDKEROILKER</v>
          </cell>
          <cell r="D100">
            <v>0.25450132229321432</v>
          </cell>
          <cell r="E100">
            <v>0.2762748870219317</v>
          </cell>
          <cell r="F100">
            <v>0.26209321258959595</v>
          </cell>
          <cell r="G100">
            <v>2.5486989315197583E-3</v>
          </cell>
          <cell r="H100">
            <v>1.5474538343008468E-3</v>
          </cell>
          <cell r="I100">
            <v>1.4419456183257893E-3</v>
          </cell>
          <cell r="J100">
            <v>8.3646956712881089</v>
          </cell>
          <cell r="K100">
            <v>10.299952523958204</v>
          </cell>
          <cell r="L100">
            <v>12.235209376628298</v>
          </cell>
          <cell r="M100">
            <v>0.27582041321311429</v>
          </cell>
          <cell r="N100">
            <v>0.29221358804824749</v>
          </cell>
          <cell r="O100">
            <v>0.27973571913952372</v>
          </cell>
        </row>
        <row r="101">
          <cell r="A101" t="str">
            <v>TRAJETDA</v>
          </cell>
          <cell r="B101" t="str">
            <v>OILJET</v>
          </cell>
          <cell r="C101" t="str">
            <v>TRAJETDAOILJET</v>
          </cell>
          <cell r="D101">
            <v>0.25450132229321432</v>
          </cell>
          <cell r="E101">
            <v>0.2762748870219317</v>
          </cell>
          <cell r="F101">
            <v>0.26209321258959595</v>
          </cell>
          <cell r="G101">
            <v>2.5486989315197583E-3</v>
          </cell>
          <cell r="H101">
            <v>1.5474538343008468E-3</v>
          </cell>
          <cell r="I101">
            <v>1.4419456183257893E-3</v>
          </cell>
          <cell r="J101">
            <v>8.3646956712881089</v>
          </cell>
          <cell r="K101">
            <v>10.299952523958204</v>
          </cell>
          <cell r="L101">
            <v>12.235209376628298</v>
          </cell>
          <cell r="M101">
            <v>0.27582041321311429</v>
          </cell>
          <cell r="N101">
            <v>0.29221358804824749</v>
          </cell>
          <cell r="O101">
            <v>0.27973571913952372</v>
          </cell>
        </row>
        <row r="102">
          <cell r="A102" t="str">
            <v>TRAJETIA</v>
          </cell>
          <cell r="B102" t="str">
            <v>OILJET</v>
          </cell>
          <cell r="C102" t="str">
            <v>TRAJETIAOILJET</v>
          </cell>
          <cell r="D102">
            <v>0.25450132229321432</v>
          </cell>
          <cell r="E102">
            <v>0.2762748870219317</v>
          </cell>
          <cell r="F102">
            <v>0.26209321258959595</v>
          </cell>
          <cell r="G102">
            <v>2.5486989315197583E-3</v>
          </cell>
          <cell r="H102">
            <v>1.5474538343008468E-3</v>
          </cell>
          <cell r="I102">
            <v>1.4419456183257893E-3</v>
          </cell>
          <cell r="J102">
            <v>8.3646956712881089</v>
          </cell>
          <cell r="K102">
            <v>10.299952523958204</v>
          </cell>
          <cell r="L102">
            <v>12.235209376628298</v>
          </cell>
          <cell r="M102">
            <v>0.27582041321311429</v>
          </cell>
          <cell r="N102">
            <v>0.29221358804824749</v>
          </cell>
          <cell r="O102">
            <v>0.27973571913952372</v>
          </cell>
        </row>
        <row r="103">
          <cell r="A103" t="str">
            <v>TRABIOJET-FTDA</v>
          </cell>
          <cell r="B103" t="str">
            <v>BIOJET-FT</v>
          </cell>
          <cell r="C103" t="str">
            <v>TRABIOJET-FTDABIOJET-FT</v>
          </cell>
          <cell r="D103">
            <v>0.25450132229321432</v>
          </cell>
          <cell r="E103">
            <v>0.2762748870219317</v>
          </cell>
          <cell r="F103">
            <v>0.26209321258959595</v>
          </cell>
          <cell r="G103">
            <v>2.5486989315197583E-3</v>
          </cell>
          <cell r="H103">
            <v>1.5474538343008468E-3</v>
          </cell>
          <cell r="I103">
            <v>1.4419456183257893E-3</v>
          </cell>
          <cell r="J103">
            <v>8.3646956712881089</v>
          </cell>
          <cell r="K103">
            <v>10.299952523958204</v>
          </cell>
          <cell r="L103">
            <v>12.235209376628298</v>
          </cell>
          <cell r="M103">
            <v>0.27582041321311429</v>
          </cell>
          <cell r="N103">
            <v>0.29221358804824749</v>
          </cell>
          <cell r="O103">
            <v>0.27973571913952372</v>
          </cell>
        </row>
        <row r="104">
          <cell r="A104" t="str">
            <v>TRABIOJET-FTIA</v>
          </cell>
          <cell r="B104" t="str">
            <v>BIOJET-FT</v>
          </cell>
          <cell r="C104" t="str">
            <v>TRABIOJET-FTIABIOJET-FT</v>
          </cell>
          <cell r="D104">
            <v>0.25450132229321432</v>
          </cell>
          <cell r="E104">
            <v>0.2762748870219317</v>
          </cell>
          <cell r="F104">
            <v>0.26209321258959595</v>
          </cell>
          <cell r="G104">
            <v>2.5486989315197583E-3</v>
          </cell>
          <cell r="H104">
            <v>1.5474538343008468E-3</v>
          </cell>
          <cell r="I104">
            <v>1.4419456183257893E-3</v>
          </cell>
          <cell r="J104">
            <v>8.3646956712881089</v>
          </cell>
          <cell r="K104">
            <v>10.299952523958204</v>
          </cell>
          <cell r="L104">
            <v>12.235209376628298</v>
          </cell>
          <cell r="M104">
            <v>0.27582041321311429</v>
          </cell>
          <cell r="N104">
            <v>0.29221358804824749</v>
          </cell>
          <cell r="O104">
            <v>0.27973571913952372</v>
          </cell>
        </row>
        <row r="105">
          <cell r="A105" t="str">
            <v>TRAETH</v>
          </cell>
          <cell r="B105" t="str">
            <v>ETH</v>
          </cell>
          <cell r="C105" t="str">
            <v>TRAETHETH</v>
          </cell>
          <cell r="D105">
            <v>0.25450132229321432</v>
          </cell>
          <cell r="E105">
            <v>0.2762748870219317</v>
          </cell>
          <cell r="F105">
            <v>0.26209321258959595</v>
          </cell>
          <cell r="G105">
            <v>2.5486989315197583E-3</v>
          </cell>
          <cell r="H105">
            <v>1.5474538343008468E-3</v>
          </cell>
          <cell r="I105">
            <v>1.4419456183257893E-3</v>
          </cell>
          <cell r="J105">
            <v>8.3646956712881089</v>
          </cell>
          <cell r="K105">
            <v>10.299952523958204</v>
          </cell>
          <cell r="L105">
            <v>12.235209376628298</v>
          </cell>
          <cell r="M105">
            <v>0.27582041321311429</v>
          </cell>
          <cell r="N105">
            <v>0.29221358804824749</v>
          </cell>
          <cell r="O105">
            <v>0.27973571913952372</v>
          </cell>
        </row>
        <row r="106">
          <cell r="C106" t="str">
            <v/>
          </cell>
          <cell r="D106">
            <v>0</v>
          </cell>
          <cell r="E106">
            <v>0</v>
          </cell>
          <cell r="F106">
            <v>0</v>
          </cell>
          <cell r="G106">
            <v>0</v>
          </cell>
          <cell r="H106">
            <v>0</v>
          </cell>
          <cell r="I106">
            <v>0</v>
          </cell>
          <cell r="J106">
            <v>8.3646956712881089</v>
          </cell>
          <cell r="K106">
            <v>10.299952523958204</v>
          </cell>
          <cell r="L106">
            <v>12.235209376628298</v>
          </cell>
          <cell r="M106">
            <v>0</v>
          </cell>
          <cell r="N106">
            <v>0</v>
          </cell>
          <cell r="O106">
            <v>0</v>
          </cell>
        </row>
        <row r="107">
          <cell r="A107" t="str">
            <v>TRAHYL</v>
          </cell>
          <cell r="B107" t="str">
            <v>HYLTK</v>
          </cell>
          <cell r="C107" t="str">
            <v>TRAHYLHYLTK</v>
          </cell>
          <cell r="D107">
            <v>0</v>
          </cell>
          <cell r="E107">
            <v>0</v>
          </cell>
          <cell r="F107">
            <v>0</v>
          </cell>
          <cell r="G107">
            <v>0</v>
          </cell>
          <cell r="H107">
            <v>0</v>
          </cell>
          <cell r="I107">
            <v>0</v>
          </cell>
          <cell r="J107">
            <v>8.3646956712881089</v>
          </cell>
          <cell r="K107">
            <v>10.299952523958204</v>
          </cell>
          <cell r="L107">
            <v>12.235209376628298</v>
          </cell>
          <cell r="M107">
            <v>0</v>
          </cell>
          <cell r="N107">
            <v>0</v>
          </cell>
          <cell r="O107">
            <v>0</v>
          </cell>
        </row>
        <row r="108">
          <cell r="A108" t="str">
            <v>TRAHYLDA01</v>
          </cell>
          <cell r="B108" t="str">
            <v>HYLTK</v>
          </cell>
          <cell r="C108" t="str">
            <v>TRAHYLDA01HYLTK</v>
          </cell>
          <cell r="D108">
            <v>0</v>
          </cell>
          <cell r="E108">
            <v>0</v>
          </cell>
          <cell r="F108">
            <v>0</v>
          </cell>
          <cell r="G108">
            <v>0</v>
          </cell>
          <cell r="H108">
            <v>0</v>
          </cell>
          <cell r="I108">
            <v>0</v>
          </cell>
          <cell r="J108">
            <v>8.3646956712881089</v>
          </cell>
          <cell r="K108">
            <v>10.299952523958204</v>
          </cell>
          <cell r="L108">
            <v>12.235209376628298</v>
          </cell>
          <cell r="M108">
            <v>0</v>
          </cell>
          <cell r="N108">
            <v>0</v>
          </cell>
          <cell r="O108">
            <v>0</v>
          </cell>
        </row>
        <row r="109">
          <cell r="A109" t="str">
            <v>TRAHYLIA01</v>
          </cell>
          <cell r="B109" t="str">
            <v>HYLTK</v>
          </cell>
          <cell r="C109" t="str">
            <v>TRAHYLIA01HYLTK</v>
          </cell>
          <cell r="D109">
            <v>0</v>
          </cell>
          <cell r="E109">
            <v>0</v>
          </cell>
          <cell r="F109">
            <v>0</v>
          </cell>
          <cell r="G109">
            <v>0</v>
          </cell>
          <cell r="H109">
            <v>0</v>
          </cell>
          <cell r="I109">
            <v>0</v>
          </cell>
          <cell r="J109">
            <v>8.3646956712881089</v>
          </cell>
          <cell r="K109">
            <v>10.299952523958204</v>
          </cell>
          <cell r="L109">
            <v>12.235209376628298</v>
          </cell>
          <cell r="M109">
            <v>0</v>
          </cell>
          <cell r="N109">
            <v>0</v>
          </cell>
          <cell r="O109">
            <v>0</v>
          </cell>
        </row>
        <row r="110">
          <cell r="A110" t="str">
            <v>ELCLFO</v>
          </cell>
          <cell r="B110" t="str">
            <v>OILLFO</v>
          </cell>
          <cell r="C110" t="str">
            <v>ELCLFOOILLFO</v>
          </cell>
          <cell r="D110">
            <v>0.25450132229321432</v>
          </cell>
          <cell r="E110">
            <v>0.2762748870219317</v>
          </cell>
          <cell r="F110">
            <v>0.26209321258959595</v>
          </cell>
          <cell r="G110">
            <v>2.5486989315197583E-3</v>
          </cell>
          <cell r="H110">
            <v>1.5474538343008468E-3</v>
          </cell>
          <cell r="I110">
            <v>1.4419456183257893E-3</v>
          </cell>
          <cell r="J110">
            <v>8.3646956712881089</v>
          </cell>
          <cell r="K110">
            <v>10.299952523958204</v>
          </cell>
          <cell r="L110">
            <v>12.235209376628298</v>
          </cell>
          <cell r="M110">
            <v>0.27582041321311429</v>
          </cell>
          <cell r="N110">
            <v>0.29221358804824749</v>
          </cell>
          <cell r="O110">
            <v>0.27973571913952372</v>
          </cell>
        </row>
        <row r="111">
          <cell r="A111" t="str">
            <v>AGRLFO</v>
          </cell>
          <cell r="B111" t="str">
            <v>OILLFO</v>
          </cell>
          <cell r="C111" t="str">
            <v>AGRLFOOILLFO</v>
          </cell>
          <cell r="D111">
            <v>1.2072729583745065</v>
          </cell>
          <cell r="E111">
            <v>1.2516693382665016</v>
          </cell>
          <cell r="F111">
            <v>1.2235240954500655</v>
          </cell>
          <cell r="G111">
            <v>5.0973978630395166E-3</v>
          </cell>
          <cell r="H111">
            <v>3.0949076686016936E-3</v>
          </cell>
          <cell r="I111">
            <v>2.8838912366515785E-3</v>
          </cell>
          <cell r="J111">
            <v>8.3646956712881089</v>
          </cell>
          <cell r="K111">
            <v>10.299952523958204</v>
          </cell>
          <cell r="L111">
            <v>12.235209376628298</v>
          </cell>
          <cell r="M111">
            <v>1.2499111402143064</v>
          </cell>
          <cell r="N111">
            <v>1.2835467403191332</v>
          </cell>
          <cell r="O111">
            <v>1.2588091085499211</v>
          </cell>
        </row>
        <row r="112">
          <cell r="A112" t="str">
            <v>RESLFO</v>
          </cell>
          <cell r="B112" t="str">
            <v>OILLFO</v>
          </cell>
          <cell r="C112" t="str">
            <v>RESLFOOILLFO</v>
          </cell>
          <cell r="D112">
            <v>1.9582067603698898</v>
          </cell>
          <cell r="E112">
            <v>2.1413744035896642</v>
          </cell>
          <cell r="F112">
            <v>2.0257544502586602</v>
          </cell>
          <cell r="G112">
            <v>3.0584387178237096E-2</v>
          </cell>
          <cell r="H112">
            <v>1.8569446011610161E-2</v>
          </cell>
          <cell r="I112">
            <v>1.7303347419909472E-2</v>
          </cell>
          <cell r="J112">
            <v>8.3646956712881089</v>
          </cell>
          <cell r="K112">
            <v>10.299952523958204</v>
          </cell>
          <cell r="L112">
            <v>12.235209376628298</v>
          </cell>
          <cell r="M112">
            <v>2.2140358514086893</v>
          </cell>
          <cell r="N112">
            <v>2.3326388159054541</v>
          </cell>
          <cell r="O112">
            <v>2.2374645288577937</v>
          </cell>
        </row>
        <row r="113">
          <cell r="A113" t="str">
            <v>SERLFO</v>
          </cell>
          <cell r="B113" t="str">
            <v>OILLFO</v>
          </cell>
          <cell r="C113" t="str">
            <v>SERLFOOILLFO</v>
          </cell>
          <cell r="D113">
            <v>1.2072729583745065</v>
          </cell>
          <cell r="E113">
            <v>1.2516693382665016</v>
          </cell>
          <cell r="F113">
            <v>1.2235240954500655</v>
          </cell>
          <cell r="G113">
            <v>5.0973978630395166E-3</v>
          </cell>
          <cell r="H113">
            <v>3.0949076686016936E-3</v>
          </cell>
          <cell r="I113">
            <v>2.8838912366515785E-3</v>
          </cell>
          <cell r="J113">
            <v>8.3646956712881089</v>
          </cell>
          <cell r="K113">
            <v>10.299952523958204</v>
          </cell>
          <cell r="L113">
            <v>12.235209376628298</v>
          </cell>
          <cell r="M113">
            <v>1.2499111402143064</v>
          </cell>
          <cell r="N113">
            <v>1.2835467403191332</v>
          </cell>
          <cell r="O113">
            <v>1.2588091085499211</v>
          </cell>
        </row>
        <row r="114">
          <cell r="A114" t="str">
            <v>INDLFO</v>
          </cell>
          <cell r="B114" t="str">
            <v>OILLFO</v>
          </cell>
          <cell r="C114" t="str">
            <v>INDLFOOILLFO</v>
          </cell>
          <cell r="D114">
            <v>0.25450132229321432</v>
          </cell>
          <cell r="E114">
            <v>0.2762748870219317</v>
          </cell>
          <cell r="F114">
            <v>0.26209321258959595</v>
          </cell>
          <cell r="G114">
            <v>2.5486989315197583E-3</v>
          </cell>
          <cell r="H114">
            <v>1.5474538343008468E-3</v>
          </cell>
          <cell r="I114">
            <v>1.4419456183257893E-3</v>
          </cell>
          <cell r="J114">
            <v>8.3646956712881089</v>
          </cell>
          <cell r="K114">
            <v>10.299952523958204</v>
          </cell>
          <cell r="L114">
            <v>12.235209376628298</v>
          </cell>
          <cell r="M114">
            <v>0.27582041321311429</v>
          </cell>
          <cell r="N114">
            <v>0.29221358804824749</v>
          </cell>
          <cell r="O114">
            <v>0.27973571913952372</v>
          </cell>
        </row>
        <row r="115">
          <cell r="A115" t="str">
            <v>INDNEULFO</v>
          </cell>
          <cell r="B115" t="str">
            <v>OILLFO</v>
          </cell>
          <cell r="C115" t="str">
            <v>INDNEULFOOILLFO</v>
          </cell>
          <cell r="D115">
            <v>0.25450132229321432</v>
          </cell>
          <cell r="E115">
            <v>0.2762748870219317</v>
          </cell>
          <cell r="F115">
            <v>0.26209321258959595</v>
          </cell>
          <cell r="G115">
            <v>2.5486989315197583E-3</v>
          </cell>
          <cell r="H115">
            <v>1.5474538343008468E-3</v>
          </cell>
          <cell r="I115">
            <v>1.4419456183257893E-3</v>
          </cell>
          <cell r="J115">
            <v>8.3646956712881089</v>
          </cell>
          <cell r="K115">
            <v>10.299952523958204</v>
          </cell>
          <cell r="L115">
            <v>12.235209376628298</v>
          </cell>
          <cell r="M115">
            <v>0.27582041321311429</v>
          </cell>
          <cell r="N115">
            <v>0.29221358804824749</v>
          </cell>
          <cell r="O115">
            <v>0.27973571913952372</v>
          </cell>
        </row>
        <row r="116">
          <cell r="A116" t="str">
            <v>TRALFO</v>
          </cell>
          <cell r="B116" t="str">
            <v>OILLFO</v>
          </cell>
          <cell r="C116" t="str">
            <v>TRALFOOILLFO</v>
          </cell>
          <cell r="D116">
            <v>0.25450132229321432</v>
          </cell>
          <cell r="E116">
            <v>0.2762748870219317</v>
          </cell>
          <cell r="F116">
            <v>0.26209321258959595</v>
          </cell>
          <cell r="G116">
            <v>2.5486989315197583E-3</v>
          </cell>
          <cell r="H116">
            <v>1.5474538343008468E-3</v>
          </cell>
          <cell r="I116">
            <v>1.4419456183257893E-3</v>
          </cell>
          <cell r="J116">
            <v>8.3646956712881089</v>
          </cell>
          <cell r="K116">
            <v>10.299952523958204</v>
          </cell>
          <cell r="L116">
            <v>12.235209376628298</v>
          </cell>
          <cell r="M116">
            <v>0.27582041321311429</v>
          </cell>
          <cell r="N116">
            <v>0.29221358804824749</v>
          </cell>
          <cell r="O116">
            <v>0.27973571913952372</v>
          </cell>
        </row>
        <row r="117">
          <cell r="A117" t="str">
            <v>TRALFODS</v>
          </cell>
          <cell r="B117" t="str">
            <v>OILLFO</v>
          </cell>
          <cell r="C117" t="str">
            <v>TRALFODSOILLFO</v>
          </cell>
          <cell r="D117">
            <v>0.25450132229321432</v>
          </cell>
          <cell r="E117">
            <v>0.2762748870219317</v>
          </cell>
          <cell r="F117">
            <v>0.26209321258959595</v>
          </cell>
          <cell r="G117">
            <v>2.5486989315197583E-3</v>
          </cell>
          <cell r="H117">
            <v>1.5474538343008468E-3</v>
          </cell>
          <cell r="I117">
            <v>1.4419456183257893E-3</v>
          </cell>
          <cell r="J117">
            <v>8.3646956712881089</v>
          </cell>
          <cell r="K117">
            <v>10.299952523958204</v>
          </cell>
          <cell r="L117">
            <v>12.235209376628298</v>
          </cell>
          <cell r="M117">
            <v>0.27582041321311429</v>
          </cell>
          <cell r="N117">
            <v>0.29221358804824749</v>
          </cell>
          <cell r="O117">
            <v>0.27973571913952372</v>
          </cell>
        </row>
        <row r="118">
          <cell r="A118" t="str">
            <v>UPSLFO</v>
          </cell>
          <cell r="B118" t="str">
            <v>OILLFO</v>
          </cell>
          <cell r="C118" t="str">
            <v>UPSLFOOILLFO</v>
          </cell>
          <cell r="D118">
            <v>0.25450132229321432</v>
          </cell>
          <cell r="E118">
            <v>0.2762748870219317</v>
          </cell>
          <cell r="F118">
            <v>0.26209321258959595</v>
          </cell>
          <cell r="G118">
            <v>2.5486989315197583E-3</v>
          </cell>
          <cell r="H118">
            <v>1.5474538343008468E-3</v>
          </cell>
          <cell r="I118">
            <v>1.4419456183257893E-3</v>
          </cell>
          <cell r="J118">
            <v>8.3646956712881089</v>
          </cell>
          <cell r="K118">
            <v>10.299952523958204</v>
          </cell>
          <cell r="L118">
            <v>12.235209376628298</v>
          </cell>
          <cell r="M118">
            <v>0.27582041321311429</v>
          </cell>
          <cell r="N118">
            <v>0.29221358804824749</v>
          </cell>
          <cell r="O118">
            <v>0.27973571913952372</v>
          </cell>
        </row>
        <row r="119">
          <cell r="A119" t="str">
            <v>ELCHFO</v>
          </cell>
          <cell r="B119" t="str">
            <v>OILHFO</v>
          </cell>
          <cell r="C119" t="str">
            <v>ELCHFOOILHFO</v>
          </cell>
          <cell r="D119">
            <v>0.25450132229321432</v>
          </cell>
          <cell r="E119">
            <v>0.2762748870219317</v>
          </cell>
          <cell r="F119">
            <v>0.26209321258959595</v>
          </cell>
          <cell r="G119">
            <v>2.5486989315197583E-3</v>
          </cell>
          <cell r="H119">
            <v>1.5474538343008468E-3</v>
          </cell>
          <cell r="I119">
            <v>1.4419456183257893E-3</v>
          </cell>
          <cell r="J119">
            <v>8.3646956712881089</v>
          </cell>
          <cell r="K119">
            <v>10.299952523958204</v>
          </cell>
          <cell r="L119">
            <v>12.235209376628298</v>
          </cell>
          <cell r="M119">
            <v>0.27582041321311429</v>
          </cell>
          <cell r="N119">
            <v>0.29221358804824749</v>
          </cell>
          <cell r="O119">
            <v>0.27973571913952372</v>
          </cell>
        </row>
        <row r="120">
          <cell r="A120" t="str">
            <v>AGRHFO</v>
          </cell>
          <cell r="B120" t="str">
            <v>OILHFO</v>
          </cell>
          <cell r="C120" t="str">
            <v>AGRHFOOILHFO</v>
          </cell>
          <cell r="D120">
            <v>1.2072729583745065</v>
          </cell>
          <cell r="E120">
            <v>1.2516693382665016</v>
          </cell>
          <cell r="F120">
            <v>1.2235240954500655</v>
          </cell>
          <cell r="G120">
            <v>5.0973978630395166E-3</v>
          </cell>
          <cell r="H120">
            <v>3.0949076686016936E-3</v>
          </cell>
          <cell r="I120">
            <v>2.8838912366515785E-3</v>
          </cell>
          <cell r="J120">
            <v>8.3646956712881089</v>
          </cell>
          <cell r="K120">
            <v>10.299952523958204</v>
          </cell>
          <cell r="L120">
            <v>12.235209376628298</v>
          </cell>
          <cell r="M120">
            <v>1.2499111402143064</v>
          </cell>
          <cell r="N120">
            <v>1.2835467403191332</v>
          </cell>
          <cell r="O120">
            <v>1.2588091085499211</v>
          </cell>
        </row>
        <row r="121">
          <cell r="A121" t="str">
            <v>SERHFO</v>
          </cell>
          <cell r="B121" t="str">
            <v>OILHFO</v>
          </cell>
          <cell r="C121" t="str">
            <v>SERHFOOILHFO</v>
          </cell>
          <cell r="D121">
            <v>1.2072729583745065</v>
          </cell>
          <cell r="E121">
            <v>1.2516693382665016</v>
          </cell>
          <cell r="F121">
            <v>1.2235240954500655</v>
          </cell>
          <cell r="G121">
            <v>5.0973978630395166E-3</v>
          </cell>
          <cell r="H121">
            <v>3.0949076686016936E-3</v>
          </cell>
          <cell r="I121">
            <v>2.8838912366515785E-3</v>
          </cell>
          <cell r="J121">
            <v>8.3646956712881089</v>
          </cell>
          <cell r="K121">
            <v>10.299952523958204</v>
          </cell>
          <cell r="L121">
            <v>12.235209376628298</v>
          </cell>
          <cell r="M121">
            <v>1.2499111402143064</v>
          </cell>
          <cell r="N121">
            <v>1.2835467403191332</v>
          </cell>
          <cell r="O121">
            <v>1.2588091085499211</v>
          </cell>
        </row>
        <row r="122">
          <cell r="A122" t="str">
            <v>INDHFO</v>
          </cell>
          <cell r="B122" t="str">
            <v>OILHFO</v>
          </cell>
          <cell r="C122" t="str">
            <v>INDHFOOILHFO</v>
          </cell>
          <cell r="D122">
            <v>0.25450132229321432</v>
          </cell>
          <cell r="E122">
            <v>0.2762748870219317</v>
          </cell>
          <cell r="F122">
            <v>0.26209321258959595</v>
          </cell>
          <cell r="G122">
            <v>2.5486989315197583E-3</v>
          </cell>
          <cell r="H122">
            <v>1.5474538343008468E-3</v>
          </cell>
          <cell r="I122">
            <v>1.4419456183257893E-3</v>
          </cell>
          <cell r="J122">
            <v>8.3646956712881089</v>
          </cell>
          <cell r="K122">
            <v>10.299952523958204</v>
          </cell>
          <cell r="L122">
            <v>12.235209376628298</v>
          </cell>
          <cell r="M122">
            <v>0.27582041321311429</v>
          </cell>
          <cell r="N122">
            <v>0.29221358804824749</v>
          </cell>
          <cell r="O122">
            <v>0.27973571913952372</v>
          </cell>
        </row>
        <row r="123">
          <cell r="A123" t="str">
            <v>TRAHFODS</v>
          </cell>
          <cell r="B123" t="str">
            <v>OILHFO</v>
          </cell>
          <cell r="C123" t="str">
            <v>TRAHFODSOILHFO</v>
          </cell>
          <cell r="D123">
            <v>0.25450132229321432</v>
          </cell>
          <cell r="E123">
            <v>0.2762748870219317</v>
          </cell>
          <cell r="F123">
            <v>0.26209321258959595</v>
          </cell>
          <cell r="G123">
            <v>2.5486989315197583E-3</v>
          </cell>
          <cell r="H123">
            <v>1.5474538343008468E-3</v>
          </cell>
          <cell r="I123">
            <v>1.4419456183257893E-3</v>
          </cell>
          <cell r="J123">
            <v>8.3646956712881089</v>
          </cell>
          <cell r="K123">
            <v>10.299952523958204</v>
          </cell>
          <cell r="L123">
            <v>12.235209376628298</v>
          </cell>
          <cell r="M123">
            <v>0.27582041321311429</v>
          </cell>
          <cell r="N123">
            <v>0.29221358804824749</v>
          </cell>
          <cell r="O123">
            <v>0.27973571913952372</v>
          </cell>
        </row>
        <row r="124">
          <cell r="A124" t="str">
            <v>TRAHFOIS</v>
          </cell>
          <cell r="B124" t="str">
            <v>OILHFO</v>
          </cell>
          <cell r="C124" t="str">
            <v>TRAHFOISOILHFO</v>
          </cell>
          <cell r="D124">
            <v>0.25450132229321432</v>
          </cell>
          <cell r="E124">
            <v>0.2762748870219317</v>
          </cell>
          <cell r="F124">
            <v>0.26209321258959595</v>
          </cell>
          <cell r="G124">
            <v>2.5486989315197583E-3</v>
          </cell>
          <cell r="H124">
            <v>1.5474538343008468E-3</v>
          </cell>
          <cell r="I124">
            <v>1.4419456183257893E-3</v>
          </cell>
          <cell r="J124">
            <v>8.3646956712881089</v>
          </cell>
          <cell r="K124">
            <v>10.299952523958204</v>
          </cell>
          <cell r="L124">
            <v>12.235209376628298</v>
          </cell>
          <cell r="M124">
            <v>0.27582041321311429</v>
          </cell>
          <cell r="N124">
            <v>0.29221358804824749</v>
          </cell>
          <cell r="O124">
            <v>0.27973571913952372</v>
          </cell>
        </row>
        <row r="125">
          <cell r="A125" t="str">
            <v>ELCMSC</v>
          </cell>
          <cell r="B125" t="str">
            <v>OILMSC</v>
          </cell>
          <cell r="C125" t="str">
            <v>ELCMSCOILMSC</v>
          </cell>
          <cell r="D125">
            <v>0.25450132229321432</v>
          </cell>
          <cell r="E125">
            <v>0.2762748870219317</v>
          </cell>
          <cell r="F125">
            <v>0.26209321258959595</v>
          </cell>
          <cell r="G125">
            <v>2.5486989315197583E-3</v>
          </cell>
          <cell r="H125">
            <v>1.5474538343008468E-3</v>
          </cell>
          <cell r="I125">
            <v>1.4419456183257893E-3</v>
          </cell>
          <cell r="J125">
            <v>8.3646956712881089</v>
          </cell>
          <cell r="K125">
            <v>10.299952523958204</v>
          </cell>
          <cell r="L125">
            <v>12.235209376628298</v>
          </cell>
          <cell r="M125">
            <v>0.27582041321311429</v>
          </cell>
          <cell r="N125">
            <v>0.29221358804824749</v>
          </cell>
          <cell r="O125">
            <v>0.27973571913952372</v>
          </cell>
        </row>
        <row r="126">
          <cell r="A126" t="str">
            <v>INDNEUMSC</v>
          </cell>
          <cell r="B126" t="str">
            <v>OILMSC</v>
          </cell>
          <cell r="C126" t="str">
            <v>INDNEUMSCOILMSC</v>
          </cell>
          <cell r="D126">
            <v>0.25450132229321432</v>
          </cell>
          <cell r="E126">
            <v>0.2762748870219317</v>
          </cell>
          <cell r="F126">
            <v>0.26209321258959595</v>
          </cell>
          <cell r="G126">
            <v>2.5486989315197583E-3</v>
          </cell>
          <cell r="H126">
            <v>1.5474538343008468E-3</v>
          </cell>
          <cell r="I126">
            <v>1.4419456183257893E-3</v>
          </cell>
          <cell r="J126">
            <v>8.3646956712881089</v>
          </cell>
          <cell r="K126">
            <v>10.299952523958204</v>
          </cell>
          <cell r="L126">
            <v>12.235209376628298</v>
          </cell>
          <cell r="M126">
            <v>0.27582041321311429</v>
          </cell>
          <cell r="N126">
            <v>0.29221358804824749</v>
          </cell>
          <cell r="O126">
            <v>0.27973571913952372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ow r="17">
          <cell r="C17">
            <v>0.76923076923076916</v>
          </cell>
        </row>
        <row r="18">
          <cell r="C18">
            <v>80</v>
          </cell>
        </row>
        <row r="20">
          <cell r="C20">
            <v>0.95</v>
          </cell>
        </row>
        <row r="21">
          <cell r="C21">
            <v>1747.0880305343512</v>
          </cell>
        </row>
        <row r="22">
          <cell r="C22">
            <v>26.617984732824425</v>
          </cell>
        </row>
        <row r="23">
          <cell r="C23">
            <v>9.9420289855072461</v>
          </cell>
        </row>
      </sheetData>
      <sheetData sheetId="68">
        <row r="5">
          <cell r="C5">
            <v>0.7</v>
          </cell>
        </row>
        <row r="6">
          <cell r="C6">
            <v>0.52995391705069128</v>
          </cell>
        </row>
        <row r="7">
          <cell r="C7">
            <v>0.89861751152073732</v>
          </cell>
        </row>
        <row r="8">
          <cell r="C8">
            <v>40</v>
          </cell>
        </row>
        <row r="10">
          <cell r="C10">
            <v>0.95</v>
          </cell>
        </row>
        <row r="11">
          <cell r="C11">
            <v>809.125</v>
          </cell>
        </row>
        <row r="12">
          <cell r="C12">
            <v>12.136875</v>
          </cell>
        </row>
        <row r="18">
          <cell r="C18">
            <v>0.72</v>
          </cell>
        </row>
        <row r="19">
          <cell r="C19">
            <v>40</v>
          </cell>
        </row>
        <row r="21">
          <cell r="C21">
            <v>0.95</v>
          </cell>
        </row>
        <row r="22">
          <cell r="C22">
            <v>1011.40625</v>
          </cell>
        </row>
        <row r="23">
          <cell r="C23">
            <v>15.171093749999999</v>
          </cell>
        </row>
        <row r="26">
          <cell r="C26">
            <v>2020</v>
          </cell>
        </row>
      </sheetData>
      <sheetData sheetId="69">
        <row r="5">
          <cell r="C5">
            <v>0.75</v>
          </cell>
        </row>
        <row r="6">
          <cell r="C6">
            <v>0.85</v>
          </cell>
        </row>
        <row r="7">
          <cell r="C7">
            <v>8</v>
          </cell>
        </row>
        <row r="9">
          <cell r="C9">
            <v>0.95</v>
          </cell>
        </row>
        <row r="10">
          <cell r="C10">
            <v>2071.36</v>
          </cell>
        </row>
        <row r="11">
          <cell r="C11">
            <v>892.85824267928501</v>
          </cell>
        </row>
        <row r="12">
          <cell r="C12">
            <v>20.713600000000003</v>
          </cell>
        </row>
        <row r="13">
          <cell r="C13">
            <v>8.9285824267928504</v>
          </cell>
        </row>
        <row r="17">
          <cell r="C17">
            <v>0.8</v>
          </cell>
        </row>
        <row r="18">
          <cell r="C18">
            <v>0.9</v>
          </cell>
        </row>
        <row r="19">
          <cell r="C19">
            <v>8</v>
          </cell>
        </row>
        <row r="21">
          <cell r="C21">
            <v>0.95</v>
          </cell>
        </row>
        <row r="22">
          <cell r="C22">
            <v>2459.7400000000002</v>
          </cell>
        </row>
        <row r="23">
          <cell r="C23">
            <v>1060.269163181651</v>
          </cell>
        </row>
        <row r="24">
          <cell r="C24">
            <v>24.597400000000004</v>
          </cell>
        </row>
        <row r="25">
          <cell r="C25">
            <v>10.60269163181651</v>
          </cell>
        </row>
        <row r="29">
          <cell r="C29">
            <v>0.75</v>
          </cell>
        </row>
        <row r="30">
          <cell r="C30">
            <v>0.8</v>
          </cell>
        </row>
        <row r="31">
          <cell r="C31">
            <v>15</v>
          </cell>
        </row>
        <row r="33">
          <cell r="C33">
            <v>0.95</v>
          </cell>
        </row>
        <row r="34">
          <cell r="C34">
            <v>2200.8200000000002</v>
          </cell>
        </row>
        <row r="35">
          <cell r="C35">
            <v>948.66188284674035</v>
          </cell>
        </row>
        <row r="36">
          <cell r="C36">
            <v>22.008200000000002</v>
          </cell>
        </row>
        <row r="37">
          <cell r="C37">
            <v>9.4866188284674031</v>
          </cell>
        </row>
      </sheetData>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 PJ"/>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B21:E35" totalsRowShown="0">
  <autoFilter ref="B21:E35" xr:uid="{00000000-0009-0000-0100-000004000000}"/>
  <tableColumns count="4">
    <tableColumn id="1" xr3:uid="{00000000-0010-0000-0000-000001000000}" name="#"/>
    <tableColumn id="2" xr3:uid="{00000000-0010-0000-0000-000002000000}" name="Sheet" dataCellStyle="Hyperlink"/>
    <tableColumn id="3" xr3:uid="{00000000-0010-0000-0000-000003000000}" name="Old name"/>
    <tableColumn id="4" xr3:uid="{00000000-0010-0000-0000-000004000000}" name="Old workbook"/>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mpl_Tbl_VersionControl4" displayName="Tmpl_Tbl_VersionControl4" ref="A3:N112" totalsRowShown="0" headerRowDxfId="47" dataDxfId="45" headerRowBorderDxfId="46" tableBorderDxfId="44" totalsRowBorderDxfId="43">
  <autoFilter ref="A3:N112" xr:uid="{00000000-0009-0000-0100-000003000000}"/>
  <tableColumns count="14">
    <tableColumn id="1" xr3:uid="{00000000-0010-0000-0100-000001000000}" name="Master version" dataDxfId="42"/>
    <tableColumn id="2" xr3:uid="{00000000-0010-0000-0100-000002000000}" name="Branch ID" dataDxfId="41"/>
    <tableColumn id="13" xr3:uid="{00000000-0010-0000-0100-00000D000000}" name="Based on version" dataDxfId="40"/>
    <tableColumn id="5" xr3:uid="{00000000-0010-0000-0100-000005000000}" name="Author or Editor" dataDxfId="39"/>
    <tableColumn id="6" xr3:uid="{00000000-0010-0000-0100-000006000000}" name="Date" dataDxfId="38"/>
    <tableColumn id="3" xr3:uid="{00000000-0010-0000-0100-000003000000}" name="Worksheet" dataDxfId="37"/>
    <tableColumn id="11" xr3:uid="{00000000-0010-0000-0100-00000B000000}" name="Cell/range reference" dataDxfId="36"/>
    <tableColumn id="7" xr3:uid="{00000000-0010-0000-0100-000007000000}" name="Description of changes" dataDxfId="35"/>
    <tableColumn id="9" xr3:uid="{00000000-0010-0000-0100-000009000000}" name="Rationale for changes" dataDxfId="34"/>
    <tableColumn id="12" xr3:uid="{00000000-0010-0000-0100-00000C000000}" name="Impact of changes on outputs" dataDxfId="33"/>
    <tableColumn id="4" xr3:uid="{00000000-0010-0000-0100-000004000000}" name="Regression testing performed?" dataDxfId="32"/>
    <tableColumn id="8" xr3:uid="{00000000-0010-0000-0100-000008000000}" name="Change Quality Assured? (and by whom?)" dataDxfId="31"/>
    <tableColumn id="10" xr3:uid="{00000000-0010-0000-0100-00000A000000}" name="Comments on QA performed" dataDxfId="30"/>
    <tableColumn id="14" xr3:uid="{00000000-0010-0000-0100-00000E000000}" name="Change incorporated into master" dataDxfId="29"/>
  </tableColumns>
  <tableStyleInfo name="Tmpl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6" displayName="Table6" ref="B16:I27" totalsRowShown="0" headerRowDxfId="28" dataDxfId="27">
  <autoFilter ref="B16:I27" xr:uid="{00000000-0009-0000-0100-000001000000}"/>
  <tableColumns count="8">
    <tableColumn id="1" xr3:uid="{00000000-0010-0000-0200-000001000000}" name="Sheet name" dataDxfId="26"/>
    <tableColumn id="3" xr3:uid="{00000000-0010-0000-0200-000003000000}" name="Brief description" dataDxfId="25"/>
    <tableColumn id="4" xr3:uid="{00000000-0010-0000-0200-000004000000}" name="# unique" dataDxfId="24"/>
    <tableColumn id="5" xr3:uid="{00000000-0010-0000-0200-000005000000}" name="Redundant for Electricity" dataDxfId="23"/>
    <tableColumn id="6" xr3:uid="{00000000-0010-0000-0200-000006000000}" name="High" dataDxfId="22"/>
    <tableColumn id="7" xr3:uid="{00000000-0010-0000-0200-000007000000}" name="Medium" dataDxfId="21"/>
    <tableColumn id="8" xr3:uid="{00000000-0010-0000-0200-000008000000}" name="Low" dataDxfId="20"/>
    <tableColumn id="9" xr3:uid="{00000000-0010-0000-0200-000009000000}" name="# still to check"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mpl_Tbl_VersionControl" displayName="Tmpl_Tbl_VersionControl" ref="A3:N10" totalsRowShown="0" headerRowDxfId="18" dataDxfId="16" headerRowBorderDxfId="17" tableBorderDxfId="15" totalsRowBorderDxfId="14">
  <autoFilter ref="A3:N10" xr:uid="{00000000-0009-0000-0100-000002000000}"/>
  <tableColumns count="14">
    <tableColumn id="1" xr3:uid="{00000000-0010-0000-0300-000001000000}" name="Master version" dataDxfId="13"/>
    <tableColumn id="2" xr3:uid="{00000000-0010-0000-0300-000002000000}" name="Branch ID" dataDxfId="12"/>
    <tableColumn id="13" xr3:uid="{00000000-0010-0000-0300-00000D000000}" name="Based on version" dataDxfId="11"/>
    <tableColumn id="5" xr3:uid="{00000000-0010-0000-0300-000005000000}" name="Author or Editor" dataDxfId="10"/>
    <tableColumn id="6" xr3:uid="{00000000-0010-0000-0300-000006000000}" name="Date" dataDxfId="9"/>
    <tableColumn id="3" xr3:uid="{00000000-0010-0000-0300-000003000000}" name="Worksheet" dataDxfId="8"/>
    <tableColumn id="11" xr3:uid="{00000000-0010-0000-0300-00000B000000}" name="Cell/range reference" dataDxfId="7"/>
    <tableColumn id="7" xr3:uid="{00000000-0010-0000-0300-000007000000}" name="Description of changes" dataDxfId="6"/>
    <tableColumn id="9" xr3:uid="{00000000-0010-0000-0300-000009000000}" name="Rationale for changes" dataDxfId="5"/>
    <tableColumn id="12" xr3:uid="{00000000-0010-0000-0300-00000C000000}" name="Impact of changes on outputs" dataDxfId="4"/>
    <tableColumn id="4" xr3:uid="{00000000-0010-0000-0300-000004000000}" name="Regression testing performed?" dataDxfId="3"/>
    <tableColumn id="8" xr3:uid="{00000000-0010-0000-0300-000008000000}" name="Change Quality Assured? (and by whom?)" dataDxfId="2"/>
    <tableColumn id="10" xr3:uid="{00000000-0010-0000-0300-00000A000000}" name="Comments on QA performed" dataDxfId="1"/>
    <tableColumn id="14" xr3:uid="{00000000-0010-0000-0300-00000E000000}" name="Change incorporated into master" dataDxfId="0"/>
  </tableColumns>
  <tableStyleInfo name="Tmpl_Table"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cambridgeenergy.org.uk/"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rchive.theccc.org.uk/aws/IA&amp;S/Element%20Energy%20-%20Decarbonising%20heat%20to%202050%20-%20Annex.pdf"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4">
    <tabColor theme="6" tint="0.39997558519241921"/>
  </sheetPr>
  <dimension ref="A1:E35"/>
  <sheetViews>
    <sheetView showGridLines="0" workbookViewId="0">
      <selection activeCell="B21" sqref="B21"/>
    </sheetView>
  </sheetViews>
  <sheetFormatPr defaultRowHeight="13.2" x14ac:dyDescent="0.25"/>
  <cols>
    <col min="2" max="2" width="4.33203125" bestFit="1" customWidth="1"/>
    <col min="3" max="3" width="25.5546875" bestFit="1" customWidth="1"/>
    <col min="4" max="4" width="12.109375" bestFit="1" customWidth="1"/>
    <col min="5" max="5" width="16" bestFit="1" customWidth="1"/>
  </cols>
  <sheetData>
    <row r="1" spans="1:4" ht="13.8" x14ac:dyDescent="0.3">
      <c r="A1" s="87"/>
      <c r="B1" s="87"/>
      <c r="C1" s="88" t="s">
        <v>2039</v>
      </c>
      <c r="D1" s="89" t="s">
        <v>1924</v>
      </c>
    </row>
    <row r="2" spans="1:4" ht="21" x14ac:dyDescent="0.4">
      <c r="A2" s="87"/>
      <c r="B2" s="87"/>
      <c r="C2" s="90" t="s">
        <v>1925</v>
      </c>
      <c r="D2" s="87"/>
    </row>
    <row r="4" spans="1:4" x14ac:dyDescent="0.25">
      <c r="C4" s="91" t="s">
        <v>1926</v>
      </c>
      <c r="D4" s="92" t="s">
        <v>1927</v>
      </c>
    </row>
    <row r="5" spans="1:4" ht="6.9" customHeight="1" x14ac:dyDescent="0.25">
      <c r="C5" s="93"/>
      <c r="D5" s="93"/>
    </row>
    <row r="6" spans="1:4" x14ac:dyDescent="0.25">
      <c r="C6" s="94" t="s">
        <v>1928</v>
      </c>
      <c r="D6" s="92" t="s">
        <v>1929</v>
      </c>
    </row>
    <row r="7" spans="1:4" ht="6.9" customHeight="1" x14ac:dyDescent="0.25"/>
    <row r="8" spans="1:4" x14ac:dyDescent="0.25">
      <c r="C8" s="95" t="s">
        <v>1930</v>
      </c>
      <c r="D8" s="92" t="s">
        <v>1931</v>
      </c>
    </row>
    <row r="9" spans="1:4" ht="6.9" customHeight="1" x14ac:dyDescent="0.25">
      <c r="C9" s="93"/>
      <c r="D9" s="93"/>
    </row>
    <row r="10" spans="1:4" x14ac:dyDescent="0.25">
      <c r="C10" s="96" t="s">
        <v>1932</v>
      </c>
      <c r="D10" s="92" t="s">
        <v>2040</v>
      </c>
    </row>
    <row r="11" spans="1:4" ht="6.9" customHeight="1" x14ac:dyDescent="0.25">
      <c r="C11" s="93"/>
      <c r="D11" s="93"/>
    </row>
    <row r="12" spans="1:4" x14ac:dyDescent="0.25">
      <c r="C12" s="97" t="s">
        <v>1933</v>
      </c>
      <c r="D12" s="92" t="s">
        <v>1934</v>
      </c>
    </row>
    <row r="13" spans="1:4" ht="6.9" customHeight="1" x14ac:dyDescent="0.25">
      <c r="C13" s="93"/>
      <c r="D13" s="93"/>
    </row>
    <row r="14" spans="1:4" x14ac:dyDescent="0.25">
      <c r="C14" s="98" t="s">
        <v>1935</v>
      </c>
      <c r="D14" s="92" t="s">
        <v>1936</v>
      </c>
    </row>
    <row r="15" spans="1:4" ht="6.9" customHeight="1" x14ac:dyDescent="0.25">
      <c r="C15" s="93"/>
      <c r="D15" s="93"/>
    </row>
    <row r="16" spans="1:4" ht="13.8" x14ac:dyDescent="0.25">
      <c r="C16" s="99" t="s">
        <v>1447</v>
      </c>
      <c r="D16" s="92" t="s">
        <v>1937</v>
      </c>
    </row>
    <row r="19" spans="2:5" ht="21" x14ac:dyDescent="0.4">
      <c r="C19" s="100" t="s">
        <v>1920</v>
      </c>
      <c r="D19" s="101"/>
    </row>
    <row r="21" spans="2:5" x14ac:dyDescent="0.25">
      <c r="B21" t="s">
        <v>1916</v>
      </c>
      <c r="C21" t="s">
        <v>1917</v>
      </c>
      <c r="D21" t="s">
        <v>1918</v>
      </c>
      <c r="E21" t="s">
        <v>1919</v>
      </c>
    </row>
    <row r="22" spans="2:5" x14ac:dyDescent="0.25">
      <c r="B22">
        <v>1</v>
      </c>
      <c r="C22" s="85" t="s">
        <v>1920</v>
      </c>
      <c r="D22" s="86" t="s">
        <v>1921</v>
      </c>
      <c r="E22" t="s">
        <v>1921</v>
      </c>
    </row>
    <row r="23" spans="2:5" x14ac:dyDescent="0.25">
      <c r="B23">
        <v>2</v>
      </c>
      <c r="C23" s="85" t="s">
        <v>1628</v>
      </c>
      <c r="D23" s="86" t="s">
        <v>1921</v>
      </c>
      <c r="E23" t="s">
        <v>1921</v>
      </c>
    </row>
    <row r="24" spans="2:5" x14ac:dyDescent="0.25">
      <c r="B24">
        <v>3</v>
      </c>
      <c r="C24" s="85" t="s">
        <v>539</v>
      </c>
      <c r="D24" s="86" t="s">
        <v>1921</v>
      </c>
      <c r="E24" t="s">
        <v>1921</v>
      </c>
    </row>
    <row r="25" spans="2:5" x14ac:dyDescent="0.25">
      <c r="B25">
        <v>4</v>
      </c>
      <c r="C25" s="85" t="s">
        <v>428</v>
      </c>
      <c r="D25" s="86" t="s">
        <v>1921</v>
      </c>
      <c r="E25" t="s">
        <v>1921</v>
      </c>
    </row>
    <row r="26" spans="2:5" x14ac:dyDescent="0.25">
      <c r="B26">
        <v>5</v>
      </c>
      <c r="C26" s="85" t="s">
        <v>403</v>
      </c>
      <c r="D26" s="86" t="s">
        <v>1921</v>
      </c>
      <c r="E26" t="s">
        <v>1921</v>
      </c>
    </row>
    <row r="27" spans="2:5" x14ac:dyDescent="0.25">
      <c r="B27">
        <v>6</v>
      </c>
      <c r="C27" s="85" t="s">
        <v>405</v>
      </c>
      <c r="D27" s="86" t="s">
        <v>1921</v>
      </c>
      <c r="E27" t="s">
        <v>1921</v>
      </c>
    </row>
    <row r="28" spans="2:5" x14ac:dyDescent="0.25">
      <c r="B28">
        <v>7</v>
      </c>
      <c r="C28" s="85" t="s">
        <v>404</v>
      </c>
      <c r="D28" s="86" t="s">
        <v>1921</v>
      </c>
      <c r="E28" t="s">
        <v>1921</v>
      </c>
    </row>
    <row r="29" spans="2:5" x14ac:dyDescent="0.25">
      <c r="B29">
        <v>8</v>
      </c>
      <c r="C29" s="85" t="s">
        <v>589</v>
      </c>
      <c r="D29" s="86" t="s">
        <v>1921</v>
      </c>
      <c r="E29" t="s">
        <v>1921</v>
      </c>
    </row>
    <row r="30" spans="2:5" x14ac:dyDescent="0.25">
      <c r="B30">
        <v>9</v>
      </c>
      <c r="C30" s="85" t="s">
        <v>397</v>
      </c>
      <c r="D30" s="86" t="s">
        <v>1921</v>
      </c>
      <c r="E30" t="s">
        <v>1921</v>
      </c>
    </row>
    <row r="31" spans="2:5" x14ac:dyDescent="0.25">
      <c r="B31">
        <v>10</v>
      </c>
      <c r="C31" s="85" t="s">
        <v>1922</v>
      </c>
      <c r="D31" s="86" t="s">
        <v>1921</v>
      </c>
      <c r="E31" t="s">
        <v>1921</v>
      </c>
    </row>
    <row r="32" spans="2:5" x14ac:dyDescent="0.25">
      <c r="B32">
        <v>11</v>
      </c>
      <c r="C32" s="85" t="s">
        <v>1295</v>
      </c>
      <c r="D32" s="86" t="s">
        <v>1921</v>
      </c>
      <c r="E32" t="s">
        <v>1921</v>
      </c>
    </row>
    <row r="33" spans="2:5" x14ac:dyDescent="0.25">
      <c r="B33">
        <v>12</v>
      </c>
      <c r="C33" s="85" t="s">
        <v>1562</v>
      </c>
      <c r="D33" s="86" t="s">
        <v>1921</v>
      </c>
      <c r="E33" t="s">
        <v>1921</v>
      </c>
    </row>
    <row r="34" spans="2:5" x14ac:dyDescent="0.25">
      <c r="B34">
        <v>13</v>
      </c>
      <c r="C34" s="85" t="s">
        <v>1923</v>
      </c>
      <c r="D34" s="86" t="s">
        <v>1921</v>
      </c>
      <c r="E34" t="s">
        <v>1921</v>
      </c>
    </row>
    <row r="35" spans="2:5" x14ac:dyDescent="0.25">
      <c r="B35">
        <v>14</v>
      </c>
      <c r="C35" s="85" t="s">
        <v>1300</v>
      </c>
      <c r="D35" s="86" t="s">
        <v>1921</v>
      </c>
      <c r="E35" t="s">
        <v>1921</v>
      </c>
    </row>
  </sheetData>
  <hyperlinks>
    <hyperlink ref="C22" location="[SubRES_NewELC.xlsx]Contents!$A$1" display="Contents" xr:uid="{00000000-0004-0000-0000-000000000000}"/>
    <hyperlink ref="C23" location="[SubRES_NewELC.xlsx]Introduction!$A$1" display="Introduction" xr:uid="{00000000-0004-0000-0000-000001000000}"/>
    <hyperlink ref="C24" location="[SubRES_NewELC.xlsx]ELC_COMM!$A$1" display="ELC_COMM" xr:uid="{00000000-0004-0000-0000-000002000000}"/>
    <hyperlink ref="C25" location="[SubRES_NewELC.xlsx]ELC_PROC!$A$1" display="ELC_PROC" xr:uid="{00000000-0004-0000-0000-000003000000}"/>
    <hyperlink ref="C26" location="[SubRES_NewELC.xlsx]ELC_DIST!$A$1" display="ELC_DIST" xr:uid="{00000000-0004-0000-0000-000004000000}"/>
    <hyperlink ref="C27" location="[SubRES_NewELC.xlsx]ELC_Generation!$A$1" display="ELC_Generation" xr:uid="{00000000-0004-0000-0000-000005000000}"/>
    <hyperlink ref="C28" location="'[SubRES_NewELC.xlsx]ELC_Network&amp;Storage'!$A$1" display="ELC_Network&amp;Storage" xr:uid="{00000000-0004-0000-0000-000006000000}"/>
    <hyperlink ref="C29" location="[SubRES_NewELC.xlsx]ELC_Waste_Heat_Collection!$A$1" display="ELC_Waste_Heat_Collection" xr:uid="{00000000-0004-0000-0000-000007000000}"/>
    <hyperlink ref="C30" location="'[SubRES_NewELC.xlsx]Change log'!$A$1" display="Change log" xr:uid="{00000000-0004-0000-0000-000008000000}"/>
    <hyperlink ref="C31" location="'[SubRES_NewELC.xlsx]QA&gt;&gt;'!$A$1" display="QA&gt;&gt;" xr:uid="{00000000-0004-0000-0000-000009000000}"/>
    <hyperlink ref="C32" location="[SubRES_NewELC.xlsx]Summary!$A$1" display="Summary" xr:uid="{00000000-0004-0000-0000-00000A000000}"/>
    <hyperlink ref="C33" location="[SubRES_NewELC.xlsx]AdsUFListWorkbook!$A$1" display="AdsUFListWorkbook" xr:uid="{00000000-0004-0000-0000-00000B000000}"/>
    <hyperlink ref="C34" location="'[SubRES_NewELC.xlsx]QA Change log'!$A$1" display="QA Change log" xr:uid="{00000000-0004-0000-0000-00000C000000}"/>
    <hyperlink ref="C35" location="'[SubRES_NewELC.xlsx]Links to_from'!$A$1" display="Links to_from" xr:uid="{00000000-0004-0000-0000-00000D000000}"/>
    <hyperlink ref="C1" r:id="rId1" display="www.cambridgeenergy.org.uk" xr:uid="{00000000-0004-0000-0000-00000E000000}"/>
  </hyperlinks>
  <pageMargins left="0.7" right="0.7" top="0.75" bottom="0.75" header="0.3" footer="0.3"/>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0" tint="-0.249977111117893"/>
  </sheetPr>
  <dimension ref="A1"/>
  <sheetViews>
    <sheetView workbookViewId="0"/>
  </sheetViews>
  <sheetFormatPr defaultColWidth="9.109375" defaultRowHeight="13.2" x14ac:dyDescent="0.25"/>
  <cols>
    <col min="1" max="16384" width="9.109375" style="5"/>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theme="0" tint="-0.14999847407452621"/>
  </sheetPr>
  <dimension ref="A5:J41"/>
  <sheetViews>
    <sheetView topLeftCell="A7" workbookViewId="0">
      <selection activeCell="I58" sqref="I58"/>
    </sheetView>
  </sheetViews>
  <sheetFormatPr defaultColWidth="8.88671875" defaultRowHeight="13.2" x14ac:dyDescent="0.25"/>
  <cols>
    <col min="1" max="1" width="5" style="5" customWidth="1"/>
    <col min="2" max="2" width="31.33203125" style="5" customWidth="1"/>
    <col min="3" max="3" width="62.109375" style="5" customWidth="1"/>
    <col min="4" max="4" width="12.6640625" style="5" bestFit="1" customWidth="1"/>
    <col min="5" max="5" width="11.88671875" style="5" customWidth="1"/>
    <col min="6" max="6" width="13.6640625" style="5" customWidth="1"/>
    <col min="7" max="7" width="7" style="5" customWidth="1"/>
    <col min="8" max="8" width="9.88671875" style="5" customWidth="1"/>
    <col min="9" max="9" width="6.33203125" style="5" customWidth="1"/>
    <col min="10" max="10" width="17.44140625" style="5" customWidth="1"/>
    <col min="11" max="16384" width="8.88671875" style="5"/>
  </cols>
  <sheetData>
    <row r="5" spans="2:9" ht="14.4" x14ac:dyDescent="0.3">
      <c r="B5" s="14" t="s">
        <v>1283</v>
      </c>
    </row>
    <row r="7" spans="2:9" ht="14.4" x14ac:dyDescent="0.3">
      <c r="B7" s="14" t="s">
        <v>1284</v>
      </c>
      <c r="C7" s="5" t="s">
        <v>1426</v>
      </c>
    </row>
    <row r="8" spans="2:9" ht="14.4" x14ac:dyDescent="0.3">
      <c r="B8" s="14" t="s">
        <v>1285</v>
      </c>
      <c r="C8" s="5" t="s">
        <v>1427</v>
      </c>
    </row>
    <row r="9" spans="2:9" ht="14.4" x14ac:dyDescent="0.3">
      <c r="B9" s="14" t="s">
        <v>1286</v>
      </c>
      <c r="C9" s="32">
        <v>42151</v>
      </c>
    </row>
    <row r="14" spans="2:9" ht="14.4" x14ac:dyDescent="0.3">
      <c r="B14" s="14" t="s">
        <v>1287</v>
      </c>
    </row>
    <row r="15" spans="2:9" ht="14.4" x14ac:dyDescent="0.3">
      <c r="D15" s="55" t="s">
        <v>1288</v>
      </c>
      <c r="E15" s="55"/>
      <c r="F15" s="55"/>
      <c r="G15" s="55"/>
      <c r="H15" s="55"/>
      <c r="I15" s="55"/>
    </row>
    <row r="16" spans="2:9" ht="14.4" x14ac:dyDescent="0.3">
      <c r="B16" s="14" t="s">
        <v>1289</v>
      </c>
      <c r="C16" s="14" t="s">
        <v>1290</v>
      </c>
      <c r="D16" s="33" t="s">
        <v>1253</v>
      </c>
      <c r="E16" s="65" t="s">
        <v>1291</v>
      </c>
      <c r="F16" s="65" t="s">
        <v>1261</v>
      </c>
      <c r="G16" s="65" t="s">
        <v>1256</v>
      </c>
      <c r="H16" s="65" t="s">
        <v>1292</v>
      </c>
      <c r="I16" s="33" t="s">
        <v>1293</v>
      </c>
    </row>
    <row r="17" spans="1:9" ht="14.4" customHeight="1" x14ac:dyDescent="0.25">
      <c r="A17" s="56" t="s">
        <v>1294</v>
      </c>
      <c r="B17" s="73" t="s">
        <v>1295</v>
      </c>
      <c r="C17" s="52" t="s">
        <v>1296</v>
      </c>
      <c r="D17" s="75">
        <v>0</v>
      </c>
      <c r="E17" s="76">
        <f>COUNTIFS(AdsUFListWorkbook!$A:$A,$B17,AdsUFListWorkbook!$J:$J,E$16)</f>
        <v>0</v>
      </c>
      <c r="F17" s="77">
        <f>COUNTIFS(AdsUFListWorkbook!$A:$A,$B17,AdsUFListWorkbook!$J:$J,F$16)</f>
        <v>0</v>
      </c>
      <c r="G17" s="77">
        <f>COUNTIFS(AdsUFListWorkbook!$A:$A,$B17,AdsUFListWorkbook!$J:$J,G$16)</f>
        <v>0</v>
      </c>
      <c r="H17" s="77">
        <f>COUNTIFS(AdsUFListWorkbook!$A:$A,$B17,AdsUFListWorkbook!$J:$J,H$16)</f>
        <v>0</v>
      </c>
      <c r="I17" s="76">
        <f>D17-SUM(E17:H17)</f>
        <v>0</v>
      </c>
    </row>
    <row r="18" spans="1:9" ht="26.4" x14ac:dyDescent="0.25">
      <c r="A18" s="56"/>
      <c r="B18" s="73" t="s">
        <v>1297</v>
      </c>
      <c r="C18" s="52" t="s">
        <v>1298</v>
      </c>
      <c r="D18" s="75">
        <v>0</v>
      </c>
      <c r="E18" s="76">
        <f>COUNTIFS(AdsUFListWorkbook!$A:$A,$B18,AdsUFListWorkbook!$J:$J,E$16)</f>
        <v>0</v>
      </c>
      <c r="F18" s="77">
        <f>COUNTIFS(AdsUFListWorkbook!$A:$A,$B18,AdsUFListWorkbook!$J:$J,F$16)</f>
        <v>0</v>
      </c>
      <c r="G18" s="77">
        <f>COUNTIFS(AdsUFListWorkbook!$A:$A,$B18,AdsUFListWorkbook!$J:$J,G$16)</f>
        <v>0</v>
      </c>
      <c r="H18" s="77">
        <f>COUNTIFS(AdsUFListWorkbook!$A:$A,$B18,AdsUFListWorkbook!$J:$J,H$16)</f>
        <v>0</v>
      </c>
      <c r="I18" s="76">
        <f>D18-SUM(E18:H18)</f>
        <v>0</v>
      </c>
    </row>
    <row r="19" spans="1:9" ht="14.4" x14ac:dyDescent="0.25">
      <c r="A19" s="56"/>
      <c r="B19" s="73" t="s">
        <v>397</v>
      </c>
      <c r="C19" s="34" t="s">
        <v>1299</v>
      </c>
      <c r="D19" s="75">
        <v>0</v>
      </c>
      <c r="E19" s="76">
        <f>COUNTIFS(AdsUFListWorkbook!$A:$A,$B19,AdsUFListWorkbook!$J:$J,E$16)</f>
        <v>0</v>
      </c>
      <c r="F19" s="77">
        <f>COUNTIFS(AdsUFListWorkbook!$A:$A,$B19,AdsUFListWorkbook!$J:$J,F$16)</f>
        <v>0</v>
      </c>
      <c r="G19" s="77">
        <f>COUNTIFS(AdsUFListWorkbook!$A:$A,$B19,AdsUFListWorkbook!$J:$J,G$16)</f>
        <v>0</v>
      </c>
      <c r="H19" s="77">
        <f>COUNTIFS(AdsUFListWorkbook!$A:$A,$B19,AdsUFListWorkbook!$J:$J,H$16)</f>
        <v>0</v>
      </c>
      <c r="I19" s="76">
        <f>D19-SUM(E19:H19)</f>
        <v>0</v>
      </c>
    </row>
    <row r="20" spans="1:9" ht="26.4" x14ac:dyDescent="0.25">
      <c r="A20" s="56"/>
      <c r="B20" s="73" t="s">
        <v>1300</v>
      </c>
      <c r="C20" s="52" t="s">
        <v>1301</v>
      </c>
      <c r="D20" s="75">
        <v>0</v>
      </c>
      <c r="E20" s="76">
        <f>COUNTIFS(AdsUFListWorkbook!$A:$A,$B20,AdsUFListWorkbook!$J:$J,E$16)</f>
        <v>0</v>
      </c>
      <c r="F20" s="77">
        <f>COUNTIFS(AdsUFListWorkbook!$A:$A,$B20,AdsUFListWorkbook!$J:$J,F$16)</f>
        <v>0</v>
      </c>
      <c r="G20" s="77">
        <f>COUNTIFS(AdsUFListWorkbook!$A:$A,$B20,AdsUFListWorkbook!$J:$J,G$16)</f>
        <v>0</v>
      </c>
      <c r="H20" s="77">
        <f>COUNTIFS(AdsUFListWorkbook!$A:$A,$B20,AdsUFListWorkbook!$J:$J,H$16)</f>
        <v>0</v>
      </c>
      <c r="I20" s="76">
        <f>D20-SUM(E20:H20)</f>
        <v>0</v>
      </c>
    </row>
    <row r="21" spans="1:9" ht="12.75" customHeight="1" x14ac:dyDescent="0.25">
      <c r="A21" s="57" t="s">
        <v>1302</v>
      </c>
      <c r="B21" s="64" t="s">
        <v>539</v>
      </c>
      <c r="C21" s="12"/>
      <c r="D21" s="67">
        <v>0</v>
      </c>
      <c r="E21" s="76">
        <f>COUNTIFS(AdsUFListWorkbook!$A:$A,$B21,AdsUFListWorkbook!$J:$J,E$16)</f>
        <v>0</v>
      </c>
      <c r="F21" s="77">
        <f>COUNTIFS(AdsUFListWorkbook!$A:$A,$B21,AdsUFListWorkbook!$J:$J,F$16)</f>
        <v>0</v>
      </c>
      <c r="G21" s="77">
        <f>COUNTIFS(AdsUFListWorkbook!$A:$A,$B21,AdsUFListWorkbook!$J:$J,G$16)</f>
        <v>0</v>
      </c>
      <c r="H21" s="77">
        <f>COUNTIFS(AdsUFListWorkbook!$A:$A,$B21,AdsUFListWorkbook!$J:$J,H$16)</f>
        <v>0</v>
      </c>
      <c r="I21" s="76">
        <f>D21-SUM(E21:H21)</f>
        <v>0</v>
      </c>
    </row>
    <row r="22" spans="1:9" ht="14.4" x14ac:dyDescent="0.25">
      <c r="A22" s="57"/>
      <c r="B22" s="64" t="s">
        <v>428</v>
      </c>
      <c r="C22" s="12"/>
      <c r="D22" s="67">
        <v>10</v>
      </c>
      <c r="E22" s="76">
        <f>COUNTIFS(AdsUFListWorkbook!$A:$A,$B22,AdsUFListWorkbook!$J:$J,E$16)</f>
        <v>0</v>
      </c>
      <c r="F22" s="77">
        <f>COUNTIFS(AdsUFListWorkbook!$A:$A,$B22,AdsUFListWorkbook!$J:$J,F$16)</f>
        <v>1</v>
      </c>
      <c r="G22" s="77">
        <f>COUNTIFS(AdsUFListWorkbook!$A:$A,$B22,AdsUFListWorkbook!$J:$J,G$16)</f>
        <v>9</v>
      </c>
      <c r="H22" s="77">
        <f>COUNTIFS(AdsUFListWorkbook!$A:$A,$B22,AdsUFListWorkbook!$J:$J,H$16)</f>
        <v>0</v>
      </c>
      <c r="I22" s="76">
        <f t="shared" ref="I22:I26" si="0">D22-SUM(E22:H22)</f>
        <v>0</v>
      </c>
    </row>
    <row r="23" spans="1:9" ht="14.4" x14ac:dyDescent="0.25">
      <c r="A23" s="57"/>
      <c r="B23" s="64" t="s">
        <v>403</v>
      </c>
      <c r="C23" s="12"/>
      <c r="D23" s="67">
        <v>19</v>
      </c>
      <c r="E23" s="76">
        <f>COUNTIFS(AdsUFListWorkbook!$A:$A,$B23,AdsUFListWorkbook!$J:$J,E$16)</f>
        <v>0</v>
      </c>
      <c r="F23" s="77">
        <f>COUNTIFS(AdsUFListWorkbook!$A:$A,$B23,AdsUFListWorkbook!$J:$J,F$16)</f>
        <v>19</v>
      </c>
      <c r="G23" s="77">
        <f>COUNTIFS(AdsUFListWorkbook!$A:$A,$B23,AdsUFListWorkbook!$J:$J,G$16)</f>
        <v>0</v>
      </c>
      <c r="H23" s="77">
        <f>COUNTIFS(AdsUFListWorkbook!$A:$A,$B23,AdsUFListWorkbook!$J:$J,H$16)</f>
        <v>0</v>
      </c>
      <c r="I23" s="76">
        <f t="shared" si="0"/>
        <v>0</v>
      </c>
    </row>
    <row r="24" spans="1:9" ht="14.4" x14ac:dyDescent="0.25">
      <c r="A24" s="57"/>
      <c r="B24" s="64" t="s">
        <v>405</v>
      </c>
      <c r="C24" s="12"/>
      <c r="D24" s="67">
        <v>220</v>
      </c>
      <c r="E24" s="76">
        <f>COUNTIFS(AdsUFListWorkbook!$A:$A,$B24,AdsUFListWorkbook!$J:$J,E$16)</f>
        <v>0</v>
      </c>
      <c r="F24" s="77">
        <f>COUNTIFS(AdsUFListWorkbook!$A:$A,$B24,AdsUFListWorkbook!$J:$J,F$16)</f>
        <v>200</v>
      </c>
      <c r="G24" s="77">
        <f>COUNTIFS(AdsUFListWorkbook!$A:$A,$B24,AdsUFListWorkbook!$J:$J,G$16)</f>
        <v>19</v>
      </c>
      <c r="H24" s="77">
        <f>COUNTIFS(AdsUFListWorkbook!$A:$A,$B24,AdsUFListWorkbook!$J:$J,H$16)</f>
        <v>1</v>
      </c>
      <c r="I24" s="76">
        <f t="shared" si="0"/>
        <v>0</v>
      </c>
    </row>
    <row r="25" spans="1:9" ht="14.4" x14ac:dyDescent="0.25">
      <c r="A25" s="57"/>
      <c r="B25" s="64" t="s">
        <v>404</v>
      </c>
      <c r="C25" s="12"/>
      <c r="D25" s="67">
        <v>63</v>
      </c>
      <c r="E25" s="76">
        <f>COUNTIFS(AdsUFListWorkbook!$A:$A,$B25,AdsUFListWorkbook!$J:$J,E$16)</f>
        <v>0</v>
      </c>
      <c r="F25" s="77">
        <f>COUNTIFS(AdsUFListWorkbook!$A:$A,$B25,AdsUFListWorkbook!$J:$J,F$16)</f>
        <v>63</v>
      </c>
      <c r="G25" s="77">
        <f>COUNTIFS(AdsUFListWorkbook!$A:$A,$B25,AdsUFListWorkbook!$J:$J,G$16)</f>
        <v>0</v>
      </c>
      <c r="H25" s="77">
        <f>COUNTIFS(AdsUFListWorkbook!$A:$A,$B25,AdsUFListWorkbook!$J:$J,H$16)</f>
        <v>0</v>
      </c>
      <c r="I25" s="76">
        <f t="shared" si="0"/>
        <v>0</v>
      </c>
    </row>
    <row r="26" spans="1:9" ht="14.4" x14ac:dyDescent="0.25">
      <c r="A26" s="57"/>
      <c r="B26" s="64" t="s">
        <v>589</v>
      </c>
      <c r="C26" s="12"/>
      <c r="D26" s="67">
        <v>7</v>
      </c>
      <c r="E26" s="76">
        <f>COUNTIFS(AdsUFListWorkbook!$A:$A,$B26,AdsUFListWorkbook!$J:$J,E$16)</f>
        <v>0</v>
      </c>
      <c r="F26" s="77">
        <f>COUNTIFS(AdsUFListWorkbook!$A:$A,$B26,AdsUFListWorkbook!$J:$J,F$16)</f>
        <v>7</v>
      </c>
      <c r="G26" s="77">
        <f>COUNTIFS(AdsUFListWorkbook!$A:$A,$B26,AdsUFListWorkbook!$J:$J,G$16)</f>
        <v>0</v>
      </c>
      <c r="H26" s="77">
        <f>COUNTIFS(AdsUFListWorkbook!$A:$A,$B26,AdsUFListWorkbook!$J:$J,H$16)</f>
        <v>0</v>
      </c>
      <c r="I26" s="76">
        <f t="shared" si="0"/>
        <v>0</v>
      </c>
    </row>
    <row r="27" spans="1:9" ht="14.4" x14ac:dyDescent="0.3">
      <c r="A27" s="57"/>
      <c r="B27" s="35" t="s">
        <v>1254</v>
      </c>
      <c r="C27" s="34"/>
      <c r="D27" s="77">
        <f t="shared" ref="D27:I27" si="1">SUM(D17:D26)</f>
        <v>319</v>
      </c>
      <c r="E27" s="66">
        <f t="shared" si="1"/>
        <v>0</v>
      </c>
      <c r="F27" s="66">
        <f t="shared" si="1"/>
        <v>290</v>
      </c>
      <c r="G27" s="66">
        <f t="shared" si="1"/>
        <v>28</v>
      </c>
      <c r="H27" s="66">
        <f t="shared" si="1"/>
        <v>1</v>
      </c>
      <c r="I27" s="66">
        <f t="shared" si="1"/>
        <v>0</v>
      </c>
    </row>
    <row r="28" spans="1:9" x14ac:dyDescent="0.25">
      <c r="A28" s="57"/>
      <c r="E28" s="12"/>
      <c r="F28" s="12"/>
      <c r="G28" s="12"/>
      <c r="H28" s="12"/>
      <c r="I28" s="12"/>
    </row>
    <row r="29" spans="1:9" ht="14.4" x14ac:dyDescent="0.3">
      <c r="A29" s="57"/>
      <c r="F29" s="78">
        <f>F27/SUM($F$27:$H$27)</f>
        <v>0.90909090909090906</v>
      </c>
      <c r="G29" s="78">
        <f>G27/SUM($F$27:$H$27)</f>
        <v>8.7774294670846395E-2</v>
      </c>
      <c r="H29" s="78">
        <f>H27/SUM($F$27:$H$27)</f>
        <v>3.134796238244514E-3</v>
      </c>
      <c r="I29" s="79">
        <f>I27/D27</f>
        <v>0</v>
      </c>
    </row>
    <row r="30" spans="1:9" x14ac:dyDescent="0.25">
      <c r="A30" s="57"/>
    </row>
    <row r="31" spans="1:9" ht="14.4" x14ac:dyDescent="0.3">
      <c r="A31" s="57"/>
      <c r="B31" s="14" t="s">
        <v>1303</v>
      </c>
      <c r="F31" s="79">
        <f>E27/SUM(E27:H27)</f>
        <v>0</v>
      </c>
      <c r="G31" s="12" t="s">
        <v>1304</v>
      </c>
    </row>
    <row r="32" spans="1:9" ht="14.4" x14ac:dyDescent="0.3">
      <c r="A32" s="57"/>
      <c r="F32" s="79">
        <f>E27/D27</f>
        <v>0</v>
      </c>
      <c r="G32" s="80" t="s">
        <v>1305</v>
      </c>
    </row>
    <row r="33" spans="2:10" ht="13.8" x14ac:dyDescent="0.3">
      <c r="B33" s="36" t="s">
        <v>1306</v>
      </c>
      <c r="C33" s="53"/>
    </row>
    <row r="34" spans="2:10" ht="14.4" x14ac:dyDescent="0.3">
      <c r="B34" s="36" t="s">
        <v>1307</v>
      </c>
      <c r="C34" s="13"/>
      <c r="J34" s="12"/>
    </row>
    <row r="35" spans="2:10" ht="26.4" x14ac:dyDescent="0.3">
      <c r="B35" s="36" t="s">
        <v>1308</v>
      </c>
      <c r="C35" s="13"/>
      <c r="E35" s="37"/>
    </row>
    <row r="36" spans="2:10" ht="26.4" x14ac:dyDescent="0.25">
      <c r="B36" s="36" t="s">
        <v>1309</v>
      </c>
      <c r="C36" s="38"/>
      <c r="F36" s="12"/>
      <c r="G36" s="12"/>
      <c r="H36" s="12"/>
    </row>
    <row r="37" spans="2:10" ht="26.4" x14ac:dyDescent="0.25">
      <c r="B37" s="36" t="s">
        <v>1310</v>
      </c>
      <c r="C37" s="38"/>
    </row>
    <row r="38" spans="2:10" ht="39.6" x14ac:dyDescent="0.25">
      <c r="B38" s="36" t="s">
        <v>1311</v>
      </c>
      <c r="C38" s="38"/>
    </row>
    <row r="39" spans="2:10" ht="26.4" x14ac:dyDescent="0.25">
      <c r="B39" s="36" t="s">
        <v>1312</v>
      </c>
      <c r="C39" s="38"/>
    </row>
    <row r="40" spans="2:10" ht="14.4" x14ac:dyDescent="0.25">
      <c r="B40" s="36" t="s">
        <v>1313</v>
      </c>
      <c r="C40" s="74" t="s">
        <v>1314</v>
      </c>
    </row>
    <row r="41" spans="2:10" ht="26.4" x14ac:dyDescent="0.3">
      <c r="B41" s="36" t="s">
        <v>1315</v>
      </c>
      <c r="C41" s="39"/>
    </row>
  </sheetData>
  <pageMargins left="0.7" right="0.7" top="0.75" bottom="0.75" header="0.3" footer="0.3"/>
  <legacy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theme="0" tint="-0.14999847407452621"/>
    <pageSetUpPr fitToPage="1"/>
  </sheetPr>
  <dimension ref="A1:T320"/>
  <sheetViews>
    <sheetView zoomScale="55" zoomScaleNormal="55" workbookViewId="0">
      <pane ySplit="1" topLeftCell="A236" activePane="bottomLeft" state="frozen"/>
      <selection activeCell="I58" sqref="I58"/>
      <selection pane="bottomLeft" activeCell="T237" sqref="T237"/>
    </sheetView>
  </sheetViews>
  <sheetFormatPr defaultColWidth="8.88671875" defaultRowHeight="13.2" x14ac:dyDescent="0.25"/>
  <cols>
    <col min="1" max="1" width="24.6640625" style="54" bestFit="1" customWidth="1"/>
    <col min="2" max="2" width="8.33203125" style="40" bestFit="1" customWidth="1"/>
    <col min="3" max="3" width="100.6640625" style="40" customWidth="1"/>
    <col min="4" max="4" width="40.6640625" style="41" customWidth="1"/>
    <col min="5" max="5" width="3" style="40" bestFit="1" customWidth="1"/>
    <col min="6" max="6" width="10.6640625" style="40" bestFit="1" customWidth="1"/>
    <col min="7" max="7" width="14.6640625" style="40" bestFit="1" customWidth="1"/>
    <col min="8" max="8" width="8.88671875" style="40"/>
    <col min="9" max="9" width="29.109375" style="40" customWidth="1"/>
    <col min="10" max="10" width="8.88671875" style="54"/>
    <col min="11" max="11" width="25.109375" style="40" customWidth="1"/>
    <col min="12" max="13" width="8.88671875" style="40"/>
    <col min="14" max="14" width="10.6640625" style="40" customWidth="1"/>
    <col min="15" max="15" width="32.6640625" style="40" customWidth="1"/>
    <col min="16" max="16384" width="8.88671875" style="40"/>
  </cols>
  <sheetData>
    <row r="1" spans="1:20" ht="68.400000000000006" x14ac:dyDescent="0.25">
      <c r="A1" s="82" t="s">
        <v>617</v>
      </c>
      <c r="B1" s="40" t="s">
        <v>618</v>
      </c>
      <c r="C1" s="40" t="s">
        <v>619</v>
      </c>
      <c r="D1" s="41" t="s">
        <v>620</v>
      </c>
      <c r="E1" s="40">
        <v>0</v>
      </c>
      <c r="F1" s="40" t="s">
        <v>621</v>
      </c>
      <c r="G1" s="40" t="s">
        <v>622</v>
      </c>
      <c r="I1" s="42" t="s">
        <v>1547</v>
      </c>
      <c r="J1" s="81" t="s">
        <v>1548</v>
      </c>
      <c r="K1" s="42" t="s">
        <v>1549</v>
      </c>
      <c r="L1" s="43" t="s">
        <v>1550</v>
      </c>
      <c r="M1" s="43" t="s">
        <v>1551</v>
      </c>
      <c r="N1" s="43" t="s">
        <v>1552</v>
      </c>
      <c r="O1" s="43" t="s">
        <v>1553</v>
      </c>
      <c r="P1" s="43" t="s">
        <v>1554</v>
      </c>
      <c r="Q1" s="43" t="s">
        <v>1555</v>
      </c>
      <c r="R1" s="43" t="s">
        <v>1556</v>
      </c>
      <c r="S1" s="43" t="s">
        <v>1557</v>
      </c>
      <c r="T1" s="44" t="s">
        <v>1558</v>
      </c>
    </row>
    <row r="2" spans="1:20" s="2" customFormat="1" ht="66" x14ac:dyDescent="0.25">
      <c r="A2" s="82" t="s">
        <v>428</v>
      </c>
      <c r="B2" s="2" t="s">
        <v>623</v>
      </c>
      <c r="C2" s="1" t="s">
        <v>624</v>
      </c>
      <c r="D2" s="3" t="s">
        <v>70</v>
      </c>
      <c r="E2" s="2">
        <v>2</v>
      </c>
      <c r="F2" s="2">
        <v>31</v>
      </c>
      <c r="G2" s="2">
        <v>11</v>
      </c>
      <c r="I2" t="s">
        <v>1255</v>
      </c>
      <c r="J2" s="81" t="s">
        <v>1256</v>
      </c>
      <c r="K2" t="s">
        <v>1257</v>
      </c>
    </row>
    <row r="3" spans="1:20" s="2" customFormat="1" ht="66" x14ac:dyDescent="0.25">
      <c r="A3" s="82" t="s">
        <v>428</v>
      </c>
      <c r="B3" s="2" t="s">
        <v>625</v>
      </c>
      <c r="C3" s="1" t="s">
        <v>626</v>
      </c>
      <c r="D3" s="3" t="s">
        <v>70</v>
      </c>
      <c r="E3" s="2">
        <v>2</v>
      </c>
      <c r="F3" s="2">
        <v>31</v>
      </c>
      <c r="G3" s="2">
        <v>11</v>
      </c>
      <c r="I3" t="s">
        <v>1258</v>
      </c>
      <c r="J3" s="81" t="s">
        <v>1256</v>
      </c>
      <c r="K3" t="s">
        <v>1257</v>
      </c>
    </row>
    <row r="4" spans="1:20" s="2" customFormat="1" ht="66" x14ac:dyDescent="0.25">
      <c r="A4" s="82" t="s">
        <v>428</v>
      </c>
      <c r="B4" s="2" t="s">
        <v>627</v>
      </c>
      <c r="C4" s="1" t="s">
        <v>628</v>
      </c>
      <c r="D4" s="3" t="s">
        <v>70</v>
      </c>
      <c r="E4" s="2">
        <v>2</v>
      </c>
      <c r="F4" s="2">
        <v>31</v>
      </c>
      <c r="G4" s="2">
        <v>11</v>
      </c>
      <c r="I4" t="s">
        <v>1259</v>
      </c>
      <c r="J4" s="81" t="s">
        <v>1256</v>
      </c>
      <c r="K4" t="s">
        <v>1257</v>
      </c>
    </row>
    <row r="5" spans="1:20" s="2" customFormat="1" x14ac:dyDescent="0.25">
      <c r="A5" s="82" t="s">
        <v>428</v>
      </c>
      <c r="B5" s="2" t="s">
        <v>629</v>
      </c>
      <c r="C5" s="1" t="s">
        <v>630</v>
      </c>
      <c r="D5" s="3" t="s">
        <v>70</v>
      </c>
      <c r="E5" s="2">
        <v>2</v>
      </c>
      <c r="F5" s="2">
        <v>1</v>
      </c>
      <c r="G5" s="2">
        <v>2</v>
      </c>
      <c r="I5" t="s">
        <v>1260</v>
      </c>
      <c r="J5" s="81" t="s">
        <v>1261</v>
      </c>
      <c r="K5" t="s">
        <v>1262</v>
      </c>
    </row>
    <row r="6" spans="1:20" s="2" customFormat="1" ht="66" x14ac:dyDescent="0.25">
      <c r="A6" s="82" t="s">
        <v>428</v>
      </c>
      <c r="B6" s="2" t="s">
        <v>631</v>
      </c>
      <c r="C6" s="1" t="s">
        <v>632</v>
      </c>
      <c r="D6" s="3" t="s">
        <v>70</v>
      </c>
      <c r="E6" s="2">
        <v>2</v>
      </c>
      <c r="F6" s="2">
        <v>31</v>
      </c>
      <c r="G6" s="2">
        <v>11</v>
      </c>
      <c r="I6" t="s">
        <v>1263</v>
      </c>
      <c r="J6" s="81" t="s">
        <v>1256</v>
      </c>
      <c r="K6" t="s">
        <v>1257</v>
      </c>
    </row>
    <row r="7" spans="1:20" s="2" customFormat="1" ht="66" x14ac:dyDescent="0.25">
      <c r="A7" s="82" t="s">
        <v>428</v>
      </c>
      <c r="B7" s="2" t="s">
        <v>633</v>
      </c>
      <c r="C7" s="1" t="s">
        <v>634</v>
      </c>
      <c r="D7" s="3" t="s">
        <v>70</v>
      </c>
      <c r="E7" s="2">
        <v>2</v>
      </c>
      <c r="F7" s="2">
        <v>31</v>
      </c>
      <c r="G7" s="2">
        <v>11</v>
      </c>
      <c r="I7" t="s">
        <v>1264</v>
      </c>
      <c r="J7" s="81" t="s">
        <v>1256</v>
      </c>
      <c r="K7" t="s">
        <v>1257</v>
      </c>
    </row>
    <row r="8" spans="1:20" s="2" customFormat="1" ht="66" x14ac:dyDescent="0.25">
      <c r="A8" s="82" t="s">
        <v>428</v>
      </c>
      <c r="B8" s="2" t="s">
        <v>635</v>
      </c>
      <c r="C8" s="1" t="s">
        <v>636</v>
      </c>
      <c r="D8" s="3" t="s">
        <v>70</v>
      </c>
      <c r="E8" s="2">
        <v>2</v>
      </c>
      <c r="F8" s="2">
        <v>31</v>
      </c>
      <c r="G8" s="2">
        <v>11</v>
      </c>
      <c r="I8" t="s">
        <v>1265</v>
      </c>
      <c r="J8" s="81" t="s">
        <v>1256</v>
      </c>
      <c r="K8" t="s">
        <v>1257</v>
      </c>
    </row>
    <row r="9" spans="1:20" s="2" customFormat="1" ht="66" x14ac:dyDescent="0.25">
      <c r="A9" s="82" t="s">
        <v>428</v>
      </c>
      <c r="B9" s="2" t="s">
        <v>637</v>
      </c>
      <c r="C9" s="1" t="s">
        <v>638</v>
      </c>
      <c r="D9" s="3" t="s">
        <v>70</v>
      </c>
      <c r="E9" s="2">
        <v>2</v>
      </c>
      <c r="F9" s="2">
        <v>31</v>
      </c>
      <c r="G9" s="2">
        <v>11</v>
      </c>
      <c r="I9" t="s">
        <v>1266</v>
      </c>
      <c r="J9" s="81" t="s">
        <v>1256</v>
      </c>
      <c r="K9" t="s">
        <v>1257</v>
      </c>
    </row>
    <row r="10" spans="1:20" s="2" customFormat="1" ht="66" x14ac:dyDescent="0.25">
      <c r="A10" s="82" t="s">
        <v>428</v>
      </c>
      <c r="B10" s="2" t="s">
        <v>639</v>
      </c>
      <c r="C10" s="1" t="s">
        <v>640</v>
      </c>
      <c r="D10" s="3" t="s">
        <v>70</v>
      </c>
      <c r="E10" s="2">
        <v>2</v>
      </c>
      <c r="F10" s="2">
        <v>31</v>
      </c>
      <c r="G10" s="2">
        <v>11</v>
      </c>
      <c r="I10" t="s">
        <v>1267</v>
      </c>
      <c r="J10" s="81" t="s">
        <v>1256</v>
      </c>
      <c r="K10" t="s">
        <v>1257</v>
      </c>
    </row>
    <row r="11" spans="1:20" s="2" customFormat="1" ht="66" x14ac:dyDescent="0.25">
      <c r="A11" s="82" t="s">
        <v>428</v>
      </c>
      <c r="B11" s="2" t="s">
        <v>641</v>
      </c>
      <c r="C11" s="1" t="s">
        <v>642</v>
      </c>
      <c r="D11" s="3" t="s">
        <v>70</v>
      </c>
      <c r="E11" s="2">
        <v>2</v>
      </c>
      <c r="F11" s="2">
        <v>31</v>
      </c>
      <c r="G11" s="2">
        <v>11</v>
      </c>
      <c r="I11" t="s">
        <v>1268</v>
      </c>
      <c r="J11" s="81" t="s">
        <v>1256</v>
      </c>
      <c r="K11" t="s">
        <v>1257</v>
      </c>
    </row>
    <row r="12" spans="1:20" s="2" customFormat="1" x14ac:dyDescent="0.25">
      <c r="A12" s="82" t="s">
        <v>403</v>
      </c>
      <c r="B12" s="2" t="s">
        <v>643</v>
      </c>
      <c r="C12" s="1" t="s">
        <v>644</v>
      </c>
      <c r="D12" s="3" t="s">
        <v>645</v>
      </c>
      <c r="E12" s="2">
        <v>1</v>
      </c>
      <c r="F12" s="2">
        <v>3</v>
      </c>
      <c r="G12" s="2">
        <v>2</v>
      </c>
      <c r="I12" t="s">
        <v>1274</v>
      </c>
      <c r="J12" s="81" t="s">
        <v>1261</v>
      </c>
      <c r="K12"/>
    </row>
    <row r="13" spans="1:20" s="2" customFormat="1" ht="26.4" x14ac:dyDescent="0.25">
      <c r="A13" s="82" t="s">
        <v>403</v>
      </c>
      <c r="B13" s="2" t="s">
        <v>646</v>
      </c>
      <c r="C13" s="1" t="s">
        <v>647</v>
      </c>
      <c r="D13" s="3" t="s">
        <v>249</v>
      </c>
      <c r="E13" s="2">
        <v>1</v>
      </c>
      <c r="F13" s="2">
        <v>13</v>
      </c>
      <c r="G13" s="2">
        <v>5</v>
      </c>
      <c r="I13" t="s">
        <v>1275</v>
      </c>
      <c r="J13" s="81" t="s">
        <v>1261</v>
      </c>
      <c r="K13"/>
    </row>
    <row r="14" spans="1:20" s="2" customFormat="1" ht="66" x14ac:dyDescent="0.25">
      <c r="A14" s="82" t="s">
        <v>403</v>
      </c>
      <c r="B14" s="2" t="s">
        <v>648</v>
      </c>
      <c r="C14" s="1" t="s">
        <v>649</v>
      </c>
      <c r="D14" s="3"/>
      <c r="E14" s="2">
        <v>3</v>
      </c>
      <c r="F14" s="2">
        <v>38</v>
      </c>
      <c r="G14" s="2">
        <v>13</v>
      </c>
      <c r="I14" t="s">
        <v>1522</v>
      </c>
      <c r="J14" s="81" t="s">
        <v>1261</v>
      </c>
      <c r="K14"/>
    </row>
    <row r="15" spans="1:20" s="2" customFormat="1" x14ac:dyDescent="0.25">
      <c r="A15" s="82" t="s">
        <v>403</v>
      </c>
      <c r="B15" s="2" t="s">
        <v>650</v>
      </c>
      <c r="C15" s="1" t="s">
        <v>651</v>
      </c>
      <c r="D15" s="3" t="s">
        <v>652</v>
      </c>
      <c r="E15" s="2">
        <v>1</v>
      </c>
      <c r="F15" s="2">
        <v>5</v>
      </c>
      <c r="G15" s="2">
        <v>2</v>
      </c>
      <c r="I15" t="s">
        <v>1276</v>
      </c>
      <c r="J15" s="81" t="s">
        <v>1261</v>
      </c>
      <c r="K15"/>
    </row>
    <row r="16" spans="1:20" s="2" customFormat="1" x14ac:dyDescent="0.25">
      <c r="A16" s="82" t="s">
        <v>403</v>
      </c>
      <c r="B16" s="2" t="s">
        <v>653</v>
      </c>
      <c r="C16" s="1" t="s">
        <v>654</v>
      </c>
      <c r="D16" s="3" t="s">
        <v>655</v>
      </c>
      <c r="E16" s="2">
        <v>1</v>
      </c>
      <c r="F16" s="2">
        <v>3</v>
      </c>
      <c r="G16" s="2">
        <v>2</v>
      </c>
      <c r="I16" t="s">
        <v>1274</v>
      </c>
      <c r="J16" s="81" t="s">
        <v>1261</v>
      </c>
      <c r="K16"/>
    </row>
    <row r="17" spans="1:11" s="2" customFormat="1" x14ac:dyDescent="0.25">
      <c r="A17" s="82" t="s">
        <v>403</v>
      </c>
      <c r="B17" s="2" t="s">
        <v>656</v>
      </c>
      <c r="C17" s="1" t="s">
        <v>657</v>
      </c>
      <c r="D17" s="3" t="s">
        <v>658</v>
      </c>
      <c r="E17" s="2">
        <v>1</v>
      </c>
      <c r="F17" s="2">
        <v>5</v>
      </c>
      <c r="G17" s="2">
        <v>2</v>
      </c>
      <c r="I17" t="s">
        <v>1276</v>
      </c>
      <c r="J17" s="81" t="s">
        <v>1261</v>
      </c>
      <c r="K17"/>
    </row>
    <row r="18" spans="1:11" s="2" customFormat="1" x14ac:dyDescent="0.25">
      <c r="A18" s="82" t="s">
        <v>403</v>
      </c>
      <c r="B18" s="2" t="s">
        <v>659</v>
      </c>
      <c r="C18" s="1" t="s">
        <v>660</v>
      </c>
      <c r="D18" s="3" t="s">
        <v>661</v>
      </c>
      <c r="E18" s="2">
        <v>1</v>
      </c>
      <c r="F18" s="2">
        <v>3</v>
      </c>
      <c r="G18" s="2">
        <v>2</v>
      </c>
      <c r="I18" t="s">
        <v>1274</v>
      </c>
      <c r="J18" s="81" t="s">
        <v>1261</v>
      </c>
      <c r="K18"/>
    </row>
    <row r="19" spans="1:11" s="2" customFormat="1" ht="26.4" x14ac:dyDescent="0.25">
      <c r="A19" s="82" t="s">
        <v>403</v>
      </c>
      <c r="B19" s="2" t="s">
        <v>662</v>
      </c>
      <c r="C19" s="1" t="s">
        <v>663</v>
      </c>
      <c r="D19" s="3" t="s">
        <v>257</v>
      </c>
      <c r="E19" s="2">
        <v>1</v>
      </c>
      <c r="F19" s="2">
        <v>13</v>
      </c>
      <c r="G19" s="2">
        <v>5</v>
      </c>
      <c r="I19" t="s">
        <v>1275</v>
      </c>
      <c r="J19" s="81" t="s">
        <v>1261</v>
      </c>
      <c r="K19"/>
    </row>
    <row r="20" spans="1:11" s="2" customFormat="1" ht="26.4" x14ac:dyDescent="0.25">
      <c r="A20" s="82" t="s">
        <v>403</v>
      </c>
      <c r="B20" s="2" t="s">
        <v>664</v>
      </c>
      <c r="C20" s="1" t="s">
        <v>665</v>
      </c>
      <c r="D20" s="3" t="s">
        <v>277</v>
      </c>
      <c r="E20" s="2">
        <v>1</v>
      </c>
      <c r="F20" s="2">
        <v>13</v>
      </c>
      <c r="G20" s="2">
        <v>5</v>
      </c>
      <c r="I20" t="s">
        <v>1275</v>
      </c>
      <c r="J20" s="81" t="s">
        <v>1261</v>
      </c>
      <c r="K20"/>
    </row>
    <row r="21" spans="1:11" s="2" customFormat="1" ht="66" x14ac:dyDescent="0.25">
      <c r="A21" s="82" t="s">
        <v>403</v>
      </c>
      <c r="B21" s="2" t="s">
        <v>666</v>
      </c>
      <c r="C21" s="1" t="s">
        <v>667</v>
      </c>
      <c r="D21" s="3">
        <v>20.189256130772048</v>
      </c>
      <c r="E21" s="2">
        <v>1</v>
      </c>
      <c r="F21" s="2">
        <v>31</v>
      </c>
      <c r="G21" s="2">
        <v>11</v>
      </c>
      <c r="I21" t="s">
        <v>1523</v>
      </c>
      <c r="J21" s="81" t="s">
        <v>1261</v>
      </c>
      <c r="K21" t="s">
        <v>1277</v>
      </c>
    </row>
    <row r="22" spans="1:11" s="2" customFormat="1" ht="66" x14ac:dyDescent="0.25">
      <c r="A22" s="82" t="s">
        <v>403</v>
      </c>
      <c r="B22" s="2" t="s">
        <v>668</v>
      </c>
      <c r="C22" s="1" t="s">
        <v>669</v>
      </c>
      <c r="D22" s="3">
        <v>0.47220360007677831</v>
      </c>
      <c r="E22" s="2">
        <v>1</v>
      </c>
      <c r="F22" s="2">
        <v>31</v>
      </c>
      <c r="G22" s="2">
        <v>11</v>
      </c>
      <c r="I22" t="s">
        <v>1524</v>
      </c>
      <c r="J22" s="81" t="s">
        <v>1261</v>
      </c>
      <c r="K22" t="s">
        <v>1277</v>
      </c>
    </row>
    <row r="23" spans="1:11" s="2" customFormat="1" ht="66" x14ac:dyDescent="0.25">
      <c r="A23" s="82" t="s">
        <v>403</v>
      </c>
      <c r="B23" s="2" t="s">
        <v>670</v>
      </c>
      <c r="C23" s="1" t="s">
        <v>671</v>
      </c>
      <c r="D23" s="3">
        <v>1</v>
      </c>
      <c r="E23" s="2">
        <v>1</v>
      </c>
      <c r="F23" s="2">
        <v>31</v>
      </c>
      <c r="G23" s="2">
        <v>11</v>
      </c>
      <c r="I23" t="s">
        <v>1278</v>
      </c>
      <c r="J23" s="81" t="s">
        <v>1261</v>
      </c>
      <c r="K23" t="s">
        <v>1277</v>
      </c>
    </row>
    <row r="24" spans="1:11" s="2" customFormat="1" ht="66" x14ac:dyDescent="0.25">
      <c r="A24" s="82" t="s">
        <v>403</v>
      </c>
      <c r="B24" s="2" t="s">
        <v>672</v>
      </c>
      <c r="C24" s="1" t="s">
        <v>673</v>
      </c>
      <c r="D24" s="3">
        <v>0.98280098280098271</v>
      </c>
      <c r="E24" s="2">
        <v>1</v>
      </c>
      <c r="F24" s="2">
        <v>31</v>
      </c>
      <c r="G24" s="2">
        <v>11</v>
      </c>
      <c r="I24" t="s">
        <v>1279</v>
      </c>
      <c r="J24" s="81" t="s">
        <v>1261</v>
      </c>
      <c r="K24" t="s">
        <v>1277</v>
      </c>
    </row>
    <row r="25" spans="1:11" s="2" customFormat="1" ht="66" x14ac:dyDescent="0.25">
      <c r="A25" s="82" t="s">
        <v>403</v>
      </c>
      <c r="B25" s="2" t="s">
        <v>674</v>
      </c>
      <c r="C25" s="1" t="s">
        <v>675</v>
      </c>
      <c r="D25" s="3">
        <v>1</v>
      </c>
      <c r="E25" s="2">
        <v>1</v>
      </c>
      <c r="F25" s="2">
        <v>31</v>
      </c>
      <c r="G25" s="2">
        <v>11</v>
      </c>
      <c r="I25" t="s">
        <v>1280</v>
      </c>
      <c r="J25" s="81" t="s">
        <v>1261</v>
      </c>
      <c r="K25" t="s">
        <v>1277</v>
      </c>
    </row>
    <row r="26" spans="1:11" s="2" customFormat="1" ht="66" x14ac:dyDescent="0.25">
      <c r="A26" s="82" t="s">
        <v>403</v>
      </c>
      <c r="B26" s="2" t="s">
        <v>676</v>
      </c>
      <c r="C26" s="1" t="s">
        <v>677</v>
      </c>
      <c r="D26" s="3">
        <v>80</v>
      </c>
      <c r="E26" s="2">
        <v>1</v>
      </c>
      <c r="F26" s="2">
        <v>31</v>
      </c>
      <c r="G26" s="2">
        <v>11</v>
      </c>
      <c r="I26" t="s">
        <v>1281</v>
      </c>
      <c r="J26" s="81" t="s">
        <v>1261</v>
      </c>
      <c r="K26" t="s">
        <v>1277</v>
      </c>
    </row>
    <row r="27" spans="1:11" s="2" customFormat="1" ht="26.4" x14ac:dyDescent="0.25">
      <c r="A27" s="82" t="s">
        <v>403</v>
      </c>
      <c r="B27" s="2" t="s">
        <v>678</v>
      </c>
      <c r="C27" s="1" t="s">
        <v>679</v>
      </c>
      <c r="D27" s="3" t="s">
        <v>233</v>
      </c>
      <c r="E27" s="2">
        <v>1</v>
      </c>
      <c r="F27" s="2">
        <v>13</v>
      </c>
      <c r="G27" s="2">
        <v>5</v>
      </c>
      <c r="I27" t="s">
        <v>1275</v>
      </c>
      <c r="J27" s="81" t="s">
        <v>1261</v>
      </c>
      <c r="K27"/>
    </row>
    <row r="28" spans="1:11" s="2" customFormat="1" ht="184.8" x14ac:dyDescent="0.25">
      <c r="A28" s="82" t="s">
        <v>403</v>
      </c>
      <c r="B28" s="2" t="s">
        <v>680</v>
      </c>
      <c r="C28" s="1" t="s">
        <v>681</v>
      </c>
      <c r="D28" s="3">
        <v>2018</v>
      </c>
      <c r="E28" s="2">
        <v>33</v>
      </c>
      <c r="F28" s="2">
        <v>47</v>
      </c>
      <c r="G28" s="2">
        <v>16</v>
      </c>
      <c r="I28" t="s">
        <v>1282</v>
      </c>
      <c r="J28" s="81" t="s">
        <v>1261</v>
      </c>
      <c r="K28"/>
    </row>
    <row r="29" spans="1:11" s="2" customFormat="1" ht="26.4" x14ac:dyDescent="0.25">
      <c r="A29" s="82" t="s">
        <v>403</v>
      </c>
      <c r="B29" s="2" t="s">
        <v>682</v>
      </c>
      <c r="C29" s="1" t="s">
        <v>683</v>
      </c>
      <c r="D29" s="3" t="s">
        <v>232</v>
      </c>
      <c r="E29" s="2">
        <v>1</v>
      </c>
      <c r="F29" s="2">
        <v>13</v>
      </c>
      <c r="G29" s="2">
        <v>5</v>
      </c>
      <c r="I29" t="s">
        <v>1275</v>
      </c>
      <c r="J29" s="81" t="s">
        <v>1261</v>
      </c>
      <c r="K29"/>
    </row>
    <row r="30" spans="1:11" s="2" customFormat="1" ht="184.8" x14ac:dyDescent="0.25">
      <c r="A30" s="82" t="s">
        <v>403</v>
      </c>
      <c r="B30" s="2" t="s">
        <v>635</v>
      </c>
      <c r="C30" s="1" t="s">
        <v>684</v>
      </c>
      <c r="D30" s="3">
        <v>2018</v>
      </c>
      <c r="E30" s="2">
        <v>33</v>
      </c>
      <c r="F30" s="2">
        <v>47</v>
      </c>
      <c r="G30" s="2">
        <v>16</v>
      </c>
      <c r="I30" t="s">
        <v>1282</v>
      </c>
      <c r="J30" s="81" t="s">
        <v>1261</v>
      </c>
      <c r="K30"/>
    </row>
    <row r="31" spans="1:11" s="2" customFormat="1" ht="26.4" x14ac:dyDescent="0.25">
      <c r="A31" s="82" t="s">
        <v>405</v>
      </c>
      <c r="B31" s="2" t="s">
        <v>685</v>
      </c>
      <c r="C31" s="1" t="s">
        <v>686</v>
      </c>
      <c r="D31" s="3" t="s">
        <v>315</v>
      </c>
      <c r="E31" s="2">
        <v>1</v>
      </c>
      <c r="F31" s="2">
        <v>13</v>
      </c>
      <c r="G31" s="2">
        <v>5</v>
      </c>
      <c r="I31" t="s">
        <v>1316</v>
      </c>
      <c r="J31" s="81" t="s">
        <v>1261</v>
      </c>
      <c r="K31"/>
    </row>
    <row r="32" spans="1:11" s="2" customFormat="1" ht="184.8" x14ac:dyDescent="0.25">
      <c r="A32" s="82" t="s">
        <v>405</v>
      </c>
      <c r="B32" s="2" t="s">
        <v>687</v>
      </c>
      <c r="C32" s="1" t="s">
        <v>688</v>
      </c>
      <c r="D32" s="3">
        <v>2018</v>
      </c>
      <c r="E32" s="2">
        <v>19</v>
      </c>
      <c r="F32" s="2">
        <v>47</v>
      </c>
      <c r="G32" s="2">
        <v>16</v>
      </c>
      <c r="I32" t="s">
        <v>1361</v>
      </c>
      <c r="J32" s="81" t="s">
        <v>1261</v>
      </c>
      <c r="K32"/>
    </row>
    <row r="33" spans="1:16" s="2" customFormat="1" ht="26.4" x14ac:dyDescent="0.25">
      <c r="A33" s="82" t="s">
        <v>405</v>
      </c>
      <c r="B33" s="2" t="s">
        <v>689</v>
      </c>
      <c r="C33" s="1" t="s">
        <v>690</v>
      </c>
      <c r="D33" s="3">
        <v>228.96103583959902</v>
      </c>
      <c r="E33" s="2">
        <v>1</v>
      </c>
      <c r="F33" s="2">
        <v>9</v>
      </c>
      <c r="G33" s="2">
        <v>4</v>
      </c>
      <c r="I33" t="s">
        <v>1362</v>
      </c>
      <c r="J33" s="81" t="s">
        <v>1261</v>
      </c>
      <c r="K33"/>
    </row>
    <row r="34" spans="1:16" s="2" customFormat="1" x14ac:dyDescent="0.25">
      <c r="A34" s="82" t="s">
        <v>405</v>
      </c>
      <c r="B34" s="2" t="s">
        <v>691</v>
      </c>
      <c r="C34" s="1" t="s">
        <v>692</v>
      </c>
      <c r="D34" s="3">
        <v>-228.96103583959902</v>
      </c>
      <c r="E34" s="2">
        <v>1</v>
      </c>
      <c r="F34" s="2">
        <v>2</v>
      </c>
      <c r="G34" s="2">
        <v>2</v>
      </c>
      <c r="I34" t="s">
        <v>1363</v>
      </c>
      <c r="J34" s="81" t="s">
        <v>1256</v>
      </c>
      <c r="K34"/>
    </row>
    <row r="35" spans="1:16" s="2" customFormat="1" ht="184.8" x14ac:dyDescent="0.25">
      <c r="A35" s="82" t="s">
        <v>405</v>
      </c>
      <c r="B35" s="2" t="s">
        <v>693</v>
      </c>
      <c r="C35" s="1" t="s">
        <v>694</v>
      </c>
      <c r="D35" s="3">
        <v>0.9</v>
      </c>
      <c r="E35" s="2">
        <v>1</v>
      </c>
      <c r="F35" s="2">
        <v>47</v>
      </c>
      <c r="G35" s="2">
        <v>16</v>
      </c>
      <c r="I35" t="s">
        <v>1364</v>
      </c>
      <c r="J35" s="81" t="s">
        <v>1261</v>
      </c>
      <c r="K35"/>
    </row>
    <row r="36" spans="1:16" s="2" customFormat="1" ht="39.6" x14ac:dyDescent="0.25">
      <c r="A36" s="82" t="s">
        <v>405</v>
      </c>
      <c r="B36" s="2" t="s">
        <v>695</v>
      </c>
      <c r="C36" s="1" t="s">
        <v>696</v>
      </c>
      <c r="D36" s="3" t="s">
        <v>578</v>
      </c>
      <c r="E36" s="2">
        <v>1</v>
      </c>
      <c r="F36" s="2">
        <v>15</v>
      </c>
      <c r="G36" s="2">
        <v>6</v>
      </c>
      <c r="I36" t="s">
        <v>1525</v>
      </c>
      <c r="J36" s="81" t="s">
        <v>1261</v>
      </c>
      <c r="K36"/>
    </row>
    <row r="37" spans="1:16" s="2" customFormat="1" ht="26.4" x14ac:dyDescent="0.25">
      <c r="A37" s="82" t="s">
        <v>405</v>
      </c>
      <c r="B37" s="2" t="s">
        <v>697</v>
      </c>
      <c r="C37" s="1" t="s">
        <v>698</v>
      </c>
      <c r="D37" s="3" t="s">
        <v>313</v>
      </c>
      <c r="E37" s="2">
        <v>1</v>
      </c>
      <c r="F37" s="2">
        <v>13</v>
      </c>
      <c r="G37" s="2">
        <v>5</v>
      </c>
      <c r="I37" t="s">
        <v>1316</v>
      </c>
      <c r="J37" s="81" t="s">
        <v>1261</v>
      </c>
      <c r="K37"/>
    </row>
    <row r="38" spans="1:16" s="2" customFormat="1" ht="184.8" x14ac:dyDescent="0.25">
      <c r="A38" s="82" t="s">
        <v>405</v>
      </c>
      <c r="B38" s="2" t="s">
        <v>699</v>
      </c>
      <c r="C38" s="1" t="s">
        <v>700</v>
      </c>
      <c r="D38" s="3">
        <v>2018</v>
      </c>
      <c r="E38" s="2">
        <v>19</v>
      </c>
      <c r="F38" s="2">
        <v>47</v>
      </c>
      <c r="G38" s="2">
        <v>16</v>
      </c>
      <c r="I38" t="s">
        <v>1361</v>
      </c>
      <c r="J38" s="81" t="s">
        <v>1261</v>
      </c>
      <c r="K38"/>
    </row>
    <row r="39" spans="1:16" s="2" customFormat="1" ht="184.8" x14ac:dyDescent="0.25">
      <c r="A39" s="82" t="s">
        <v>405</v>
      </c>
      <c r="B39" s="2" t="s">
        <v>701</v>
      </c>
      <c r="C39" s="1" t="s">
        <v>702</v>
      </c>
      <c r="D39" s="3">
        <v>0</v>
      </c>
      <c r="E39" s="2">
        <v>1</v>
      </c>
      <c r="F39" s="2">
        <v>47</v>
      </c>
      <c r="G39" s="2">
        <v>16</v>
      </c>
      <c r="I39" t="s">
        <v>1365</v>
      </c>
      <c r="J39" s="81" t="s">
        <v>1261</v>
      </c>
      <c r="K39"/>
    </row>
    <row r="40" spans="1:16" s="2" customFormat="1" x14ac:dyDescent="0.25">
      <c r="A40" s="82" t="s">
        <v>405</v>
      </c>
      <c r="B40" s="2" t="s">
        <v>703</v>
      </c>
      <c r="C40" s="1" t="s">
        <v>704</v>
      </c>
      <c r="D40" s="3"/>
      <c r="E40" s="2">
        <v>1</v>
      </c>
      <c r="F40" s="2">
        <v>13</v>
      </c>
      <c r="G40" s="2">
        <v>5</v>
      </c>
      <c r="I40" t="s">
        <v>1316</v>
      </c>
      <c r="J40" s="81" t="s">
        <v>1261</v>
      </c>
      <c r="K40"/>
    </row>
    <row r="41" spans="1:16" s="2" customFormat="1" ht="39.6" x14ac:dyDescent="0.25">
      <c r="A41" s="82" t="s">
        <v>405</v>
      </c>
      <c r="B41" s="2" t="s">
        <v>705</v>
      </c>
      <c r="C41" s="1" t="s">
        <v>706</v>
      </c>
      <c r="D41" s="3" t="s">
        <v>578</v>
      </c>
      <c r="E41" s="2">
        <v>1</v>
      </c>
      <c r="F41" s="2">
        <v>15</v>
      </c>
      <c r="G41" s="2">
        <v>6</v>
      </c>
      <c r="I41" t="s">
        <v>1525</v>
      </c>
      <c r="J41" s="81" t="s">
        <v>1261</v>
      </c>
      <c r="K41"/>
    </row>
    <row r="42" spans="1:16" s="2" customFormat="1" ht="26.4" x14ac:dyDescent="0.25">
      <c r="A42" s="82" t="s">
        <v>405</v>
      </c>
      <c r="B42" s="2" t="s">
        <v>707</v>
      </c>
      <c r="C42" s="1" t="s">
        <v>708</v>
      </c>
      <c r="D42" s="3" t="s">
        <v>314</v>
      </c>
      <c r="E42" s="2">
        <v>1</v>
      </c>
      <c r="F42" s="2">
        <v>13</v>
      </c>
      <c r="G42" s="2">
        <v>5</v>
      </c>
      <c r="I42" t="s">
        <v>1316</v>
      </c>
      <c r="J42" s="81" t="s">
        <v>1261</v>
      </c>
      <c r="K42"/>
    </row>
    <row r="43" spans="1:16" s="2" customFormat="1" ht="184.8" x14ac:dyDescent="0.25">
      <c r="A43" s="82" t="s">
        <v>405</v>
      </c>
      <c r="B43" s="2" t="s">
        <v>709</v>
      </c>
      <c r="C43" s="1" t="s">
        <v>710</v>
      </c>
      <c r="D43" s="3">
        <v>2018</v>
      </c>
      <c r="E43" s="2">
        <v>19</v>
      </c>
      <c r="F43" s="2">
        <v>47</v>
      </c>
      <c r="G43" s="2">
        <v>16</v>
      </c>
      <c r="I43" t="s">
        <v>1361</v>
      </c>
      <c r="J43" s="81" t="s">
        <v>1261</v>
      </c>
      <c r="K43"/>
    </row>
    <row r="44" spans="1:16" ht="92.4" x14ac:dyDescent="0.25">
      <c r="A44" s="82" t="s">
        <v>405</v>
      </c>
      <c r="B44" s="40" t="s">
        <v>711</v>
      </c>
      <c r="C44" s="45" t="s">
        <v>712</v>
      </c>
      <c r="D44" s="41">
        <v>182.1280966905901</v>
      </c>
      <c r="E44" s="40">
        <v>1</v>
      </c>
      <c r="F44" s="40">
        <v>9</v>
      </c>
      <c r="G44" s="40">
        <v>4</v>
      </c>
      <c r="I44" s="7" t="s">
        <v>1366</v>
      </c>
      <c r="J44" s="81" t="s">
        <v>1292</v>
      </c>
      <c r="K44" s="7" t="s">
        <v>1559</v>
      </c>
      <c r="N44" s="46" t="s">
        <v>1560</v>
      </c>
      <c r="O44" s="46" t="s">
        <v>1561</v>
      </c>
      <c r="P44" s="46" t="s">
        <v>438</v>
      </c>
    </row>
    <row r="45" spans="1:16" s="2" customFormat="1" x14ac:dyDescent="0.25">
      <c r="A45" s="82" t="s">
        <v>405</v>
      </c>
      <c r="B45" s="2" t="s">
        <v>713</v>
      </c>
      <c r="C45" s="1" t="s">
        <v>714</v>
      </c>
      <c r="D45" s="3">
        <v>-182.1280966905901</v>
      </c>
      <c r="E45" s="2">
        <v>1</v>
      </c>
      <c r="F45" s="2">
        <v>2</v>
      </c>
      <c r="G45" s="2">
        <v>2</v>
      </c>
      <c r="I45" t="s">
        <v>1367</v>
      </c>
      <c r="J45" s="81" t="s">
        <v>1256</v>
      </c>
      <c r="K45" t="s">
        <v>1368</v>
      </c>
    </row>
    <row r="46" spans="1:16" s="2" customFormat="1" ht="184.8" x14ac:dyDescent="0.25">
      <c r="A46" s="82" t="s">
        <v>405</v>
      </c>
      <c r="B46" s="2" t="s">
        <v>715</v>
      </c>
      <c r="C46" s="1" t="s">
        <v>716</v>
      </c>
      <c r="D46" s="3">
        <v>0.9</v>
      </c>
      <c r="E46" s="2">
        <v>1</v>
      </c>
      <c r="F46" s="2">
        <v>47</v>
      </c>
      <c r="G46" s="2">
        <v>16</v>
      </c>
      <c r="I46" t="s">
        <v>1369</v>
      </c>
      <c r="J46" s="81" t="s">
        <v>1261</v>
      </c>
      <c r="K46"/>
    </row>
    <row r="47" spans="1:16" s="2" customFormat="1" ht="198" x14ac:dyDescent="0.25">
      <c r="A47" s="82" t="s">
        <v>405</v>
      </c>
      <c r="B47" s="2" t="s">
        <v>717</v>
      </c>
      <c r="C47" s="1" t="s">
        <v>718</v>
      </c>
      <c r="D47" s="3">
        <v>8.8566940298507535E-2</v>
      </c>
      <c r="E47" s="2">
        <v>1</v>
      </c>
      <c r="F47" s="2">
        <v>59</v>
      </c>
      <c r="G47" s="2">
        <v>20</v>
      </c>
      <c r="I47" t="s">
        <v>1370</v>
      </c>
      <c r="J47" s="81" t="s">
        <v>1261</v>
      </c>
      <c r="K47"/>
    </row>
    <row r="48" spans="1:16" s="2" customFormat="1" x14ac:dyDescent="0.25">
      <c r="A48" s="82" t="s">
        <v>405</v>
      </c>
      <c r="B48" s="2" t="s">
        <v>719</v>
      </c>
      <c r="C48" s="1" t="s">
        <v>720</v>
      </c>
      <c r="D48" s="3">
        <v>2018</v>
      </c>
      <c r="E48" s="2">
        <v>4</v>
      </c>
      <c r="F48" s="2">
        <v>1</v>
      </c>
      <c r="G48" s="2">
        <v>2</v>
      </c>
      <c r="I48" t="s">
        <v>1371</v>
      </c>
      <c r="J48" s="81" t="s">
        <v>1261</v>
      </c>
      <c r="K48" t="s">
        <v>1372</v>
      </c>
    </row>
    <row r="49" spans="1:11" s="2" customFormat="1" x14ac:dyDescent="0.25">
      <c r="A49" s="82" t="s">
        <v>405</v>
      </c>
      <c r="B49" s="2" t="s">
        <v>721</v>
      </c>
      <c r="C49" s="1" t="s">
        <v>722</v>
      </c>
      <c r="D49" s="3">
        <v>344.19580784872682</v>
      </c>
      <c r="E49" s="2">
        <v>11</v>
      </c>
      <c r="F49" s="2">
        <v>2</v>
      </c>
      <c r="G49" s="2">
        <v>2</v>
      </c>
      <c r="I49" t="s">
        <v>1373</v>
      </c>
      <c r="J49" s="81" t="s">
        <v>1256</v>
      </c>
      <c r="K49" t="s">
        <v>1374</v>
      </c>
    </row>
    <row r="50" spans="1:11" s="2" customFormat="1" x14ac:dyDescent="0.25">
      <c r="A50" s="82" t="s">
        <v>405</v>
      </c>
      <c r="B50" s="2" t="s">
        <v>723</v>
      </c>
      <c r="C50" s="1" t="s">
        <v>724</v>
      </c>
      <c r="D50" s="3">
        <v>0.92</v>
      </c>
      <c r="E50" s="2">
        <v>4</v>
      </c>
      <c r="F50" s="2">
        <v>1</v>
      </c>
      <c r="G50" s="2">
        <v>2</v>
      </c>
      <c r="I50" t="s">
        <v>1375</v>
      </c>
      <c r="J50" s="81" t="s">
        <v>1261</v>
      </c>
      <c r="K50" t="s">
        <v>1372</v>
      </c>
    </row>
    <row r="51" spans="1:11" s="2" customFormat="1" ht="26.4" x14ac:dyDescent="0.25">
      <c r="A51" s="82" t="s">
        <v>405</v>
      </c>
      <c r="B51" s="2" t="s">
        <v>725</v>
      </c>
      <c r="C51" s="1" t="s">
        <v>726</v>
      </c>
      <c r="D51" s="3" t="s">
        <v>328</v>
      </c>
      <c r="E51" s="2">
        <v>1</v>
      </c>
      <c r="F51" s="2">
        <v>13</v>
      </c>
      <c r="G51" s="2">
        <v>5</v>
      </c>
      <c r="I51" t="s">
        <v>1316</v>
      </c>
      <c r="J51" s="81" t="s">
        <v>1261</v>
      </c>
      <c r="K51"/>
    </row>
    <row r="52" spans="1:11" s="2" customFormat="1" ht="184.8" x14ac:dyDescent="0.25">
      <c r="A52" s="82" t="s">
        <v>405</v>
      </c>
      <c r="B52" s="2" t="s">
        <v>727</v>
      </c>
      <c r="C52" s="1" t="s">
        <v>728</v>
      </c>
      <c r="D52" s="3">
        <v>2018</v>
      </c>
      <c r="E52" s="2">
        <v>19</v>
      </c>
      <c r="F52" s="2">
        <v>47</v>
      </c>
      <c r="G52" s="2">
        <v>16</v>
      </c>
      <c r="I52" t="s">
        <v>1361</v>
      </c>
      <c r="J52" s="81" t="s">
        <v>1261</v>
      </c>
      <c r="K52"/>
    </row>
    <row r="53" spans="1:11" s="2" customFormat="1" ht="184.8" x14ac:dyDescent="0.25">
      <c r="A53" s="82" t="s">
        <v>405</v>
      </c>
      <c r="B53" s="2" t="s">
        <v>729</v>
      </c>
      <c r="C53" s="1" t="s">
        <v>730</v>
      </c>
      <c r="D53" s="3">
        <v>0</v>
      </c>
      <c r="E53" s="2">
        <v>1</v>
      </c>
      <c r="F53" s="2">
        <v>47</v>
      </c>
      <c r="G53" s="2">
        <v>16</v>
      </c>
      <c r="I53" t="s">
        <v>1369</v>
      </c>
      <c r="J53" s="81" t="s">
        <v>1261</v>
      </c>
      <c r="K53"/>
    </row>
    <row r="54" spans="1:11" s="2" customFormat="1" ht="26.4" x14ac:dyDescent="0.25">
      <c r="A54" s="82" t="s">
        <v>405</v>
      </c>
      <c r="B54" s="2" t="s">
        <v>731</v>
      </c>
      <c r="C54" s="1" t="s">
        <v>732</v>
      </c>
      <c r="D54" s="3" t="s">
        <v>309</v>
      </c>
      <c r="E54" s="2">
        <v>1</v>
      </c>
      <c r="F54" s="2">
        <v>13</v>
      </c>
      <c r="G54" s="2">
        <v>5</v>
      </c>
      <c r="I54" t="s">
        <v>1316</v>
      </c>
      <c r="J54" s="81" t="s">
        <v>1261</v>
      </c>
      <c r="K54"/>
    </row>
    <row r="55" spans="1:11" s="2" customFormat="1" ht="184.8" x14ac:dyDescent="0.25">
      <c r="A55" s="82" t="s">
        <v>405</v>
      </c>
      <c r="B55" s="2" t="s">
        <v>733</v>
      </c>
      <c r="C55" s="1" t="s">
        <v>734</v>
      </c>
      <c r="D55" s="3">
        <v>2018</v>
      </c>
      <c r="E55" s="2">
        <v>19</v>
      </c>
      <c r="F55" s="2">
        <v>47</v>
      </c>
      <c r="G55" s="2">
        <v>16</v>
      </c>
      <c r="I55" t="s">
        <v>1361</v>
      </c>
      <c r="J55" s="81" t="s">
        <v>1261</v>
      </c>
      <c r="K55"/>
    </row>
    <row r="56" spans="1:11" s="2" customFormat="1" ht="26.4" x14ac:dyDescent="0.25">
      <c r="A56" s="82" t="s">
        <v>405</v>
      </c>
      <c r="B56" s="2" t="s">
        <v>735</v>
      </c>
      <c r="C56" s="1" t="s">
        <v>736</v>
      </c>
      <c r="D56" s="3">
        <v>101.45601311057322</v>
      </c>
      <c r="E56" s="2">
        <v>1</v>
      </c>
      <c r="F56" s="2">
        <v>9</v>
      </c>
      <c r="G56" s="2">
        <v>4</v>
      </c>
      <c r="I56" t="s">
        <v>1376</v>
      </c>
      <c r="J56" s="81" t="s">
        <v>1261</v>
      </c>
      <c r="K56"/>
    </row>
    <row r="57" spans="1:11" s="2" customFormat="1" x14ac:dyDescent="0.25">
      <c r="A57" s="82" t="s">
        <v>405</v>
      </c>
      <c r="B57" s="2" t="s">
        <v>737</v>
      </c>
      <c r="C57" s="1" t="s">
        <v>738</v>
      </c>
      <c r="D57" s="3">
        <v>-101.45601311057322</v>
      </c>
      <c r="E57" s="2">
        <v>1</v>
      </c>
      <c r="F57" s="2">
        <v>2</v>
      </c>
      <c r="G57" s="2">
        <v>2</v>
      </c>
      <c r="I57" t="s">
        <v>1367</v>
      </c>
      <c r="J57" s="81" t="s">
        <v>1256</v>
      </c>
      <c r="K57"/>
    </row>
    <row r="58" spans="1:11" s="2" customFormat="1" ht="184.8" x14ac:dyDescent="0.25">
      <c r="A58" s="82" t="s">
        <v>405</v>
      </c>
      <c r="B58" s="2" t="s">
        <v>739</v>
      </c>
      <c r="C58" s="1" t="s">
        <v>740</v>
      </c>
      <c r="D58" s="3">
        <v>0.90569999999999995</v>
      </c>
      <c r="E58" s="2">
        <v>1</v>
      </c>
      <c r="F58" s="2">
        <v>47</v>
      </c>
      <c r="G58" s="2">
        <v>16</v>
      </c>
      <c r="I58" t="s">
        <v>1369</v>
      </c>
      <c r="J58" s="81" t="s">
        <v>1261</v>
      </c>
      <c r="K58"/>
    </row>
    <row r="59" spans="1:11" s="2" customFormat="1" ht="39.6" x14ac:dyDescent="0.25">
      <c r="A59" s="82" t="s">
        <v>405</v>
      </c>
      <c r="B59" s="2" t="s">
        <v>741</v>
      </c>
      <c r="C59" s="1" t="s">
        <v>742</v>
      </c>
      <c r="D59" s="3" t="s">
        <v>578</v>
      </c>
      <c r="E59" s="2">
        <v>1</v>
      </c>
      <c r="F59" s="2">
        <v>15</v>
      </c>
      <c r="G59" s="2">
        <v>6</v>
      </c>
      <c r="I59" t="s">
        <v>1525</v>
      </c>
      <c r="J59" s="81" t="s">
        <v>1261</v>
      </c>
      <c r="K59"/>
    </row>
    <row r="60" spans="1:11" s="2" customFormat="1" ht="26.4" x14ac:dyDescent="0.25">
      <c r="A60" s="82" t="s">
        <v>405</v>
      </c>
      <c r="B60" s="2" t="s">
        <v>743</v>
      </c>
      <c r="C60" s="1" t="s">
        <v>744</v>
      </c>
      <c r="D60" s="3" t="s">
        <v>310</v>
      </c>
      <c r="E60" s="2">
        <v>1</v>
      </c>
      <c r="F60" s="2">
        <v>13</v>
      </c>
      <c r="G60" s="2">
        <v>5</v>
      </c>
      <c r="I60" t="s">
        <v>1316</v>
      </c>
      <c r="J60" s="81" t="s">
        <v>1261</v>
      </c>
      <c r="K60"/>
    </row>
    <row r="61" spans="1:11" s="2" customFormat="1" ht="184.8" x14ac:dyDescent="0.25">
      <c r="A61" s="82" t="s">
        <v>405</v>
      </c>
      <c r="B61" s="2" t="s">
        <v>745</v>
      </c>
      <c r="C61" s="1" t="s">
        <v>746</v>
      </c>
      <c r="D61" s="3">
        <v>2018</v>
      </c>
      <c r="E61" s="2">
        <v>19</v>
      </c>
      <c r="F61" s="2">
        <v>47</v>
      </c>
      <c r="G61" s="2">
        <v>16</v>
      </c>
      <c r="I61" t="s">
        <v>1361</v>
      </c>
      <c r="J61" s="81" t="s">
        <v>1261</v>
      </c>
      <c r="K61"/>
    </row>
    <row r="62" spans="1:11" s="2" customFormat="1" ht="184.8" x14ac:dyDescent="0.25">
      <c r="A62" s="82" t="s">
        <v>405</v>
      </c>
      <c r="B62" s="2" t="s">
        <v>747</v>
      </c>
      <c r="C62" s="1" t="s">
        <v>748</v>
      </c>
      <c r="D62" s="3">
        <v>0</v>
      </c>
      <c r="E62" s="2">
        <v>1</v>
      </c>
      <c r="F62" s="2">
        <v>47</v>
      </c>
      <c r="G62" s="2">
        <v>16</v>
      </c>
      <c r="I62" t="s">
        <v>1369</v>
      </c>
      <c r="J62" s="81" t="s">
        <v>1261</v>
      </c>
      <c r="K62"/>
    </row>
    <row r="63" spans="1:11" s="2" customFormat="1" x14ac:dyDescent="0.25">
      <c r="A63" s="82" t="s">
        <v>405</v>
      </c>
      <c r="B63" s="2" t="s">
        <v>749</v>
      </c>
      <c r="C63" s="1" t="s">
        <v>750</v>
      </c>
      <c r="D63" s="3">
        <v>94.272742356366052</v>
      </c>
      <c r="E63" s="2">
        <v>1</v>
      </c>
      <c r="F63" s="2">
        <v>2</v>
      </c>
      <c r="G63" s="2">
        <v>2</v>
      </c>
      <c r="I63" t="s">
        <v>1377</v>
      </c>
      <c r="J63" s="81" t="s">
        <v>1256</v>
      </c>
      <c r="K63" t="s">
        <v>1378</v>
      </c>
    </row>
    <row r="64" spans="1:11" s="2" customFormat="1" x14ac:dyDescent="0.25">
      <c r="A64" s="82" t="s">
        <v>405</v>
      </c>
      <c r="B64" s="2" t="s">
        <v>751</v>
      </c>
      <c r="C64" s="1" t="s">
        <v>752</v>
      </c>
      <c r="D64" s="3"/>
      <c r="E64" s="2">
        <v>1</v>
      </c>
      <c r="F64" s="2">
        <v>13</v>
      </c>
      <c r="G64" s="2">
        <v>5</v>
      </c>
      <c r="I64" t="s">
        <v>1316</v>
      </c>
      <c r="J64" s="81" t="s">
        <v>1261</v>
      </c>
      <c r="K64"/>
    </row>
    <row r="65" spans="1:11" s="2" customFormat="1" ht="39.6" x14ac:dyDescent="0.25">
      <c r="A65" s="82" t="s">
        <v>405</v>
      </c>
      <c r="B65" s="2" t="s">
        <v>753</v>
      </c>
      <c r="C65" s="1" t="s">
        <v>754</v>
      </c>
      <c r="D65" s="3" t="s">
        <v>578</v>
      </c>
      <c r="E65" s="2">
        <v>1</v>
      </c>
      <c r="F65" s="2">
        <v>15</v>
      </c>
      <c r="G65" s="2">
        <v>6</v>
      </c>
      <c r="I65" t="s">
        <v>1525</v>
      </c>
      <c r="J65" s="81" t="s">
        <v>1261</v>
      </c>
      <c r="K65"/>
    </row>
    <row r="66" spans="1:11" s="2" customFormat="1" ht="26.4" x14ac:dyDescent="0.25">
      <c r="A66" s="82" t="s">
        <v>405</v>
      </c>
      <c r="B66" s="2" t="s">
        <v>755</v>
      </c>
      <c r="C66" s="1" t="s">
        <v>756</v>
      </c>
      <c r="D66" s="3" t="s">
        <v>311</v>
      </c>
      <c r="E66" s="2">
        <v>1</v>
      </c>
      <c r="F66" s="2">
        <v>13</v>
      </c>
      <c r="G66" s="2">
        <v>5</v>
      </c>
      <c r="I66" t="s">
        <v>1316</v>
      </c>
      <c r="J66" s="81" t="s">
        <v>1261</v>
      </c>
      <c r="K66"/>
    </row>
    <row r="67" spans="1:11" s="2" customFormat="1" ht="184.8" x14ac:dyDescent="0.25">
      <c r="A67" s="82" t="s">
        <v>405</v>
      </c>
      <c r="B67" s="2" t="s">
        <v>757</v>
      </c>
      <c r="C67" s="1" t="s">
        <v>758</v>
      </c>
      <c r="D67" s="3">
        <v>2018</v>
      </c>
      <c r="E67" s="2">
        <v>19</v>
      </c>
      <c r="F67" s="2">
        <v>47</v>
      </c>
      <c r="G67" s="2">
        <v>16</v>
      </c>
      <c r="I67" t="s">
        <v>1361</v>
      </c>
      <c r="J67" s="81" t="s">
        <v>1261</v>
      </c>
      <c r="K67"/>
    </row>
    <row r="68" spans="1:11" s="2" customFormat="1" ht="26.4" x14ac:dyDescent="0.25">
      <c r="A68" s="82" t="s">
        <v>405</v>
      </c>
      <c r="B68" s="2" t="s">
        <v>759</v>
      </c>
      <c r="C68" s="1" t="s">
        <v>760</v>
      </c>
      <c r="D68" s="3">
        <v>88.428922991783651</v>
      </c>
      <c r="E68" s="2">
        <v>1</v>
      </c>
      <c r="F68" s="2">
        <v>9</v>
      </c>
      <c r="G68" s="2">
        <v>4</v>
      </c>
      <c r="I68" t="s">
        <v>1376</v>
      </c>
      <c r="J68" s="81" t="s">
        <v>1256</v>
      </c>
      <c r="K68" t="s">
        <v>1379</v>
      </c>
    </row>
    <row r="69" spans="1:11" s="2" customFormat="1" x14ac:dyDescent="0.25">
      <c r="A69" s="82" t="s">
        <v>405</v>
      </c>
      <c r="B69" s="2" t="s">
        <v>761</v>
      </c>
      <c r="C69" s="1" t="s">
        <v>762</v>
      </c>
      <c r="D69" s="3">
        <v>-88.428922991783651</v>
      </c>
      <c r="E69" s="2">
        <v>1</v>
      </c>
      <c r="F69" s="2">
        <v>2</v>
      </c>
      <c r="G69" s="2">
        <v>2</v>
      </c>
      <c r="I69" t="s">
        <v>1367</v>
      </c>
      <c r="J69" s="81" t="s">
        <v>1256</v>
      </c>
      <c r="K69" t="s">
        <v>1368</v>
      </c>
    </row>
    <row r="70" spans="1:11" s="2" customFormat="1" ht="184.8" x14ac:dyDescent="0.25">
      <c r="A70" s="82" t="s">
        <v>405</v>
      </c>
      <c r="B70" s="2" t="s">
        <v>763</v>
      </c>
      <c r="C70" s="1" t="s">
        <v>764</v>
      </c>
      <c r="D70" s="3">
        <v>0.90569999999999995</v>
      </c>
      <c r="E70" s="2">
        <v>1</v>
      </c>
      <c r="F70" s="2">
        <v>47</v>
      </c>
      <c r="G70" s="2">
        <v>16</v>
      </c>
      <c r="I70" t="s">
        <v>1369</v>
      </c>
      <c r="J70" s="81" t="s">
        <v>1261</v>
      </c>
      <c r="K70"/>
    </row>
    <row r="71" spans="1:11" s="2" customFormat="1" ht="198" x14ac:dyDescent="0.25">
      <c r="A71" s="82" t="s">
        <v>405</v>
      </c>
      <c r="B71" s="2" t="s">
        <v>765</v>
      </c>
      <c r="C71" s="1" t="s">
        <v>766</v>
      </c>
      <c r="D71" s="3">
        <v>6.663551662556233E-2</v>
      </c>
      <c r="E71" s="2">
        <v>1</v>
      </c>
      <c r="F71" s="2">
        <v>59</v>
      </c>
      <c r="G71" s="2">
        <v>20</v>
      </c>
      <c r="I71" t="s">
        <v>1370</v>
      </c>
      <c r="J71" s="81" t="s">
        <v>1261</v>
      </c>
      <c r="K71"/>
    </row>
    <row r="72" spans="1:11" s="2" customFormat="1" ht="26.4" x14ac:dyDescent="0.25">
      <c r="A72" s="82" t="s">
        <v>405</v>
      </c>
      <c r="B72" s="2" t="s">
        <v>767</v>
      </c>
      <c r="C72" s="1" t="s">
        <v>768</v>
      </c>
      <c r="D72" s="3" t="s">
        <v>324</v>
      </c>
      <c r="E72" s="2">
        <v>1</v>
      </c>
      <c r="F72" s="2">
        <v>13</v>
      </c>
      <c r="G72" s="2">
        <v>5</v>
      </c>
      <c r="I72" t="s">
        <v>1316</v>
      </c>
      <c r="J72" s="81" t="s">
        <v>1261</v>
      </c>
      <c r="K72"/>
    </row>
    <row r="73" spans="1:11" s="2" customFormat="1" ht="184.8" x14ac:dyDescent="0.25">
      <c r="A73" s="82" t="s">
        <v>405</v>
      </c>
      <c r="B73" s="2" t="s">
        <v>769</v>
      </c>
      <c r="C73" s="1" t="s">
        <v>770</v>
      </c>
      <c r="D73" s="3">
        <v>2018</v>
      </c>
      <c r="E73" s="2">
        <v>19</v>
      </c>
      <c r="F73" s="2">
        <v>47</v>
      </c>
      <c r="G73" s="2">
        <v>16</v>
      </c>
      <c r="I73" t="s">
        <v>1361</v>
      </c>
      <c r="J73" s="81" t="s">
        <v>1261</v>
      </c>
      <c r="K73"/>
    </row>
    <row r="74" spans="1:11" s="2" customFormat="1" ht="184.8" x14ac:dyDescent="0.25">
      <c r="A74" s="82" t="s">
        <v>405</v>
      </c>
      <c r="B74" s="2" t="s">
        <v>771</v>
      </c>
      <c r="C74" s="1" t="s">
        <v>772</v>
      </c>
      <c r="D74" s="3">
        <v>0</v>
      </c>
      <c r="E74" s="2">
        <v>1</v>
      </c>
      <c r="F74" s="2">
        <v>47</v>
      </c>
      <c r="G74" s="2">
        <v>16</v>
      </c>
      <c r="I74" t="s">
        <v>1369</v>
      </c>
      <c r="J74" s="81" t="s">
        <v>1261</v>
      </c>
      <c r="K74" t="s">
        <v>1380</v>
      </c>
    </row>
    <row r="75" spans="1:11" s="2" customFormat="1" ht="39.6" x14ac:dyDescent="0.25">
      <c r="A75" s="82" t="s">
        <v>405</v>
      </c>
      <c r="B75" s="2" t="s">
        <v>773</v>
      </c>
      <c r="C75" s="1" t="s">
        <v>774</v>
      </c>
      <c r="D75" s="3" t="s">
        <v>578</v>
      </c>
      <c r="E75" s="2">
        <v>1</v>
      </c>
      <c r="F75" s="2">
        <v>15</v>
      </c>
      <c r="G75" s="2">
        <v>6</v>
      </c>
      <c r="I75" t="s">
        <v>1525</v>
      </c>
      <c r="J75" s="81" t="s">
        <v>1261</v>
      </c>
      <c r="K75"/>
    </row>
    <row r="76" spans="1:11" s="2" customFormat="1" ht="26.4" x14ac:dyDescent="0.25">
      <c r="A76" s="82" t="s">
        <v>405</v>
      </c>
      <c r="B76" s="2" t="s">
        <v>775</v>
      </c>
      <c r="C76" s="1" t="s">
        <v>776</v>
      </c>
      <c r="D76" s="3" t="s">
        <v>325</v>
      </c>
      <c r="E76" s="2">
        <v>1</v>
      </c>
      <c r="F76" s="2">
        <v>13</v>
      </c>
      <c r="G76" s="2">
        <v>5</v>
      </c>
      <c r="I76" t="s">
        <v>1316</v>
      </c>
      <c r="J76" s="81" t="s">
        <v>1261</v>
      </c>
      <c r="K76"/>
    </row>
    <row r="77" spans="1:11" s="2" customFormat="1" ht="184.8" x14ac:dyDescent="0.25">
      <c r="A77" s="82" t="s">
        <v>405</v>
      </c>
      <c r="B77" s="2" t="s">
        <v>777</v>
      </c>
      <c r="C77" s="1" t="s">
        <v>778</v>
      </c>
      <c r="D77" s="3">
        <v>2018</v>
      </c>
      <c r="E77" s="2">
        <v>19</v>
      </c>
      <c r="F77" s="2">
        <v>47</v>
      </c>
      <c r="G77" s="2">
        <v>16</v>
      </c>
      <c r="I77" t="s">
        <v>1361</v>
      </c>
      <c r="J77" s="81" t="s">
        <v>1261</v>
      </c>
      <c r="K77"/>
    </row>
    <row r="78" spans="1:11" s="2" customFormat="1" ht="184.8" x14ac:dyDescent="0.25">
      <c r="A78" s="82" t="s">
        <v>405</v>
      </c>
      <c r="B78" s="2" t="s">
        <v>779</v>
      </c>
      <c r="C78" s="1" t="s">
        <v>780</v>
      </c>
      <c r="D78" s="3">
        <v>0</v>
      </c>
      <c r="E78" s="2">
        <v>1</v>
      </c>
      <c r="F78" s="2">
        <v>47</v>
      </c>
      <c r="G78" s="2">
        <v>16</v>
      </c>
      <c r="I78" t="s">
        <v>1369</v>
      </c>
      <c r="J78" s="81" t="s">
        <v>1261</v>
      </c>
      <c r="K78" t="s">
        <v>1380</v>
      </c>
    </row>
    <row r="79" spans="1:11" s="2" customFormat="1" ht="39.6" x14ac:dyDescent="0.25">
      <c r="A79" s="82" t="s">
        <v>405</v>
      </c>
      <c r="B79" s="2" t="s">
        <v>781</v>
      </c>
      <c r="C79" s="1" t="s">
        <v>782</v>
      </c>
      <c r="D79" s="3" t="s">
        <v>578</v>
      </c>
      <c r="E79" s="2">
        <v>1</v>
      </c>
      <c r="F79" s="2">
        <v>15</v>
      </c>
      <c r="G79" s="2">
        <v>6</v>
      </c>
      <c r="I79" t="s">
        <v>1525</v>
      </c>
      <c r="J79" s="81" t="s">
        <v>1261</v>
      </c>
      <c r="K79"/>
    </row>
    <row r="80" spans="1:11" s="2" customFormat="1" x14ac:dyDescent="0.25">
      <c r="A80" s="82" t="s">
        <v>405</v>
      </c>
      <c r="B80" s="2" t="s">
        <v>783</v>
      </c>
      <c r="C80" s="1" t="s">
        <v>784</v>
      </c>
      <c r="D80" s="3" t="s">
        <v>326</v>
      </c>
      <c r="E80" s="2">
        <v>1</v>
      </c>
      <c r="F80" s="2">
        <v>13</v>
      </c>
      <c r="G80" s="2">
        <v>5</v>
      </c>
      <c r="I80" t="s">
        <v>1316</v>
      </c>
      <c r="J80" s="81" t="s">
        <v>1261</v>
      </c>
      <c r="K80"/>
    </row>
    <row r="81" spans="1:11" s="2" customFormat="1" ht="184.8" x14ac:dyDescent="0.25">
      <c r="A81" s="82" t="s">
        <v>405</v>
      </c>
      <c r="B81" s="2" t="s">
        <v>785</v>
      </c>
      <c r="C81" s="1" t="s">
        <v>786</v>
      </c>
      <c r="D81" s="3">
        <v>2018</v>
      </c>
      <c r="E81" s="2">
        <v>19</v>
      </c>
      <c r="F81" s="2">
        <v>47</v>
      </c>
      <c r="G81" s="2">
        <v>16</v>
      </c>
      <c r="I81" t="s">
        <v>1361</v>
      </c>
      <c r="J81" s="81" t="s">
        <v>1261</v>
      </c>
      <c r="K81"/>
    </row>
    <row r="82" spans="1:11" s="2" customFormat="1" ht="184.8" x14ac:dyDescent="0.25">
      <c r="A82" s="82" t="s">
        <v>405</v>
      </c>
      <c r="B82" s="2" t="s">
        <v>787</v>
      </c>
      <c r="C82" s="1" t="s">
        <v>788</v>
      </c>
      <c r="D82" s="3">
        <v>0</v>
      </c>
      <c r="E82" s="2">
        <v>1</v>
      </c>
      <c r="F82" s="2">
        <v>47</v>
      </c>
      <c r="G82" s="2">
        <v>16</v>
      </c>
      <c r="I82" t="s">
        <v>1369</v>
      </c>
      <c r="J82" s="81" t="s">
        <v>1261</v>
      </c>
      <c r="K82" t="s">
        <v>1380</v>
      </c>
    </row>
    <row r="83" spans="1:11" s="2" customFormat="1" ht="39.6" x14ac:dyDescent="0.25">
      <c r="A83" s="82" t="s">
        <v>405</v>
      </c>
      <c r="B83" s="2" t="s">
        <v>789</v>
      </c>
      <c r="C83" s="1" t="s">
        <v>790</v>
      </c>
      <c r="D83" s="3" t="s">
        <v>578</v>
      </c>
      <c r="E83" s="2">
        <v>1</v>
      </c>
      <c r="F83" s="2">
        <v>15</v>
      </c>
      <c r="G83" s="2">
        <v>6</v>
      </c>
      <c r="I83" t="s">
        <v>1525</v>
      </c>
      <c r="J83" s="81" t="s">
        <v>1261</v>
      </c>
      <c r="K83"/>
    </row>
    <row r="84" spans="1:11" s="2" customFormat="1" x14ac:dyDescent="0.25">
      <c r="A84" s="82" t="s">
        <v>405</v>
      </c>
      <c r="B84" s="2" t="s">
        <v>791</v>
      </c>
      <c r="C84" s="1" t="s">
        <v>792</v>
      </c>
      <c r="D84" s="3" t="s">
        <v>327</v>
      </c>
      <c r="E84" s="2">
        <v>1</v>
      </c>
      <c r="F84" s="2">
        <v>13</v>
      </c>
      <c r="G84" s="2">
        <v>5</v>
      </c>
      <c r="I84" t="s">
        <v>1316</v>
      </c>
      <c r="J84" s="81" t="s">
        <v>1261</v>
      </c>
      <c r="K84"/>
    </row>
    <row r="85" spans="1:11" s="2" customFormat="1" ht="184.8" x14ac:dyDescent="0.25">
      <c r="A85" s="82" t="s">
        <v>405</v>
      </c>
      <c r="B85" s="2" t="s">
        <v>793</v>
      </c>
      <c r="C85" s="1" t="s">
        <v>794</v>
      </c>
      <c r="D85" s="3">
        <v>2018</v>
      </c>
      <c r="E85" s="2">
        <v>19</v>
      </c>
      <c r="F85" s="2">
        <v>47</v>
      </c>
      <c r="G85" s="2">
        <v>16</v>
      </c>
      <c r="I85" t="s">
        <v>1361</v>
      </c>
      <c r="J85" s="81" t="s">
        <v>1261</v>
      </c>
      <c r="K85"/>
    </row>
    <row r="86" spans="1:11" s="2" customFormat="1" ht="26.4" x14ac:dyDescent="0.25">
      <c r="A86" s="82" t="s">
        <v>405</v>
      </c>
      <c r="B86" s="2" t="s">
        <v>795</v>
      </c>
      <c r="C86" s="1" t="s">
        <v>796</v>
      </c>
      <c r="D86" s="3">
        <v>190.41131933607608</v>
      </c>
      <c r="E86" s="2">
        <v>1</v>
      </c>
      <c r="F86" s="2">
        <v>9</v>
      </c>
      <c r="G86" s="2">
        <v>4</v>
      </c>
      <c r="I86" t="s">
        <v>1376</v>
      </c>
      <c r="J86" s="81" t="s">
        <v>1256</v>
      </c>
      <c r="K86" t="s">
        <v>1381</v>
      </c>
    </row>
    <row r="87" spans="1:11" s="2" customFormat="1" x14ac:dyDescent="0.25">
      <c r="A87" s="82" t="s">
        <v>405</v>
      </c>
      <c r="B87" s="2" t="s">
        <v>797</v>
      </c>
      <c r="C87" s="1" t="s">
        <v>798</v>
      </c>
      <c r="D87" s="3">
        <v>-190.41131933607608</v>
      </c>
      <c r="E87" s="2">
        <v>1</v>
      </c>
      <c r="F87" s="2">
        <v>2</v>
      </c>
      <c r="G87" s="2">
        <v>2</v>
      </c>
      <c r="I87" t="s">
        <v>1367</v>
      </c>
      <c r="J87" s="81" t="s">
        <v>1256</v>
      </c>
      <c r="K87" t="s">
        <v>1368</v>
      </c>
    </row>
    <row r="88" spans="1:11" s="2" customFormat="1" ht="184.8" x14ac:dyDescent="0.25">
      <c r="A88" s="82" t="s">
        <v>405</v>
      </c>
      <c r="B88" s="2" t="s">
        <v>799</v>
      </c>
      <c r="C88" s="1" t="s">
        <v>800</v>
      </c>
      <c r="D88" s="3">
        <v>0.9</v>
      </c>
      <c r="E88" s="2">
        <v>1</v>
      </c>
      <c r="F88" s="2">
        <v>47</v>
      </c>
      <c r="G88" s="2">
        <v>16</v>
      </c>
      <c r="I88" t="s">
        <v>1369</v>
      </c>
      <c r="J88" s="81" t="s">
        <v>1261</v>
      </c>
      <c r="K88" t="s">
        <v>1380</v>
      </c>
    </row>
    <row r="89" spans="1:11" s="2" customFormat="1" ht="39.6" x14ac:dyDescent="0.25">
      <c r="A89" s="82" t="s">
        <v>405</v>
      </c>
      <c r="B89" s="2" t="s">
        <v>801</v>
      </c>
      <c r="C89" s="1" t="s">
        <v>802</v>
      </c>
      <c r="D89" s="3" t="s">
        <v>578</v>
      </c>
      <c r="E89" s="2">
        <v>1</v>
      </c>
      <c r="F89" s="2">
        <v>15</v>
      </c>
      <c r="G89" s="2">
        <v>6</v>
      </c>
      <c r="I89" t="s">
        <v>1525</v>
      </c>
      <c r="J89" s="81" t="s">
        <v>1261</v>
      </c>
      <c r="K89"/>
    </row>
    <row r="90" spans="1:11" s="2" customFormat="1" ht="26.4" x14ac:dyDescent="0.25">
      <c r="A90" s="82" t="s">
        <v>405</v>
      </c>
      <c r="B90" s="2" t="s">
        <v>682</v>
      </c>
      <c r="C90" s="1" t="s">
        <v>683</v>
      </c>
      <c r="D90" s="3" t="s">
        <v>308</v>
      </c>
      <c r="E90" s="2">
        <v>1</v>
      </c>
      <c r="F90" s="2">
        <v>13</v>
      </c>
      <c r="G90" s="2">
        <v>5</v>
      </c>
      <c r="I90" t="s">
        <v>1316</v>
      </c>
      <c r="J90" s="81" t="s">
        <v>1261</v>
      </c>
      <c r="K90"/>
    </row>
    <row r="91" spans="1:11" s="2" customFormat="1" ht="184.8" x14ac:dyDescent="0.25">
      <c r="A91" s="82" t="s">
        <v>405</v>
      </c>
      <c r="B91" s="2" t="s">
        <v>803</v>
      </c>
      <c r="C91" s="1" t="s">
        <v>804</v>
      </c>
      <c r="D91" s="3">
        <v>2018</v>
      </c>
      <c r="E91" s="2">
        <v>19</v>
      </c>
      <c r="F91" s="2">
        <v>47</v>
      </c>
      <c r="G91" s="2">
        <v>16</v>
      </c>
      <c r="I91" t="s">
        <v>1361</v>
      </c>
      <c r="J91" s="81" t="s">
        <v>1261</v>
      </c>
      <c r="K91"/>
    </row>
    <row r="92" spans="1:11" s="2" customFormat="1" ht="184.8" x14ac:dyDescent="0.25">
      <c r="A92" s="82" t="s">
        <v>405</v>
      </c>
      <c r="B92" s="2" t="s">
        <v>805</v>
      </c>
      <c r="C92" s="1" t="s">
        <v>806</v>
      </c>
      <c r="D92" s="3"/>
      <c r="E92" s="2">
        <v>1</v>
      </c>
      <c r="F92" s="2">
        <v>47</v>
      </c>
      <c r="G92" s="2">
        <v>16</v>
      </c>
      <c r="I92" t="s">
        <v>1369</v>
      </c>
      <c r="J92" s="81" t="s">
        <v>1261</v>
      </c>
      <c r="K92"/>
    </row>
    <row r="93" spans="1:11" s="2" customFormat="1" ht="39.6" x14ac:dyDescent="0.25">
      <c r="A93" s="82" t="s">
        <v>405</v>
      </c>
      <c r="B93" s="2" t="s">
        <v>807</v>
      </c>
      <c r="C93" s="1" t="s">
        <v>808</v>
      </c>
      <c r="D93" s="3" t="s">
        <v>578</v>
      </c>
      <c r="E93" s="2">
        <v>1</v>
      </c>
      <c r="F93" s="2">
        <v>15</v>
      </c>
      <c r="G93" s="2">
        <v>6</v>
      </c>
      <c r="I93" t="s">
        <v>1525</v>
      </c>
      <c r="J93" s="81" t="s">
        <v>1261</v>
      </c>
      <c r="K93"/>
    </row>
    <row r="94" spans="1:11" s="2" customFormat="1" ht="26.4" x14ac:dyDescent="0.25">
      <c r="A94" s="82" t="s">
        <v>405</v>
      </c>
      <c r="B94" s="2" t="s">
        <v>809</v>
      </c>
      <c r="C94" s="1" t="s">
        <v>810</v>
      </c>
      <c r="D94" s="3" t="s">
        <v>307</v>
      </c>
      <c r="E94" s="2">
        <v>1</v>
      </c>
      <c r="F94" s="2">
        <v>13</v>
      </c>
      <c r="G94" s="2">
        <v>5</v>
      </c>
      <c r="I94" t="s">
        <v>1316</v>
      </c>
      <c r="J94" s="81" t="s">
        <v>1261</v>
      </c>
      <c r="K94"/>
    </row>
    <row r="95" spans="1:11" s="2" customFormat="1" ht="184.8" x14ac:dyDescent="0.25">
      <c r="A95" s="82" t="s">
        <v>405</v>
      </c>
      <c r="B95" s="2" t="s">
        <v>811</v>
      </c>
      <c r="C95" s="1" t="s">
        <v>812</v>
      </c>
      <c r="D95" s="3">
        <v>2018</v>
      </c>
      <c r="E95" s="2">
        <v>19</v>
      </c>
      <c r="F95" s="2">
        <v>47</v>
      </c>
      <c r="G95" s="2">
        <v>16</v>
      </c>
      <c r="I95" t="s">
        <v>1361</v>
      </c>
      <c r="J95" s="81" t="s">
        <v>1261</v>
      </c>
      <c r="K95"/>
    </row>
    <row r="96" spans="1:11" s="2" customFormat="1" ht="39.6" x14ac:dyDescent="0.25">
      <c r="A96" s="82" t="s">
        <v>405</v>
      </c>
      <c r="B96" s="2" t="s">
        <v>813</v>
      </c>
      <c r="C96" s="1" t="s">
        <v>814</v>
      </c>
      <c r="D96" s="3" t="s">
        <v>578</v>
      </c>
      <c r="E96" s="2">
        <v>1</v>
      </c>
      <c r="F96" s="2">
        <v>15</v>
      </c>
      <c r="G96" s="2">
        <v>6</v>
      </c>
      <c r="I96" t="s">
        <v>1525</v>
      </c>
      <c r="J96" s="81" t="s">
        <v>1261</v>
      </c>
      <c r="K96"/>
    </row>
    <row r="97" spans="1:11" s="2" customFormat="1" ht="26.4" x14ac:dyDescent="0.25">
      <c r="A97" s="82" t="s">
        <v>405</v>
      </c>
      <c r="B97" s="2" t="s">
        <v>815</v>
      </c>
      <c r="C97" s="1" t="s">
        <v>816</v>
      </c>
      <c r="D97" s="3" t="s">
        <v>318</v>
      </c>
      <c r="E97" s="2">
        <v>1</v>
      </c>
      <c r="F97" s="2">
        <v>13</v>
      </c>
      <c r="G97" s="2">
        <v>5</v>
      </c>
      <c r="I97" t="s">
        <v>1316</v>
      </c>
      <c r="J97" s="81" t="s">
        <v>1261</v>
      </c>
      <c r="K97"/>
    </row>
    <row r="98" spans="1:11" s="2" customFormat="1" ht="145.19999999999999" x14ac:dyDescent="0.25">
      <c r="A98" s="82" t="s">
        <v>405</v>
      </c>
      <c r="B98" s="2" t="s">
        <v>817</v>
      </c>
      <c r="C98" s="1" t="s">
        <v>818</v>
      </c>
      <c r="D98" s="3" t="s">
        <v>278</v>
      </c>
      <c r="E98" s="2">
        <v>1</v>
      </c>
      <c r="F98" s="2">
        <v>65</v>
      </c>
      <c r="G98" s="2">
        <v>22</v>
      </c>
      <c r="I98" t="s">
        <v>1382</v>
      </c>
      <c r="J98" s="81" t="s">
        <v>1261</v>
      </c>
      <c r="K98" t="s">
        <v>1277</v>
      </c>
    </row>
    <row r="99" spans="1:11" s="2" customFormat="1" ht="184.8" x14ac:dyDescent="0.25">
      <c r="A99" s="82" t="s">
        <v>405</v>
      </c>
      <c r="B99" s="2" t="s">
        <v>819</v>
      </c>
      <c r="C99" s="1" t="s">
        <v>820</v>
      </c>
      <c r="D99" s="3">
        <v>2018</v>
      </c>
      <c r="E99" s="2">
        <v>19</v>
      </c>
      <c r="F99" s="2">
        <v>47</v>
      </c>
      <c r="G99" s="2">
        <v>16</v>
      </c>
      <c r="I99" t="s">
        <v>1361</v>
      </c>
      <c r="J99" s="81" t="s">
        <v>1261</v>
      </c>
      <c r="K99"/>
    </row>
    <row r="100" spans="1:11" s="2" customFormat="1" ht="184.8" x14ac:dyDescent="0.25">
      <c r="A100" s="82" t="s">
        <v>405</v>
      </c>
      <c r="B100" s="2" t="s">
        <v>821</v>
      </c>
      <c r="C100" s="1" t="s">
        <v>822</v>
      </c>
      <c r="D100" s="3"/>
      <c r="E100" s="2">
        <v>1</v>
      </c>
      <c r="F100" s="2">
        <v>47</v>
      </c>
      <c r="G100" s="2">
        <v>16</v>
      </c>
      <c r="I100" t="s">
        <v>1369</v>
      </c>
      <c r="J100" s="81" t="s">
        <v>1261</v>
      </c>
      <c r="K100"/>
    </row>
    <row r="101" spans="1:11" s="2" customFormat="1" ht="39.6" x14ac:dyDescent="0.25">
      <c r="A101" s="82" t="s">
        <v>405</v>
      </c>
      <c r="B101" s="2" t="s">
        <v>823</v>
      </c>
      <c r="C101" s="1" t="s">
        <v>824</v>
      </c>
      <c r="D101" s="3" t="s">
        <v>578</v>
      </c>
      <c r="E101" s="2">
        <v>1</v>
      </c>
      <c r="F101" s="2">
        <v>15</v>
      </c>
      <c r="G101" s="2">
        <v>6</v>
      </c>
      <c r="I101" t="s">
        <v>1525</v>
      </c>
      <c r="J101" s="81" t="s">
        <v>1261</v>
      </c>
      <c r="K101"/>
    </row>
    <row r="102" spans="1:11" s="2" customFormat="1" ht="26.4" x14ac:dyDescent="0.25">
      <c r="A102" s="82" t="s">
        <v>405</v>
      </c>
      <c r="B102" s="2" t="s">
        <v>825</v>
      </c>
      <c r="C102" s="1" t="s">
        <v>826</v>
      </c>
      <c r="D102" s="3" t="s">
        <v>321</v>
      </c>
      <c r="E102" s="2">
        <v>1</v>
      </c>
      <c r="F102" s="2">
        <v>13</v>
      </c>
      <c r="G102" s="2">
        <v>5</v>
      </c>
      <c r="I102" t="s">
        <v>1316</v>
      </c>
      <c r="J102" s="81" t="s">
        <v>1261</v>
      </c>
      <c r="K102"/>
    </row>
    <row r="103" spans="1:11" s="2" customFormat="1" ht="184.8" x14ac:dyDescent="0.25">
      <c r="A103" s="82" t="s">
        <v>405</v>
      </c>
      <c r="B103" s="2" t="s">
        <v>827</v>
      </c>
      <c r="C103" s="1" t="s">
        <v>828</v>
      </c>
      <c r="D103" s="3">
        <v>2018</v>
      </c>
      <c r="E103" s="2">
        <v>19</v>
      </c>
      <c r="F103" s="2">
        <v>47</v>
      </c>
      <c r="G103" s="2">
        <v>16</v>
      </c>
      <c r="I103" t="s">
        <v>1361</v>
      </c>
      <c r="J103" s="81" t="s">
        <v>1261</v>
      </c>
      <c r="K103"/>
    </row>
    <row r="104" spans="1:11" s="2" customFormat="1" ht="184.8" x14ac:dyDescent="0.25">
      <c r="A104" s="82" t="s">
        <v>405</v>
      </c>
      <c r="B104" s="2" t="s">
        <v>829</v>
      </c>
      <c r="C104" s="1" t="s">
        <v>830</v>
      </c>
      <c r="D104" s="3"/>
      <c r="E104" s="2">
        <v>1</v>
      </c>
      <c r="F104" s="2">
        <v>47</v>
      </c>
      <c r="G104" s="2">
        <v>16</v>
      </c>
      <c r="I104" t="s">
        <v>1369</v>
      </c>
      <c r="J104" s="81" t="s">
        <v>1261</v>
      </c>
      <c r="K104"/>
    </row>
    <row r="105" spans="1:11" s="2" customFormat="1" ht="39.6" x14ac:dyDescent="0.25">
      <c r="A105" s="82" t="s">
        <v>405</v>
      </c>
      <c r="B105" s="2" t="s">
        <v>831</v>
      </c>
      <c r="C105" s="1" t="s">
        <v>832</v>
      </c>
      <c r="D105" s="3" t="s">
        <v>578</v>
      </c>
      <c r="E105" s="2">
        <v>1</v>
      </c>
      <c r="F105" s="2">
        <v>15</v>
      </c>
      <c r="G105" s="2">
        <v>6</v>
      </c>
      <c r="I105" t="s">
        <v>1525</v>
      </c>
      <c r="J105" s="81" t="s">
        <v>1261</v>
      </c>
      <c r="K105"/>
    </row>
    <row r="106" spans="1:11" s="2" customFormat="1" ht="26.4" x14ac:dyDescent="0.25">
      <c r="A106" s="82" t="s">
        <v>405</v>
      </c>
      <c r="B106" s="2" t="s">
        <v>833</v>
      </c>
      <c r="C106" s="1" t="s">
        <v>834</v>
      </c>
      <c r="D106" s="3" t="s">
        <v>320</v>
      </c>
      <c r="E106" s="2">
        <v>1</v>
      </c>
      <c r="F106" s="2">
        <v>13</v>
      </c>
      <c r="G106" s="2">
        <v>5</v>
      </c>
      <c r="I106" t="s">
        <v>1316</v>
      </c>
      <c r="J106" s="81" t="s">
        <v>1261</v>
      </c>
      <c r="K106"/>
    </row>
    <row r="107" spans="1:11" s="2" customFormat="1" ht="184.8" x14ac:dyDescent="0.25">
      <c r="A107" s="82" t="s">
        <v>405</v>
      </c>
      <c r="B107" s="2" t="s">
        <v>835</v>
      </c>
      <c r="C107" s="1" t="s">
        <v>836</v>
      </c>
      <c r="D107" s="3">
        <v>2018</v>
      </c>
      <c r="E107" s="2">
        <v>19</v>
      </c>
      <c r="F107" s="2">
        <v>47</v>
      </c>
      <c r="G107" s="2">
        <v>16</v>
      </c>
      <c r="I107" t="s">
        <v>1361</v>
      </c>
      <c r="J107" s="81" t="s">
        <v>1261</v>
      </c>
      <c r="K107"/>
    </row>
    <row r="108" spans="1:11" s="2" customFormat="1" ht="184.8" x14ac:dyDescent="0.25">
      <c r="A108" s="82" t="s">
        <v>405</v>
      </c>
      <c r="B108" s="2" t="s">
        <v>837</v>
      </c>
      <c r="C108" s="1" t="s">
        <v>838</v>
      </c>
      <c r="D108" s="3"/>
      <c r="E108" s="2">
        <v>1</v>
      </c>
      <c r="F108" s="2">
        <v>47</v>
      </c>
      <c r="G108" s="2">
        <v>16</v>
      </c>
      <c r="I108" t="s">
        <v>1369</v>
      </c>
      <c r="J108" s="81" t="s">
        <v>1261</v>
      </c>
      <c r="K108"/>
    </row>
    <row r="109" spans="1:11" s="2" customFormat="1" ht="39.6" x14ac:dyDescent="0.25">
      <c r="A109" s="82" t="s">
        <v>405</v>
      </c>
      <c r="B109" s="2" t="s">
        <v>839</v>
      </c>
      <c r="C109" s="1" t="s">
        <v>840</v>
      </c>
      <c r="D109" s="3" t="s">
        <v>578</v>
      </c>
      <c r="E109" s="2">
        <v>1</v>
      </c>
      <c r="F109" s="2">
        <v>15</v>
      </c>
      <c r="G109" s="2">
        <v>6</v>
      </c>
      <c r="I109" t="s">
        <v>1525</v>
      </c>
      <c r="J109" s="81" t="s">
        <v>1261</v>
      </c>
      <c r="K109"/>
    </row>
    <row r="110" spans="1:11" s="2" customFormat="1" ht="26.4" x14ac:dyDescent="0.25">
      <c r="A110" s="82" t="s">
        <v>405</v>
      </c>
      <c r="B110" s="2" t="s">
        <v>841</v>
      </c>
      <c r="C110" s="1" t="s">
        <v>842</v>
      </c>
      <c r="D110" s="3" t="s">
        <v>304</v>
      </c>
      <c r="E110" s="2">
        <v>1</v>
      </c>
      <c r="F110" s="2">
        <v>13</v>
      </c>
      <c r="G110" s="2">
        <v>5</v>
      </c>
      <c r="I110" t="s">
        <v>1316</v>
      </c>
      <c r="J110" s="81" t="s">
        <v>1261</v>
      </c>
      <c r="K110"/>
    </row>
    <row r="111" spans="1:11" s="2" customFormat="1" ht="145.19999999999999" x14ac:dyDescent="0.25">
      <c r="A111" s="82" t="s">
        <v>405</v>
      </c>
      <c r="B111" s="2" t="s">
        <v>843</v>
      </c>
      <c r="C111" s="1" t="s">
        <v>844</v>
      </c>
      <c r="D111" s="3" t="s">
        <v>214</v>
      </c>
      <c r="E111" s="2">
        <v>1</v>
      </c>
      <c r="F111" s="2">
        <v>65</v>
      </c>
      <c r="G111" s="2">
        <v>22</v>
      </c>
      <c r="I111" t="s">
        <v>1382</v>
      </c>
      <c r="J111" s="81" t="s">
        <v>1261</v>
      </c>
      <c r="K111" t="s">
        <v>1277</v>
      </c>
    </row>
    <row r="112" spans="1:11" s="2" customFormat="1" ht="184.8" x14ac:dyDescent="0.25">
      <c r="A112" s="82" t="s">
        <v>405</v>
      </c>
      <c r="B112" s="2" t="s">
        <v>845</v>
      </c>
      <c r="C112" s="1" t="s">
        <v>846</v>
      </c>
      <c r="D112" s="3">
        <v>2018</v>
      </c>
      <c r="E112" s="2">
        <v>19</v>
      </c>
      <c r="F112" s="2">
        <v>47</v>
      </c>
      <c r="G112" s="2">
        <v>16</v>
      </c>
      <c r="I112" t="s">
        <v>1361</v>
      </c>
      <c r="J112" s="81" t="s">
        <v>1261</v>
      </c>
      <c r="K112"/>
    </row>
    <row r="113" spans="1:11" s="2" customFormat="1" ht="184.8" x14ac:dyDescent="0.25">
      <c r="A113" s="82" t="s">
        <v>405</v>
      </c>
      <c r="B113" s="2" t="s">
        <v>847</v>
      </c>
      <c r="C113" s="1" t="s">
        <v>848</v>
      </c>
      <c r="D113" s="3"/>
      <c r="E113" s="2">
        <v>1</v>
      </c>
      <c r="F113" s="2">
        <v>47</v>
      </c>
      <c r="G113" s="2">
        <v>16</v>
      </c>
      <c r="I113" t="s">
        <v>1369</v>
      </c>
      <c r="J113" s="81" t="s">
        <v>1261</v>
      </c>
      <c r="K113"/>
    </row>
    <row r="114" spans="1:11" s="2" customFormat="1" ht="39.6" x14ac:dyDescent="0.25">
      <c r="A114" s="82" t="s">
        <v>405</v>
      </c>
      <c r="B114" s="2" t="s">
        <v>849</v>
      </c>
      <c r="C114" s="1" t="s">
        <v>850</v>
      </c>
      <c r="D114" s="3" t="s">
        <v>578</v>
      </c>
      <c r="E114" s="2">
        <v>1</v>
      </c>
      <c r="F114" s="2">
        <v>15</v>
      </c>
      <c r="G114" s="2">
        <v>6</v>
      </c>
      <c r="I114" t="s">
        <v>1525</v>
      </c>
      <c r="J114" s="81" t="s">
        <v>1261</v>
      </c>
      <c r="K114"/>
    </row>
    <row r="115" spans="1:11" s="2" customFormat="1" x14ac:dyDescent="0.25">
      <c r="A115" s="82" t="s">
        <v>405</v>
      </c>
      <c r="B115" s="2" t="s">
        <v>851</v>
      </c>
      <c r="C115" s="1" t="s">
        <v>852</v>
      </c>
      <c r="D115" s="3" t="s">
        <v>425</v>
      </c>
      <c r="E115" s="2">
        <v>1</v>
      </c>
      <c r="F115" s="2">
        <v>13</v>
      </c>
      <c r="G115" s="2">
        <v>5</v>
      </c>
      <c r="I115" t="s">
        <v>1316</v>
      </c>
      <c r="J115" s="81" t="s">
        <v>1261</v>
      </c>
      <c r="K115"/>
    </row>
    <row r="116" spans="1:11" s="2" customFormat="1" ht="184.8" x14ac:dyDescent="0.25">
      <c r="A116" s="82" t="s">
        <v>405</v>
      </c>
      <c r="B116" s="2" t="s">
        <v>853</v>
      </c>
      <c r="C116" s="1" t="s">
        <v>854</v>
      </c>
      <c r="D116" s="3">
        <v>2018</v>
      </c>
      <c r="E116" s="2">
        <v>19</v>
      </c>
      <c r="F116" s="2">
        <v>47</v>
      </c>
      <c r="G116" s="2">
        <v>16</v>
      </c>
      <c r="I116" t="s">
        <v>1361</v>
      </c>
      <c r="J116" s="81" t="s">
        <v>1261</v>
      </c>
      <c r="K116"/>
    </row>
    <row r="117" spans="1:11" s="2" customFormat="1" ht="26.4" x14ac:dyDescent="0.25">
      <c r="A117" s="82" t="s">
        <v>405</v>
      </c>
      <c r="B117" s="2" t="s">
        <v>855</v>
      </c>
      <c r="C117" s="1" t="s">
        <v>856</v>
      </c>
      <c r="D117" s="3">
        <v>243.56626506024097</v>
      </c>
      <c r="E117" s="2">
        <v>1</v>
      </c>
      <c r="F117" s="2">
        <v>16</v>
      </c>
      <c r="G117" s="2">
        <v>6</v>
      </c>
      <c r="I117" t="s">
        <v>1383</v>
      </c>
      <c r="J117" s="81" t="s">
        <v>1256</v>
      </c>
      <c r="K117" t="s">
        <v>1384</v>
      </c>
    </row>
    <row r="118" spans="1:11" s="2" customFormat="1" x14ac:dyDescent="0.25">
      <c r="A118" s="82" t="s">
        <v>405</v>
      </c>
      <c r="B118" s="2" t="s">
        <v>857</v>
      </c>
      <c r="C118" s="1" t="s">
        <v>858</v>
      </c>
      <c r="D118" s="3">
        <v>-243.56626506024097</v>
      </c>
      <c r="E118" s="2">
        <v>1</v>
      </c>
      <c r="F118" s="2">
        <v>2</v>
      </c>
      <c r="G118" s="2">
        <v>2</v>
      </c>
      <c r="I118" t="s">
        <v>1367</v>
      </c>
      <c r="J118" s="81" t="s">
        <v>1256</v>
      </c>
      <c r="K118" t="s">
        <v>1368</v>
      </c>
    </row>
    <row r="119" spans="1:11" s="2" customFormat="1" ht="184.8" x14ac:dyDescent="0.25">
      <c r="A119" s="82" t="s">
        <v>405</v>
      </c>
      <c r="B119" s="2" t="s">
        <v>859</v>
      </c>
      <c r="C119" s="1" t="s">
        <v>860</v>
      </c>
      <c r="D119" s="3">
        <v>0.95</v>
      </c>
      <c r="E119" s="2">
        <v>1</v>
      </c>
      <c r="F119" s="2">
        <v>47</v>
      </c>
      <c r="G119" s="2">
        <v>16</v>
      </c>
      <c r="I119" t="s">
        <v>1369</v>
      </c>
      <c r="J119" s="81" t="s">
        <v>1261</v>
      </c>
      <c r="K119"/>
    </row>
    <row r="120" spans="1:11" s="2" customFormat="1" ht="39.6" x14ac:dyDescent="0.25">
      <c r="A120" s="82" t="s">
        <v>405</v>
      </c>
      <c r="B120" s="2" t="s">
        <v>861</v>
      </c>
      <c r="C120" s="1" t="s">
        <v>862</v>
      </c>
      <c r="D120" s="3" t="s">
        <v>578</v>
      </c>
      <c r="E120" s="2">
        <v>1</v>
      </c>
      <c r="F120" s="2">
        <v>15</v>
      </c>
      <c r="G120" s="2">
        <v>6</v>
      </c>
      <c r="I120" t="s">
        <v>1525</v>
      </c>
      <c r="J120" s="81" t="s">
        <v>1261</v>
      </c>
      <c r="K120"/>
    </row>
    <row r="121" spans="1:11" s="2" customFormat="1" x14ac:dyDescent="0.25">
      <c r="A121" s="82" t="s">
        <v>405</v>
      </c>
      <c r="B121" s="2" t="s">
        <v>863</v>
      </c>
      <c r="C121" s="1" t="s">
        <v>864</v>
      </c>
      <c r="D121" s="3" t="s">
        <v>865</v>
      </c>
      <c r="E121" s="2">
        <v>16</v>
      </c>
      <c r="F121" s="2">
        <v>6</v>
      </c>
      <c r="G121" s="2">
        <v>3</v>
      </c>
      <c r="I121" t="s">
        <v>1385</v>
      </c>
      <c r="J121" s="81" t="s">
        <v>1261</v>
      </c>
      <c r="K121"/>
    </row>
    <row r="122" spans="1:11" s="2" customFormat="1" x14ac:dyDescent="0.25">
      <c r="A122" s="82" t="s">
        <v>405</v>
      </c>
      <c r="B122" s="2" t="s">
        <v>866</v>
      </c>
      <c r="C122" s="1" t="s">
        <v>867</v>
      </c>
      <c r="D122" s="3" t="s">
        <v>335</v>
      </c>
      <c r="E122" s="2">
        <v>1</v>
      </c>
      <c r="F122" s="2">
        <v>13</v>
      </c>
      <c r="G122" s="2">
        <v>5</v>
      </c>
      <c r="I122" t="s">
        <v>1316</v>
      </c>
      <c r="J122" s="81" t="s">
        <v>1261</v>
      </c>
      <c r="K122"/>
    </row>
    <row r="123" spans="1:11" s="2" customFormat="1" ht="184.8" x14ac:dyDescent="0.25">
      <c r="A123" s="82" t="s">
        <v>405</v>
      </c>
      <c r="B123" s="2" t="s">
        <v>868</v>
      </c>
      <c r="C123" s="1" t="s">
        <v>869</v>
      </c>
      <c r="D123" s="3">
        <v>2018</v>
      </c>
      <c r="E123" s="2">
        <v>19</v>
      </c>
      <c r="F123" s="2">
        <v>47</v>
      </c>
      <c r="G123" s="2">
        <v>16</v>
      </c>
      <c r="I123" t="s">
        <v>1361</v>
      </c>
      <c r="J123" s="81" t="s">
        <v>1261</v>
      </c>
      <c r="K123"/>
    </row>
    <row r="124" spans="1:11" s="2" customFormat="1" x14ac:dyDescent="0.25">
      <c r="A124" s="82" t="s">
        <v>405</v>
      </c>
      <c r="B124" s="2" t="s">
        <v>870</v>
      </c>
      <c r="C124" s="1" t="s">
        <v>871</v>
      </c>
      <c r="D124" s="3">
        <v>1.0559999999999998</v>
      </c>
      <c r="E124" s="2">
        <v>2</v>
      </c>
      <c r="F124" s="2">
        <v>7</v>
      </c>
      <c r="G124" s="2">
        <v>3</v>
      </c>
      <c r="I124" t="s">
        <v>1386</v>
      </c>
      <c r="J124" s="81" t="s">
        <v>1261</v>
      </c>
      <c r="K124"/>
    </row>
    <row r="125" spans="1:11" s="2" customFormat="1" x14ac:dyDescent="0.25">
      <c r="A125" s="82" t="s">
        <v>405</v>
      </c>
      <c r="B125" s="2" t="s">
        <v>872</v>
      </c>
      <c r="C125" s="1" t="s">
        <v>873</v>
      </c>
      <c r="D125" s="3">
        <v>0</v>
      </c>
      <c r="E125" s="2">
        <v>1</v>
      </c>
      <c r="F125" s="2">
        <v>7</v>
      </c>
      <c r="G125" s="2">
        <v>3</v>
      </c>
      <c r="I125" t="s">
        <v>1387</v>
      </c>
      <c r="J125" s="81" t="s">
        <v>1261</v>
      </c>
      <c r="K125"/>
    </row>
    <row r="126" spans="1:11" s="2" customFormat="1" x14ac:dyDescent="0.25">
      <c r="A126" s="82" t="s">
        <v>405</v>
      </c>
      <c r="B126" s="2" t="s">
        <v>874</v>
      </c>
      <c r="C126" s="1" t="s">
        <v>875</v>
      </c>
      <c r="D126" s="3">
        <v>0.27025985310750922</v>
      </c>
      <c r="E126" s="2">
        <v>1</v>
      </c>
      <c r="F126" s="2">
        <v>7</v>
      </c>
      <c r="G126" s="2">
        <v>3</v>
      </c>
      <c r="I126" t="s">
        <v>1388</v>
      </c>
      <c r="J126" s="81" t="s">
        <v>1261</v>
      </c>
      <c r="K126"/>
    </row>
    <row r="127" spans="1:11" s="2" customFormat="1" ht="66" x14ac:dyDescent="0.25">
      <c r="A127" s="82" t="s">
        <v>405</v>
      </c>
      <c r="B127" s="2" t="s">
        <v>876</v>
      </c>
      <c r="C127" s="1" t="s">
        <v>877</v>
      </c>
      <c r="D127" s="3">
        <v>0.57154116819141432</v>
      </c>
      <c r="E127" s="2">
        <v>16</v>
      </c>
      <c r="F127" s="2">
        <v>37</v>
      </c>
      <c r="G127" s="2">
        <v>13</v>
      </c>
      <c r="I127" t="s">
        <v>1389</v>
      </c>
      <c r="J127" s="81" t="s">
        <v>1261</v>
      </c>
      <c r="K127"/>
    </row>
    <row r="128" spans="1:11" s="2" customFormat="1" ht="184.8" x14ac:dyDescent="0.25">
      <c r="A128" s="82" t="s">
        <v>405</v>
      </c>
      <c r="B128" s="2" t="s">
        <v>878</v>
      </c>
      <c r="C128" s="1" t="s">
        <v>879</v>
      </c>
      <c r="D128" s="3">
        <v>2018</v>
      </c>
      <c r="E128" s="2">
        <v>16</v>
      </c>
      <c r="F128" s="2">
        <v>47</v>
      </c>
      <c r="G128" s="2">
        <v>16</v>
      </c>
      <c r="I128" t="s">
        <v>1361</v>
      </c>
      <c r="J128" s="81" t="s">
        <v>1261</v>
      </c>
      <c r="K128"/>
    </row>
    <row r="129" spans="1:11" s="2" customFormat="1" ht="184.8" x14ac:dyDescent="0.25">
      <c r="A129" s="82" t="s">
        <v>405</v>
      </c>
      <c r="B129" s="2" t="s">
        <v>880</v>
      </c>
      <c r="C129" s="1" t="s">
        <v>881</v>
      </c>
      <c r="D129" s="3">
        <v>1</v>
      </c>
      <c r="E129" s="2">
        <v>2</v>
      </c>
      <c r="F129" s="2">
        <v>47</v>
      </c>
      <c r="G129" s="2">
        <v>16</v>
      </c>
      <c r="I129" t="s">
        <v>1390</v>
      </c>
      <c r="J129" s="81" t="s">
        <v>1261</v>
      </c>
      <c r="K129"/>
    </row>
    <row r="130" spans="1:11" s="2" customFormat="1" x14ac:dyDescent="0.25">
      <c r="A130" s="82" t="s">
        <v>405</v>
      </c>
      <c r="B130" s="2" t="s">
        <v>882</v>
      </c>
      <c r="C130" s="1" t="s">
        <v>883</v>
      </c>
      <c r="D130" s="3">
        <v>0</v>
      </c>
      <c r="E130" s="2">
        <v>1</v>
      </c>
      <c r="F130" s="2">
        <v>7</v>
      </c>
      <c r="G130" s="2">
        <v>3</v>
      </c>
      <c r="I130" t="s">
        <v>1387</v>
      </c>
      <c r="J130" s="81" t="s">
        <v>1261</v>
      </c>
      <c r="K130"/>
    </row>
    <row r="131" spans="1:11" s="2" customFormat="1" x14ac:dyDescent="0.25">
      <c r="A131" s="82" t="s">
        <v>405</v>
      </c>
      <c r="B131" s="2" t="s">
        <v>884</v>
      </c>
      <c r="C131" s="1" t="s">
        <v>885</v>
      </c>
      <c r="D131" s="3">
        <v>0.71354546371021232</v>
      </c>
      <c r="E131" s="2">
        <v>1</v>
      </c>
      <c r="F131" s="2">
        <v>7</v>
      </c>
      <c r="G131" s="2">
        <v>3</v>
      </c>
      <c r="I131" t="s">
        <v>1388</v>
      </c>
      <c r="J131" s="81" t="s">
        <v>1261</v>
      </c>
      <c r="K131"/>
    </row>
    <row r="132" spans="1:11" s="2" customFormat="1" ht="66" x14ac:dyDescent="0.25">
      <c r="A132" s="82" t="s">
        <v>405</v>
      </c>
      <c r="B132" s="2" t="s">
        <v>886</v>
      </c>
      <c r="C132" s="1" t="s">
        <v>887</v>
      </c>
      <c r="D132" s="3">
        <v>0.52289936664320891</v>
      </c>
      <c r="E132" s="2">
        <v>16</v>
      </c>
      <c r="F132" s="2">
        <v>37</v>
      </c>
      <c r="G132" s="2">
        <v>13</v>
      </c>
      <c r="I132" t="s">
        <v>1389</v>
      </c>
      <c r="J132" s="81" t="s">
        <v>1261</v>
      </c>
      <c r="K132"/>
    </row>
    <row r="133" spans="1:11" s="2" customFormat="1" ht="184.8" x14ac:dyDescent="0.25">
      <c r="A133" s="82" t="s">
        <v>405</v>
      </c>
      <c r="B133" s="2" t="s">
        <v>888</v>
      </c>
      <c r="C133" s="1" t="s">
        <v>889</v>
      </c>
      <c r="D133" s="3">
        <v>2018</v>
      </c>
      <c r="E133" s="2">
        <v>16</v>
      </c>
      <c r="F133" s="2">
        <v>47</v>
      </c>
      <c r="G133" s="2">
        <v>16</v>
      </c>
      <c r="I133" t="s">
        <v>1361</v>
      </c>
      <c r="J133" s="81" t="s">
        <v>1261</v>
      </c>
      <c r="K133"/>
    </row>
    <row r="134" spans="1:11" s="2" customFormat="1" ht="184.8" x14ac:dyDescent="0.25">
      <c r="A134" s="82" t="s">
        <v>405</v>
      </c>
      <c r="B134" s="2" t="s">
        <v>890</v>
      </c>
      <c r="C134" s="1" t="s">
        <v>891</v>
      </c>
      <c r="D134" s="3">
        <v>1</v>
      </c>
      <c r="E134" s="2">
        <v>2</v>
      </c>
      <c r="F134" s="2">
        <v>47</v>
      </c>
      <c r="G134" s="2">
        <v>16</v>
      </c>
      <c r="I134" t="s">
        <v>1390</v>
      </c>
      <c r="J134" s="81" t="s">
        <v>1261</v>
      </c>
      <c r="K134"/>
    </row>
    <row r="135" spans="1:11" s="2" customFormat="1" x14ac:dyDescent="0.25">
      <c r="A135" s="82" t="s">
        <v>405</v>
      </c>
      <c r="B135" s="2" t="s">
        <v>892</v>
      </c>
      <c r="C135" s="1" t="s">
        <v>893</v>
      </c>
      <c r="D135" s="3">
        <v>0</v>
      </c>
      <c r="E135" s="2">
        <v>1</v>
      </c>
      <c r="F135" s="2">
        <v>7</v>
      </c>
      <c r="G135" s="2">
        <v>3</v>
      </c>
      <c r="I135" t="s">
        <v>1387</v>
      </c>
      <c r="J135" s="81" t="s">
        <v>1261</v>
      </c>
      <c r="K135"/>
    </row>
    <row r="136" spans="1:11" s="2" customFormat="1" x14ac:dyDescent="0.25">
      <c r="A136" s="82" t="s">
        <v>405</v>
      </c>
      <c r="B136" s="2" t="s">
        <v>894</v>
      </c>
      <c r="C136" s="1" t="s">
        <v>895</v>
      </c>
      <c r="D136" s="3">
        <v>1.0066574234952059</v>
      </c>
      <c r="E136" s="2">
        <v>1</v>
      </c>
      <c r="F136" s="2">
        <v>7</v>
      </c>
      <c r="G136" s="2">
        <v>3</v>
      </c>
      <c r="I136" t="s">
        <v>1388</v>
      </c>
      <c r="J136" s="81" t="s">
        <v>1261</v>
      </c>
      <c r="K136"/>
    </row>
    <row r="137" spans="1:11" s="2" customFormat="1" ht="66" x14ac:dyDescent="0.25">
      <c r="A137" s="82" t="s">
        <v>405</v>
      </c>
      <c r="B137" s="2" t="s">
        <v>896</v>
      </c>
      <c r="C137" s="1" t="s">
        <v>897</v>
      </c>
      <c r="D137" s="3">
        <v>0.47425756509500339</v>
      </c>
      <c r="E137" s="2">
        <v>16</v>
      </c>
      <c r="F137" s="2">
        <v>37</v>
      </c>
      <c r="G137" s="2">
        <v>13</v>
      </c>
      <c r="I137" t="s">
        <v>1389</v>
      </c>
      <c r="J137" s="81" t="s">
        <v>1261</v>
      </c>
      <c r="K137"/>
    </row>
    <row r="138" spans="1:11" s="2" customFormat="1" ht="184.8" x14ac:dyDescent="0.25">
      <c r="A138" s="82" t="s">
        <v>405</v>
      </c>
      <c r="B138" s="2" t="s">
        <v>898</v>
      </c>
      <c r="C138" s="1" t="s">
        <v>899</v>
      </c>
      <c r="D138" s="3">
        <v>2018</v>
      </c>
      <c r="E138" s="2">
        <v>16</v>
      </c>
      <c r="F138" s="2">
        <v>47</v>
      </c>
      <c r="G138" s="2">
        <v>16</v>
      </c>
      <c r="I138" t="s">
        <v>1361</v>
      </c>
      <c r="J138" s="81" t="s">
        <v>1261</v>
      </c>
      <c r="K138"/>
    </row>
    <row r="139" spans="1:11" s="2" customFormat="1" ht="184.8" x14ac:dyDescent="0.25">
      <c r="A139" s="82" t="s">
        <v>405</v>
      </c>
      <c r="B139" s="2" t="s">
        <v>900</v>
      </c>
      <c r="C139" s="1" t="s">
        <v>901</v>
      </c>
      <c r="D139" s="3">
        <v>1</v>
      </c>
      <c r="E139" s="2">
        <v>2</v>
      </c>
      <c r="F139" s="2">
        <v>47</v>
      </c>
      <c r="G139" s="2">
        <v>16</v>
      </c>
      <c r="I139" t="s">
        <v>1390</v>
      </c>
      <c r="J139" s="81" t="s">
        <v>1261</v>
      </c>
      <c r="K139"/>
    </row>
    <row r="140" spans="1:11" s="2" customFormat="1" x14ac:dyDescent="0.25">
      <c r="A140" s="82" t="s">
        <v>405</v>
      </c>
      <c r="B140" s="2" t="s">
        <v>902</v>
      </c>
      <c r="C140" s="1" t="s">
        <v>903</v>
      </c>
      <c r="D140" s="3">
        <v>0.56443558995928855</v>
      </c>
      <c r="E140" s="2">
        <v>1</v>
      </c>
      <c r="F140" s="2">
        <v>7</v>
      </c>
      <c r="G140" s="2">
        <v>3</v>
      </c>
      <c r="I140" t="s">
        <v>1387</v>
      </c>
      <c r="J140" s="81" t="s">
        <v>1261</v>
      </c>
      <c r="K140"/>
    </row>
    <row r="141" spans="1:11" s="2" customFormat="1" x14ac:dyDescent="0.25">
      <c r="A141" s="82" t="s">
        <v>405</v>
      </c>
      <c r="B141" s="2" t="s">
        <v>904</v>
      </c>
      <c r="C141" s="1" t="s">
        <v>905</v>
      </c>
      <c r="D141" s="3">
        <v>2.5929728496463613</v>
      </c>
      <c r="E141" s="2">
        <v>1</v>
      </c>
      <c r="F141" s="2">
        <v>7</v>
      </c>
      <c r="G141" s="2">
        <v>3</v>
      </c>
      <c r="I141" t="s">
        <v>1388</v>
      </c>
      <c r="J141" s="81" t="s">
        <v>1261</v>
      </c>
      <c r="K141"/>
    </row>
    <row r="142" spans="1:11" s="2" customFormat="1" ht="66" x14ac:dyDescent="0.25">
      <c r="A142" s="82" t="s">
        <v>405</v>
      </c>
      <c r="B142" s="2" t="s">
        <v>906</v>
      </c>
      <c r="C142" s="1" t="s">
        <v>907</v>
      </c>
      <c r="D142" s="3">
        <v>0.42561576354679792</v>
      </c>
      <c r="E142" s="2">
        <v>16</v>
      </c>
      <c r="F142" s="2">
        <v>37</v>
      </c>
      <c r="G142" s="2">
        <v>13</v>
      </c>
      <c r="I142" t="s">
        <v>1389</v>
      </c>
      <c r="J142" s="81" t="s">
        <v>1261</v>
      </c>
      <c r="K142"/>
    </row>
    <row r="143" spans="1:11" s="2" customFormat="1" ht="184.8" x14ac:dyDescent="0.25">
      <c r="A143" s="82" t="s">
        <v>405</v>
      </c>
      <c r="B143" s="2" t="s">
        <v>908</v>
      </c>
      <c r="C143" s="1" t="s">
        <v>909</v>
      </c>
      <c r="D143" s="3">
        <v>2018</v>
      </c>
      <c r="E143" s="2">
        <v>16</v>
      </c>
      <c r="F143" s="2">
        <v>47</v>
      </c>
      <c r="G143" s="2">
        <v>16</v>
      </c>
      <c r="I143" t="s">
        <v>1361</v>
      </c>
      <c r="J143" s="81" t="s">
        <v>1261</v>
      </c>
      <c r="K143"/>
    </row>
    <row r="144" spans="1:11" s="2" customFormat="1" ht="184.8" x14ac:dyDescent="0.25">
      <c r="A144" s="82" t="s">
        <v>405</v>
      </c>
      <c r="B144" s="2" t="s">
        <v>910</v>
      </c>
      <c r="C144" s="1" t="s">
        <v>911</v>
      </c>
      <c r="D144" s="3">
        <v>1</v>
      </c>
      <c r="E144" s="2">
        <v>2</v>
      </c>
      <c r="F144" s="2">
        <v>47</v>
      </c>
      <c r="G144" s="2">
        <v>16</v>
      </c>
      <c r="I144" t="s">
        <v>1390</v>
      </c>
      <c r="J144" s="81" t="s">
        <v>1261</v>
      </c>
      <c r="K144"/>
    </row>
    <row r="145" spans="1:11" s="2" customFormat="1" x14ac:dyDescent="0.25">
      <c r="A145" s="82" t="s">
        <v>405</v>
      </c>
      <c r="B145" s="2" t="s">
        <v>912</v>
      </c>
      <c r="C145" s="1" t="s">
        <v>913</v>
      </c>
      <c r="D145" s="3">
        <v>4.5476290359379714</v>
      </c>
      <c r="E145" s="2">
        <v>1</v>
      </c>
      <c r="F145" s="2">
        <v>7</v>
      </c>
      <c r="G145" s="2">
        <v>3</v>
      </c>
      <c r="I145" t="s">
        <v>1387</v>
      </c>
      <c r="J145" s="81" t="s">
        <v>1261</v>
      </c>
      <c r="K145"/>
    </row>
    <row r="146" spans="1:11" s="2" customFormat="1" x14ac:dyDescent="0.25">
      <c r="A146" s="82" t="s">
        <v>405</v>
      </c>
      <c r="B146" s="2" t="s">
        <v>914</v>
      </c>
      <c r="C146" s="1" t="s">
        <v>915</v>
      </c>
      <c r="D146" s="3">
        <v>4.5476290359379714</v>
      </c>
      <c r="E146" s="2">
        <v>1</v>
      </c>
      <c r="F146" s="2">
        <v>7</v>
      </c>
      <c r="G146" s="2">
        <v>3</v>
      </c>
      <c r="I146" t="s">
        <v>1388</v>
      </c>
      <c r="J146" s="81" t="s">
        <v>1261</v>
      </c>
      <c r="K146"/>
    </row>
    <row r="147" spans="1:11" s="2" customFormat="1" ht="66" x14ac:dyDescent="0.25">
      <c r="A147" s="82" t="s">
        <v>405</v>
      </c>
      <c r="B147" s="2" t="s">
        <v>916</v>
      </c>
      <c r="C147" s="1" t="s">
        <v>917</v>
      </c>
      <c r="D147" s="3">
        <v>0.37697396199859246</v>
      </c>
      <c r="E147" s="2">
        <v>16</v>
      </c>
      <c r="F147" s="2">
        <v>37</v>
      </c>
      <c r="G147" s="2">
        <v>13</v>
      </c>
      <c r="I147" t="s">
        <v>1389</v>
      </c>
      <c r="J147" s="81" t="s">
        <v>1261</v>
      </c>
      <c r="K147"/>
    </row>
    <row r="148" spans="1:11" s="2" customFormat="1" ht="184.8" x14ac:dyDescent="0.25">
      <c r="A148" s="82" t="s">
        <v>405</v>
      </c>
      <c r="B148" s="2" t="s">
        <v>918</v>
      </c>
      <c r="C148" s="1" t="s">
        <v>919</v>
      </c>
      <c r="D148" s="3">
        <v>2018</v>
      </c>
      <c r="E148" s="2">
        <v>16</v>
      </c>
      <c r="F148" s="2">
        <v>47</v>
      </c>
      <c r="G148" s="2">
        <v>16</v>
      </c>
      <c r="I148" t="s">
        <v>1361</v>
      </c>
      <c r="J148" s="81" t="s">
        <v>1261</v>
      </c>
      <c r="K148"/>
    </row>
    <row r="149" spans="1:11" s="2" customFormat="1" ht="184.8" x14ac:dyDescent="0.25">
      <c r="A149" s="82" t="s">
        <v>405</v>
      </c>
      <c r="B149" s="2" t="s">
        <v>920</v>
      </c>
      <c r="C149" s="1" t="s">
        <v>921</v>
      </c>
      <c r="D149" s="3">
        <v>1</v>
      </c>
      <c r="E149" s="2">
        <v>2</v>
      </c>
      <c r="F149" s="2">
        <v>47</v>
      </c>
      <c r="G149" s="2">
        <v>16</v>
      </c>
      <c r="I149" t="s">
        <v>1390</v>
      </c>
      <c r="J149" s="81" t="s">
        <v>1261</v>
      </c>
      <c r="K149"/>
    </row>
    <row r="150" spans="1:11" s="2" customFormat="1" x14ac:dyDescent="0.25">
      <c r="A150" s="82" t="s">
        <v>405</v>
      </c>
      <c r="B150" s="2" t="s">
        <v>922</v>
      </c>
      <c r="C150" s="1" t="s">
        <v>923</v>
      </c>
      <c r="D150" s="3">
        <v>5.0916419499581718</v>
      </c>
      <c r="E150" s="2">
        <v>1</v>
      </c>
      <c r="F150" s="2">
        <v>7</v>
      </c>
      <c r="G150" s="2">
        <v>3</v>
      </c>
      <c r="I150" t="s">
        <v>1387</v>
      </c>
      <c r="J150" s="81" t="s">
        <v>1261</v>
      </c>
      <c r="K150"/>
    </row>
    <row r="151" spans="1:11" s="2" customFormat="1" x14ac:dyDescent="0.25">
      <c r="A151" s="82" t="s">
        <v>405</v>
      </c>
      <c r="B151" s="2" t="s">
        <v>924</v>
      </c>
      <c r="C151" s="1" t="s">
        <v>925</v>
      </c>
      <c r="D151" s="3">
        <v>5.0916419499581718</v>
      </c>
      <c r="E151" s="2">
        <v>1</v>
      </c>
      <c r="F151" s="2">
        <v>7</v>
      </c>
      <c r="G151" s="2">
        <v>3</v>
      </c>
      <c r="I151" t="s">
        <v>1388</v>
      </c>
      <c r="J151" s="81" t="s">
        <v>1261</v>
      </c>
      <c r="K151"/>
    </row>
    <row r="152" spans="1:11" s="2" customFormat="1" ht="66" x14ac:dyDescent="0.25">
      <c r="A152" s="82" t="s">
        <v>405</v>
      </c>
      <c r="B152" s="2" t="s">
        <v>926</v>
      </c>
      <c r="C152" s="1" t="s">
        <v>927</v>
      </c>
      <c r="D152" s="3">
        <v>0.32833216045038699</v>
      </c>
      <c r="E152" s="2">
        <v>16</v>
      </c>
      <c r="F152" s="2">
        <v>37</v>
      </c>
      <c r="G152" s="2">
        <v>13</v>
      </c>
      <c r="I152" t="s">
        <v>1389</v>
      </c>
      <c r="J152" s="81" t="s">
        <v>1261</v>
      </c>
      <c r="K152"/>
    </row>
    <row r="153" spans="1:11" s="2" customFormat="1" ht="184.8" x14ac:dyDescent="0.25">
      <c r="A153" s="82" t="s">
        <v>405</v>
      </c>
      <c r="B153" s="2" t="s">
        <v>928</v>
      </c>
      <c r="C153" s="1" t="s">
        <v>929</v>
      </c>
      <c r="D153" s="3">
        <v>2018</v>
      </c>
      <c r="E153" s="2">
        <v>16</v>
      </c>
      <c r="F153" s="2">
        <v>47</v>
      </c>
      <c r="G153" s="2">
        <v>16</v>
      </c>
      <c r="I153" t="s">
        <v>1361</v>
      </c>
      <c r="J153" s="81" t="s">
        <v>1261</v>
      </c>
      <c r="K153"/>
    </row>
    <row r="154" spans="1:11" s="2" customFormat="1" ht="184.8" x14ac:dyDescent="0.25">
      <c r="A154" s="82" t="s">
        <v>405</v>
      </c>
      <c r="B154" s="2" t="s">
        <v>930</v>
      </c>
      <c r="C154" s="1" t="s">
        <v>931</v>
      </c>
      <c r="D154" s="3">
        <v>1</v>
      </c>
      <c r="E154" s="2">
        <v>2</v>
      </c>
      <c r="F154" s="2">
        <v>47</v>
      </c>
      <c r="G154" s="2">
        <v>16</v>
      </c>
      <c r="I154" t="s">
        <v>1390</v>
      </c>
      <c r="J154" s="81" t="s">
        <v>1261</v>
      </c>
      <c r="K154"/>
    </row>
    <row r="155" spans="1:11" s="2" customFormat="1" x14ac:dyDescent="0.25">
      <c r="A155" s="82" t="s">
        <v>405</v>
      </c>
      <c r="B155" s="2" t="s">
        <v>932</v>
      </c>
      <c r="C155" s="1" t="s">
        <v>933</v>
      </c>
      <c r="D155" s="3">
        <v>7.1921234138893269</v>
      </c>
      <c r="E155" s="2">
        <v>1</v>
      </c>
      <c r="F155" s="2">
        <v>7</v>
      </c>
      <c r="G155" s="2">
        <v>3</v>
      </c>
      <c r="I155" t="s">
        <v>1387</v>
      </c>
      <c r="J155" s="81" t="s">
        <v>1261</v>
      </c>
      <c r="K155"/>
    </row>
    <row r="156" spans="1:11" s="2" customFormat="1" x14ac:dyDescent="0.25">
      <c r="A156" s="82" t="s">
        <v>405</v>
      </c>
      <c r="B156" s="2" t="s">
        <v>934</v>
      </c>
      <c r="C156" s="1" t="s">
        <v>935</v>
      </c>
      <c r="D156" s="3">
        <v>7.1921234138893269</v>
      </c>
      <c r="E156" s="2">
        <v>1</v>
      </c>
      <c r="F156" s="2">
        <v>7</v>
      </c>
      <c r="G156" s="2">
        <v>3</v>
      </c>
      <c r="I156" t="s">
        <v>1388</v>
      </c>
      <c r="J156" s="81" t="s">
        <v>1261</v>
      </c>
      <c r="K156"/>
    </row>
    <row r="157" spans="1:11" s="2" customFormat="1" ht="66" x14ac:dyDescent="0.25">
      <c r="A157" s="82" t="s">
        <v>405</v>
      </c>
      <c r="B157" s="2" t="s">
        <v>936</v>
      </c>
      <c r="C157" s="1" t="s">
        <v>937</v>
      </c>
      <c r="D157" s="3">
        <v>0.31617171006333561</v>
      </c>
      <c r="E157" s="2">
        <v>16</v>
      </c>
      <c r="F157" s="2">
        <v>37</v>
      </c>
      <c r="G157" s="2">
        <v>13</v>
      </c>
      <c r="I157" t="s">
        <v>1389</v>
      </c>
      <c r="J157" s="81" t="s">
        <v>1261</v>
      </c>
      <c r="K157"/>
    </row>
    <row r="158" spans="1:11" s="2" customFormat="1" ht="184.8" x14ac:dyDescent="0.25">
      <c r="A158" s="82" t="s">
        <v>405</v>
      </c>
      <c r="B158" s="2" t="s">
        <v>938</v>
      </c>
      <c r="C158" s="1" t="s">
        <v>939</v>
      </c>
      <c r="D158" s="3">
        <v>2018</v>
      </c>
      <c r="E158" s="2">
        <v>16</v>
      </c>
      <c r="F158" s="2">
        <v>47</v>
      </c>
      <c r="G158" s="2">
        <v>16</v>
      </c>
      <c r="I158" t="s">
        <v>1361</v>
      </c>
      <c r="J158" s="81" t="s">
        <v>1261</v>
      </c>
      <c r="K158"/>
    </row>
    <row r="159" spans="1:11" s="2" customFormat="1" ht="184.8" x14ac:dyDescent="0.25">
      <c r="A159" s="82" t="s">
        <v>405</v>
      </c>
      <c r="B159" s="2" t="s">
        <v>940</v>
      </c>
      <c r="C159" s="1" t="s">
        <v>941</v>
      </c>
      <c r="D159" s="3">
        <v>1</v>
      </c>
      <c r="E159" s="2">
        <v>2</v>
      </c>
      <c r="F159" s="2">
        <v>47</v>
      </c>
      <c r="G159" s="2">
        <v>16</v>
      </c>
      <c r="I159" t="s">
        <v>1390</v>
      </c>
      <c r="J159" s="81" t="s">
        <v>1261</v>
      </c>
      <c r="K159"/>
    </row>
    <row r="160" spans="1:11" s="2" customFormat="1" x14ac:dyDescent="0.25">
      <c r="A160" s="82" t="s">
        <v>405</v>
      </c>
      <c r="B160" s="2" t="s">
        <v>942</v>
      </c>
      <c r="C160" s="1" t="s">
        <v>943</v>
      </c>
      <c r="D160" s="3">
        <v>7.6260552133242063</v>
      </c>
      <c r="E160" s="2">
        <v>1</v>
      </c>
      <c r="F160" s="2">
        <v>7</v>
      </c>
      <c r="G160" s="2">
        <v>3</v>
      </c>
      <c r="I160" t="s">
        <v>1387</v>
      </c>
      <c r="J160" s="81" t="s">
        <v>1261</v>
      </c>
      <c r="K160"/>
    </row>
    <row r="161" spans="1:11" s="2" customFormat="1" x14ac:dyDescent="0.25">
      <c r="A161" s="82" t="s">
        <v>405</v>
      </c>
      <c r="B161" s="2" t="s">
        <v>944</v>
      </c>
      <c r="C161" s="1" t="s">
        <v>945</v>
      </c>
      <c r="D161" s="3">
        <v>7.6260552133242063</v>
      </c>
      <c r="E161" s="2">
        <v>1</v>
      </c>
      <c r="F161" s="2">
        <v>7</v>
      </c>
      <c r="G161" s="2">
        <v>3</v>
      </c>
      <c r="I161" t="s">
        <v>1388</v>
      </c>
      <c r="J161" s="81" t="s">
        <v>1261</v>
      </c>
      <c r="K161"/>
    </row>
    <row r="162" spans="1:11" s="2" customFormat="1" ht="66" x14ac:dyDescent="0.25">
      <c r="A162" s="82" t="s">
        <v>405</v>
      </c>
      <c r="B162" s="2" t="s">
        <v>946</v>
      </c>
      <c r="C162" s="1" t="s">
        <v>947</v>
      </c>
      <c r="D162" s="3">
        <v>0.26752990851513014</v>
      </c>
      <c r="E162" s="2">
        <v>16</v>
      </c>
      <c r="F162" s="2">
        <v>37</v>
      </c>
      <c r="G162" s="2">
        <v>13</v>
      </c>
      <c r="I162" t="s">
        <v>1389</v>
      </c>
      <c r="J162" s="81" t="s">
        <v>1261</v>
      </c>
      <c r="K162"/>
    </row>
    <row r="163" spans="1:11" s="2" customFormat="1" ht="184.8" x14ac:dyDescent="0.25">
      <c r="A163" s="82" t="s">
        <v>405</v>
      </c>
      <c r="B163" s="2" t="s">
        <v>948</v>
      </c>
      <c r="C163" s="1" t="s">
        <v>949</v>
      </c>
      <c r="D163" s="3">
        <v>2018</v>
      </c>
      <c r="E163" s="2">
        <v>16</v>
      </c>
      <c r="F163" s="2">
        <v>47</v>
      </c>
      <c r="G163" s="2">
        <v>16</v>
      </c>
      <c r="I163" t="s">
        <v>1361</v>
      </c>
      <c r="J163" s="81" t="s">
        <v>1261</v>
      </c>
      <c r="K163"/>
    </row>
    <row r="164" spans="1:11" s="2" customFormat="1" ht="184.8" x14ac:dyDescent="0.25">
      <c r="A164" s="82" t="s">
        <v>405</v>
      </c>
      <c r="B164" s="2" t="s">
        <v>950</v>
      </c>
      <c r="C164" s="1" t="s">
        <v>951</v>
      </c>
      <c r="D164" s="3">
        <v>1</v>
      </c>
      <c r="E164" s="2">
        <v>2</v>
      </c>
      <c r="F164" s="2">
        <v>47</v>
      </c>
      <c r="G164" s="2">
        <v>16</v>
      </c>
      <c r="I164" t="s">
        <v>1390</v>
      </c>
      <c r="J164" s="81" t="s">
        <v>1261</v>
      </c>
      <c r="K164"/>
    </row>
    <row r="165" spans="1:11" s="2" customFormat="1" x14ac:dyDescent="0.25">
      <c r="A165" s="82" t="s">
        <v>405</v>
      </c>
      <c r="B165" s="2" t="s">
        <v>952</v>
      </c>
      <c r="C165" s="1" t="s">
        <v>953</v>
      </c>
      <c r="D165" s="3">
        <v>7.8699789292856082</v>
      </c>
      <c r="E165" s="2">
        <v>1</v>
      </c>
      <c r="F165" s="2">
        <v>7</v>
      </c>
      <c r="G165" s="2">
        <v>3</v>
      </c>
      <c r="I165" t="s">
        <v>1387</v>
      </c>
      <c r="J165" s="81" t="s">
        <v>1261</v>
      </c>
      <c r="K165"/>
    </row>
    <row r="166" spans="1:11" s="2" customFormat="1" x14ac:dyDescent="0.25">
      <c r="A166" s="82" t="s">
        <v>405</v>
      </c>
      <c r="B166" s="2" t="s">
        <v>954</v>
      </c>
      <c r="C166" s="1" t="s">
        <v>955</v>
      </c>
      <c r="D166" s="3">
        <v>7.8699789292856082</v>
      </c>
      <c r="E166" s="2">
        <v>1</v>
      </c>
      <c r="F166" s="2">
        <v>7</v>
      </c>
      <c r="G166" s="2">
        <v>3</v>
      </c>
      <c r="I166" t="s">
        <v>1388</v>
      </c>
      <c r="J166" s="81" t="s">
        <v>1261</v>
      </c>
      <c r="K166"/>
    </row>
    <row r="167" spans="1:11" s="2" customFormat="1" ht="66" x14ac:dyDescent="0.25">
      <c r="A167" s="82" t="s">
        <v>405</v>
      </c>
      <c r="B167" s="2" t="s">
        <v>956</v>
      </c>
      <c r="C167" s="1" t="s">
        <v>957</v>
      </c>
      <c r="D167" s="3">
        <v>0.2067276565798733</v>
      </c>
      <c r="E167" s="2">
        <v>16</v>
      </c>
      <c r="F167" s="2">
        <v>37</v>
      </c>
      <c r="G167" s="2">
        <v>13</v>
      </c>
      <c r="I167" t="s">
        <v>1389</v>
      </c>
      <c r="J167" s="81" t="s">
        <v>1261</v>
      </c>
      <c r="K167"/>
    </row>
    <row r="168" spans="1:11" s="2" customFormat="1" ht="184.8" x14ac:dyDescent="0.25">
      <c r="A168" s="82" t="s">
        <v>405</v>
      </c>
      <c r="B168" s="2" t="s">
        <v>958</v>
      </c>
      <c r="C168" s="1" t="s">
        <v>959</v>
      </c>
      <c r="D168" s="3">
        <v>2018</v>
      </c>
      <c r="E168" s="2">
        <v>16</v>
      </c>
      <c r="F168" s="2">
        <v>47</v>
      </c>
      <c r="G168" s="2">
        <v>16</v>
      </c>
      <c r="I168" t="s">
        <v>1361</v>
      </c>
      <c r="J168" s="81" t="s">
        <v>1261</v>
      </c>
      <c r="K168"/>
    </row>
    <row r="169" spans="1:11" s="2" customFormat="1" ht="184.8" x14ac:dyDescent="0.25">
      <c r="A169" s="82" t="s">
        <v>405</v>
      </c>
      <c r="B169" s="2" t="s">
        <v>960</v>
      </c>
      <c r="C169" s="1" t="s">
        <v>961</v>
      </c>
      <c r="D169" s="3">
        <v>1</v>
      </c>
      <c r="E169" s="2">
        <v>2</v>
      </c>
      <c r="F169" s="2">
        <v>47</v>
      </c>
      <c r="G169" s="2">
        <v>16</v>
      </c>
      <c r="I169" t="s">
        <v>1390</v>
      </c>
      <c r="J169" s="81" t="s">
        <v>1261</v>
      </c>
      <c r="K169"/>
    </row>
    <row r="170" spans="1:11" s="2" customFormat="1" ht="26.4" x14ac:dyDescent="0.25">
      <c r="A170" s="82" t="s">
        <v>405</v>
      </c>
      <c r="B170" s="2" t="s">
        <v>962</v>
      </c>
      <c r="C170" s="1" t="s">
        <v>963</v>
      </c>
      <c r="D170" s="3">
        <v>0.34699999999999998</v>
      </c>
      <c r="E170" s="2">
        <v>1</v>
      </c>
      <c r="F170" s="2">
        <v>14</v>
      </c>
      <c r="G170" s="2">
        <v>5</v>
      </c>
      <c r="I170" t="s">
        <v>1526</v>
      </c>
      <c r="J170" s="81" t="s">
        <v>1261</v>
      </c>
      <c r="K170"/>
    </row>
    <row r="171" spans="1:11" s="2" customFormat="1" x14ac:dyDescent="0.25">
      <c r="A171" s="82" t="s">
        <v>405</v>
      </c>
      <c r="B171" s="2" t="s">
        <v>964</v>
      </c>
      <c r="C171" s="1" t="s">
        <v>965</v>
      </c>
      <c r="D171" s="3">
        <v>1.3879999999999999</v>
      </c>
      <c r="E171" s="2">
        <v>1</v>
      </c>
      <c r="F171" s="2">
        <v>7</v>
      </c>
      <c r="G171" s="2">
        <v>3</v>
      </c>
      <c r="I171" t="s">
        <v>1527</v>
      </c>
      <c r="J171" s="81" t="s">
        <v>1261</v>
      </c>
      <c r="K171"/>
    </row>
    <row r="172" spans="1:11" s="2" customFormat="1" ht="66" x14ac:dyDescent="0.25">
      <c r="A172" s="82" t="s">
        <v>405</v>
      </c>
      <c r="B172" s="2" t="s">
        <v>966</v>
      </c>
      <c r="C172" s="1" t="s">
        <v>967</v>
      </c>
      <c r="D172" s="3">
        <v>0.49857846586910609</v>
      </c>
      <c r="E172" s="2">
        <v>16</v>
      </c>
      <c r="F172" s="2">
        <v>37</v>
      </c>
      <c r="G172" s="2">
        <v>13</v>
      </c>
      <c r="I172" t="s">
        <v>1389</v>
      </c>
      <c r="J172" s="81" t="s">
        <v>1256</v>
      </c>
      <c r="K172" t="s">
        <v>1391</v>
      </c>
    </row>
    <row r="173" spans="1:11" s="2" customFormat="1" ht="184.8" x14ac:dyDescent="0.25">
      <c r="A173" s="82" t="s">
        <v>405</v>
      </c>
      <c r="B173" s="2" t="s">
        <v>968</v>
      </c>
      <c r="C173" s="1" t="s">
        <v>969</v>
      </c>
      <c r="D173" s="3">
        <v>2018</v>
      </c>
      <c r="E173" s="2">
        <v>16</v>
      </c>
      <c r="F173" s="2">
        <v>47</v>
      </c>
      <c r="G173" s="2">
        <v>16</v>
      </c>
      <c r="I173" t="s">
        <v>1361</v>
      </c>
      <c r="J173" s="81" t="s">
        <v>1261</v>
      </c>
      <c r="K173"/>
    </row>
    <row r="174" spans="1:11" s="2" customFormat="1" ht="184.8" x14ac:dyDescent="0.25">
      <c r="A174" s="82" t="s">
        <v>405</v>
      </c>
      <c r="B174" s="2" t="s">
        <v>970</v>
      </c>
      <c r="C174" s="1" t="s">
        <v>971</v>
      </c>
      <c r="D174" s="3">
        <v>1</v>
      </c>
      <c r="E174" s="2">
        <v>2</v>
      </c>
      <c r="F174" s="2">
        <v>47</v>
      </c>
      <c r="G174" s="2">
        <v>16</v>
      </c>
      <c r="I174" t="s">
        <v>1390</v>
      </c>
      <c r="J174" s="81" t="s">
        <v>1261</v>
      </c>
      <c r="K174"/>
    </row>
    <row r="175" spans="1:11" s="2" customFormat="1" x14ac:dyDescent="0.25">
      <c r="A175" s="82" t="s">
        <v>405</v>
      </c>
      <c r="B175" s="2" t="s">
        <v>972</v>
      </c>
      <c r="C175" s="1" t="s">
        <v>973</v>
      </c>
      <c r="D175" s="3">
        <v>13.302200000000001</v>
      </c>
      <c r="E175" s="2">
        <v>2</v>
      </c>
      <c r="F175" s="2">
        <v>7</v>
      </c>
      <c r="G175" s="2">
        <v>3</v>
      </c>
      <c r="I175" t="s">
        <v>1528</v>
      </c>
      <c r="J175" s="81" t="s">
        <v>1256</v>
      </c>
      <c r="K175" t="s">
        <v>1392</v>
      </c>
    </row>
    <row r="176" spans="1:11" s="2" customFormat="1" ht="66" x14ac:dyDescent="0.25">
      <c r="A176" s="82" t="s">
        <v>405</v>
      </c>
      <c r="B176" s="2" t="s">
        <v>974</v>
      </c>
      <c r="C176" s="1" t="s">
        <v>975</v>
      </c>
      <c r="D176" s="3">
        <v>0.54722026741731167</v>
      </c>
      <c r="E176" s="2">
        <v>16</v>
      </c>
      <c r="F176" s="2">
        <v>37</v>
      </c>
      <c r="G176" s="2">
        <v>13</v>
      </c>
      <c r="I176" t="s">
        <v>1389</v>
      </c>
      <c r="J176" s="81" t="s">
        <v>1256</v>
      </c>
      <c r="K176" t="s">
        <v>1393</v>
      </c>
    </row>
    <row r="177" spans="1:11" s="2" customFormat="1" ht="184.8" x14ac:dyDescent="0.25">
      <c r="A177" s="82" t="s">
        <v>405</v>
      </c>
      <c r="B177" s="2" t="s">
        <v>976</v>
      </c>
      <c r="C177" s="1" t="s">
        <v>977</v>
      </c>
      <c r="D177" s="3">
        <v>2018</v>
      </c>
      <c r="E177" s="2">
        <v>16</v>
      </c>
      <c r="F177" s="2">
        <v>47</v>
      </c>
      <c r="G177" s="2">
        <v>16</v>
      </c>
      <c r="I177" t="s">
        <v>1361</v>
      </c>
      <c r="J177" s="81" t="s">
        <v>1261</v>
      </c>
      <c r="K177"/>
    </row>
    <row r="178" spans="1:11" s="2" customFormat="1" ht="184.8" x14ac:dyDescent="0.25">
      <c r="A178" s="82" t="s">
        <v>405</v>
      </c>
      <c r="B178" s="2" t="s">
        <v>978</v>
      </c>
      <c r="C178" s="1" t="s">
        <v>979</v>
      </c>
      <c r="D178" s="3">
        <v>1</v>
      </c>
      <c r="E178" s="2">
        <v>2</v>
      </c>
      <c r="F178" s="2">
        <v>47</v>
      </c>
      <c r="G178" s="2">
        <v>16</v>
      </c>
      <c r="I178" t="s">
        <v>1390</v>
      </c>
      <c r="J178" s="81" t="s">
        <v>1261</v>
      </c>
      <c r="K178"/>
    </row>
    <row r="179" spans="1:11" s="2" customFormat="1" x14ac:dyDescent="0.25">
      <c r="A179" s="82" t="s">
        <v>405</v>
      </c>
      <c r="B179" s="2" t="s">
        <v>980</v>
      </c>
      <c r="C179" s="1" t="s">
        <v>981</v>
      </c>
      <c r="D179" s="3">
        <v>171.32499999999999</v>
      </c>
      <c r="E179" s="2">
        <v>2</v>
      </c>
      <c r="F179" s="2">
        <v>7</v>
      </c>
      <c r="G179" s="2">
        <v>3</v>
      </c>
      <c r="I179" t="s">
        <v>1528</v>
      </c>
      <c r="J179" s="81" t="s">
        <v>1256</v>
      </c>
      <c r="K179" t="s">
        <v>1392</v>
      </c>
    </row>
    <row r="180" spans="1:11" s="2" customFormat="1" ht="66" x14ac:dyDescent="0.25">
      <c r="A180" s="82" t="s">
        <v>405</v>
      </c>
      <c r="B180" s="2" t="s">
        <v>982</v>
      </c>
      <c r="C180" s="1" t="s">
        <v>983</v>
      </c>
      <c r="D180" s="3">
        <v>0.54722026741731167</v>
      </c>
      <c r="E180" s="2">
        <v>16</v>
      </c>
      <c r="F180" s="2">
        <v>37</v>
      </c>
      <c r="G180" s="2">
        <v>13</v>
      </c>
      <c r="I180" t="s">
        <v>1389</v>
      </c>
      <c r="J180" s="81" t="s">
        <v>1256</v>
      </c>
      <c r="K180" t="s">
        <v>1394</v>
      </c>
    </row>
    <row r="181" spans="1:11" s="2" customFormat="1" ht="184.8" x14ac:dyDescent="0.25">
      <c r="A181" s="82" t="s">
        <v>405</v>
      </c>
      <c r="B181" s="2" t="s">
        <v>984</v>
      </c>
      <c r="C181" s="1" t="s">
        <v>985</v>
      </c>
      <c r="D181" s="3">
        <v>2018</v>
      </c>
      <c r="E181" s="2">
        <v>19</v>
      </c>
      <c r="F181" s="2">
        <v>47</v>
      </c>
      <c r="G181" s="2">
        <v>16</v>
      </c>
      <c r="I181" t="s">
        <v>1361</v>
      </c>
      <c r="J181" s="81" t="s">
        <v>1261</v>
      </c>
      <c r="K181"/>
    </row>
    <row r="182" spans="1:11" s="2" customFormat="1" x14ac:dyDescent="0.25">
      <c r="A182" s="82" t="s">
        <v>405</v>
      </c>
      <c r="B182" s="2" t="s">
        <v>986</v>
      </c>
      <c r="C182" s="1" t="s">
        <v>987</v>
      </c>
      <c r="D182" s="3">
        <v>18.412137280895564</v>
      </c>
      <c r="E182" s="2">
        <v>2</v>
      </c>
      <c r="F182" s="2">
        <v>7</v>
      </c>
      <c r="G182" s="2">
        <v>3</v>
      </c>
      <c r="I182" t="s">
        <v>1529</v>
      </c>
      <c r="J182" s="81" t="s">
        <v>1261</v>
      </c>
      <c r="K182"/>
    </row>
    <row r="183" spans="1:11" s="2" customFormat="1" ht="184.8" x14ac:dyDescent="0.25">
      <c r="A183" s="82" t="s">
        <v>405</v>
      </c>
      <c r="B183" s="2" t="s">
        <v>988</v>
      </c>
      <c r="C183" s="1" t="s">
        <v>989</v>
      </c>
      <c r="D183" s="3">
        <v>2018</v>
      </c>
      <c r="E183" s="2">
        <v>19</v>
      </c>
      <c r="F183" s="2">
        <v>47</v>
      </c>
      <c r="G183" s="2">
        <v>16</v>
      </c>
      <c r="I183" t="s">
        <v>1361</v>
      </c>
      <c r="J183" s="81" t="s">
        <v>1261</v>
      </c>
      <c r="K183"/>
    </row>
    <row r="184" spans="1:11" s="2" customFormat="1" x14ac:dyDescent="0.25">
      <c r="A184" s="82" t="s">
        <v>405</v>
      </c>
      <c r="B184" s="2" t="s">
        <v>990</v>
      </c>
      <c r="C184" s="1" t="s">
        <v>991</v>
      </c>
      <c r="D184" s="3">
        <v>6.0417880564213062</v>
      </c>
      <c r="E184" s="2">
        <v>2</v>
      </c>
      <c r="F184" s="2">
        <v>7</v>
      </c>
      <c r="G184" s="2">
        <v>3</v>
      </c>
      <c r="I184" t="s">
        <v>1530</v>
      </c>
      <c r="J184" s="81" t="s">
        <v>1261</v>
      </c>
      <c r="K184"/>
    </row>
    <row r="185" spans="1:11" s="2" customFormat="1" ht="184.8" x14ac:dyDescent="0.25">
      <c r="A185" s="82" t="s">
        <v>405</v>
      </c>
      <c r="B185" s="2" t="s">
        <v>992</v>
      </c>
      <c r="C185" s="1" t="s">
        <v>993</v>
      </c>
      <c r="D185" s="3">
        <v>2018</v>
      </c>
      <c r="E185" s="2">
        <v>19</v>
      </c>
      <c r="F185" s="2">
        <v>47</v>
      </c>
      <c r="G185" s="2">
        <v>16</v>
      </c>
      <c r="I185" t="s">
        <v>1361</v>
      </c>
      <c r="J185" s="81" t="s">
        <v>1261</v>
      </c>
      <c r="K185"/>
    </row>
    <row r="186" spans="1:11" s="2" customFormat="1" x14ac:dyDescent="0.25">
      <c r="A186" s="82" t="s">
        <v>405</v>
      </c>
      <c r="B186" s="2" t="s">
        <v>994</v>
      </c>
      <c r="C186" s="1" t="s">
        <v>995</v>
      </c>
      <c r="D186" s="3">
        <v>1.5607952479088374</v>
      </c>
      <c r="E186" s="2">
        <v>2</v>
      </c>
      <c r="F186" s="2">
        <v>7</v>
      </c>
      <c r="G186" s="2">
        <v>3</v>
      </c>
      <c r="I186" t="s">
        <v>1531</v>
      </c>
      <c r="J186" s="81" t="s">
        <v>1261</v>
      </c>
      <c r="K186"/>
    </row>
    <row r="187" spans="1:11" s="2" customFormat="1" ht="145.19999999999999" x14ac:dyDescent="0.25">
      <c r="A187" s="82" t="s">
        <v>405</v>
      </c>
      <c r="B187" s="2" t="s">
        <v>996</v>
      </c>
      <c r="C187" s="1" t="s">
        <v>997</v>
      </c>
      <c r="D187" s="3">
        <v>60</v>
      </c>
      <c r="E187" s="2">
        <v>1</v>
      </c>
      <c r="F187" s="2">
        <v>65</v>
      </c>
      <c r="G187" s="2">
        <v>22</v>
      </c>
      <c r="I187" t="s">
        <v>1395</v>
      </c>
      <c r="J187" s="81" t="s">
        <v>1261</v>
      </c>
      <c r="K187" t="s">
        <v>1277</v>
      </c>
    </row>
    <row r="188" spans="1:11" s="2" customFormat="1" ht="145.19999999999999" x14ac:dyDescent="0.25">
      <c r="A188" s="82" t="s">
        <v>405</v>
      </c>
      <c r="B188" s="2" t="s">
        <v>998</v>
      </c>
      <c r="C188" s="1" t="s">
        <v>999</v>
      </c>
      <c r="D188" s="3">
        <v>-10</v>
      </c>
      <c r="E188" s="2">
        <v>2</v>
      </c>
      <c r="F188" s="2">
        <v>65</v>
      </c>
      <c r="G188" s="2">
        <v>22</v>
      </c>
      <c r="I188" t="s">
        <v>1396</v>
      </c>
      <c r="J188" s="81" t="s">
        <v>1261</v>
      </c>
      <c r="K188" t="s">
        <v>1277</v>
      </c>
    </row>
    <row r="189" spans="1:11" s="2" customFormat="1" ht="145.19999999999999" x14ac:dyDescent="0.25">
      <c r="A189" s="82" t="s">
        <v>405</v>
      </c>
      <c r="B189" s="2" t="s">
        <v>1000</v>
      </c>
      <c r="C189" s="1" t="s">
        <v>1001</v>
      </c>
      <c r="D189" s="3">
        <v>0.3</v>
      </c>
      <c r="E189" s="2">
        <v>1</v>
      </c>
      <c r="F189" s="2">
        <v>65</v>
      </c>
      <c r="G189" s="2">
        <v>22</v>
      </c>
      <c r="I189" t="s">
        <v>1397</v>
      </c>
      <c r="J189" s="81" t="s">
        <v>1261</v>
      </c>
      <c r="K189" t="s">
        <v>1277</v>
      </c>
    </row>
    <row r="190" spans="1:11" s="2" customFormat="1" ht="184.8" x14ac:dyDescent="0.25">
      <c r="A190" s="82" t="s">
        <v>405</v>
      </c>
      <c r="B190" s="2" t="s">
        <v>1002</v>
      </c>
      <c r="C190" s="1" t="s">
        <v>1003</v>
      </c>
      <c r="D190" s="3">
        <v>31.536000000000001</v>
      </c>
      <c r="E190" s="2">
        <v>1</v>
      </c>
      <c r="F190" s="2">
        <v>47</v>
      </c>
      <c r="G190" s="2">
        <v>16</v>
      </c>
      <c r="I190" t="s">
        <v>1398</v>
      </c>
      <c r="J190" s="81" t="s">
        <v>1261</v>
      </c>
      <c r="K190"/>
    </row>
    <row r="191" spans="1:11" s="2" customFormat="1" x14ac:dyDescent="0.25">
      <c r="A191" s="82" t="s">
        <v>405</v>
      </c>
      <c r="B191" s="2" t="s">
        <v>1004</v>
      </c>
      <c r="C191" s="1" t="s">
        <v>1005</v>
      </c>
      <c r="D191" s="3">
        <v>0.92491570246449617</v>
      </c>
      <c r="E191" s="2">
        <v>2</v>
      </c>
      <c r="F191" s="2">
        <v>7</v>
      </c>
      <c r="G191" s="2">
        <v>3</v>
      </c>
      <c r="I191" t="s">
        <v>1532</v>
      </c>
      <c r="J191" s="81" t="s">
        <v>1261</v>
      </c>
      <c r="K191"/>
    </row>
    <row r="192" spans="1:11" s="2" customFormat="1" ht="184.8" x14ac:dyDescent="0.25">
      <c r="A192" s="82" t="s">
        <v>405</v>
      </c>
      <c r="B192" s="2" t="s">
        <v>1006</v>
      </c>
      <c r="C192" s="1" t="s">
        <v>1007</v>
      </c>
      <c r="D192" s="3">
        <v>2018</v>
      </c>
      <c r="E192" s="2">
        <v>16</v>
      </c>
      <c r="F192" s="2">
        <v>47</v>
      </c>
      <c r="G192" s="2">
        <v>16</v>
      </c>
      <c r="I192" t="s">
        <v>1361</v>
      </c>
      <c r="J192" s="81" t="s">
        <v>1261</v>
      </c>
      <c r="K192"/>
    </row>
    <row r="193" spans="1:11" s="2" customFormat="1" ht="184.8" x14ac:dyDescent="0.25">
      <c r="A193" s="82" t="s">
        <v>405</v>
      </c>
      <c r="B193" s="2" t="s">
        <v>1008</v>
      </c>
      <c r="C193" s="1" t="s">
        <v>1009</v>
      </c>
      <c r="D193" s="3">
        <v>1</v>
      </c>
      <c r="E193" s="2">
        <v>2</v>
      </c>
      <c r="F193" s="2">
        <v>47</v>
      </c>
      <c r="G193" s="2">
        <v>16</v>
      </c>
      <c r="I193" t="s">
        <v>1390</v>
      </c>
      <c r="J193" s="81" t="s">
        <v>1261</v>
      </c>
      <c r="K193"/>
    </row>
    <row r="194" spans="1:11" s="2" customFormat="1" x14ac:dyDescent="0.25">
      <c r="A194" s="82" t="s">
        <v>405</v>
      </c>
      <c r="B194" s="2" t="s">
        <v>1010</v>
      </c>
      <c r="C194" s="1" t="s">
        <v>1011</v>
      </c>
      <c r="D194" s="3">
        <v>20</v>
      </c>
      <c r="E194" s="2">
        <v>1</v>
      </c>
      <c r="F194" s="2">
        <v>7</v>
      </c>
      <c r="G194" s="2">
        <v>3</v>
      </c>
      <c r="I194" t="s">
        <v>1533</v>
      </c>
      <c r="J194" s="81" t="s">
        <v>1261</v>
      </c>
      <c r="K194"/>
    </row>
    <row r="195" spans="1:11" s="2" customFormat="1" x14ac:dyDescent="0.25">
      <c r="A195" s="82" t="s">
        <v>405</v>
      </c>
      <c r="B195" s="2" t="s">
        <v>1012</v>
      </c>
      <c r="C195" s="1" t="s">
        <v>1013</v>
      </c>
      <c r="D195" s="3">
        <v>1418.543255804371</v>
      </c>
      <c r="E195" s="2">
        <v>1</v>
      </c>
      <c r="F195" s="2">
        <v>7</v>
      </c>
      <c r="G195" s="2">
        <v>3</v>
      </c>
      <c r="I195" t="s">
        <v>1534</v>
      </c>
      <c r="J195" s="81" t="s">
        <v>1261</v>
      </c>
      <c r="K195"/>
    </row>
    <row r="196" spans="1:11" s="2" customFormat="1" ht="66" x14ac:dyDescent="0.25">
      <c r="A196" s="82" t="s">
        <v>405</v>
      </c>
      <c r="B196" s="2" t="s">
        <v>1014</v>
      </c>
      <c r="C196" s="1" t="s">
        <v>1015</v>
      </c>
      <c r="D196" s="3">
        <v>0</v>
      </c>
      <c r="E196" s="2">
        <v>16</v>
      </c>
      <c r="F196" s="2">
        <v>33</v>
      </c>
      <c r="G196" s="2">
        <v>12</v>
      </c>
      <c r="I196" t="s">
        <v>1399</v>
      </c>
      <c r="J196" s="81" t="s">
        <v>1261</v>
      </c>
      <c r="K196"/>
    </row>
    <row r="197" spans="1:11" s="2" customFormat="1" ht="184.8" x14ac:dyDescent="0.25">
      <c r="A197" s="82" t="s">
        <v>405</v>
      </c>
      <c r="B197" s="2" t="s">
        <v>1016</v>
      </c>
      <c r="C197" s="1" t="s">
        <v>1017</v>
      </c>
      <c r="D197" s="3">
        <v>2018</v>
      </c>
      <c r="E197" s="2">
        <v>16</v>
      </c>
      <c r="F197" s="2">
        <v>47</v>
      </c>
      <c r="G197" s="2">
        <v>16</v>
      </c>
      <c r="I197" t="s">
        <v>1361</v>
      </c>
      <c r="J197" s="81" t="s">
        <v>1261</v>
      </c>
      <c r="K197"/>
    </row>
    <row r="198" spans="1:11" s="2" customFormat="1" ht="184.8" x14ac:dyDescent="0.25">
      <c r="A198" s="82" t="s">
        <v>405</v>
      </c>
      <c r="B198" s="2" t="s">
        <v>1018</v>
      </c>
      <c r="C198" s="1" t="s">
        <v>1019</v>
      </c>
      <c r="D198" s="3">
        <v>1</v>
      </c>
      <c r="E198" s="2">
        <v>2</v>
      </c>
      <c r="F198" s="2">
        <v>47</v>
      </c>
      <c r="G198" s="2">
        <v>16</v>
      </c>
      <c r="I198" t="s">
        <v>1390</v>
      </c>
      <c r="J198" s="81" t="s">
        <v>1261</v>
      </c>
      <c r="K198"/>
    </row>
    <row r="199" spans="1:11" s="2" customFormat="1" x14ac:dyDescent="0.25">
      <c r="A199" s="82" t="s">
        <v>405</v>
      </c>
      <c r="B199" s="2" t="s">
        <v>1020</v>
      </c>
      <c r="C199" s="1" t="s">
        <v>1011</v>
      </c>
      <c r="D199" s="3">
        <v>20</v>
      </c>
      <c r="E199" s="2">
        <v>1</v>
      </c>
      <c r="F199" s="2">
        <v>7</v>
      </c>
      <c r="G199" s="2">
        <v>3</v>
      </c>
      <c r="I199" t="s">
        <v>1533</v>
      </c>
      <c r="J199" s="81" t="s">
        <v>1261</v>
      </c>
      <c r="K199"/>
    </row>
    <row r="200" spans="1:11" s="2" customFormat="1" x14ac:dyDescent="0.25">
      <c r="A200" s="82" t="s">
        <v>405</v>
      </c>
      <c r="B200" s="2" t="s">
        <v>1021</v>
      </c>
      <c r="C200" s="1" t="s">
        <v>1022</v>
      </c>
      <c r="D200" s="3">
        <v>141.85432558043709</v>
      </c>
      <c r="E200" s="2">
        <v>1</v>
      </c>
      <c r="F200" s="2">
        <v>7</v>
      </c>
      <c r="G200" s="2">
        <v>3</v>
      </c>
      <c r="I200" t="s">
        <v>1534</v>
      </c>
      <c r="J200" s="81" t="s">
        <v>1261</v>
      </c>
      <c r="K200"/>
    </row>
    <row r="201" spans="1:11" s="2" customFormat="1" x14ac:dyDescent="0.25">
      <c r="A201" s="82" t="s">
        <v>405</v>
      </c>
      <c r="B201" s="2" t="s">
        <v>1023</v>
      </c>
      <c r="C201" s="1" t="s">
        <v>1024</v>
      </c>
      <c r="D201" s="3">
        <v>3</v>
      </c>
      <c r="E201" s="2">
        <v>17</v>
      </c>
      <c r="F201" s="2">
        <v>1</v>
      </c>
      <c r="G201" s="2">
        <v>2</v>
      </c>
      <c r="I201" t="s">
        <v>1400</v>
      </c>
      <c r="J201" s="81" t="s">
        <v>1256</v>
      </c>
      <c r="K201" t="s">
        <v>1401</v>
      </c>
    </row>
    <row r="202" spans="1:11" s="2" customFormat="1" ht="184.8" x14ac:dyDescent="0.25">
      <c r="A202" s="82" t="s">
        <v>405</v>
      </c>
      <c r="B202" s="2" t="s">
        <v>1025</v>
      </c>
      <c r="C202" s="1" t="s">
        <v>1026</v>
      </c>
      <c r="D202" s="3">
        <v>2018</v>
      </c>
      <c r="E202" s="2">
        <v>19</v>
      </c>
      <c r="F202" s="2">
        <v>47</v>
      </c>
      <c r="G202" s="2">
        <v>16</v>
      </c>
      <c r="I202" t="s">
        <v>1361</v>
      </c>
      <c r="J202" s="81" t="s">
        <v>1261</v>
      </c>
      <c r="K202"/>
    </row>
    <row r="203" spans="1:11" s="2" customFormat="1" x14ac:dyDescent="0.25">
      <c r="A203" s="82" t="s">
        <v>405</v>
      </c>
      <c r="B203" s="2" t="s">
        <v>1027</v>
      </c>
      <c r="C203" s="1" t="s">
        <v>1028</v>
      </c>
      <c r="D203" s="3">
        <v>9.5</v>
      </c>
      <c r="E203" s="2">
        <v>2</v>
      </c>
      <c r="F203" s="2">
        <v>7</v>
      </c>
      <c r="G203" s="2">
        <v>3</v>
      </c>
      <c r="I203" t="s">
        <v>1535</v>
      </c>
      <c r="J203" s="81" t="s">
        <v>1261</v>
      </c>
      <c r="K203"/>
    </row>
    <row r="204" spans="1:11" s="2" customFormat="1" ht="26.4" x14ac:dyDescent="0.25">
      <c r="A204" s="82" t="s">
        <v>405</v>
      </c>
      <c r="B204" s="2" t="s">
        <v>1029</v>
      </c>
      <c r="C204" s="1" t="s">
        <v>1030</v>
      </c>
      <c r="D204" s="3" t="s">
        <v>332</v>
      </c>
      <c r="E204" s="2">
        <v>1</v>
      </c>
      <c r="F204" s="2">
        <v>13</v>
      </c>
      <c r="G204" s="2">
        <v>5</v>
      </c>
      <c r="I204" t="s">
        <v>1316</v>
      </c>
      <c r="J204" s="81" t="s">
        <v>1261</v>
      </c>
      <c r="K204"/>
    </row>
    <row r="205" spans="1:11" s="2" customFormat="1" ht="184.8" x14ac:dyDescent="0.25">
      <c r="A205" s="82" t="s">
        <v>405</v>
      </c>
      <c r="B205" s="2" t="s">
        <v>1031</v>
      </c>
      <c r="C205" s="1" t="s">
        <v>1032</v>
      </c>
      <c r="D205" s="3">
        <v>2100</v>
      </c>
      <c r="E205" s="2">
        <v>1</v>
      </c>
      <c r="F205" s="2">
        <v>47</v>
      </c>
      <c r="G205" s="2">
        <v>16</v>
      </c>
      <c r="I205" t="s">
        <v>1361</v>
      </c>
      <c r="J205" s="81" t="s">
        <v>1261</v>
      </c>
      <c r="K205"/>
    </row>
    <row r="206" spans="1:11" s="2" customFormat="1" ht="145.19999999999999" x14ac:dyDescent="0.25">
      <c r="A206" s="82" t="s">
        <v>405</v>
      </c>
      <c r="B206" s="2" t="s">
        <v>1033</v>
      </c>
      <c r="C206" s="1" t="s">
        <v>1034</v>
      </c>
      <c r="D206" s="3">
        <v>-2</v>
      </c>
      <c r="E206" s="2">
        <v>2</v>
      </c>
      <c r="F206" s="2">
        <v>65</v>
      </c>
      <c r="G206" s="2">
        <v>22</v>
      </c>
      <c r="I206" t="s">
        <v>1402</v>
      </c>
      <c r="J206" s="81" t="s">
        <v>1261</v>
      </c>
      <c r="K206"/>
    </row>
    <row r="207" spans="1:11" s="2" customFormat="1" ht="145.19999999999999" x14ac:dyDescent="0.25">
      <c r="A207" s="82" t="s">
        <v>405</v>
      </c>
      <c r="B207" s="2" t="s">
        <v>1035</v>
      </c>
      <c r="C207" s="1" t="s">
        <v>1036</v>
      </c>
      <c r="D207" s="3">
        <v>2863</v>
      </c>
      <c r="E207" s="2">
        <v>1</v>
      </c>
      <c r="F207" s="2">
        <v>65</v>
      </c>
      <c r="G207" s="2">
        <v>22</v>
      </c>
      <c r="I207" t="s">
        <v>1403</v>
      </c>
      <c r="J207" s="81" t="s">
        <v>1261</v>
      </c>
      <c r="K207"/>
    </row>
    <row r="208" spans="1:11" s="2" customFormat="1" ht="145.19999999999999" x14ac:dyDescent="0.25">
      <c r="A208" s="82" t="s">
        <v>405</v>
      </c>
      <c r="B208" s="2" t="s">
        <v>1037</v>
      </c>
      <c r="C208" s="1" t="s">
        <v>1038</v>
      </c>
      <c r="D208" s="3">
        <v>2278</v>
      </c>
      <c r="E208" s="2">
        <v>1</v>
      </c>
      <c r="F208" s="2">
        <v>65</v>
      </c>
      <c r="G208" s="2">
        <v>22</v>
      </c>
      <c r="I208" t="s">
        <v>1404</v>
      </c>
      <c r="J208" s="81" t="s">
        <v>1261</v>
      </c>
      <c r="K208"/>
    </row>
    <row r="209" spans="1:11" s="2" customFormat="1" ht="145.19999999999999" x14ac:dyDescent="0.25">
      <c r="A209" s="82" t="s">
        <v>405</v>
      </c>
      <c r="B209" s="2" t="s">
        <v>1039</v>
      </c>
      <c r="C209" s="1" t="s">
        <v>1040</v>
      </c>
      <c r="D209" s="3">
        <v>1825</v>
      </c>
      <c r="E209" s="2">
        <v>1</v>
      </c>
      <c r="F209" s="2">
        <v>65</v>
      </c>
      <c r="G209" s="2">
        <v>22</v>
      </c>
      <c r="I209" t="s">
        <v>1405</v>
      </c>
      <c r="J209" s="81" t="s">
        <v>1261</v>
      </c>
      <c r="K209"/>
    </row>
    <row r="210" spans="1:11" s="2" customFormat="1" ht="145.19999999999999" x14ac:dyDescent="0.25">
      <c r="A210" s="82" t="s">
        <v>405</v>
      </c>
      <c r="B210" s="2" t="s">
        <v>1041</v>
      </c>
      <c r="C210" s="1" t="s">
        <v>1042</v>
      </c>
      <c r="D210" s="3"/>
      <c r="E210" s="2">
        <v>2</v>
      </c>
      <c r="F210" s="2">
        <v>65</v>
      </c>
      <c r="G210" s="2">
        <v>22</v>
      </c>
      <c r="I210" t="s">
        <v>1406</v>
      </c>
      <c r="J210" s="81" t="s">
        <v>1261</v>
      </c>
      <c r="K210"/>
    </row>
    <row r="211" spans="1:11" s="2" customFormat="1" ht="145.19999999999999" x14ac:dyDescent="0.25">
      <c r="A211" s="82" t="s">
        <v>405</v>
      </c>
      <c r="B211" s="2" t="s">
        <v>1043</v>
      </c>
      <c r="C211" s="1" t="s">
        <v>1044</v>
      </c>
      <c r="D211" s="3">
        <v>0.3</v>
      </c>
      <c r="E211" s="2">
        <v>1</v>
      </c>
      <c r="F211" s="2">
        <v>65</v>
      </c>
      <c r="G211" s="2">
        <v>22</v>
      </c>
      <c r="I211" t="s">
        <v>1407</v>
      </c>
      <c r="J211" s="81" t="s">
        <v>1261</v>
      </c>
      <c r="K211"/>
    </row>
    <row r="212" spans="1:11" s="2" customFormat="1" ht="145.19999999999999" x14ac:dyDescent="0.25">
      <c r="A212" s="82" t="s">
        <v>405</v>
      </c>
      <c r="B212" s="2" t="s">
        <v>1045</v>
      </c>
      <c r="C212" s="1" t="s">
        <v>1046</v>
      </c>
      <c r="D212" s="3">
        <v>0.86</v>
      </c>
      <c r="E212" s="2">
        <v>1</v>
      </c>
      <c r="F212" s="2">
        <v>65</v>
      </c>
      <c r="G212" s="2">
        <v>22</v>
      </c>
      <c r="I212" t="s">
        <v>1408</v>
      </c>
      <c r="J212" s="81" t="s">
        <v>1261</v>
      </c>
      <c r="K212"/>
    </row>
    <row r="213" spans="1:11" s="2" customFormat="1" ht="184.8" x14ac:dyDescent="0.25">
      <c r="A213" s="82" t="s">
        <v>405</v>
      </c>
      <c r="B213" s="2" t="s">
        <v>1047</v>
      </c>
      <c r="C213" s="1" t="s">
        <v>1048</v>
      </c>
      <c r="D213" s="3">
        <v>31.536000000000001</v>
      </c>
      <c r="E213" s="2">
        <v>1</v>
      </c>
      <c r="F213" s="2">
        <v>47</v>
      </c>
      <c r="G213" s="2">
        <v>16</v>
      </c>
      <c r="I213" t="s">
        <v>1398</v>
      </c>
      <c r="J213" s="81" t="s">
        <v>1261</v>
      </c>
      <c r="K213"/>
    </row>
    <row r="214" spans="1:11" s="2" customFormat="1" ht="26.4" x14ac:dyDescent="0.25">
      <c r="A214" s="82" t="s">
        <v>405</v>
      </c>
      <c r="B214" s="2" t="s">
        <v>1049</v>
      </c>
      <c r="C214" s="1" t="s">
        <v>1050</v>
      </c>
      <c r="D214" s="3" t="s">
        <v>305</v>
      </c>
      <c r="E214" s="2">
        <v>1</v>
      </c>
      <c r="F214" s="2">
        <v>13</v>
      </c>
      <c r="G214" s="2">
        <v>5</v>
      </c>
      <c r="I214" t="s">
        <v>1316</v>
      </c>
      <c r="J214" s="81" t="s">
        <v>1261</v>
      </c>
      <c r="K214"/>
    </row>
    <row r="215" spans="1:11" s="2" customFormat="1" ht="184.8" x14ac:dyDescent="0.25">
      <c r="A215" s="82" t="s">
        <v>405</v>
      </c>
      <c r="B215" s="2" t="s">
        <v>1051</v>
      </c>
      <c r="C215" s="1" t="s">
        <v>1052</v>
      </c>
      <c r="D215" s="3">
        <v>2018</v>
      </c>
      <c r="E215" s="2">
        <v>19</v>
      </c>
      <c r="F215" s="2">
        <v>47</v>
      </c>
      <c r="G215" s="2">
        <v>16</v>
      </c>
      <c r="I215" t="s">
        <v>1361</v>
      </c>
      <c r="J215" s="81" t="s">
        <v>1261</v>
      </c>
      <c r="K215"/>
    </row>
    <row r="216" spans="1:11" s="2" customFormat="1" ht="39.6" x14ac:dyDescent="0.25">
      <c r="A216" s="82" t="s">
        <v>405</v>
      </c>
      <c r="B216" s="2" t="s">
        <v>1053</v>
      </c>
      <c r="C216" s="1" t="s">
        <v>1054</v>
      </c>
      <c r="D216" s="3" t="s">
        <v>604</v>
      </c>
      <c r="E216" s="2">
        <v>1</v>
      </c>
      <c r="F216" s="2">
        <v>15</v>
      </c>
      <c r="G216" s="2">
        <v>6</v>
      </c>
      <c r="I216" t="s">
        <v>1525</v>
      </c>
      <c r="J216" s="81" t="s">
        <v>1261</v>
      </c>
      <c r="K216"/>
    </row>
    <row r="217" spans="1:11" s="2" customFormat="1" ht="39.6" x14ac:dyDescent="0.25">
      <c r="A217" s="82" t="s">
        <v>405</v>
      </c>
      <c r="B217" s="2" t="s">
        <v>1055</v>
      </c>
      <c r="C217" s="1" t="s">
        <v>1056</v>
      </c>
      <c r="D217" s="3" t="s">
        <v>369</v>
      </c>
      <c r="E217" s="2">
        <v>1</v>
      </c>
      <c r="F217" s="2">
        <v>13</v>
      </c>
      <c r="G217" s="2">
        <v>5</v>
      </c>
      <c r="I217" t="s">
        <v>1316</v>
      </c>
      <c r="J217" s="81" t="s">
        <v>1261</v>
      </c>
      <c r="K217"/>
    </row>
    <row r="218" spans="1:11" s="2" customFormat="1" x14ac:dyDescent="0.25">
      <c r="A218" s="82" t="s">
        <v>405</v>
      </c>
      <c r="B218" s="2" t="s">
        <v>1057</v>
      </c>
      <c r="C218" s="1" t="s">
        <v>1058</v>
      </c>
      <c r="D218" s="3">
        <v>2018</v>
      </c>
      <c r="E218" s="2">
        <v>4</v>
      </c>
      <c r="F218" s="2">
        <v>1</v>
      </c>
      <c r="G218" s="2">
        <v>2</v>
      </c>
      <c r="I218" t="s">
        <v>1409</v>
      </c>
      <c r="J218" s="81" t="s">
        <v>1261</v>
      </c>
      <c r="K218"/>
    </row>
    <row r="219" spans="1:11" s="2" customFormat="1" x14ac:dyDescent="0.25">
      <c r="A219" s="82" t="s">
        <v>405</v>
      </c>
      <c r="B219" s="2" t="s">
        <v>1059</v>
      </c>
      <c r="C219" s="1" t="s">
        <v>1060</v>
      </c>
      <c r="D219" s="3">
        <v>6028.8142099907554</v>
      </c>
      <c r="E219" s="2">
        <v>11</v>
      </c>
      <c r="F219" s="2">
        <v>2</v>
      </c>
      <c r="G219" s="2">
        <v>2</v>
      </c>
      <c r="I219" t="s">
        <v>1410</v>
      </c>
      <c r="J219" s="81" t="s">
        <v>1261</v>
      </c>
      <c r="K219"/>
    </row>
    <row r="220" spans="1:11" s="2" customFormat="1" x14ac:dyDescent="0.25">
      <c r="A220" s="82" t="s">
        <v>405</v>
      </c>
      <c r="B220" s="2" t="s">
        <v>1061</v>
      </c>
      <c r="C220" s="1" t="s">
        <v>1062</v>
      </c>
      <c r="D220" s="3">
        <v>0.9</v>
      </c>
      <c r="E220" s="2">
        <v>4</v>
      </c>
      <c r="F220" s="2">
        <v>1</v>
      </c>
      <c r="G220" s="2">
        <v>2</v>
      </c>
      <c r="I220" t="s">
        <v>1411</v>
      </c>
      <c r="J220" s="81" t="s">
        <v>1261</v>
      </c>
      <c r="K220"/>
    </row>
    <row r="221" spans="1:11" s="2" customFormat="1" ht="39.6" x14ac:dyDescent="0.25">
      <c r="A221" s="82" t="s">
        <v>405</v>
      </c>
      <c r="B221" s="2" t="s">
        <v>1063</v>
      </c>
      <c r="C221" s="1" t="s">
        <v>1064</v>
      </c>
      <c r="D221" s="3" t="s">
        <v>604</v>
      </c>
      <c r="E221" s="2">
        <v>1</v>
      </c>
      <c r="F221" s="2">
        <v>15</v>
      </c>
      <c r="G221" s="2">
        <v>6</v>
      </c>
      <c r="I221" t="s">
        <v>1525</v>
      </c>
      <c r="J221" s="81" t="s">
        <v>1261</v>
      </c>
      <c r="K221"/>
    </row>
    <row r="222" spans="1:11" s="2" customFormat="1" x14ac:dyDescent="0.25">
      <c r="A222" s="82" t="s">
        <v>405</v>
      </c>
      <c r="B222" s="2" t="s">
        <v>1065</v>
      </c>
      <c r="C222" s="1" t="s">
        <v>1066</v>
      </c>
      <c r="D222" s="3" t="s">
        <v>333</v>
      </c>
      <c r="E222" s="2">
        <v>1</v>
      </c>
      <c r="F222" s="2">
        <v>8</v>
      </c>
      <c r="G222" s="2">
        <v>3</v>
      </c>
      <c r="I222" t="s">
        <v>1316</v>
      </c>
      <c r="J222" s="81" t="s">
        <v>1261</v>
      </c>
      <c r="K222"/>
    </row>
    <row r="223" spans="1:11" s="2" customFormat="1" ht="145.19999999999999" x14ac:dyDescent="0.25">
      <c r="A223" s="82" t="s">
        <v>405</v>
      </c>
      <c r="B223" s="2" t="s">
        <v>1067</v>
      </c>
      <c r="C223" s="1" t="s">
        <v>1068</v>
      </c>
      <c r="D223" s="3">
        <v>35</v>
      </c>
      <c r="E223" s="2">
        <v>1</v>
      </c>
      <c r="F223" s="2">
        <v>65</v>
      </c>
      <c r="G223" s="2">
        <v>22</v>
      </c>
      <c r="I223" t="s">
        <v>1412</v>
      </c>
      <c r="J223" s="81" t="s">
        <v>1261</v>
      </c>
      <c r="K223"/>
    </row>
    <row r="224" spans="1:11" s="2" customFormat="1" ht="145.19999999999999" x14ac:dyDescent="0.25">
      <c r="A224" s="82" t="s">
        <v>405</v>
      </c>
      <c r="B224" s="2" t="s">
        <v>1069</v>
      </c>
      <c r="C224" s="1" t="s">
        <v>1070</v>
      </c>
      <c r="D224" s="3">
        <v>-2</v>
      </c>
      <c r="E224" s="2">
        <v>2</v>
      </c>
      <c r="F224" s="2">
        <v>65</v>
      </c>
      <c r="G224" s="2">
        <v>22</v>
      </c>
      <c r="I224" t="s">
        <v>1413</v>
      </c>
      <c r="J224" s="81" t="s">
        <v>1261</v>
      </c>
      <c r="K224"/>
    </row>
    <row r="225" spans="1:11" s="2" customFormat="1" ht="145.19999999999999" x14ac:dyDescent="0.25">
      <c r="A225" s="82" t="s">
        <v>405</v>
      </c>
      <c r="B225" s="2" t="s">
        <v>1071</v>
      </c>
      <c r="C225" s="1" t="s">
        <v>1072</v>
      </c>
      <c r="D225" s="3">
        <v>741.34873423571753</v>
      </c>
      <c r="E225" s="2">
        <v>1</v>
      </c>
      <c r="F225" s="2">
        <v>65</v>
      </c>
      <c r="G225" s="2">
        <v>22</v>
      </c>
      <c r="I225" t="s">
        <v>1414</v>
      </c>
      <c r="J225" s="81" t="s">
        <v>1261</v>
      </c>
      <c r="K225"/>
    </row>
    <row r="226" spans="1:11" s="2" customFormat="1" ht="145.19999999999999" x14ac:dyDescent="0.25">
      <c r="A226" s="82" t="s">
        <v>405</v>
      </c>
      <c r="B226" s="2" t="s">
        <v>1073</v>
      </c>
      <c r="C226" s="1" t="s">
        <v>1074</v>
      </c>
      <c r="D226" s="3">
        <v>730.27753282841411</v>
      </c>
      <c r="E226" s="2">
        <v>1</v>
      </c>
      <c r="F226" s="2">
        <v>65</v>
      </c>
      <c r="G226" s="2">
        <v>22</v>
      </c>
      <c r="I226" t="s">
        <v>1415</v>
      </c>
      <c r="J226" s="81" t="s">
        <v>1261</v>
      </c>
      <c r="K226"/>
    </row>
    <row r="227" spans="1:11" s="2" customFormat="1" ht="145.19999999999999" x14ac:dyDescent="0.25">
      <c r="A227" s="82" t="s">
        <v>405</v>
      </c>
      <c r="B227" s="2" t="s">
        <v>1075</v>
      </c>
      <c r="C227" s="1" t="s">
        <v>1076</v>
      </c>
      <c r="D227" s="3">
        <v>720.57705159534828</v>
      </c>
      <c r="E227" s="2">
        <v>1</v>
      </c>
      <c r="F227" s="2">
        <v>65</v>
      </c>
      <c r="G227" s="2">
        <v>22</v>
      </c>
      <c r="I227" t="s">
        <v>1416</v>
      </c>
      <c r="J227" s="81" t="s">
        <v>1261</v>
      </c>
      <c r="K227"/>
    </row>
    <row r="228" spans="1:11" s="2" customFormat="1" ht="145.19999999999999" x14ac:dyDescent="0.25">
      <c r="A228" s="82" t="s">
        <v>405</v>
      </c>
      <c r="B228" s="2" t="s">
        <v>1077</v>
      </c>
      <c r="C228" s="1" t="s">
        <v>1078</v>
      </c>
      <c r="D228" s="3">
        <v>0.85</v>
      </c>
      <c r="E228" s="2">
        <v>3</v>
      </c>
      <c r="F228" s="2">
        <v>65</v>
      </c>
      <c r="G228" s="2">
        <v>22</v>
      </c>
      <c r="I228" t="s">
        <v>1536</v>
      </c>
      <c r="J228" s="81" t="s">
        <v>1261</v>
      </c>
      <c r="K228"/>
    </row>
    <row r="229" spans="1:11" s="2" customFormat="1" ht="184.8" x14ac:dyDescent="0.25">
      <c r="A229" s="82" t="s">
        <v>405</v>
      </c>
      <c r="B229" s="2" t="s">
        <v>1079</v>
      </c>
      <c r="C229" s="1" t="s">
        <v>1080</v>
      </c>
      <c r="D229" s="3">
        <v>31.536000000000001</v>
      </c>
      <c r="E229" s="2">
        <v>1</v>
      </c>
      <c r="F229" s="2">
        <v>47</v>
      </c>
      <c r="G229" s="2">
        <v>16</v>
      </c>
      <c r="I229" t="s">
        <v>1398</v>
      </c>
      <c r="J229" s="81" t="s">
        <v>1261</v>
      </c>
      <c r="K229"/>
    </row>
    <row r="230" spans="1:11" s="2" customFormat="1" ht="39.6" x14ac:dyDescent="0.25">
      <c r="A230" s="82" t="s">
        <v>405</v>
      </c>
      <c r="B230" s="2" t="s">
        <v>1081</v>
      </c>
      <c r="C230" s="1" t="s">
        <v>1082</v>
      </c>
      <c r="D230" s="3" t="s">
        <v>578</v>
      </c>
      <c r="E230" s="2">
        <v>1</v>
      </c>
      <c r="F230" s="2">
        <v>15</v>
      </c>
      <c r="G230" s="2">
        <v>6</v>
      </c>
      <c r="I230" t="s">
        <v>1525</v>
      </c>
      <c r="J230" s="81" t="s">
        <v>1261</v>
      </c>
      <c r="K230"/>
    </row>
    <row r="231" spans="1:11" s="2" customFormat="1" ht="26.4" x14ac:dyDescent="0.25">
      <c r="A231" s="82" t="s">
        <v>405</v>
      </c>
      <c r="B231" s="2" t="s">
        <v>1083</v>
      </c>
      <c r="C231" s="1" t="s">
        <v>1084</v>
      </c>
      <c r="D231" s="3" t="s">
        <v>334</v>
      </c>
      <c r="E231" s="2">
        <v>1</v>
      </c>
      <c r="F231" s="2">
        <v>8</v>
      </c>
      <c r="G231" s="2">
        <v>3</v>
      </c>
      <c r="I231" t="s">
        <v>1316</v>
      </c>
      <c r="J231" s="81" t="s">
        <v>1261</v>
      </c>
      <c r="K231"/>
    </row>
    <row r="232" spans="1:11" s="2" customFormat="1" ht="145.19999999999999" x14ac:dyDescent="0.25">
      <c r="A232" s="82" t="s">
        <v>405</v>
      </c>
      <c r="B232" s="2" t="s">
        <v>1085</v>
      </c>
      <c r="C232" s="1" t="s">
        <v>1086</v>
      </c>
      <c r="D232" s="3">
        <v>30</v>
      </c>
      <c r="E232" s="2">
        <v>1</v>
      </c>
      <c r="F232" s="2">
        <v>65</v>
      </c>
      <c r="G232" s="2">
        <v>22</v>
      </c>
      <c r="I232" t="s">
        <v>1417</v>
      </c>
      <c r="J232" s="81" t="s">
        <v>1261</v>
      </c>
      <c r="K232"/>
    </row>
    <row r="233" spans="1:11" s="2" customFormat="1" ht="145.19999999999999" x14ac:dyDescent="0.25">
      <c r="A233" s="82" t="s">
        <v>405</v>
      </c>
      <c r="B233" s="2" t="s">
        <v>1087</v>
      </c>
      <c r="C233" s="1" t="s">
        <v>1088</v>
      </c>
      <c r="D233" s="3">
        <v>-1</v>
      </c>
      <c r="E233" s="2">
        <v>2</v>
      </c>
      <c r="F233" s="2">
        <v>65</v>
      </c>
      <c r="G233" s="2">
        <v>22</v>
      </c>
      <c r="I233" t="s">
        <v>1418</v>
      </c>
      <c r="J233" s="81" t="s">
        <v>1261</v>
      </c>
      <c r="K233"/>
    </row>
    <row r="234" spans="1:11" s="2" customFormat="1" ht="145.19999999999999" x14ac:dyDescent="0.25">
      <c r="A234" s="82" t="s">
        <v>405</v>
      </c>
      <c r="B234" s="2" t="s">
        <v>1089</v>
      </c>
      <c r="C234" s="1" t="s">
        <v>1090</v>
      </c>
      <c r="D234" s="3">
        <v>553.2560550559823</v>
      </c>
      <c r="E234" s="2">
        <v>1</v>
      </c>
      <c r="F234" s="2">
        <v>65</v>
      </c>
      <c r="G234" s="2">
        <v>22</v>
      </c>
      <c r="I234" t="s">
        <v>1419</v>
      </c>
      <c r="J234" s="81" t="s">
        <v>1261</v>
      </c>
      <c r="K234"/>
    </row>
    <row r="235" spans="1:11" s="2" customFormat="1" ht="145.19999999999999" x14ac:dyDescent="0.25">
      <c r="A235" s="82" t="s">
        <v>405</v>
      </c>
      <c r="B235" s="2" t="s">
        <v>1091</v>
      </c>
      <c r="C235" s="1" t="s">
        <v>1092</v>
      </c>
      <c r="D235" s="3">
        <v>547.08066590100441</v>
      </c>
      <c r="E235" s="2">
        <v>1</v>
      </c>
      <c r="F235" s="2">
        <v>65</v>
      </c>
      <c r="G235" s="2">
        <v>22</v>
      </c>
      <c r="I235" t="s">
        <v>1420</v>
      </c>
      <c r="J235" s="81" t="s">
        <v>1261</v>
      </c>
      <c r="K235"/>
    </row>
    <row r="236" spans="1:11" s="2" customFormat="1" ht="145.19999999999999" x14ac:dyDescent="0.25">
      <c r="A236" s="82" t="s">
        <v>405</v>
      </c>
      <c r="B236" s="2" t="s">
        <v>1093</v>
      </c>
      <c r="C236" s="1" t="s">
        <v>1094</v>
      </c>
      <c r="D236" s="3">
        <v>541.66984873664273</v>
      </c>
      <c r="E236" s="2">
        <v>1</v>
      </c>
      <c r="F236" s="2">
        <v>65</v>
      </c>
      <c r="G236" s="2">
        <v>22</v>
      </c>
      <c r="I236" t="s">
        <v>1421</v>
      </c>
      <c r="J236" s="81" t="s">
        <v>1261</v>
      </c>
      <c r="K236"/>
    </row>
    <row r="237" spans="1:11" s="2" customFormat="1" ht="145.19999999999999" x14ac:dyDescent="0.25">
      <c r="A237" s="82" t="s">
        <v>405</v>
      </c>
      <c r="B237" s="2" t="s">
        <v>1095</v>
      </c>
      <c r="C237" s="1" t="s">
        <v>1096</v>
      </c>
      <c r="D237" s="3">
        <v>0.95</v>
      </c>
      <c r="E237" s="2">
        <v>3</v>
      </c>
      <c r="F237" s="2">
        <v>65</v>
      </c>
      <c r="G237" s="2">
        <v>22</v>
      </c>
      <c r="I237" t="s">
        <v>1422</v>
      </c>
      <c r="J237" s="81" t="s">
        <v>1261</v>
      </c>
      <c r="K237"/>
    </row>
    <row r="238" spans="1:11" s="2" customFormat="1" ht="184.8" x14ac:dyDescent="0.25">
      <c r="A238" s="82" t="s">
        <v>405</v>
      </c>
      <c r="B238" s="2" t="s">
        <v>1097</v>
      </c>
      <c r="C238" s="1" t="s">
        <v>1098</v>
      </c>
      <c r="D238" s="3">
        <v>31.536000000000001</v>
      </c>
      <c r="E238" s="2">
        <v>1</v>
      </c>
      <c r="F238" s="2">
        <v>47</v>
      </c>
      <c r="G238" s="2">
        <v>16</v>
      </c>
      <c r="I238" t="s">
        <v>1398</v>
      </c>
      <c r="J238" s="81" t="s">
        <v>1261</v>
      </c>
      <c r="K238"/>
    </row>
    <row r="239" spans="1:11" s="2" customFormat="1" ht="26.4" x14ac:dyDescent="0.25">
      <c r="A239" s="82" t="s">
        <v>405</v>
      </c>
      <c r="B239" s="2" t="s">
        <v>1099</v>
      </c>
      <c r="C239" s="1" t="s">
        <v>1100</v>
      </c>
      <c r="D239" s="3" t="s">
        <v>418</v>
      </c>
      <c r="E239" s="2">
        <v>1</v>
      </c>
      <c r="F239" s="2">
        <v>13</v>
      </c>
      <c r="G239" s="2">
        <v>5</v>
      </c>
      <c r="I239" t="s">
        <v>1316</v>
      </c>
      <c r="J239" s="81" t="s">
        <v>1261</v>
      </c>
      <c r="K239"/>
    </row>
    <row r="240" spans="1:11" s="2" customFormat="1" ht="184.8" x14ac:dyDescent="0.25">
      <c r="A240" s="82" t="s">
        <v>405</v>
      </c>
      <c r="B240" s="2" t="s">
        <v>1101</v>
      </c>
      <c r="C240" s="1" t="s">
        <v>1102</v>
      </c>
      <c r="D240" s="3">
        <v>40</v>
      </c>
      <c r="E240" s="2">
        <v>18</v>
      </c>
      <c r="F240" s="2">
        <v>47</v>
      </c>
      <c r="G240" s="2">
        <v>16</v>
      </c>
      <c r="I240" t="s">
        <v>1423</v>
      </c>
      <c r="J240" s="81" t="s">
        <v>1261</v>
      </c>
      <c r="K240"/>
    </row>
    <row r="241" spans="1:11" s="2" customFormat="1" ht="26.4" x14ac:dyDescent="0.25">
      <c r="A241" s="82" t="s">
        <v>405</v>
      </c>
      <c r="B241" s="2" t="s">
        <v>1103</v>
      </c>
      <c r="C241" s="1" t="s">
        <v>1104</v>
      </c>
      <c r="D241" s="3">
        <v>235.69518395252834</v>
      </c>
      <c r="E241" s="2">
        <v>1</v>
      </c>
      <c r="F241" s="2">
        <v>9</v>
      </c>
      <c r="G241" s="2">
        <v>4</v>
      </c>
      <c r="I241" t="s">
        <v>1376</v>
      </c>
      <c r="J241" s="81" t="s">
        <v>1261</v>
      </c>
      <c r="K241" t="s">
        <v>1424</v>
      </c>
    </row>
    <row r="242" spans="1:11" s="2" customFormat="1" x14ac:dyDescent="0.25">
      <c r="A242" s="82" t="s">
        <v>405</v>
      </c>
      <c r="B242" s="2" t="s">
        <v>1105</v>
      </c>
      <c r="C242" s="1" t="s">
        <v>1106</v>
      </c>
      <c r="D242" s="3">
        <v>-235.69518395252834</v>
      </c>
      <c r="E242" s="2">
        <v>1</v>
      </c>
      <c r="F242" s="2">
        <v>2</v>
      </c>
      <c r="G242" s="2">
        <v>2</v>
      </c>
      <c r="I242" t="s">
        <v>1367</v>
      </c>
      <c r="J242" s="81" t="s">
        <v>1256</v>
      </c>
      <c r="K242" t="s">
        <v>1368</v>
      </c>
    </row>
    <row r="243" spans="1:11" s="2" customFormat="1" ht="184.8" x14ac:dyDescent="0.25">
      <c r="A243" s="82" t="s">
        <v>405</v>
      </c>
      <c r="B243" s="2" t="s">
        <v>1107</v>
      </c>
      <c r="C243" s="1" t="s">
        <v>1108</v>
      </c>
      <c r="D243" s="3">
        <v>0.9</v>
      </c>
      <c r="E243" s="2">
        <v>1</v>
      </c>
      <c r="F243" s="2">
        <v>47</v>
      </c>
      <c r="G243" s="2">
        <v>16</v>
      </c>
      <c r="I243" t="s">
        <v>1425</v>
      </c>
      <c r="J243" s="81" t="s">
        <v>1261</v>
      </c>
      <c r="K243"/>
    </row>
    <row r="244" spans="1:11" s="2" customFormat="1" ht="39.6" x14ac:dyDescent="0.25">
      <c r="A244" s="82" t="s">
        <v>405</v>
      </c>
      <c r="B244" s="2" t="s">
        <v>1109</v>
      </c>
      <c r="C244" s="1" t="s">
        <v>1110</v>
      </c>
      <c r="D244" s="3" t="s">
        <v>578</v>
      </c>
      <c r="E244" s="2">
        <v>1</v>
      </c>
      <c r="F244" s="2">
        <v>15</v>
      </c>
      <c r="G244" s="2">
        <v>6</v>
      </c>
      <c r="I244" t="s">
        <v>1525</v>
      </c>
      <c r="J244" s="81" t="s">
        <v>1261</v>
      </c>
      <c r="K244"/>
    </row>
    <row r="245" spans="1:11" s="2" customFormat="1" ht="26.4" x14ac:dyDescent="0.25">
      <c r="A245" s="82" t="s">
        <v>405</v>
      </c>
      <c r="B245" s="2" t="s">
        <v>1111</v>
      </c>
      <c r="C245" s="1" t="s">
        <v>1112</v>
      </c>
      <c r="D245" s="3" t="s">
        <v>419</v>
      </c>
      <c r="E245" s="2">
        <v>1</v>
      </c>
      <c r="F245" s="2">
        <v>13</v>
      </c>
      <c r="G245" s="2">
        <v>5</v>
      </c>
      <c r="I245" t="s">
        <v>1316</v>
      </c>
      <c r="J245" s="81" t="s">
        <v>1261</v>
      </c>
      <c r="K245"/>
    </row>
    <row r="246" spans="1:11" s="2" customFormat="1" ht="184.8" x14ac:dyDescent="0.25">
      <c r="A246" s="82" t="s">
        <v>405</v>
      </c>
      <c r="B246" s="2" t="s">
        <v>1113</v>
      </c>
      <c r="C246" s="1" t="s">
        <v>1114</v>
      </c>
      <c r="D246" s="3">
        <v>15</v>
      </c>
      <c r="E246" s="2">
        <v>18</v>
      </c>
      <c r="F246" s="2">
        <v>47</v>
      </c>
      <c r="G246" s="2">
        <v>16</v>
      </c>
      <c r="I246" t="s">
        <v>1423</v>
      </c>
      <c r="J246" s="81" t="s">
        <v>1261</v>
      </c>
      <c r="K246"/>
    </row>
    <row r="247" spans="1:11" s="2" customFormat="1" ht="26.4" x14ac:dyDescent="0.25">
      <c r="A247" s="82" t="s">
        <v>405</v>
      </c>
      <c r="B247" s="2" t="s">
        <v>1115</v>
      </c>
      <c r="C247" s="1" t="s">
        <v>1116</v>
      </c>
      <c r="D247" s="3">
        <v>114.80495922389726</v>
      </c>
      <c r="E247" s="2">
        <v>1</v>
      </c>
      <c r="F247" s="2">
        <v>9</v>
      </c>
      <c r="G247" s="2">
        <v>4</v>
      </c>
      <c r="I247" t="s">
        <v>1376</v>
      </c>
      <c r="J247" s="81" t="s">
        <v>1261</v>
      </c>
      <c r="K247" t="s">
        <v>1424</v>
      </c>
    </row>
    <row r="248" spans="1:11" s="2" customFormat="1" x14ac:dyDescent="0.25">
      <c r="A248" s="82" t="s">
        <v>405</v>
      </c>
      <c r="B248" s="2" t="s">
        <v>1117</v>
      </c>
      <c r="C248" s="1" t="s">
        <v>1118</v>
      </c>
      <c r="D248" s="3">
        <v>-114.80495922389726</v>
      </c>
      <c r="E248" s="2">
        <v>1</v>
      </c>
      <c r="F248" s="2">
        <v>2</v>
      </c>
      <c r="G248" s="2">
        <v>2</v>
      </c>
      <c r="I248" t="s">
        <v>1367</v>
      </c>
      <c r="J248" s="81" t="s">
        <v>1256</v>
      </c>
      <c r="K248" t="s">
        <v>1368</v>
      </c>
    </row>
    <row r="249" spans="1:11" s="2" customFormat="1" ht="184.8" x14ac:dyDescent="0.25">
      <c r="A249" s="82" t="s">
        <v>405</v>
      </c>
      <c r="B249" s="2" t="s">
        <v>1119</v>
      </c>
      <c r="C249" s="1" t="s">
        <v>1120</v>
      </c>
      <c r="D249" s="3">
        <v>0.85</v>
      </c>
      <c r="E249" s="2">
        <v>1</v>
      </c>
      <c r="F249" s="2">
        <v>47</v>
      </c>
      <c r="G249" s="2">
        <v>16</v>
      </c>
      <c r="I249" t="s">
        <v>1425</v>
      </c>
      <c r="J249" s="81" t="s">
        <v>1261</v>
      </c>
      <c r="K249"/>
    </row>
    <row r="250" spans="1:11" s="2" customFormat="1" ht="39.6" x14ac:dyDescent="0.25">
      <c r="A250" s="82" t="s">
        <v>405</v>
      </c>
      <c r="B250" s="2" t="s">
        <v>1121</v>
      </c>
      <c r="C250" s="1" t="s">
        <v>1122</v>
      </c>
      <c r="D250" s="3" t="s">
        <v>578</v>
      </c>
      <c r="E250" s="2">
        <v>1</v>
      </c>
      <c r="F250" s="2">
        <v>15</v>
      </c>
      <c r="G250" s="2">
        <v>6</v>
      </c>
      <c r="I250" t="s">
        <v>1525</v>
      </c>
      <c r="J250" s="81" t="s">
        <v>1261</v>
      </c>
      <c r="K250"/>
    </row>
    <row r="251" spans="1:11" s="2" customFormat="1" ht="26.4" x14ac:dyDescent="0.25">
      <c r="A251" s="82" t="s">
        <v>404</v>
      </c>
      <c r="B251" s="2" t="s">
        <v>646</v>
      </c>
      <c r="C251" s="1" t="s">
        <v>1123</v>
      </c>
      <c r="D251" s="3" t="s">
        <v>344</v>
      </c>
      <c r="E251" s="2">
        <v>1</v>
      </c>
      <c r="F251" s="2">
        <v>8</v>
      </c>
      <c r="G251" s="2">
        <v>3</v>
      </c>
      <c r="I251" t="s">
        <v>1316</v>
      </c>
      <c r="J251" s="81" t="s">
        <v>1261</v>
      </c>
    </row>
    <row r="252" spans="1:11" s="2" customFormat="1" x14ac:dyDescent="0.25">
      <c r="A252" s="82" t="s">
        <v>404</v>
      </c>
      <c r="B252" s="2" t="s">
        <v>1124</v>
      </c>
      <c r="C252" s="1" t="s">
        <v>1125</v>
      </c>
      <c r="D252" s="3">
        <v>6.3384977073256952</v>
      </c>
      <c r="E252" s="2">
        <v>1</v>
      </c>
      <c r="F252" s="2">
        <v>7</v>
      </c>
      <c r="G252" s="2">
        <v>3</v>
      </c>
      <c r="I252" t="s">
        <v>1537</v>
      </c>
      <c r="J252" s="81" t="s">
        <v>1261</v>
      </c>
    </row>
    <row r="253" spans="1:11" s="2" customFormat="1" x14ac:dyDescent="0.25">
      <c r="A253" s="82" t="s">
        <v>404</v>
      </c>
      <c r="B253" s="2" t="s">
        <v>1126</v>
      </c>
      <c r="C253" s="1" t="s">
        <v>1127</v>
      </c>
      <c r="D253" s="3">
        <v>628.25654297710469</v>
      </c>
      <c r="E253" s="2">
        <v>1</v>
      </c>
      <c r="F253" s="2">
        <v>7</v>
      </c>
      <c r="G253" s="2">
        <v>3</v>
      </c>
      <c r="I253" t="s">
        <v>1538</v>
      </c>
      <c r="J253" s="81" t="s">
        <v>1261</v>
      </c>
    </row>
    <row r="254" spans="1:11" s="2" customFormat="1" x14ac:dyDescent="0.25">
      <c r="A254" s="82" t="s">
        <v>404</v>
      </c>
      <c r="B254" s="2" t="s">
        <v>1128</v>
      </c>
      <c r="C254" s="1" t="s">
        <v>1129</v>
      </c>
      <c r="D254" s="3">
        <v>0.98399999999999999</v>
      </c>
      <c r="E254" s="2">
        <v>1</v>
      </c>
      <c r="F254" s="2">
        <v>8</v>
      </c>
      <c r="G254" s="2">
        <v>3</v>
      </c>
      <c r="I254" t="s">
        <v>1539</v>
      </c>
      <c r="J254" s="81" t="s">
        <v>1261</v>
      </c>
    </row>
    <row r="255" spans="1:11" s="2" customFormat="1" x14ac:dyDescent="0.25">
      <c r="A255" s="82" t="s">
        <v>404</v>
      </c>
      <c r="B255" s="2" t="s">
        <v>1130</v>
      </c>
      <c r="C255" s="1" t="s">
        <v>1131</v>
      </c>
      <c r="D255" s="3" t="s">
        <v>336</v>
      </c>
      <c r="E255" s="2">
        <v>1</v>
      </c>
      <c r="F255" s="2">
        <v>8</v>
      </c>
      <c r="G255" s="2">
        <v>3</v>
      </c>
      <c r="I255" t="s">
        <v>1316</v>
      </c>
      <c r="J255" s="81" t="s">
        <v>1261</v>
      </c>
    </row>
    <row r="256" spans="1:11" s="2" customFormat="1" x14ac:dyDescent="0.25">
      <c r="A256" s="82" t="s">
        <v>404</v>
      </c>
      <c r="B256" s="2" t="s">
        <v>1132</v>
      </c>
      <c r="C256" s="1" t="s">
        <v>1133</v>
      </c>
      <c r="D256" s="3">
        <v>80</v>
      </c>
      <c r="E256" s="2">
        <v>1</v>
      </c>
      <c r="F256" s="2">
        <v>7</v>
      </c>
      <c r="G256" s="2">
        <v>3</v>
      </c>
      <c r="I256" t="s">
        <v>1317</v>
      </c>
      <c r="J256" s="81" t="s">
        <v>1261</v>
      </c>
    </row>
    <row r="257" spans="1:10" s="2" customFormat="1" x14ac:dyDescent="0.25">
      <c r="A257" s="82" t="s">
        <v>404</v>
      </c>
      <c r="B257" s="2" t="s">
        <v>1134</v>
      </c>
      <c r="C257" s="1" t="s">
        <v>1135</v>
      </c>
      <c r="D257" s="3">
        <v>0.76923076923076916</v>
      </c>
      <c r="E257" s="2">
        <v>1</v>
      </c>
      <c r="F257" s="2">
        <v>7</v>
      </c>
      <c r="G257" s="2">
        <v>3</v>
      </c>
      <c r="I257" t="s">
        <v>1318</v>
      </c>
      <c r="J257" s="81" t="s">
        <v>1261</v>
      </c>
    </row>
    <row r="258" spans="1:10" s="2" customFormat="1" x14ac:dyDescent="0.25">
      <c r="A258" s="82" t="s">
        <v>404</v>
      </c>
      <c r="B258" s="2" t="s">
        <v>1136</v>
      </c>
      <c r="C258" s="1" t="s">
        <v>1137</v>
      </c>
      <c r="D258" s="3">
        <v>0.76923076923076916</v>
      </c>
      <c r="E258" s="2">
        <v>1</v>
      </c>
      <c r="F258" s="2">
        <v>1</v>
      </c>
      <c r="G258" s="2">
        <v>2</v>
      </c>
      <c r="I258" t="s">
        <v>1319</v>
      </c>
      <c r="J258" s="81" t="s">
        <v>1261</v>
      </c>
    </row>
    <row r="259" spans="1:10" s="2" customFormat="1" x14ac:dyDescent="0.25">
      <c r="A259" s="82" t="s">
        <v>404</v>
      </c>
      <c r="B259" s="2" t="s">
        <v>1138</v>
      </c>
      <c r="C259" s="1" t="s">
        <v>1139</v>
      </c>
      <c r="D259" s="3">
        <v>26.617984732824425</v>
      </c>
      <c r="E259" s="2">
        <v>1</v>
      </c>
      <c r="F259" s="2">
        <v>7</v>
      </c>
      <c r="G259" s="2">
        <v>3</v>
      </c>
      <c r="I259" t="s">
        <v>1320</v>
      </c>
      <c r="J259" s="81" t="s">
        <v>1261</v>
      </c>
    </row>
    <row r="260" spans="1:10" s="2" customFormat="1" x14ac:dyDescent="0.25">
      <c r="A260" s="82" t="s">
        <v>404</v>
      </c>
      <c r="B260" s="2" t="s">
        <v>1140</v>
      </c>
      <c r="C260" s="1" t="s">
        <v>1141</v>
      </c>
      <c r="D260" s="3">
        <v>26.617984732824425</v>
      </c>
      <c r="E260" s="2">
        <v>1</v>
      </c>
      <c r="F260" s="2">
        <v>1</v>
      </c>
      <c r="G260" s="2">
        <v>2</v>
      </c>
      <c r="I260" t="s">
        <v>1321</v>
      </c>
      <c r="J260" s="81" t="s">
        <v>1261</v>
      </c>
    </row>
    <row r="261" spans="1:10" s="2" customFormat="1" x14ac:dyDescent="0.25">
      <c r="A261" s="82" t="s">
        <v>404</v>
      </c>
      <c r="B261" s="2" t="s">
        <v>1142</v>
      </c>
      <c r="C261" s="1" t="s">
        <v>1143</v>
      </c>
      <c r="D261" s="3">
        <v>1747.0880305343512</v>
      </c>
      <c r="E261" s="2">
        <v>1</v>
      </c>
      <c r="F261" s="2">
        <v>7</v>
      </c>
      <c r="G261" s="2">
        <v>3</v>
      </c>
      <c r="I261" t="s">
        <v>1322</v>
      </c>
      <c r="J261" s="81" t="s">
        <v>1261</v>
      </c>
    </row>
    <row r="262" spans="1:10" s="2" customFormat="1" x14ac:dyDescent="0.25">
      <c r="A262" s="82" t="s">
        <v>404</v>
      </c>
      <c r="B262" s="2" t="s">
        <v>1144</v>
      </c>
      <c r="C262" s="1" t="s">
        <v>1145</v>
      </c>
      <c r="D262" s="3">
        <v>1747.0880305343512</v>
      </c>
      <c r="E262" s="2">
        <v>1</v>
      </c>
      <c r="F262" s="2">
        <v>1</v>
      </c>
      <c r="G262" s="2">
        <v>2</v>
      </c>
      <c r="I262" t="s">
        <v>1323</v>
      </c>
      <c r="J262" s="81" t="s">
        <v>1261</v>
      </c>
    </row>
    <row r="263" spans="1:10" s="2" customFormat="1" x14ac:dyDescent="0.25">
      <c r="A263" s="82" t="s">
        <v>404</v>
      </c>
      <c r="B263" s="2" t="s">
        <v>1146</v>
      </c>
      <c r="C263" s="1" t="s">
        <v>1147</v>
      </c>
      <c r="D263" s="3">
        <v>0.95</v>
      </c>
      <c r="E263" s="2">
        <v>1</v>
      </c>
      <c r="F263" s="2">
        <v>7</v>
      </c>
      <c r="G263" s="2">
        <v>3</v>
      </c>
      <c r="I263" t="s">
        <v>1324</v>
      </c>
      <c r="J263" s="81" t="s">
        <v>1261</v>
      </c>
    </row>
    <row r="264" spans="1:10" s="2" customFormat="1" x14ac:dyDescent="0.25">
      <c r="A264" s="82" t="s">
        <v>404</v>
      </c>
      <c r="B264" s="2" t="s">
        <v>1148</v>
      </c>
      <c r="C264" s="1" t="s">
        <v>1149</v>
      </c>
      <c r="D264" s="3">
        <v>9.9420289855072461</v>
      </c>
      <c r="E264" s="2">
        <v>2</v>
      </c>
      <c r="F264" s="2">
        <v>7</v>
      </c>
      <c r="G264" s="2">
        <v>3</v>
      </c>
      <c r="I264" t="s">
        <v>1325</v>
      </c>
      <c r="J264" s="81" t="s">
        <v>1261</v>
      </c>
    </row>
    <row r="265" spans="1:10" s="2" customFormat="1" ht="26.4" x14ac:dyDescent="0.25">
      <c r="A265" s="82" t="s">
        <v>404</v>
      </c>
      <c r="B265" s="2" t="s">
        <v>1150</v>
      </c>
      <c r="C265" s="1" t="s">
        <v>1151</v>
      </c>
      <c r="D265" s="3" t="s">
        <v>338</v>
      </c>
      <c r="E265" s="2">
        <v>1</v>
      </c>
      <c r="F265" s="2">
        <v>8</v>
      </c>
      <c r="G265" s="2">
        <v>3</v>
      </c>
      <c r="I265" t="s">
        <v>1316</v>
      </c>
      <c r="J265" s="81" t="s">
        <v>1261</v>
      </c>
    </row>
    <row r="266" spans="1:10" s="2" customFormat="1" x14ac:dyDescent="0.25">
      <c r="A266" s="82" t="s">
        <v>404</v>
      </c>
      <c r="B266" s="2" t="s">
        <v>1152</v>
      </c>
      <c r="C266" s="1" t="s">
        <v>1153</v>
      </c>
      <c r="D266" s="3">
        <v>40</v>
      </c>
      <c r="E266" s="2">
        <v>1</v>
      </c>
      <c r="F266" s="2">
        <v>7</v>
      </c>
      <c r="G266" s="2">
        <v>3</v>
      </c>
      <c r="I266" t="s">
        <v>1326</v>
      </c>
      <c r="J266" s="81" t="s">
        <v>1261</v>
      </c>
    </row>
    <row r="267" spans="1:10" s="2" customFormat="1" ht="26.4" x14ac:dyDescent="0.25">
      <c r="A267" s="82" t="s">
        <v>404</v>
      </c>
      <c r="B267" s="2" t="s">
        <v>1154</v>
      </c>
      <c r="C267" s="1" t="s">
        <v>1155</v>
      </c>
      <c r="D267" s="3" t="s">
        <v>339</v>
      </c>
      <c r="E267" s="2">
        <v>1</v>
      </c>
      <c r="F267" s="2">
        <v>8</v>
      </c>
      <c r="G267" s="2">
        <v>3</v>
      </c>
      <c r="I267" t="s">
        <v>1316</v>
      </c>
      <c r="J267" s="81" t="s">
        <v>1261</v>
      </c>
    </row>
    <row r="268" spans="1:10" s="2" customFormat="1" x14ac:dyDescent="0.25">
      <c r="A268" s="82" t="s">
        <v>404</v>
      </c>
      <c r="B268" s="2" t="s">
        <v>695</v>
      </c>
      <c r="C268" s="1" t="s">
        <v>1153</v>
      </c>
      <c r="D268" s="3">
        <v>40</v>
      </c>
      <c r="E268" s="2">
        <v>1</v>
      </c>
      <c r="F268" s="2">
        <v>7</v>
      </c>
      <c r="G268" s="2">
        <v>3</v>
      </c>
      <c r="I268" t="s">
        <v>1326</v>
      </c>
      <c r="J268" s="81" t="s">
        <v>1261</v>
      </c>
    </row>
    <row r="269" spans="1:10" s="2" customFormat="1" x14ac:dyDescent="0.25">
      <c r="A269" s="82" t="s">
        <v>404</v>
      </c>
      <c r="B269" s="2" t="s">
        <v>1156</v>
      </c>
      <c r="C269" s="1" t="s">
        <v>1157</v>
      </c>
      <c r="D269" s="3">
        <v>0.7</v>
      </c>
      <c r="E269" s="2">
        <v>1</v>
      </c>
      <c r="F269" s="2">
        <v>7</v>
      </c>
      <c r="G269" s="2">
        <v>3</v>
      </c>
      <c r="I269" t="s">
        <v>1540</v>
      </c>
      <c r="J269" s="81" t="s">
        <v>1261</v>
      </c>
    </row>
    <row r="270" spans="1:10" s="2" customFormat="1" ht="79.2" x14ac:dyDescent="0.25">
      <c r="A270" s="82" t="s">
        <v>404</v>
      </c>
      <c r="B270" s="2" t="s">
        <v>699</v>
      </c>
      <c r="C270" s="1" t="s">
        <v>1158</v>
      </c>
      <c r="D270" s="3">
        <v>0.37096774193548387</v>
      </c>
      <c r="E270" s="2">
        <v>1</v>
      </c>
      <c r="F270" s="2">
        <v>2</v>
      </c>
      <c r="G270" s="2">
        <v>2</v>
      </c>
      <c r="I270" s="4" t="s">
        <v>1327</v>
      </c>
      <c r="J270" s="81" t="s">
        <v>1261</v>
      </c>
    </row>
    <row r="271" spans="1:10" s="2" customFormat="1" x14ac:dyDescent="0.25">
      <c r="A271" s="82" t="s">
        <v>404</v>
      </c>
      <c r="B271" s="2" t="s">
        <v>1159</v>
      </c>
      <c r="C271" s="1" t="s">
        <v>1160</v>
      </c>
      <c r="D271" s="3">
        <v>12.136875</v>
      </c>
      <c r="E271" s="2">
        <v>1</v>
      </c>
      <c r="F271" s="2">
        <v>7</v>
      </c>
      <c r="G271" s="2">
        <v>3</v>
      </c>
      <c r="I271" t="s">
        <v>1328</v>
      </c>
      <c r="J271" s="81" t="s">
        <v>1261</v>
      </c>
    </row>
    <row r="272" spans="1:10" s="2" customFormat="1" x14ac:dyDescent="0.25">
      <c r="A272" s="82" t="s">
        <v>404</v>
      </c>
      <c r="B272" s="2" t="s">
        <v>1161</v>
      </c>
      <c r="C272" s="1" t="s">
        <v>1162</v>
      </c>
      <c r="D272" s="3">
        <v>12.136875</v>
      </c>
      <c r="E272" s="2">
        <v>1</v>
      </c>
      <c r="F272" s="2">
        <v>1</v>
      </c>
      <c r="G272" s="2">
        <v>2</v>
      </c>
      <c r="I272" t="s">
        <v>1329</v>
      </c>
      <c r="J272" s="81" t="s">
        <v>1261</v>
      </c>
    </row>
    <row r="273" spans="1:10" s="2" customFormat="1" x14ac:dyDescent="0.25">
      <c r="A273" s="82" t="s">
        <v>404</v>
      </c>
      <c r="B273" s="2" t="s">
        <v>1163</v>
      </c>
      <c r="C273" s="1" t="s">
        <v>1164</v>
      </c>
      <c r="D273" s="3">
        <v>809.125</v>
      </c>
      <c r="E273" s="2">
        <v>1</v>
      </c>
      <c r="F273" s="2">
        <v>7</v>
      </c>
      <c r="G273" s="2">
        <v>3</v>
      </c>
      <c r="I273" t="s">
        <v>1330</v>
      </c>
      <c r="J273" s="81" t="s">
        <v>1261</v>
      </c>
    </row>
    <row r="274" spans="1:10" s="2" customFormat="1" x14ac:dyDescent="0.25">
      <c r="A274" s="82" t="s">
        <v>404</v>
      </c>
      <c r="B274" s="2" t="s">
        <v>1165</v>
      </c>
      <c r="C274" s="1" t="s">
        <v>1166</v>
      </c>
      <c r="D274" s="3">
        <v>809.125</v>
      </c>
      <c r="E274" s="2">
        <v>1</v>
      </c>
      <c r="F274" s="2">
        <v>1</v>
      </c>
      <c r="G274" s="2">
        <v>2</v>
      </c>
      <c r="I274" t="s">
        <v>1331</v>
      </c>
      <c r="J274" s="81" t="s">
        <v>1261</v>
      </c>
    </row>
    <row r="275" spans="1:10" s="2" customFormat="1" x14ac:dyDescent="0.25">
      <c r="A275" s="82" t="s">
        <v>404</v>
      </c>
      <c r="B275" s="2" t="s">
        <v>1167</v>
      </c>
      <c r="C275" s="1" t="s">
        <v>1168</v>
      </c>
      <c r="D275" s="3">
        <v>0.95</v>
      </c>
      <c r="E275" s="2">
        <v>1</v>
      </c>
      <c r="F275" s="2">
        <v>7</v>
      </c>
      <c r="G275" s="2">
        <v>3</v>
      </c>
      <c r="I275" t="s">
        <v>1332</v>
      </c>
      <c r="J275" s="81" t="s">
        <v>1261</v>
      </c>
    </row>
    <row r="276" spans="1:10" s="2" customFormat="1" ht="39.6" x14ac:dyDescent="0.25">
      <c r="A276" s="82" t="s">
        <v>404</v>
      </c>
      <c r="B276" s="2" t="s">
        <v>1169</v>
      </c>
      <c r="C276" s="1" t="s">
        <v>1170</v>
      </c>
      <c r="D276" s="3">
        <v>0.62903225806451613</v>
      </c>
      <c r="E276" s="2">
        <v>1</v>
      </c>
      <c r="F276" s="2">
        <v>22</v>
      </c>
      <c r="G276" s="2">
        <v>8</v>
      </c>
      <c r="I276" t="s">
        <v>1333</v>
      </c>
      <c r="J276" s="81" t="s">
        <v>1261</v>
      </c>
    </row>
    <row r="277" spans="1:10" s="2" customFormat="1" ht="39.6" x14ac:dyDescent="0.25">
      <c r="A277" s="82" t="s">
        <v>404</v>
      </c>
      <c r="B277" s="2" t="s">
        <v>703</v>
      </c>
      <c r="C277" s="1" t="s">
        <v>1171</v>
      </c>
      <c r="D277" s="3" t="s">
        <v>337</v>
      </c>
      <c r="E277" s="2">
        <v>1</v>
      </c>
      <c r="F277" s="2">
        <v>8</v>
      </c>
      <c r="G277" s="2">
        <v>3</v>
      </c>
      <c r="I277" t="s">
        <v>1316</v>
      </c>
      <c r="J277" s="81" t="s">
        <v>1261</v>
      </c>
    </row>
    <row r="278" spans="1:10" s="2" customFormat="1" x14ac:dyDescent="0.25">
      <c r="A278" s="82" t="s">
        <v>404</v>
      </c>
      <c r="B278" s="2" t="s">
        <v>1172</v>
      </c>
      <c r="C278" s="1" t="s">
        <v>1173</v>
      </c>
      <c r="D278" s="3">
        <v>2020</v>
      </c>
      <c r="E278" s="2">
        <v>1</v>
      </c>
      <c r="F278" s="2">
        <v>7</v>
      </c>
      <c r="G278" s="2">
        <v>3</v>
      </c>
      <c r="I278" t="s">
        <v>1334</v>
      </c>
      <c r="J278" s="81" t="s">
        <v>1261</v>
      </c>
    </row>
    <row r="279" spans="1:10" s="2" customFormat="1" x14ac:dyDescent="0.25">
      <c r="A279" s="82" t="s">
        <v>404</v>
      </c>
      <c r="B279" s="2" t="s">
        <v>1174</v>
      </c>
      <c r="C279" s="1" t="s">
        <v>1175</v>
      </c>
      <c r="D279" s="3">
        <v>40</v>
      </c>
      <c r="E279" s="2">
        <v>1</v>
      </c>
      <c r="F279" s="2">
        <v>7</v>
      </c>
      <c r="G279" s="2">
        <v>3</v>
      </c>
      <c r="I279" t="s">
        <v>1335</v>
      </c>
      <c r="J279" s="81" t="s">
        <v>1261</v>
      </c>
    </row>
    <row r="280" spans="1:10" s="2" customFormat="1" x14ac:dyDescent="0.25">
      <c r="A280" s="82" t="s">
        <v>404</v>
      </c>
      <c r="B280" s="2" t="s">
        <v>1176</v>
      </c>
      <c r="C280" s="1" t="s">
        <v>1177</v>
      </c>
      <c r="D280" s="3">
        <v>0.72</v>
      </c>
      <c r="E280" s="2">
        <v>1</v>
      </c>
      <c r="F280" s="2">
        <v>7</v>
      </c>
      <c r="G280" s="2">
        <v>3</v>
      </c>
      <c r="I280" t="s">
        <v>1336</v>
      </c>
      <c r="J280" s="81" t="s">
        <v>1261</v>
      </c>
    </row>
    <row r="281" spans="1:10" s="2" customFormat="1" x14ac:dyDescent="0.25">
      <c r="A281" s="82" t="s">
        <v>404</v>
      </c>
      <c r="B281" s="2" t="s">
        <v>1178</v>
      </c>
      <c r="C281" s="1" t="s">
        <v>1179</v>
      </c>
      <c r="D281" s="3">
        <v>0.72</v>
      </c>
      <c r="E281" s="2">
        <v>1</v>
      </c>
      <c r="F281" s="2">
        <v>1</v>
      </c>
      <c r="G281" s="2">
        <v>2</v>
      </c>
      <c r="I281" t="s">
        <v>1337</v>
      </c>
      <c r="J281" s="81" t="s">
        <v>1261</v>
      </c>
    </row>
    <row r="282" spans="1:10" s="2" customFormat="1" x14ac:dyDescent="0.25">
      <c r="A282" s="82" t="s">
        <v>404</v>
      </c>
      <c r="B282" s="2" t="s">
        <v>1180</v>
      </c>
      <c r="C282" s="1" t="s">
        <v>1181</v>
      </c>
      <c r="D282" s="3">
        <v>15.171093749999999</v>
      </c>
      <c r="E282" s="2">
        <v>1</v>
      </c>
      <c r="F282" s="2">
        <v>7</v>
      </c>
      <c r="G282" s="2">
        <v>3</v>
      </c>
      <c r="I282" t="s">
        <v>1338</v>
      </c>
      <c r="J282" s="81" t="s">
        <v>1261</v>
      </c>
    </row>
    <row r="283" spans="1:10" s="2" customFormat="1" x14ac:dyDescent="0.25">
      <c r="A283" s="82" t="s">
        <v>404</v>
      </c>
      <c r="B283" s="2" t="s">
        <v>1182</v>
      </c>
      <c r="C283" s="1" t="s">
        <v>1183</v>
      </c>
      <c r="D283" s="3">
        <v>15.171093749999999</v>
      </c>
      <c r="E283" s="2">
        <v>1</v>
      </c>
      <c r="F283" s="2">
        <v>1</v>
      </c>
      <c r="G283" s="2">
        <v>2</v>
      </c>
      <c r="I283" t="s">
        <v>1339</v>
      </c>
      <c r="J283" s="81" t="s">
        <v>1261</v>
      </c>
    </row>
    <row r="284" spans="1:10" s="2" customFormat="1" x14ac:dyDescent="0.25">
      <c r="A284" s="82" t="s">
        <v>404</v>
      </c>
      <c r="B284" s="2" t="s">
        <v>1184</v>
      </c>
      <c r="C284" s="1" t="s">
        <v>1185</v>
      </c>
      <c r="D284" s="3">
        <v>1011.40625</v>
      </c>
      <c r="E284" s="2">
        <v>1</v>
      </c>
      <c r="F284" s="2">
        <v>7</v>
      </c>
      <c r="G284" s="2">
        <v>3</v>
      </c>
      <c r="I284" t="s">
        <v>1541</v>
      </c>
      <c r="J284" s="81" t="s">
        <v>1261</v>
      </c>
    </row>
    <row r="285" spans="1:10" s="2" customFormat="1" x14ac:dyDescent="0.25">
      <c r="A285" s="82" t="s">
        <v>404</v>
      </c>
      <c r="B285" s="2" t="s">
        <v>1186</v>
      </c>
      <c r="C285" s="1" t="s">
        <v>1187</v>
      </c>
      <c r="D285" s="3">
        <v>1011.40625</v>
      </c>
      <c r="E285" s="2">
        <v>1</v>
      </c>
      <c r="F285" s="2">
        <v>1</v>
      </c>
      <c r="G285" s="2">
        <v>2</v>
      </c>
      <c r="I285" t="s">
        <v>1340</v>
      </c>
      <c r="J285" s="81" t="s">
        <v>1261</v>
      </c>
    </row>
    <row r="286" spans="1:10" s="2" customFormat="1" x14ac:dyDescent="0.25">
      <c r="A286" s="82" t="s">
        <v>404</v>
      </c>
      <c r="B286" s="2" t="s">
        <v>1188</v>
      </c>
      <c r="C286" s="1" t="s">
        <v>1189</v>
      </c>
      <c r="D286" s="3">
        <v>0.95</v>
      </c>
      <c r="E286" s="2">
        <v>1</v>
      </c>
      <c r="F286" s="2">
        <v>7</v>
      </c>
      <c r="G286" s="2">
        <v>3</v>
      </c>
      <c r="I286" t="s">
        <v>1341</v>
      </c>
      <c r="J286" s="81" t="s">
        <v>1261</v>
      </c>
    </row>
    <row r="287" spans="1:10" s="2" customFormat="1" ht="26.4" x14ac:dyDescent="0.25">
      <c r="A287" s="82" t="s">
        <v>404</v>
      </c>
      <c r="B287" s="2" t="s">
        <v>707</v>
      </c>
      <c r="C287" s="1" t="s">
        <v>1190</v>
      </c>
      <c r="D287" s="3" t="s">
        <v>341</v>
      </c>
      <c r="E287" s="2">
        <v>1</v>
      </c>
      <c r="F287" s="2">
        <v>8</v>
      </c>
      <c r="G287" s="2">
        <v>3</v>
      </c>
      <c r="I287" t="s">
        <v>1316</v>
      </c>
      <c r="J287" s="81" t="s">
        <v>1261</v>
      </c>
    </row>
    <row r="288" spans="1:10" s="2" customFormat="1" x14ac:dyDescent="0.25">
      <c r="A288" s="82" t="s">
        <v>404</v>
      </c>
      <c r="B288" s="2" t="s">
        <v>1191</v>
      </c>
      <c r="C288" s="1" t="s">
        <v>1192</v>
      </c>
      <c r="D288" s="3">
        <v>8</v>
      </c>
      <c r="E288" s="2">
        <v>1</v>
      </c>
      <c r="F288" s="2">
        <v>7</v>
      </c>
      <c r="G288" s="2">
        <v>3</v>
      </c>
      <c r="I288" t="s">
        <v>1342</v>
      </c>
      <c r="J288" s="81" t="s">
        <v>1261</v>
      </c>
    </row>
    <row r="289" spans="1:10" s="2" customFormat="1" x14ac:dyDescent="0.25">
      <c r="A289" s="82" t="s">
        <v>404</v>
      </c>
      <c r="B289" s="2" t="s">
        <v>1193</v>
      </c>
      <c r="C289" s="1" t="s">
        <v>1194</v>
      </c>
      <c r="D289" s="3">
        <v>0.75</v>
      </c>
      <c r="E289" s="2">
        <v>1</v>
      </c>
      <c r="F289" s="2">
        <v>7</v>
      </c>
      <c r="G289" s="2">
        <v>3</v>
      </c>
      <c r="I289" t="s">
        <v>1542</v>
      </c>
      <c r="J289" s="81" t="s">
        <v>1261</v>
      </c>
    </row>
    <row r="290" spans="1:10" s="2" customFormat="1" x14ac:dyDescent="0.25">
      <c r="A290" s="82" t="s">
        <v>404</v>
      </c>
      <c r="B290" s="2" t="s">
        <v>1195</v>
      </c>
      <c r="C290" s="1" t="s">
        <v>1196</v>
      </c>
      <c r="D290" s="3">
        <v>0.85</v>
      </c>
      <c r="E290" s="2">
        <v>1</v>
      </c>
      <c r="F290" s="2">
        <v>7</v>
      </c>
      <c r="G290" s="2">
        <v>3</v>
      </c>
      <c r="I290" t="s">
        <v>1543</v>
      </c>
      <c r="J290" s="81" t="s">
        <v>1261</v>
      </c>
    </row>
    <row r="291" spans="1:10" s="2" customFormat="1" x14ac:dyDescent="0.25">
      <c r="A291" s="82" t="s">
        <v>404</v>
      </c>
      <c r="B291" s="2" t="s">
        <v>1197</v>
      </c>
      <c r="C291" s="1" t="s">
        <v>1198</v>
      </c>
      <c r="D291" s="3">
        <v>20.713600000000003</v>
      </c>
      <c r="E291" s="2">
        <v>1</v>
      </c>
      <c r="F291" s="2">
        <v>7</v>
      </c>
      <c r="G291" s="2">
        <v>3</v>
      </c>
      <c r="I291" t="s">
        <v>1544</v>
      </c>
      <c r="J291" s="81" t="s">
        <v>1261</v>
      </c>
    </row>
    <row r="292" spans="1:10" s="2" customFormat="1" x14ac:dyDescent="0.25">
      <c r="A292" s="82" t="s">
        <v>404</v>
      </c>
      <c r="B292" s="2" t="s">
        <v>1199</v>
      </c>
      <c r="C292" s="1" t="s">
        <v>1200</v>
      </c>
      <c r="D292" s="3">
        <v>8.9285824267928504</v>
      </c>
      <c r="E292" s="2">
        <v>1</v>
      </c>
      <c r="F292" s="2">
        <v>7</v>
      </c>
      <c r="G292" s="2">
        <v>3</v>
      </c>
      <c r="I292" t="s">
        <v>1343</v>
      </c>
      <c r="J292" s="81" t="s">
        <v>1261</v>
      </c>
    </row>
    <row r="293" spans="1:10" s="2" customFormat="1" x14ac:dyDescent="0.25">
      <c r="A293" s="82" t="s">
        <v>404</v>
      </c>
      <c r="B293" s="2" t="s">
        <v>1201</v>
      </c>
      <c r="C293" s="1" t="s">
        <v>1202</v>
      </c>
      <c r="D293" s="3">
        <v>2071.36</v>
      </c>
      <c r="E293" s="2">
        <v>1</v>
      </c>
      <c r="F293" s="2">
        <v>7</v>
      </c>
      <c r="G293" s="2">
        <v>3</v>
      </c>
      <c r="I293" t="s">
        <v>1344</v>
      </c>
      <c r="J293" s="81" t="s">
        <v>1261</v>
      </c>
    </row>
    <row r="294" spans="1:10" s="2" customFormat="1" x14ac:dyDescent="0.25">
      <c r="A294" s="82" t="s">
        <v>404</v>
      </c>
      <c r="B294" s="2" t="s">
        <v>1203</v>
      </c>
      <c r="C294" s="1" t="s">
        <v>1204</v>
      </c>
      <c r="D294" s="3">
        <v>892.85824267928501</v>
      </c>
      <c r="E294" s="2">
        <v>1</v>
      </c>
      <c r="F294" s="2">
        <v>7</v>
      </c>
      <c r="G294" s="2">
        <v>3</v>
      </c>
      <c r="I294" t="s">
        <v>1345</v>
      </c>
      <c r="J294" s="81" t="s">
        <v>1261</v>
      </c>
    </row>
    <row r="295" spans="1:10" s="2" customFormat="1" x14ac:dyDescent="0.25">
      <c r="A295" s="82" t="s">
        <v>404</v>
      </c>
      <c r="B295" s="2" t="s">
        <v>1205</v>
      </c>
      <c r="C295" s="1" t="s">
        <v>1206</v>
      </c>
      <c r="D295" s="3">
        <v>0.95</v>
      </c>
      <c r="E295" s="2">
        <v>1</v>
      </c>
      <c r="F295" s="2">
        <v>7</v>
      </c>
      <c r="G295" s="2">
        <v>3</v>
      </c>
      <c r="I295" t="s">
        <v>1346</v>
      </c>
      <c r="J295" s="81" t="s">
        <v>1261</v>
      </c>
    </row>
    <row r="296" spans="1:10" s="2" customFormat="1" x14ac:dyDescent="0.25">
      <c r="A296" s="82" t="s">
        <v>404</v>
      </c>
      <c r="B296" s="2" t="s">
        <v>1207</v>
      </c>
      <c r="C296" s="1" t="s">
        <v>1208</v>
      </c>
      <c r="D296" s="3" t="s">
        <v>343</v>
      </c>
      <c r="E296" s="2">
        <v>1</v>
      </c>
      <c r="F296" s="2">
        <v>8</v>
      </c>
      <c r="G296" s="2">
        <v>3</v>
      </c>
      <c r="I296" t="s">
        <v>1316</v>
      </c>
      <c r="J296" s="81" t="s">
        <v>1261</v>
      </c>
    </row>
    <row r="297" spans="1:10" s="2" customFormat="1" x14ac:dyDescent="0.25">
      <c r="A297" s="82" t="s">
        <v>404</v>
      </c>
      <c r="B297" s="2" t="s">
        <v>1209</v>
      </c>
      <c r="C297" s="1" t="s">
        <v>1210</v>
      </c>
      <c r="D297" s="3">
        <v>8</v>
      </c>
      <c r="E297" s="2">
        <v>1</v>
      </c>
      <c r="F297" s="2">
        <v>7</v>
      </c>
      <c r="G297" s="2">
        <v>3</v>
      </c>
      <c r="I297" t="s">
        <v>1347</v>
      </c>
      <c r="J297" s="81" t="s">
        <v>1261</v>
      </c>
    </row>
    <row r="298" spans="1:10" s="2" customFormat="1" x14ac:dyDescent="0.25">
      <c r="A298" s="82" t="s">
        <v>404</v>
      </c>
      <c r="B298" s="2" t="s">
        <v>1211</v>
      </c>
      <c r="C298" s="1" t="s">
        <v>1212</v>
      </c>
      <c r="D298" s="3">
        <v>0.8</v>
      </c>
      <c r="E298" s="2">
        <v>1</v>
      </c>
      <c r="F298" s="2">
        <v>7</v>
      </c>
      <c r="G298" s="2">
        <v>3</v>
      </c>
      <c r="I298" t="s">
        <v>1545</v>
      </c>
      <c r="J298" s="81" t="s">
        <v>1261</v>
      </c>
    </row>
    <row r="299" spans="1:10" s="2" customFormat="1" x14ac:dyDescent="0.25">
      <c r="A299" s="82" t="s">
        <v>404</v>
      </c>
      <c r="B299" s="2" t="s">
        <v>1213</v>
      </c>
      <c r="C299" s="1" t="s">
        <v>1214</v>
      </c>
      <c r="D299" s="3">
        <v>0.9</v>
      </c>
      <c r="E299" s="2">
        <v>1</v>
      </c>
      <c r="F299" s="2">
        <v>7</v>
      </c>
      <c r="G299" s="2">
        <v>3</v>
      </c>
      <c r="I299" t="s">
        <v>1546</v>
      </c>
      <c r="J299" s="81" t="s">
        <v>1261</v>
      </c>
    </row>
    <row r="300" spans="1:10" s="2" customFormat="1" x14ac:dyDescent="0.25">
      <c r="A300" s="82" t="s">
        <v>404</v>
      </c>
      <c r="B300" s="2" t="s">
        <v>1215</v>
      </c>
      <c r="C300" s="1" t="s">
        <v>1216</v>
      </c>
      <c r="D300" s="3">
        <v>24.597400000000004</v>
      </c>
      <c r="E300" s="2">
        <v>1</v>
      </c>
      <c r="F300" s="2">
        <v>7</v>
      </c>
      <c r="G300" s="2">
        <v>3</v>
      </c>
      <c r="I300" t="s">
        <v>1348</v>
      </c>
      <c r="J300" s="81" t="s">
        <v>1261</v>
      </c>
    </row>
    <row r="301" spans="1:10" s="2" customFormat="1" x14ac:dyDescent="0.25">
      <c r="A301" s="82" t="s">
        <v>404</v>
      </c>
      <c r="B301" s="2" t="s">
        <v>1217</v>
      </c>
      <c r="C301" s="1" t="s">
        <v>1218</v>
      </c>
      <c r="D301" s="3">
        <v>10.60269163181651</v>
      </c>
      <c r="E301" s="2">
        <v>1</v>
      </c>
      <c r="F301" s="2">
        <v>7</v>
      </c>
      <c r="G301" s="2">
        <v>3</v>
      </c>
      <c r="I301" t="s">
        <v>1349</v>
      </c>
      <c r="J301" s="81" t="s">
        <v>1261</v>
      </c>
    </row>
    <row r="302" spans="1:10" s="2" customFormat="1" x14ac:dyDescent="0.25">
      <c r="A302" s="82" t="s">
        <v>404</v>
      </c>
      <c r="B302" s="2" t="s">
        <v>1219</v>
      </c>
      <c r="C302" s="1" t="s">
        <v>1220</v>
      </c>
      <c r="D302" s="3">
        <v>2459.7400000000002</v>
      </c>
      <c r="E302" s="2">
        <v>1</v>
      </c>
      <c r="F302" s="2">
        <v>7</v>
      </c>
      <c r="G302" s="2">
        <v>3</v>
      </c>
      <c r="I302" t="s">
        <v>1350</v>
      </c>
      <c r="J302" s="81" t="s">
        <v>1261</v>
      </c>
    </row>
    <row r="303" spans="1:10" s="2" customFormat="1" x14ac:dyDescent="0.25">
      <c r="A303" s="82" t="s">
        <v>404</v>
      </c>
      <c r="B303" s="2" t="s">
        <v>1221</v>
      </c>
      <c r="C303" s="1" t="s">
        <v>1222</v>
      </c>
      <c r="D303" s="3">
        <v>1060.269163181651</v>
      </c>
      <c r="E303" s="2">
        <v>1</v>
      </c>
      <c r="F303" s="2">
        <v>7</v>
      </c>
      <c r="G303" s="2">
        <v>3</v>
      </c>
      <c r="I303" t="s">
        <v>1351</v>
      </c>
      <c r="J303" s="81" t="s">
        <v>1261</v>
      </c>
    </row>
    <row r="304" spans="1:10" s="2" customFormat="1" x14ac:dyDescent="0.25">
      <c r="A304" s="82" t="s">
        <v>404</v>
      </c>
      <c r="B304" s="2" t="s">
        <v>1223</v>
      </c>
      <c r="C304" s="1" t="s">
        <v>1224</v>
      </c>
      <c r="D304" s="3">
        <v>0.95</v>
      </c>
      <c r="E304" s="2">
        <v>1</v>
      </c>
      <c r="F304" s="2">
        <v>7</v>
      </c>
      <c r="G304" s="2">
        <v>3</v>
      </c>
      <c r="I304" t="s">
        <v>1352</v>
      </c>
      <c r="J304" s="81" t="s">
        <v>1261</v>
      </c>
    </row>
    <row r="305" spans="1:11" s="2" customFormat="1" x14ac:dyDescent="0.25">
      <c r="A305" s="82" t="s">
        <v>404</v>
      </c>
      <c r="B305" s="2" t="s">
        <v>1225</v>
      </c>
      <c r="C305" s="1" t="s">
        <v>1226</v>
      </c>
      <c r="D305" s="3" t="s">
        <v>342</v>
      </c>
      <c r="E305" s="2">
        <v>1</v>
      </c>
      <c r="F305" s="2">
        <v>8</v>
      </c>
      <c r="G305" s="2">
        <v>3</v>
      </c>
      <c r="I305" t="s">
        <v>1316</v>
      </c>
      <c r="J305" s="81" t="s">
        <v>1261</v>
      </c>
    </row>
    <row r="306" spans="1:11" s="2" customFormat="1" x14ac:dyDescent="0.25">
      <c r="A306" s="82" t="s">
        <v>404</v>
      </c>
      <c r="B306" s="2" t="s">
        <v>1227</v>
      </c>
      <c r="C306" s="1" t="s">
        <v>1228</v>
      </c>
      <c r="D306" s="3">
        <v>15</v>
      </c>
      <c r="E306" s="2">
        <v>1</v>
      </c>
      <c r="F306" s="2">
        <v>7</v>
      </c>
      <c r="G306" s="2">
        <v>3</v>
      </c>
      <c r="I306" t="s">
        <v>1353</v>
      </c>
      <c r="J306" s="81" t="s">
        <v>1261</v>
      </c>
    </row>
    <row r="307" spans="1:11" s="2" customFormat="1" x14ac:dyDescent="0.25">
      <c r="A307" s="82" t="s">
        <v>404</v>
      </c>
      <c r="B307" s="2" t="s">
        <v>1229</v>
      </c>
      <c r="C307" s="1" t="s">
        <v>1230</v>
      </c>
      <c r="D307" s="3">
        <v>0.75</v>
      </c>
      <c r="E307" s="2">
        <v>1</v>
      </c>
      <c r="F307" s="2">
        <v>7</v>
      </c>
      <c r="G307" s="2">
        <v>3</v>
      </c>
      <c r="I307" t="s">
        <v>1354</v>
      </c>
      <c r="J307" s="81" t="s">
        <v>1261</v>
      </c>
    </row>
    <row r="308" spans="1:11" s="2" customFormat="1" x14ac:dyDescent="0.25">
      <c r="A308" s="82" t="s">
        <v>404</v>
      </c>
      <c r="B308" s="2" t="s">
        <v>1231</v>
      </c>
      <c r="C308" s="1" t="s">
        <v>1232</v>
      </c>
      <c r="D308" s="3">
        <v>0.8</v>
      </c>
      <c r="E308" s="2">
        <v>1</v>
      </c>
      <c r="F308" s="2">
        <v>7</v>
      </c>
      <c r="G308" s="2">
        <v>3</v>
      </c>
      <c r="I308" t="s">
        <v>1355</v>
      </c>
      <c r="J308" s="81" t="s">
        <v>1261</v>
      </c>
    </row>
    <row r="309" spans="1:11" s="2" customFormat="1" x14ac:dyDescent="0.25">
      <c r="A309" s="82" t="s">
        <v>404</v>
      </c>
      <c r="B309" s="2" t="s">
        <v>1233</v>
      </c>
      <c r="C309" s="1" t="s">
        <v>1234</v>
      </c>
      <c r="D309" s="3">
        <v>22.008200000000002</v>
      </c>
      <c r="E309" s="2">
        <v>1</v>
      </c>
      <c r="F309" s="2">
        <v>7</v>
      </c>
      <c r="G309" s="2">
        <v>3</v>
      </c>
      <c r="I309" t="s">
        <v>1356</v>
      </c>
      <c r="J309" s="81" t="s">
        <v>1261</v>
      </c>
    </row>
    <row r="310" spans="1:11" s="2" customFormat="1" x14ac:dyDescent="0.25">
      <c r="A310" s="82" t="s">
        <v>404</v>
      </c>
      <c r="B310" s="2" t="s">
        <v>1235</v>
      </c>
      <c r="C310" s="1" t="s">
        <v>1236</v>
      </c>
      <c r="D310" s="3">
        <v>9.4866188284674031</v>
      </c>
      <c r="E310" s="2">
        <v>1</v>
      </c>
      <c r="F310" s="2">
        <v>7</v>
      </c>
      <c r="G310" s="2">
        <v>3</v>
      </c>
      <c r="I310" t="s">
        <v>1357</v>
      </c>
      <c r="J310" s="81" t="s">
        <v>1261</v>
      </c>
    </row>
    <row r="311" spans="1:11" s="2" customFormat="1" x14ac:dyDescent="0.25">
      <c r="A311" s="82" t="s">
        <v>404</v>
      </c>
      <c r="B311" s="2" t="s">
        <v>1237</v>
      </c>
      <c r="C311" s="1" t="s">
        <v>1238</v>
      </c>
      <c r="D311" s="3">
        <v>2200.8200000000002</v>
      </c>
      <c r="E311" s="2">
        <v>1</v>
      </c>
      <c r="F311" s="2">
        <v>7</v>
      </c>
      <c r="G311" s="2">
        <v>3</v>
      </c>
      <c r="I311" t="s">
        <v>1358</v>
      </c>
      <c r="J311" s="81" t="s">
        <v>1261</v>
      </c>
    </row>
    <row r="312" spans="1:11" s="2" customFormat="1" x14ac:dyDescent="0.25">
      <c r="A312" s="82" t="s">
        <v>404</v>
      </c>
      <c r="B312" s="2" t="s">
        <v>1239</v>
      </c>
      <c r="C312" s="1" t="s">
        <v>1240</v>
      </c>
      <c r="D312" s="3">
        <v>948.66188284674035</v>
      </c>
      <c r="E312" s="2">
        <v>1</v>
      </c>
      <c r="F312" s="2">
        <v>7</v>
      </c>
      <c r="G312" s="2">
        <v>3</v>
      </c>
      <c r="I312" t="s">
        <v>1359</v>
      </c>
      <c r="J312" s="81" t="s">
        <v>1261</v>
      </c>
    </row>
    <row r="313" spans="1:11" s="2" customFormat="1" x14ac:dyDescent="0.25">
      <c r="A313" s="82" t="s">
        <v>404</v>
      </c>
      <c r="B313" s="2" t="s">
        <v>1241</v>
      </c>
      <c r="C313" s="1" t="s">
        <v>1242</v>
      </c>
      <c r="D313" s="3">
        <v>0.95</v>
      </c>
      <c r="E313" s="2">
        <v>1</v>
      </c>
      <c r="F313" s="2">
        <v>7</v>
      </c>
      <c r="G313" s="2">
        <v>3</v>
      </c>
      <c r="I313" t="s">
        <v>1360</v>
      </c>
      <c r="J313" s="81" t="s">
        <v>1261</v>
      </c>
    </row>
    <row r="314" spans="1:11" s="2" customFormat="1" ht="66" x14ac:dyDescent="0.25">
      <c r="A314" s="82" t="s">
        <v>589</v>
      </c>
      <c r="B314" s="2" t="s">
        <v>1243</v>
      </c>
      <c r="C314" s="1" t="s">
        <v>1244</v>
      </c>
      <c r="D314" s="3">
        <v>0.6</v>
      </c>
      <c r="E314" s="2">
        <v>1</v>
      </c>
      <c r="F314" s="2">
        <v>1</v>
      </c>
      <c r="G314" s="2">
        <v>2</v>
      </c>
      <c r="I314" s="2" t="s">
        <v>1269</v>
      </c>
      <c r="J314" s="81" t="s">
        <v>1261</v>
      </c>
      <c r="K314" s="2" t="s">
        <v>1270</v>
      </c>
    </row>
    <row r="315" spans="1:11" s="2" customFormat="1" ht="79.2" x14ac:dyDescent="0.25">
      <c r="A315" s="82" t="s">
        <v>589</v>
      </c>
      <c r="B315" s="2" t="s">
        <v>1245</v>
      </c>
      <c r="C315" s="1" t="s">
        <v>1246</v>
      </c>
      <c r="D315" s="3">
        <v>0.125</v>
      </c>
      <c r="E315" s="2">
        <v>1</v>
      </c>
      <c r="F315" s="2">
        <v>2</v>
      </c>
      <c r="G315" s="2">
        <v>2</v>
      </c>
      <c r="I315" s="2" t="s">
        <v>1271</v>
      </c>
      <c r="J315" s="81" t="s">
        <v>1261</v>
      </c>
      <c r="K315" s="2" t="s">
        <v>1270</v>
      </c>
    </row>
    <row r="316" spans="1:11" s="2" customFormat="1" ht="66" x14ac:dyDescent="0.25">
      <c r="A316" s="82" t="s">
        <v>589</v>
      </c>
      <c r="B316" s="2" t="s">
        <v>1247</v>
      </c>
      <c r="C316" s="1" t="s">
        <v>1244</v>
      </c>
      <c r="D316" s="3">
        <v>0.6</v>
      </c>
      <c r="E316" s="2">
        <v>1</v>
      </c>
      <c r="F316" s="2">
        <v>1</v>
      </c>
      <c r="G316" s="2">
        <v>2</v>
      </c>
      <c r="I316" s="2" t="s">
        <v>1272</v>
      </c>
      <c r="J316" s="81" t="s">
        <v>1261</v>
      </c>
      <c r="K316" s="2" t="s">
        <v>1270</v>
      </c>
    </row>
    <row r="317" spans="1:11" s="2" customFormat="1" ht="79.2" x14ac:dyDescent="0.25">
      <c r="A317" s="82" t="s">
        <v>589</v>
      </c>
      <c r="B317" s="2" t="s">
        <v>1248</v>
      </c>
      <c r="C317" s="1" t="s">
        <v>1246</v>
      </c>
      <c r="D317" s="3">
        <v>0.125</v>
      </c>
      <c r="E317" s="2">
        <v>1</v>
      </c>
      <c r="F317" s="2">
        <v>2</v>
      </c>
      <c r="G317" s="2">
        <v>2</v>
      </c>
      <c r="I317" s="2" t="s">
        <v>1271</v>
      </c>
      <c r="J317" s="81" t="s">
        <v>1261</v>
      </c>
      <c r="K317" s="2" t="s">
        <v>1270</v>
      </c>
    </row>
    <row r="318" spans="1:11" s="2" customFormat="1" ht="26.4" x14ac:dyDescent="0.25">
      <c r="A318" s="82" t="s">
        <v>589</v>
      </c>
      <c r="B318" s="2" t="s">
        <v>1249</v>
      </c>
      <c r="C318" s="1" t="s">
        <v>1250</v>
      </c>
      <c r="D318" s="3" t="s">
        <v>149</v>
      </c>
      <c r="E318" s="2">
        <v>1</v>
      </c>
      <c r="F318" s="2">
        <v>1</v>
      </c>
      <c r="G318" s="2">
        <v>2</v>
      </c>
      <c r="I318" s="2" t="s">
        <v>1273</v>
      </c>
      <c r="J318" s="81" t="s">
        <v>1261</v>
      </c>
    </row>
    <row r="319" spans="1:11" s="2" customFormat="1" ht="26.4" x14ac:dyDescent="0.25">
      <c r="A319" s="82" t="s">
        <v>589</v>
      </c>
      <c r="B319" s="2" t="s">
        <v>1251</v>
      </c>
      <c r="C319" s="1" t="s">
        <v>1250</v>
      </c>
      <c r="D319" s="3" t="s">
        <v>149</v>
      </c>
      <c r="E319" s="2">
        <v>1</v>
      </c>
      <c r="F319" s="2">
        <v>1</v>
      </c>
      <c r="G319" s="2">
        <v>2</v>
      </c>
      <c r="I319" s="2" t="s">
        <v>1273</v>
      </c>
      <c r="J319" s="81" t="s">
        <v>1261</v>
      </c>
    </row>
    <row r="320" spans="1:11" s="2" customFormat="1" ht="26.4" x14ac:dyDescent="0.25">
      <c r="A320" s="82" t="s">
        <v>589</v>
      </c>
      <c r="B320" s="2" t="s">
        <v>1252</v>
      </c>
      <c r="C320" s="1" t="s">
        <v>1250</v>
      </c>
      <c r="D320" s="3" t="s">
        <v>149</v>
      </c>
      <c r="E320" s="2">
        <v>1</v>
      </c>
      <c r="F320" s="2">
        <v>1</v>
      </c>
      <c r="G320" s="2">
        <v>2</v>
      </c>
      <c r="I320" s="2" t="s">
        <v>1273</v>
      </c>
      <c r="J320" s="81" t="s">
        <v>1261</v>
      </c>
    </row>
  </sheetData>
  <autoFilter ref="A1:T320" xr:uid="{00000000-0009-0000-0000-00000B000000}"/>
  <pageMargins left="0.39370078740157499" right="0.39370078740157499" top="0.39370078740157499" bottom="0.39370078740157499" header="0.196850393700787" footer="0.196850393700787"/>
  <pageSetup paperSize="9" fitToHeight="0" orientation="landscape" verticalDpi="4" r:id="rId1"/>
  <headerFooter>
    <oddFooter>&amp;L&amp;F&amp;RPage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0" tint="-0.14999847407452621"/>
  </sheetPr>
  <dimension ref="A1:N10"/>
  <sheetViews>
    <sheetView topLeftCell="B1" zoomScale="70" zoomScaleNormal="70" workbookViewId="0">
      <pane ySplit="3" topLeftCell="A4" activePane="bottomLeft" state="frozen"/>
      <selection activeCell="I58" sqref="I58"/>
      <selection pane="bottomLeft" activeCell="I58" sqref="I58"/>
    </sheetView>
  </sheetViews>
  <sheetFormatPr defaultColWidth="8.88671875" defaultRowHeight="14.4" x14ac:dyDescent="0.3"/>
  <cols>
    <col min="1" max="1" width="27.6640625" style="14" customWidth="1"/>
    <col min="2" max="2" width="15.6640625" style="14" bestFit="1" customWidth="1"/>
    <col min="3" max="3" width="15.6640625" style="14" customWidth="1"/>
    <col min="4" max="4" width="13.109375" style="14" customWidth="1"/>
    <col min="5" max="5" width="12.44140625" style="14" customWidth="1"/>
    <col min="6" max="6" width="29" style="14" customWidth="1"/>
    <col min="7" max="7" width="12.44140625" style="14" customWidth="1"/>
    <col min="8" max="8" width="33.6640625" style="14" customWidth="1"/>
    <col min="9" max="9" width="20.109375" style="14" customWidth="1"/>
    <col min="10" max="10" width="20.88671875" style="14" customWidth="1"/>
    <col min="11" max="11" width="22.88671875" style="14" customWidth="1"/>
    <col min="12" max="12" width="19.33203125" style="14" customWidth="1"/>
    <col min="13" max="14" width="16.5546875" style="14" customWidth="1"/>
    <col min="15" max="16384" width="8.88671875" style="14"/>
  </cols>
  <sheetData>
    <row r="1" spans="1:14" x14ac:dyDescent="0.3">
      <c r="A1" s="14" t="s">
        <v>1496</v>
      </c>
    </row>
    <row r="3" spans="1:14" ht="43.2" x14ac:dyDescent="0.3">
      <c r="A3" s="68" t="s">
        <v>1497</v>
      </c>
      <c r="B3" s="68" t="s">
        <v>1498</v>
      </c>
      <c r="C3" s="68" t="s">
        <v>1499</v>
      </c>
      <c r="D3" s="68" t="s">
        <v>1500</v>
      </c>
      <c r="E3" s="68" t="s">
        <v>437</v>
      </c>
      <c r="F3" s="68" t="s">
        <v>617</v>
      </c>
      <c r="G3" s="68" t="s">
        <v>1501</v>
      </c>
      <c r="H3" s="68" t="s">
        <v>1502</v>
      </c>
      <c r="I3" s="68" t="s">
        <v>1503</v>
      </c>
      <c r="J3" s="68" t="s">
        <v>1504</v>
      </c>
      <c r="K3" s="68" t="s">
        <v>1505</v>
      </c>
      <c r="L3" s="68" t="s">
        <v>1506</v>
      </c>
      <c r="M3" s="68" t="s">
        <v>1507</v>
      </c>
      <c r="N3" s="68" t="s">
        <v>1508</v>
      </c>
    </row>
    <row r="4" spans="1:14" ht="57.6" x14ac:dyDescent="0.3">
      <c r="A4" s="47" t="s">
        <v>1509</v>
      </c>
      <c r="B4" s="17" t="s">
        <v>1510</v>
      </c>
      <c r="C4" s="17"/>
      <c r="D4" s="18" t="s">
        <v>1427</v>
      </c>
      <c r="E4" s="19">
        <v>42151</v>
      </c>
      <c r="F4" s="19" t="s">
        <v>1511</v>
      </c>
      <c r="G4" s="19" t="s">
        <v>1512</v>
      </c>
      <c r="H4" s="18" t="s">
        <v>1513</v>
      </c>
      <c r="I4" s="20" t="s">
        <v>1514</v>
      </c>
      <c r="J4" s="20" t="s">
        <v>407</v>
      </c>
      <c r="K4" s="20" t="s">
        <v>1515</v>
      </c>
      <c r="L4" s="18" t="s">
        <v>1515</v>
      </c>
      <c r="M4" s="20" t="s">
        <v>1515</v>
      </c>
      <c r="N4" s="21" t="s">
        <v>1516</v>
      </c>
    </row>
    <row r="5" spans="1:14" ht="86.4" x14ac:dyDescent="0.3">
      <c r="A5" s="47" t="s">
        <v>1509</v>
      </c>
      <c r="B5" s="17" t="s">
        <v>1510</v>
      </c>
      <c r="C5" s="17"/>
      <c r="D5" s="18" t="s">
        <v>1427</v>
      </c>
      <c r="E5" s="19">
        <v>42151</v>
      </c>
      <c r="F5" s="19" t="s">
        <v>1521</v>
      </c>
      <c r="G5" s="19" t="s">
        <v>1517</v>
      </c>
      <c r="H5" s="18" t="s">
        <v>1518</v>
      </c>
      <c r="I5" s="20" t="s">
        <v>1514</v>
      </c>
      <c r="J5" s="20" t="s">
        <v>407</v>
      </c>
      <c r="K5" s="20" t="s">
        <v>1515</v>
      </c>
      <c r="L5" s="18" t="s">
        <v>1515</v>
      </c>
      <c r="M5" s="20" t="s">
        <v>1515</v>
      </c>
      <c r="N5" s="21" t="s">
        <v>1516</v>
      </c>
    </row>
    <row r="6" spans="1:14" ht="43.2" x14ac:dyDescent="0.3">
      <c r="A6" s="47" t="s">
        <v>1509</v>
      </c>
      <c r="B6" s="17" t="s">
        <v>1510</v>
      </c>
      <c r="C6" s="48"/>
      <c r="D6" s="18" t="s">
        <v>438</v>
      </c>
      <c r="E6" s="19">
        <v>42159</v>
      </c>
      <c r="F6" s="49" t="s">
        <v>1562</v>
      </c>
      <c r="G6" s="49"/>
      <c r="H6" s="18" t="s">
        <v>1564</v>
      </c>
      <c r="I6" s="20" t="s">
        <v>1563</v>
      </c>
      <c r="J6" s="20" t="s">
        <v>407</v>
      </c>
      <c r="K6" s="20" t="s">
        <v>1515</v>
      </c>
      <c r="L6" s="18" t="s">
        <v>1515</v>
      </c>
      <c r="M6" s="20" t="s">
        <v>1515</v>
      </c>
      <c r="N6" s="21"/>
    </row>
    <row r="7" spans="1:14" x14ac:dyDescent="0.3">
      <c r="A7" s="47"/>
      <c r="B7" s="17"/>
      <c r="C7" s="17"/>
      <c r="D7" s="18"/>
      <c r="E7" s="19"/>
      <c r="F7" s="19"/>
      <c r="G7" s="19"/>
      <c r="H7" s="18"/>
      <c r="I7" s="20"/>
      <c r="J7" s="20"/>
      <c r="K7" s="20"/>
      <c r="L7" s="18"/>
      <c r="M7" s="20"/>
      <c r="N7" s="21"/>
    </row>
    <row r="8" spans="1:14" x14ac:dyDescent="0.3">
      <c r="A8" s="47"/>
      <c r="B8" s="29"/>
      <c r="D8" s="29"/>
      <c r="E8" s="50"/>
      <c r="F8" s="29"/>
      <c r="H8" s="51"/>
      <c r="I8" s="20"/>
      <c r="J8" s="20"/>
      <c r="K8" s="20"/>
      <c r="L8" s="18"/>
      <c r="M8" s="20"/>
      <c r="N8" s="21"/>
    </row>
    <row r="9" spans="1:14" x14ac:dyDescent="0.3">
      <c r="A9" s="47"/>
      <c r="B9" s="17"/>
      <c r="C9" s="17"/>
      <c r="D9" s="18"/>
      <c r="E9" s="19"/>
      <c r="F9" s="19"/>
      <c r="G9" s="19"/>
      <c r="H9" s="18"/>
      <c r="I9" s="20"/>
      <c r="J9" s="20"/>
      <c r="K9" s="20"/>
      <c r="L9" s="18"/>
      <c r="M9" s="20"/>
      <c r="N9" s="21"/>
    </row>
    <row r="10" spans="1:14" x14ac:dyDescent="0.3">
      <c r="A10" s="47"/>
      <c r="B10" s="17"/>
      <c r="C10" s="17"/>
      <c r="D10" s="18"/>
      <c r="E10" s="19"/>
      <c r="F10" s="19"/>
      <c r="G10" s="19"/>
      <c r="H10" s="18"/>
      <c r="I10" s="20"/>
      <c r="J10" s="20"/>
      <c r="K10" s="20"/>
      <c r="L10" s="18"/>
      <c r="M10" s="20"/>
      <c r="N10" s="21"/>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0" tint="-0.14999847407452621"/>
  </sheetPr>
  <dimension ref="B1:C19"/>
  <sheetViews>
    <sheetView zoomScale="85" zoomScaleNormal="85" workbookViewId="0">
      <selection activeCell="C12" sqref="C12"/>
    </sheetView>
  </sheetViews>
  <sheetFormatPr defaultColWidth="8.88671875" defaultRowHeight="14.4" x14ac:dyDescent="0.3"/>
  <cols>
    <col min="1" max="1" width="8.88671875" style="14"/>
    <col min="2" max="2" width="97.5546875" style="14" bestFit="1" customWidth="1"/>
    <col min="3" max="3" width="57.44140625" style="14" bestFit="1" customWidth="1"/>
    <col min="4" max="16384" width="8.88671875" style="14"/>
  </cols>
  <sheetData>
    <row r="1" spans="2:3" ht="18" x14ac:dyDescent="0.3">
      <c r="B1" s="83" t="s">
        <v>1519</v>
      </c>
      <c r="C1" s="83" t="s">
        <v>1520</v>
      </c>
    </row>
    <row r="2" spans="2:3" x14ac:dyDescent="0.3">
      <c r="B2" s="14" t="s">
        <v>1908</v>
      </c>
      <c r="C2" s="14" t="s">
        <v>1909</v>
      </c>
    </row>
    <row r="3" spans="2:3" x14ac:dyDescent="0.3">
      <c r="B3" s="14" t="s">
        <v>1910</v>
      </c>
      <c r="C3" s="14" t="s">
        <v>1909</v>
      </c>
    </row>
    <row r="4" spans="2:3" x14ac:dyDescent="0.3">
      <c r="B4" s="14" t="s">
        <v>1911</v>
      </c>
      <c r="C4" s="14" t="s">
        <v>1909</v>
      </c>
    </row>
    <row r="5" spans="2:3" x14ac:dyDescent="0.3">
      <c r="B5" s="14" t="s">
        <v>1912</v>
      </c>
      <c r="C5" s="14" t="s">
        <v>1909</v>
      </c>
    </row>
    <row r="6" spans="2:3" x14ac:dyDescent="0.3">
      <c r="B6" s="14" t="s">
        <v>1913</v>
      </c>
      <c r="C6" s="14" t="s">
        <v>1909</v>
      </c>
    </row>
    <row r="7" spans="2:3" x14ac:dyDescent="0.3">
      <c r="B7" s="14" t="s">
        <v>1914</v>
      </c>
      <c r="C7" s="14" t="s">
        <v>1909</v>
      </c>
    </row>
    <row r="18" spans="2:3" ht="15.6" x14ac:dyDescent="0.3">
      <c r="B18" s="84" t="s">
        <v>1519</v>
      </c>
      <c r="C18" s="84" t="s">
        <v>1520</v>
      </c>
    </row>
    <row r="19" spans="2:3" x14ac:dyDescent="0.3">
      <c r="B19" s="14" t="s">
        <v>1909</v>
      </c>
      <c r="C19" s="14" t="s">
        <v>1915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theme="6" tint="0.39997558519241921"/>
  </sheetPr>
  <dimension ref="B1:H31"/>
  <sheetViews>
    <sheetView showGridLines="0" zoomScale="90" zoomScaleNormal="90" workbookViewId="0"/>
  </sheetViews>
  <sheetFormatPr defaultRowHeight="13.2" x14ac:dyDescent="0.25"/>
  <cols>
    <col min="1" max="1" width="4.109375" style="5" customWidth="1"/>
    <col min="2" max="2" width="9.109375" style="5"/>
    <col min="3" max="3" width="12.88671875" style="5" customWidth="1"/>
    <col min="4" max="4" width="33.109375" style="5" bestFit="1" customWidth="1"/>
    <col min="5" max="5" width="49.33203125" style="5" customWidth="1"/>
    <col min="6" max="6" width="31.6640625" style="5" customWidth="1"/>
    <col min="7" max="7" width="59.5546875" style="5" customWidth="1"/>
    <col min="8" max="8" width="17.5546875" style="5" bestFit="1" customWidth="1"/>
    <col min="9" max="256" width="9.109375" style="5"/>
    <col min="257" max="257" width="4.109375" style="5" customWidth="1"/>
    <col min="258" max="258" width="9.109375" style="5"/>
    <col min="259" max="259" width="12.88671875" style="5" customWidth="1"/>
    <col min="260" max="260" width="20.6640625" style="5" customWidth="1"/>
    <col min="261" max="261" width="49.33203125" style="5" customWidth="1"/>
    <col min="262" max="262" width="31.6640625" style="5" customWidth="1"/>
    <col min="263" max="263" width="59.5546875" style="5" customWidth="1"/>
    <col min="264" max="512" width="9.109375" style="5"/>
    <col min="513" max="513" width="4.109375" style="5" customWidth="1"/>
    <col min="514" max="514" width="9.109375" style="5"/>
    <col min="515" max="515" width="12.88671875" style="5" customWidth="1"/>
    <col min="516" max="516" width="20.6640625" style="5" customWidth="1"/>
    <col min="517" max="517" width="49.33203125" style="5" customWidth="1"/>
    <col min="518" max="518" width="31.6640625" style="5" customWidth="1"/>
    <col min="519" max="519" width="59.5546875" style="5" customWidth="1"/>
    <col min="520" max="768" width="9.109375" style="5"/>
    <col min="769" max="769" width="4.109375" style="5" customWidth="1"/>
    <col min="770" max="770" width="9.109375" style="5"/>
    <col min="771" max="771" width="12.88671875" style="5" customWidth="1"/>
    <col min="772" max="772" width="20.6640625" style="5" customWidth="1"/>
    <col min="773" max="773" width="49.33203125" style="5" customWidth="1"/>
    <col min="774" max="774" width="31.6640625" style="5" customWidth="1"/>
    <col min="775" max="775" width="59.5546875" style="5" customWidth="1"/>
    <col min="776" max="1024" width="9.109375" style="5"/>
    <col min="1025" max="1025" width="4.109375" style="5" customWidth="1"/>
    <col min="1026" max="1026" width="9.109375" style="5"/>
    <col min="1027" max="1027" width="12.88671875" style="5" customWidth="1"/>
    <col min="1028" max="1028" width="20.6640625" style="5" customWidth="1"/>
    <col min="1029" max="1029" width="49.33203125" style="5" customWidth="1"/>
    <col min="1030" max="1030" width="31.6640625" style="5" customWidth="1"/>
    <col min="1031" max="1031" width="59.5546875" style="5" customWidth="1"/>
    <col min="1032" max="1280" width="9.109375" style="5"/>
    <col min="1281" max="1281" width="4.109375" style="5" customWidth="1"/>
    <col min="1282" max="1282" width="9.109375" style="5"/>
    <col min="1283" max="1283" width="12.88671875" style="5" customWidth="1"/>
    <col min="1284" max="1284" width="20.6640625" style="5" customWidth="1"/>
    <col min="1285" max="1285" width="49.33203125" style="5" customWidth="1"/>
    <col min="1286" max="1286" width="31.6640625" style="5" customWidth="1"/>
    <col min="1287" max="1287" width="59.5546875" style="5" customWidth="1"/>
    <col min="1288" max="1536" width="9.109375" style="5"/>
    <col min="1537" max="1537" width="4.109375" style="5" customWidth="1"/>
    <col min="1538" max="1538" width="9.109375" style="5"/>
    <col min="1539" max="1539" width="12.88671875" style="5" customWidth="1"/>
    <col min="1540" max="1540" width="20.6640625" style="5" customWidth="1"/>
    <col min="1541" max="1541" width="49.33203125" style="5" customWidth="1"/>
    <col min="1542" max="1542" width="31.6640625" style="5" customWidth="1"/>
    <col min="1543" max="1543" width="59.5546875" style="5" customWidth="1"/>
    <col min="1544" max="1792" width="9.109375" style="5"/>
    <col min="1793" max="1793" width="4.109375" style="5" customWidth="1"/>
    <col min="1794" max="1794" width="9.109375" style="5"/>
    <col min="1795" max="1795" width="12.88671875" style="5" customWidth="1"/>
    <col min="1796" max="1796" width="20.6640625" style="5" customWidth="1"/>
    <col min="1797" max="1797" width="49.33203125" style="5" customWidth="1"/>
    <col min="1798" max="1798" width="31.6640625" style="5" customWidth="1"/>
    <col min="1799" max="1799" width="59.5546875" style="5" customWidth="1"/>
    <col min="1800" max="2048" width="9.109375" style="5"/>
    <col min="2049" max="2049" width="4.109375" style="5" customWidth="1"/>
    <col min="2050" max="2050" width="9.109375" style="5"/>
    <col min="2051" max="2051" width="12.88671875" style="5" customWidth="1"/>
    <col min="2052" max="2052" width="20.6640625" style="5" customWidth="1"/>
    <col min="2053" max="2053" width="49.33203125" style="5" customWidth="1"/>
    <col min="2054" max="2054" width="31.6640625" style="5" customWidth="1"/>
    <col min="2055" max="2055" width="59.5546875" style="5" customWidth="1"/>
    <col min="2056" max="2304" width="9.109375" style="5"/>
    <col min="2305" max="2305" width="4.109375" style="5" customWidth="1"/>
    <col min="2306" max="2306" width="9.109375" style="5"/>
    <col min="2307" max="2307" width="12.88671875" style="5" customWidth="1"/>
    <col min="2308" max="2308" width="20.6640625" style="5" customWidth="1"/>
    <col min="2309" max="2309" width="49.33203125" style="5" customWidth="1"/>
    <col min="2310" max="2310" width="31.6640625" style="5" customWidth="1"/>
    <col min="2311" max="2311" width="59.5546875" style="5" customWidth="1"/>
    <col min="2312" max="2560" width="9.109375" style="5"/>
    <col min="2561" max="2561" width="4.109375" style="5" customWidth="1"/>
    <col min="2562" max="2562" width="9.109375" style="5"/>
    <col min="2563" max="2563" width="12.88671875" style="5" customWidth="1"/>
    <col min="2564" max="2564" width="20.6640625" style="5" customWidth="1"/>
    <col min="2565" max="2565" width="49.33203125" style="5" customWidth="1"/>
    <col min="2566" max="2566" width="31.6640625" style="5" customWidth="1"/>
    <col min="2567" max="2567" width="59.5546875" style="5" customWidth="1"/>
    <col min="2568" max="2816" width="9.109375" style="5"/>
    <col min="2817" max="2817" width="4.109375" style="5" customWidth="1"/>
    <col min="2818" max="2818" width="9.109375" style="5"/>
    <col min="2819" max="2819" width="12.88671875" style="5" customWidth="1"/>
    <col min="2820" max="2820" width="20.6640625" style="5" customWidth="1"/>
    <col min="2821" max="2821" width="49.33203125" style="5" customWidth="1"/>
    <col min="2822" max="2822" width="31.6640625" style="5" customWidth="1"/>
    <col min="2823" max="2823" width="59.5546875" style="5" customWidth="1"/>
    <col min="2824" max="3072" width="9.109375" style="5"/>
    <col min="3073" max="3073" width="4.109375" style="5" customWidth="1"/>
    <col min="3074" max="3074" width="9.109375" style="5"/>
    <col min="3075" max="3075" width="12.88671875" style="5" customWidth="1"/>
    <col min="3076" max="3076" width="20.6640625" style="5" customWidth="1"/>
    <col min="3077" max="3077" width="49.33203125" style="5" customWidth="1"/>
    <col min="3078" max="3078" width="31.6640625" style="5" customWidth="1"/>
    <col min="3079" max="3079" width="59.5546875" style="5" customWidth="1"/>
    <col min="3080" max="3328" width="9.109375" style="5"/>
    <col min="3329" max="3329" width="4.109375" style="5" customWidth="1"/>
    <col min="3330" max="3330" width="9.109375" style="5"/>
    <col min="3331" max="3331" width="12.88671875" style="5" customWidth="1"/>
    <col min="3332" max="3332" width="20.6640625" style="5" customWidth="1"/>
    <col min="3333" max="3333" width="49.33203125" style="5" customWidth="1"/>
    <col min="3334" max="3334" width="31.6640625" style="5" customWidth="1"/>
    <col min="3335" max="3335" width="59.5546875" style="5" customWidth="1"/>
    <col min="3336" max="3584" width="9.109375" style="5"/>
    <col min="3585" max="3585" width="4.109375" style="5" customWidth="1"/>
    <col min="3586" max="3586" width="9.109375" style="5"/>
    <col min="3587" max="3587" width="12.88671875" style="5" customWidth="1"/>
    <col min="3588" max="3588" width="20.6640625" style="5" customWidth="1"/>
    <col min="3589" max="3589" width="49.33203125" style="5" customWidth="1"/>
    <col min="3590" max="3590" width="31.6640625" style="5" customWidth="1"/>
    <col min="3591" max="3591" width="59.5546875" style="5" customWidth="1"/>
    <col min="3592" max="3840" width="9.109375" style="5"/>
    <col min="3841" max="3841" width="4.109375" style="5" customWidth="1"/>
    <col min="3842" max="3842" width="9.109375" style="5"/>
    <col min="3843" max="3843" width="12.88671875" style="5" customWidth="1"/>
    <col min="3844" max="3844" width="20.6640625" style="5" customWidth="1"/>
    <col min="3845" max="3845" width="49.33203125" style="5" customWidth="1"/>
    <col min="3846" max="3846" width="31.6640625" style="5" customWidth="1"/>
    <col min="3847" max="3847" width="59.5546875" style="5" customWidth="1"/>
    <col min="3848" max="4096" width="9.109375" style="5"/>
    <col min="4097" max="4097" width="4.109375" style="5" customWidth="1"/>
    <col min="4098" max="4098" width="9.109375" style="5"/>
    <col min="4099" max="4099" width="12.88671875" style="5" customWidth="1"/>
    <col min="4100" max="4100" width="20.6640625" style="5" customWidth="1"/>
    <col min="4101" max="4101" width="49.33203125" style="5" customWidth="1"/>
    <col min="4102" max="4102" width="31.6640625" style="5" customWidth="1"/>
    <col min="4103" max="4103" width="59.5546875" style="5" customWidth="1"/>
    <col min="4104" max="4352" width="9.109375" style="5"/>
    <col min="4353" max="4353" width="4.109375" style="5" customWidth="1"/>
    <col min="4354" max="4354" width="9.109375" style="5"/>
    <col min="4355" max="4355" width="12.88671875" style="5" customWidth="1"/>
    <col min="4356" max="4356" width="20.6640625" style="5" customWidth="1"/>
    <col min="4357" max="4357" width="49.33203125" style="5" customWidth="1"/>
    <col min="4358" max="4358" width="31.6640625" style="5" customWidth="1"/>
    <col min="4359" max="4359" width="59.5546875" style="5" customWidth="1"/>
    <col min="4360" max="4608" width="9.109375" style="5"/>
    <col min="4609" max="4609" width="4.109375" style="5" customWidth="1"/>
    <col min="4610" max="4610" width="9.109375" style="5"/>
    <col min="4611" max="4611" width="12.88671875" style="5" customWidth="1"/>
    <col min="4612" max="4612" width="20.6640625" style="5" customWidth="1"/>
    <col min="4613" max="4613" width="49.33203125" style="5" customWidth="1"/>
    <col min="4614" max="4614" width="31.6640625" style="5" customWidth="1"/>
    <col min="4615" max="4615" width="59.5546875" style="5" customWidth="1"/>
    <col min="4616" max="4864" width="9.109375" style="5"/>
    <col min="4865" max="4865" width="4.109375" style="5" customWidth="1"/>
    <col min="4866" max="4866" width="9.109375" style="5"/>
    <col min="4867" max="4867" width="12.88671875" style="5" customWidth="1"/>
    <col min="4868" max="4868" width="20.6640625" style="5" customWidth="1"/>
    <col min="4869" max="4869" width="49.33203125" style="5" customWidth="1"/>
    <col min="4870" max="4870" width="31.6640625" style="5" customWidth="1"/>
    <col min="4871" max="4871" width="59.5546875" style="5" customWidth="1"/>
    <col min="4872" max="5120" width="9.109375" style="5"/>
    <col min="5121" max="5121" width="4.109375" style="5" customWidth="1"/>
    <col min="5122" max="5122" width="9.109375" style="5"/>
    <col min="5123" max="5123" width="12.88671875" style="5" customWidth="1"/>
    <col min="5124" max="5124" width="20.6640625" style="5" customWidth="1"/>
    <col min="5125" max="5125" width="49.33203125" style="5" customWidth="1"/>
    <col min="5126" max="5126" width="31.6640625" style="5" customWidth="1"/>
    <col min="5127" max="5127" width="59.5546875" style="5" customWidth="1"/>
    <col min="5128" max="5376" width="9.109375" style="5"/>
    <col min="5377" max="5377" width="4.109375" style="5" customWidth="1"/>
    <col min="5378" max="5378" width="9.109375" style="5"/>
    <col min="5379" max="5379" width="12.88671875" style="5" customWidth="1"/>
    <col min="5380" max="5380" width="20.6640625" style="5" customWidth="1"/>
    <col min="5381" max="5381" width="49.33203125" style="5" customWidth="1"/>
    <col min="5382" max="5382" width="31.6640625" style="5" customWidth="1"/>
    <col min="5383" max="5383" width="59.5546875" style="5" customWidth="1"/>
    <col min="5384" max="5632" width="9.109375" style="5"/>
    <col min="5633" max="5633" width="4.109375" style="5" customWidth="1"/>
    <col min="5634" max="5634" width="9.109375" style="5"/>
    <col min="5635" max="5635" width="12.88671875" style="5" customWidth="1"/>
    <col min="5636" max="5636" width="20.6640625" style="5" customWidth="1"/>
    <col min="5637" max="5637" width="49.33203125" style="5" customWidth="1"/>
    <col min="5638" max="5638" width="31.6640625" style="5" customWidth="1"/>
    <col min="5639" max="5639" width="59.5546875" style="5" customWidth="1"/>
    <col min="5640" max="5888" width="9.109375" style="5"/>
    <col min="5889" max="5889" width="4.109375" style="5" customWidth="1"/>
    <col min="5890" max="5890" width="9.109375" style="5"/>
    <col min="5891" max="5891" width="12.88671875" style="5" customWidth="1"/>
    <col min="5892" max="5892" width="20.6640625" style="5" customWidth="1"/>
    <col min="5893" max="5893" width="49.33203125" style="5" customWidth="1"/>
    <col min="5894" max="5894" width="31.6640625" style="5" customWidth="1"/>
    <col min="5895" max="5895" width="59.5546875" style="5" customWidth="1"/>
    <col min="5896" max="6144" width="9.109375" style="5"/>
    <col min="6145" max="6145" width="4.109375" style="5" customWidth="1"/>
    <col min="6146" max="6146" width="9.109375" style="5"/>
    <col min="6147" max="6147" width="12.88671875" style="5" customWidth="1"/>
    <col min="6148" max="6148" width="20.6640625" style="5" customWidth="1"/>
    <col min="6149" max="6149" width="49.33203125" style="5" customWidth="1"/>
    <col min="6150" max="6150" width="31.6640625" style="5" customWidth="1"/>
    <col min="6151" max="6151" width="59.5546875" style="5" customWidth="1"/>
    <col min="6152" max="6400" width="9.109375" style="5"/>
    <col min="6401" max="6401" width="4.109375" style="5" customWidth="1"/>
    <col min="6402" max="6402" width="9.109375" style="5"/>
    <col min="6403" max="6403" width="12.88671875" style="5" customWidth="1"/>
    <col min="6404" max="6404" width="20.6640625" style="5" customWidth="1"/>
    <col min="6405" max="6405" width="49.33203125" style="5" customWidth="1"/>
    <col min="6406" max="6406" width="31.6640625" style="5" customWidth="1"/>
    <col min="6407" max="6407" width="59.5546875" style="5" customWidth="1"/>
    <col min="6408" max="6656" width="9.109375" style="5"/>
    <col min="6657" max="6657" width="4.109375" style="5" customWidth="1"/>
    <col min="6658" max="6658" width="9.109375" style="5"/>
    <col min="6659" max="6659" width="12.88671875" style="5" customWidth="1"/>
    <col min="6660" max="6660" width="20.6640625" style="5" customWidth="1"/>
    <col min="6661" max="6661" width="49.33203125" style="5" customWidth="1"/>
    <col min="6662" max="6662" width="31.6640625" style="5" customWidth="1"/>
    <col min="6663" max="6663" width="59.5546875" style="5" customWidth="1"/>
    <col min="6664" max="6912" width="9.109375" style="5"/>
    <col min="6913" max="6913" width="4.109375" style="5" customWidth="1"/>
    <col min="6914" max="6914" width="9.109375" style="5"/>
    <col min="6915" max="6915" width="12.88671875" style="5" customWidth="1"/>
    <col min="6916" max="6916" width="20.6640625" style="5" customWidth="1"/>
    <col min="6917" max="6917" width="49.33203125" style="5" customWidth="1"/>
    <col min="6918" max="6918" width="31.6640625" style="5" customWidth="1"/>
    <col min="6919" max="6919" width="59.5546875" style="5" customWidth="1"/>
    <col min="6920" max="7168" width="9.109375" style="5"/>
    <col min="7169" max="7169" width="4.109375" style="5" customWidth="1"/>
    <col min="7170" max="7170" width="9.109375" style="5"/>
    <col min="7171" max="7171" width="12.88671875" style="5" customWidth="1"/>
    <col min="7172" max="7172" width="20.6640625" style="5" customWidth="1"/>
    <col min="7173" max="7173" width="49.33203125" style="5" customWidth="1"/>
    <col min="7174" max="7174" width="31.6640625" style="5" customWidth="1"/>
    <col min="7175" max="7175" width="59.5546875" style="5" customWidth="1"/>
    <col min="7176" max="7424" width="9.109375" style="5"/>
    <col min="7425" max="7425" width="4.109375" style="5" customWidth="1"/>
    <col min="7426" max="7426" width="9.109375" style="5"/>
    <col min="7427" max="7427" width="12.88671875" style="5" customWidth="1"/>
    <col min="7428" max="7428" width="20.6640625" style="5" customWidth="1"/>
    <col min="7429" max="7429" width="49.33203125" style="5" customWidth="1"/>
    <col min="7430" max="7430" width="31.6640625" style="5" customWidth="1"/>
    <col min="7431" max="7431" width="59.5546875" style="5" customWidth="1"/>
    <col min="7432" max="7680" width="9.109375" style="5"/>
    <col min="7681" max="7681" width="4.109375" style="5" customWidth="1"/>
    <col min="7682" max="7682" width="9.109375" style="5"/>
    <col min="7683" max="7683" width="12.88671875" style="5" customWidth="1"/>
    <col min="7684" max="7684" width="20.6640625" style="5" customWidth="1"/>
    <col min="7685" max="7685" width="49.33203125" style="5" customWidth="1"/>
    <col min="7686" max="7686" width="31.6640625" style="5" customWidth="1"/>
    <col min="7687" max="7687" width="59.5546875" style="5" customWidth="1"/>
    <col min="7688" max="7936" width="9.109375" style="5"/>
    <col min="7937" max="7937" width="4.109375" style="5" customWidth="1"/>
    <col min="7938" max="7938" width="9.109375" style="5"/>
    <col min="7939" max="7939" width="12.88671875" style="5" customWidth="1"/>
    <col min="7940" max="7940" width="20.6640625" style="5" customWidth="1"/>
    <col min="7941" max="7941" width="49.33203125" style="5" customWidth="1"/>
    <col min="7942" max="7942" width="31.6640625" style="5" customWidth="1"/>
    <col min="7943" max="7943" width="59.5546875" style="5" customWidth="1"/>
    <col min="7944" max="8192" width="9.109375" style="5"/>
    <col min="8193" max="8193" width="4.109375" style="5" customWidth="1"/>
    <col min="8194" max="8194" width="9.109375" style="5"/>
    <col min="8195" max="8195" width="12.88671875" style="5" customWidth="1"/>
    <col min="8196" max="8196" width="20.6640625" style="5" customWidth="1"/>
    <col min="8197" max="8197" width="49.33203125" style="5" customWidth="1"/>
    <col min="8198" max="8198" width="31.6640625" style="5" customWidth="1"/>
    <col min="8199" max="8199" width="59.5546875" style="5" customWidth="1"/>
    <col min="8200" max="8448" width="9.109375" style="5"/>
    <col min="8449" max="8449" width="4.109375" style="5" customWidth="1"/>
    <col min="8450" max="8450" width="9.109375" style="5"/>
    <col min="8451" max="8451" width="12.88671875" style="5" customWidth="1"/>
    <col min="8452" max="8452" width="20.6640625" style="5" customWidth="1"/>
    <col min="8453" max="8453" width="49.33203125" style="5" customWidth="1"/>
    <col min="8454" max="8454" width="31.6640625" style="5" customWidth="1"/>
    <col min="8455" max="8455" width="59.5546875" style="5" customWidth="1"/>
    <col min="8456" max="8704" width="9.109375" style="5"/>
    <col min="8705" max="8705" width="4.109375" style="5" customWidth="1"/>
    <col min="8706" max="8706" width="9.109375" style="5"/>
    <col min="8707" max="8707" width="12.88671875" style="5" customWidth="1"/>
    <col min="8708" max="8708" width="20.6640625" style="5" customWidth="1"/>
    <col min="8709" max="8709" width="49.33203125" style="5" customWidth="1"/>
    <col min="8710" max="8710" width="31.6640625" style="5" customWidth="1"/>
    <col min="8711" max="8711" width="59.5546875" style="5" customWidth="1"/>
    <col min="8712" max="8960" width="9.109375" style="5"/>
    <col min="8961" max="8961" width="4.109375" style="5" customWidth="1"/>
    <col min="8962" max="8962" width="9.109375" style="5"/>
    <col min="8963" max="8963" width="12.88671875" style="5" customWidth="1"/>
    <col min="8964" max="8964" width="20.6640625" style="5" customWidth="1"/>
    <col min="8965" max="8965" width="49.33203125" style="5" customWidth="1"/>
    <col min="8966" max="8966" width="31.6640625" style="5" customWidth="1"/>
    <col min="8967" max="8967" width="59.5546875" style="5" customWidth="1"/>
    <col min="8968" max="9216" width="9.109375" style="5"/>
    <col min="9217" max="9217" width="4.109375" style="5" customWidth="1"/>
    <col min="9218" max="9218" width="9.109375" style="5"/>
    <col min="9219" max="9219" width="12.88671875" style="5" customWidth="1"/>
    <col min="9220" max="9220" width="20.6640625" style="5" customWidth="1"/>
    <col min="9221" max="9221" width="49.33203125" style="5" customWidth="1"/>
    <col min="9222" max="9222" width="31.6640625" style="5" customWidth="1"/>
    <col min="9223" max="9223" width="59.5546875" style="5" customWidth="1"/>
    <col min="9224" max="9472" width="9.109375" style="5"/>
    <col min="9473" max="9473" width="4.109375" style="5" customWidth="1"/>
    <col min="9474" max="9474" width="9.109375" style="5"/>
    <col min="9475" max="9475" width="12.88671875" style="5" customWidth="1"/>
    <col min="9476" max="9476" width="20.6640625" style="5" customWidth="1"/>
    <col min="9477" max="9477" width="49.33203125" style="5" customWidth="1"/>
    <col min="9478" max="9478" width="31.6640625" style="5" customWidth="1"/>
    <col min="9479" max="9479" width="59.5546875" style="5" customWidth="1"/>
    <col min="9480" max="9728" width="9.109375" style="5"/>
    <col min="9729" max="9729" width="4.109375" style="5" customWidth="1"/>
    <col min="9730" max="9730" width="9.109375" style="5"/>
    <col min="9731" max="9731" width="12.88671875" style="5" customWidth="1"/>
    <col min="9732" max="9732" width="20.6640625" style="5" customWidth="1"/>
    <col min="9733" max="9733" width="49.33203125" style="5" customWidth="1"/>
    <col min="9734" max="9734" width="31.6640625" style="5" customWidth="1"/>
    <col min="9735" max="9735" width="59.5546875" style="5" customWidth="1"/>
    <col min="9736" max="9984" width="9.109375" style="5"/>
    <col min="9985" max="9985" width="4.109375" style="5" customWidth="1"/>
    <col min="9986" max="9986" width="9.109375" style="5"/>
    <col min="9987" max="9987" width="12.88671875" style="5" customWidth="1"/>
    <col min="9988" max="9988" width="20.6640625" style="5" customWidth="1"/>
    <col min="9989" max="9989" width="49.33203125" style="5" customWidth="1"/>
    <col min="9990" max="9990" width="31.6640625" style="5" customWidth="1"/>
    <col min="9991" max="9991" width="59.5546875" style="5" customWidth="1"/>
    <col min="9992" max="10240" width="9.109375" style="5"/>
    <col min="10241" max="10241" width="4.109375" style="5" customWidth="1"/>
    <col min="10242" max="10242" width="9.109375" style="5"/>
    <col min="10243" max="10243" width="12.88671875" style="5" customWidth="1"/>
    <col min="10244" max="10244" width="20.6640625" style="5" customWidth="1"/>
    <col min="10245" max="10245" width="49.33203125" style="5" customWidth="1"/>
    <col min="10246" max="10246" width="31.6640625" style="5" customWidth="1"/>
    <col min="10247" max="10247" width="59.5546875" style="5" customWidth="1"/>
    <col min="10248" max="10496" width="9.109375" style="5"/>
    <col min="10497" max="10497" width="4.109375" style="5" customWidth="1"/>
    <col min="10498" max="10498" width="9.109375" style="5"/>
    <col min="10499" max="10499" width="12.88671875" style="5" customWidth="1"/>
    <col min="10500" max="10500" width="20.6640625" style="5" customWidth="1"/>
    <col min="10501" max="10501" width="49.33203125" style="5" customWidth="1"/>
    <col min="10502" max="10502" width="31.6640625" style="5" customWidth="1"/>
    <col min="10503" max="10503" width="59.5546875" style="5" customWidth="1"/>
    <col min="10504" max="10752" width="9.109375" style="5"/>
    <col min="10753" max="10753" width="4.109375" style="5" customWidth="1"/>
    <col min="10754" max="10754" width="9.109375" style="5"/>
    <col min="10755" max="10755" width="12.88671875" style="5" customWidth="1"/>
    <col min="10756" max="10756" width="20.6640625" style="5" customWidth="1"/>
    <col min="10757" max="10757" width="49.33203125" style="5" customWidth="1"/>
    <col min="10758" max="10758" width="31.6640625" style="5" customWidth="1"/>
    <col min="10759" max="10759" width="59.5546875" style="5" customWidth="1"/>
    <col min="10760" max="11008" width="9.109375" style="5"/>
    <col min="11009" max="11009" width="4.109375" style="5" customWidth="1"/>
    <col min="11010" max="11010" width="9.109375" style="5"/>
    <col min="11011" max="11011" width="12.88671875" style="5" customWidth="1"/>
    <col min="11012" max="11012" width="20.6640625" style="5" customWidth="1"/>
    <col min="11013" max="11013" width="49.33203125" style="5" customWidth="1"/>
    <col min="11014" max="11014" width="31.6640625" style="5" customWidth="1"/>
    <col min="11015" max="11015" width="59.5546875" style="5" customWidth="1"/>
    <col min="11016" max="11264" width="9.109375" style="5"/>
    <col min="11265" max="11265" width="4.109375" style="5" customWidth="1"/>
    <col min="11266" max="11266" width="9.109375" style="5"/>
    <col min="11267" max="11267" width="12.88671875" style="5" customWidth="1"/>
    <col min="11268" max="11268" width="20.6640625" style="5" customWidth="1"/>
    <col min="11269" max="11269" width="49.33203125" style="5" customWidth="1"/>
    <col min="11270" max="11270" width="31.6640625" style="5" customWidth="1"/>
    <col min="11271" max="11271" width="59.5546875" style="5" customWidth="1"/>
    <col min="11272" max="11520" width="9.109375" style="5"/>
    <col min="11521" max="11521" width="4.109375" style="5" customWidth="1"/>
    <col min="11522" max="11522" width="9.109375" style="5"/>
    <col min="11523" max="11523" width="12.88671875" style="5" customWidth="1"/>
    <col min="11524" max="11524" width="20.6640625" style="5" customWidth="1"/>
    <col min="11525" max="11525" width="49.33203125" style="5" customWidth="1"/>
    <col min="11526" max="11526" width="31.6640625" style="5" customWidth="1"/>
    <col min="11527" max="11527" width="59.5546875" style="5" customWidth="1"/>
    <col min="11528" max="11776" width="9.109375" style="5"/>
    <col min="11777" max="11777" width="4.109375" style="5" customWidth="1"/>
    <col min="11778" max="11778" width="9.109375" style="5"/>
    <col min="11779" max="11779" width="12.88671875" style="5" customWidth="1"/>
    <col min="11780" max="11780" width="20.6640625" style="5" customWidth="1"/>
    <col min="11781" max="11781" width="49.33203125" style="5" customWidth="1"/>
    <col min="11782" max="11782" width="31.6640625" style="5" customWidth="1"/>
    <col min="11783" max="11783" width="59.5546875" style="5" customWidth="1"/>
    <col min="11784" max="12032" width="9.109375" style="5"/>
    <col min="12033" max="12033" width="4.109375" style="5" customWidth="1"/>
    <col min="12034" max="12034" width="9.109375" style="5"/>
    <col min="12035" max="12035" width="12.88671875" style="5" customWidth="1"/>
    <col min="12036" max="12036" width="20.6640625" style="5" customWidth="1"/>
    <col min="12037" max="12037" width="49.33203125" style="5" customWidth="1"/>
    <col min="12038" max="12038" width="31.6640625" style="5" customWidth="1"/>
    <col min="12039" max="12039" width="59.5546875" style="5" customWidth="1"/>
    <col min="12040" max="12288" width="9.109375" style="5"/>
    <col min="12289" max="12289" width="4.109375" style="5" customWidth="1"/>
    <col min="12290" max="12290" width="9.109375" style="5"/>
    <col min="12291" max="12291" width="12.88671875" style="5" customWidth="1"/>
    <col min="12292" max="12292" width="20.6640625" style="5" customWidth="1"/>
    <col min="12293" max="12293" width="49.33203125" style="5" customWidth="1"/>
    <col min="12294" max="12294" width="31.6640625" style="5" customWidth="1"/>
    <col min="12295" max="12295" width="59.5546875" style="5" customWidth="1"/>
    <col min="12296" max="12544" width="9.109375" style="5"/>
    <col min="12545" max="12545" width="4.109375" style="5" customWidth="1"/>
    <col min="12546" max="12546" width="9.109375" style="5"/>
    <col min="12547" max="12547" width="12.88671875" style="5" customWidth="1"/>
    <col min="12548" max="12548" width="20.6640625" style="5" customWidth="1"/>
    <col min="12549" max="12549" width="49.33203125" style="5" customWidth="1"/>
    <col min="12550" max="12550" width="31.6640625" style="5" customWidth="1"/>
    <col min="12551" max="12551" width="59.5546875" style="5" customWidth="1"/>
    <col min="12552" max="12800" width="9.109375" style="5"/>
    <col min="12801" max="12801" width="4.109375" style="5" customWidth="1"/>
    <col min="12802" max="12802" width="9.109375" style="5"/>
    <col min="12803" max="12803" width="12.88671875" style="5" customWidth="1"/>
    <col min="12804" max="12804" width="20.6640625" style="5" customWidth="1"/>
    <col min="12805" max="12805" width="49.33203125" style="5" customWidth="1"/>
    <col min="12806" max="12806" width="31.6640625" style="5" customWidth="1"/>
    <col min="12807" max="12807" width="59.5546875" style="5" customWidth="1"/>
    <col min="12808" max="13056" width="9.109375" style="5"/>
    <col min="13057" max="13057" width="4.109375" style="5" customWidth="1"/>
    <col min="13058" max="13058" width="9.109375" style="5"/>
    <col min="13059" max="13059" width="12.88671875" style="5" customWidth="1"/>
    <col min="13060" max="13060" width="20.6640625" style="5" customWidth="1"/>
    <col min="13061" max="13061" width="49.33203125" style="5" customWidth="1"/>
    <col min="13062" max="13062" width="31.6640625" style="5" customWidth="1"/>
    <col min="13063" max="13063" width="59.5546875" style="5" customWidth="1"/>
    <col min="13064" max="13312" width="9.109375" style="5"/>
    <col min="13313" max="13313" width="4.109375" style="5" customWidth="1"/>
    <col min="13314" max="13314" width="9.109375" style="5"/>
    <col min="13315" max="13315" width="12.88671875" style="5" customWidth="1"/>
    <col min="13316" max="13316" width="20.6640625" style="5" customWidth="1"/>
    <col min="13317" max="13317" width="49.33203125" style="5" customWidth="1"/>
    <col min="13318" max="13318" width="31.6640625" style="5" customWidth="1"/>
    <col min="13319" max="13319" width="59.5546875" style="5" customWidth="1"/>
    <col min="13320" max="13568" width="9.109375" style="5"/>
    <col min="13569" max="13569" width="4.109375" style="5" customWidth="1"/>
    <col min="13570" max="13570" width="9.109375" style="5"/>
    <col min="13571" max="13571" width="12.88671875" style="5" customWidth="1"/>
    <col min="13572" max="13572" width="20.6640625" style="5" customWidth="1"/>
    <col min="13573" max="13573" width="49.33203125" style="5" customWidth="1"/>
    <col min="13574" max="13574" width="31.6640625" style="5" customWidth="1"/>
    <col min="13575" max="13575" width="59.5546875" style="5" customWidth="1"/>
    <col min="13576" max="13824" width="9.109375" style="5"/>
    <col min="13825" max="13825" width="4.109375" style="5" customWidth="1"/>
    <col min="13826" max="13826" width="9.109375" style="5"/>
    <col min="13827" max="13827" width="12.88671875" style="5" customWidth="1"/>
    <col min="13828" max="13828" width="20.6640625" style="5" customWidth="1"/>
    <col min="13829" max="13829" width="49.33203125" style="5" customWidth="1"/>
    <col min="13830" max="13830" width="31.6640625" style="5" customWidth="1"/>
    <col min="13831" max="13831" width="59.5546875" style="5" customWidth="1"/>
    <col min="13832" max="14080" width="9.109375" style="5"/>
    <col min="14081" max="14081" width="4.109375" style="5" customWidth="1"/>
    <col min="14082" max="14082" width="9.109375" style="5"/>
    <col min="14083" max="14083" width="12.88671875" style="5" customWidth="1"/>
    <col min="14084" max="14084" width="20.6640625" style="5" customWidth="1"/>
    <col min="14085" max="14085" width="49.33203125" style="5" customWidth="1"/>
    <col min="14086" max="14086" width="31.6640625" style="5" customWidth="1"/>
    <col min="14087" max="14087" width="59.5546875" style="5" customWidth="1"/>
    <col min="14088" max="14336" width="9.109375" style="5"/>
    <col min="14337" max="14337" width="4.109375" style="5" customWidth="1"/>
    <col min="14338" max="14338" width="9.109375" style="5"/>
    <col min="14339" max="14339" width="12.88671875" style="5" customWidth="1"/>
    <col min="14340" max="14340" width="20.6640625" style="5" customWidth="1"/>
    <col min="14341" max="14341" width="49.33203125" style="5" customWidth="1"/>
    <col min="14342" max="14342" width="31.6640625" style="5" customWidth="1"/>
    <col min="14343" max="14343" width="59.5546875" style="5" customWidth="1"/>
    <col min="14344" max="14592" width="9.109375" style="5"/>
    <col min="14593" max="14593" width="4.109375" style="5" customWidth="1"/>
    <col min="14594" max="14594" width="9.109375" style="5"/>
    <col min="14595" max="14595" width="12.88671875" style="5" customWidth="1"/>
    <col min="14596" max="14596" width="20.6640625" style="5" customWidth="1"/>
    <col min="14597" max="14597" width="49.33203125" style="5" customWidth="1"/>
    <col min="14598" max="14598" width="31.6640625" style="5" customWidth="1"/>
    <col min="14599" max="14599" width="59.5546875" style="5" customWidth="1"/>
    <col min="14600" max="14848" width="9.109375" style="5"/>
    <col min="14849" max="14849" width="4.109375" style="5" customWidth="1"/>
    <col min="14850" max="14850" width="9.109375" style="5"/>
    <col min="14851" max="14851" width="12.88671875" style="5" customWidth="1"/>
    <col min="14852" max="14852" width="20.6640625" style="5" customWidth="1"/>
    <col min="14853" max="14853" width="49.33203125" style="5" customWidth="1"/>
    <col min="14854" max="14854" width="31.6640625" style="5" customWidth="1"/>
    <col min="14855" max="14855" width="59.5546875" style="5" customWidth="1"/>
    <col min="14856" max="15104" width="9.109375" style="5"/>
    <col min="15105" max="15105" width="4.109375" style="5" customWidth="1"/>
    <col min="15106" max="15106" width="9.109375" style="5"/>
    <col min="15107" max="15107" width="12.88671875" style="5" customWidth="1"/>
    <col min="15108" max="15108" width="20.6640625" style="5" customWidth="1"/>
    <col min="15109" max="15109" width="49.33203125" style="5" customWidth="1"/>
    <col min="15110" max="15110" width="31.6640625" style="5" customWidth="1"/>
    <col min="15111" max="15111" width="59.5546875" style="5" customWidth="1"/>
    <col min="15112" max="15360" width="9.109375" style="5"/>
    <col min="15361" max="15361" width="4.109375" style="5" customWidth="1"/>
    <col min="15362" max="15362" width="9.109375" style="5"/>
    <col min="15363" max="15363" width="12.88671875" style="5" customWidth="1"/>
    <col min="15364" max="15364" width="20.6640625" style="5" customWidth="1"/>
    <col min="15365" max="15365" width="49.33203125" style="5" customWidth="1"/>
    <col min="15366" max="15366" width="31.6640625" style="5" customWidth="1"/>
    <col min="15367" max="15367" width="59.5546875" style="5" customWidth="1"/>
    <col min="15368" max="15616" width="9.109375" style="5"/>
    <col min="15617" max="15617" width="4.109375" style="5" customWidth="1"/>
    <col min="15618" max="15618" width="9.109375" style="5"/>
    <col min="15619" max="15619" width="12.88671875" style="5" customWidth="1"/>
    <col min="15620" max="15620" width="20.6640625" style="5" customWidth="1"/>
    <col min="15621" max="15621" width="49.33203125" style="5" customWidth="1"/>
    <col min="15622" max="15622" width="31.6640625" style="5" customWidth="1"/>
    <col min="15623" max="15623" width="59.5546875" style="5" customWidth="1"/>
    <col min="15624" max="15872" width="9.109375" style="5"/>
    <col min="15873" max="15873" width="4.109375" style="5" customWidth="1"/>
    <col min="15874" max="15874" width="9.109375" style="5"/>
    <col min="15875" max="15875" width="12.88671875" style="5" customWidth="1"/>
    <col min="15876" max="15876" width="20.6640625" style="5" customWidth="1"/>
    <col min="15877" max="15877" width="49.33203125" style="5" customWidth="1"/>
    <col min="15878" max="15878" width="31.6640625" style="5" customWidth="1"/>
    <col min="15879" max="15879" width="59.5546875" style="5" customWidth="1"/>
    <col min="15880" max="16128" width="9.109375" style="5"/>
    <col min="16129" max="16129" width="4.109375" style="5" customWidth="1"/>
    <col min="16130" max="16130" width="9.109375" style="5"/>
    <col min="16131" max="16131" width="12.88671875" style="5" customWidth="1"/>
    <col min="16132" max="16132" width="20.6640625" style="5" customWidth="1"/>
    <col min="16133" max="16133" width="49.33203125" style="5" customWidth="1"/>
    <col min="16134" max="16134" width="31.6640625" style="5" customWidth="1"/>
    <col min="16135" max="16135" width="59.5546875" style="5" customWidth="1"/>
    <col min="16136" max="16384" width="9.109375" style="5"/>
  </cols>
  <sheetData>
    <row r="1" spans="2:8" ht="22.8" x14ac:dyDescent="0.4">
      <c r="B1" s="60" t="s">
        <v>1628</v>
      </c>
    </row>
    <row r="3" spans="2:8" x14ac:dyDescent="0.25">
      <c r="B3" s="102" t="s">
        <v>1629</v>
      </c>
    </row>
    <row r="4" spans="2:8" x14ac:dyDescent="0.25">
      <c r="B4" s="5" t="s">
        <v>1630</v>
      </c>
    </row>
    <row r="5" spans="2:8" x14ac:dyDescent="0.25">
      <c r="B5" s="5" t="s">
        <v>1631</v>
      </c>
    </row>
    <row r="6" spans="2:8" ht="13.8" thickBot="1" x14ac:dyDescent="0.3">
      <c r="C6" s="6" t="s">
        <v>1632</v>
      </c>
      <c r="D6" s="6" t="s">
        <v>1633</v>
      </c>
      <c r="E6" s="6" t="s">
        <v>1449</v>
      </c>
      <c r="F6" s="6" t="s">
        <v>1634</v>
      </c>
      <c r="G6" s="6"/>
      <c r="H6" s="6" t="s">
        <v>1635</v>
      </c>
    </row>
    <row r="7" spans="2:8" ht="42" customHeight="1" x14ac:dyDescent="0.25">
      <c r="C7" s="59" t="s">
        <v>1636</v>
      </c>
      <c r="D7" s="59" t="s">
        <v>1637</v>
      </c>
      <c r="E7" s="7" t="s">
        <v>1638</v>
      </c>
      <c r="F7" s="7" t="s">
        <v>1639</v>
      </c>
      <c r="G7" s="7" t="s">
        <v>2041</v>
      </c>
      <c r="H7" s="7" t="s">
        <v>1640</v>
      </c>
    </row>
    <row r="8" spans="2:8" ht="52.8" x14ac:dyDescent="0.25">
      <c r="C8" s="59" t="s">
        <v>1641</v>
      </c>
      <c r="D8" s="59" t="s">
        <v>1642</v>
      </c>
      <c r="E8" s="7" t="s">
        <v>1643</v>
      </c>
      <c r="F8" s="7" t="s">
        <v>1644</v>
      </c>
      <c r="G8" s="7" t="s">
        <v>1645</v>
      </c>
      <c r="H8" s="7" t="s">
        <v>1646</v>
      </c>
    </row>
    <row r="9" spans="2:8" ht="79.2" x14ac:dyDescent="0.25">
      <c r="C9" s="59" t="s">
        <v>1647</v>
      </c>
      <c r="D9" s="59" t="s">
        <v>1648</v>
      </c>
      <c r="E9" s="7" t="s">
        <v>1649</v>
      </c>
      <c r="F9" s="7" t="s">
        <v>1650</v>
      </c>
      <c r="G9" s="7"/>
      <c r="H9" s="7" t="s">
        <v>1651</v>
      </c>
    </row>
    <row r="12" spans="2:8" x14ac:dyDescent="0.25">
      <c r="B12" s="102" t="s">
        <v>1652</v>
      </c>
    </row>
    <row r="13" spans="2:8" x14ac:dyDescent="0.25">
      <c r="B13" s="5" t="s">
        <v>1653</v>
      </c>
    </row>
    <row r="14" spans="2:8" ht="13.8" thickBot="1" x14ac:dyDescent="0.3">
      <c r="C14" s="6" t="s">
        <v>1632</v>
      </c>
      <c r="D14" s="6" t="s">
        <v>1449</v>
      </c>
      <c r="E14" s="6" t="s">
        <v>1635</v>
      </c>
    </row>
    <row r="15" spans="2:8" x14ac:dyDescent="0.25">
      <c r="C15" s="5" t="s">
        <v>405</v>
      </c>
      <c r="D15" s="5" t="s">
        <v>1654</v>
      </c>
      <c r="E15" s="5" t="s">
        <v>1655</v>
      </c>
    </row>
    <row r="16" spans="2:8" x14ac:dyDescent="0.25">
      <c r="C16" s="5" t="s">
        <v>404</v>
      </c>
      <c r="D16" s="5" t="s">
        <v>1656</v>
      </c>
      <c r="E16" s="5" t="s">
        <v>1655</v>
      </c>
    </row>
    <row r="17" spans="2:5" x14ac:dyDescent="0.25">
      <c r="C17" s="5" t="s">
        <v>589</v>
      </c>
      <c r="D17" s="5" t="s">
        <v>1657</v>
      </c>
      <c r="E17" s="5" t="s">
        <v>1655</v>
      </c>
    </row>
    <row r="21" spans="2:5" x14ac:dyDescent="0.25">
      <c r="B21" s="5" t="s">
        <v>1658</v>
      </c>
    </row>
    <row r="22" spans="2:5" x14ac:dyDescent="0.25">
      <c r="C22" s="5" t="s">
        <v>587</v>
      </c>
    </row>
    <row r="23" spans="2:5" x14ac:dyDescent="0.25">
      <c r="C23" s="5" t="s">
        <v>545</v>
      </c>
    </row>
    <row r="24" spans="2:5" x14ac:dyDescent="0.25">
      <c r="C24" s="5" t="s">
        <v>520</v>
      </c>
    </row>
    <row r="25" spans="2:5" x14ac:dyDescent="0.25">
      <c r="C25" s="5" t="s">
        <v>1659</v>
      </c>
    </row>
    <row r="26" spans="2:5" x14ac:dyDescent="0.25">
      <c r="C26" s="5" t="s">
        <v>1660</v>
      </c>
    </row>
    <row r="27" spans="2:5" x14ac:dyDescent="0.25">
      <c r="C27" s="5" t="s">
        <v>1661</v>
      </c>
    </row>
    <row r="29" spans="2:5" x14ac:dyDescent="0.25">
      <c r="B29" s="58" t="s">
        <v>1662</v>
      </c>
    </row>
    <row r="30" spans="2:5" x14ac:dyDescent="0.25">
      <c r="B30" s="5" t="s">
        <v>1663</v>
      </c>
    </row>
    <row r="31" spans="2:5" x14ac:dyDescent="0.25">
      <c r="B31" s="5" t="s">
        <v>2042</v>
      </c>
    </row>
  </sheetData>
  <pageMargins left="0.7" right="0.7" top="0.75" bottom="0.75" header="0.3" footer="0.3"/>
  <pageSetup paperSize="9"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3" tint="0.59999389629810485"/>
  </sheetPr>
  <dimension ref="A1:M21"/>
  <sheetViews>
    <sheetView showGridLines="0" zoomScale="85" zoomScaleNormal="85" workbookViewId="0">
      <selection activeCell="G15" sqref="G15:G17"/>
    </sheetView>
  </sheetViews>
  <sheetFormatPr defaultColWidth="9.109375" defaultRowHeight="13.2" x14ac:dyDescent="0.25"/>
  <cols>
    <col min="1" max="4" width="9.109375" style="5"/>
    <col min="5" max="5" width="22.88671875" style="5" bestFit="1" customWidth="1"/>
    <col min="6" max="6" width="63.88671875" style="5" customWidth="1"/>
    <col min="7" max="16384" width="9.109375" style="5"/>
  </cols>
  <sheetData>
    <row r="1" spans="1:11" ht="20.399999999999999" x14ac:dyDescent="0.35">
      <c r="A1" s="8" t="s">
        <v>194</v>
      </c>
      <c r="B1" s="8"/>
    </row>
    <row r="4" spans="1:11" ht="17.399999999999999" x14ac:dyDescent="0.3">
      <c r="C4" s="61" t="s">
        <v>155</v>
      </c>
      <c r="D4" s="9"/>
      <c r="E4" s="10"/>
      <c r="F4" s="10"/>
      <c r="G4" s="10"/>
      <c r="H4" s="10"/>
      <c r="I4" s="10"/>
      <c r="J4" s="10"/>
      <c r="K4" s="10"/>
    </row>
    <row r="5" spans="1:11" ht="13.8" thickBot="1" x14ac:dyDescent="0.3">
      <c r="C5" s="62" t="s">
        <v>156</v>
      </c>
      <c r="D5" s="10"/>
      <c r="E5" s="10"/>
      <c r="F5" s="10"/>
      <c r="G5" s="10"/>
      <c r="H5" s="10"/>
      <c r="I5" s="10"/>
      <c r="J5" s="10"/>
      <c r="K5" s="10"/>
    </row>
    <row r="6" spans="1:11" x14ac:dyDescent="0.25">
      <c r="C6" s="239" t="s">
        <v>157</v>
      </c>
      <c r="D6" s="240" t="s">
        <v>10</v>
      </c>
      <c r="E6" s="240" t="s">
        <v>158</v>
      </c>
      <c r="F6" s="240" t="s">
        <v>159</v>
      </c>
      <c r="G6" s="240" t="s">
        <v>160</v>
      </c>
      <c r="H6" s="240" t="s">
        <v>161</v>
      </c>
      <c r="I6" s="240" t="s">
        <v>162</v>
      </c>
      <c r="J6" s="240" t="s">
        <v>163</v>
      </c>
      <c r="K6" s="241" t="s">
        <v>164</v>
      </c>
    </row>
    <row r="7" spans="1:11" ht="53.4" thickBot="1" x14ac:dyDescent="0.3">
      <c r="C7" s="103" t="s">
        <v>165</v>
      </c>
      <c r="D7" s="104" t="s">
        <v>9</v>
      </c>
      <c r="E7" s="104" t="s">
        <v>166</v>
      </c>
      <c r="F7" s="104" t="s">
        <v>167</v>
      </c>
      <c r="G7" s="104" t="s">
        <v>160</v>
      </c>
      <c r="H7" s="104" t="s">
        <v>168</v>
      </c>
      <c r="I7" s="104" t="s">
        <v>169</v>
      </c>
      <c r="J7" s="104" t="s">
        <v>170</v>
      </c>
      <c r="K7" s="105" t="s">
        <v>171</v>
      </c>
    </row>
    <row r="8" spans="1:11" x14ac:dyDescent="0.25">
      <c r="C8" s="242" t="s">
        <v>172</v>
      </c>
      <c r="D8" s="243"/>
      <c r="E8" s="243" t="s">
        <v>191</v>
      </c>
      <c r="F8" s="243" t="s">
        <v>2053</v>
      </c>
      <c r="G8" s="243" t="s">
        <v>70</v>
      </c>
      <c r="H8" s="244"/>
      <c r="I8" s="243"/>
      <c r="J8" s="244"/>
      <c r="K8" s="245"/>
    </row>
    <row r="9" spans="1:11" x14ac:dyDescent="0.25">
      <c r="C9" s="242" t="s">
        <v>172</v>
      </c>
      <c r="D9" s="243"/>
      <c r="E9" s="243" t="s">
        <v>153</v>
      </c>
      <c r="F9" s="243" t="s">
        <v>204</v>
      </c>
      <c r="G9" s="243" t="s">
        <v>70</v>
      </c>
      <c r="H9" s="244"/>
      <c r="I9" s="243"/>
      <c r="J9" s="244"/>
      <c r="K9" s="245"/>
    </row>
    <row r="10" spans="1:11" x14ac:dyDescent="0.25">
      <c r="C10" s="246"/>
      <c r="D10" s="244"/>
      <c r="E10" s="243" t="s">
        <v>113</v>
      </c>
      <c r="F10" s="243" t="s">
        <v>224</v>
      </c>
      <c r="G10" s="243" t="s">
        <v>70</v>
      </c>
      <c r="H10" s="244"/>
      <c r="I10" s="244"/>
      <c r="J10" s="244"/>
      <c r="K10" s="245"/>
    </row>
    <row r="11" spans="1:11" x14ac:dyDescent="0.25">
      <c r="C11" s="246"/>
      <c r="D11" s="244"/>
      <c r="E11" s="243" t="s">
        <v>111</v>
      </c>
      <c r="F11" s="243" t="s">
        <v>225</v>
      </c>
      <c r="G11" s="243" t="s">
        <v>70</v>
      </c>
      <c r="H11" s="244"/>
      <c r="I11" s="244"/>
      <c r="J11" s="244"/>
      <c r="K11" s="245"/>
    </row>
    <row r="12" spans="1:11" x14ac:dyDescent="0.25">
      <c r="C12" s="246"/>
      <c r="D12" s="244"/>
      <c r="E12" s="243" t="s">
        <v>173</v>
      </c>
      <c r="F12" s="243" t="s">
        <v>226</v>
      </c>
      <c r="G12" s="243" t="s">
        <v>70</v>
      </c>
      <c r="H12" s="244"/>
      <c r="I12" s="243"/>
      <c r="J12" s="244"/>
      <c r="K12" s="245"/>
    </row>
    <row r="13" spans="1:11" x14ac:dyDescent="0.25">
      <c r="C13" s="246"/>
      <c r="D13" s="244"/>
      <c r="E13" s="243" t="s">
        <v>2001</v>
      </c>
      <c r="F13" s="243" t="s">
        <v>2003</v>
      </c>
      <c r="G13" s="243" t="s">
        <v>70</v>
      </c>
      <c r="H13" s="244"/>
      <c r="I13" s="243"/>
      <c r="J13" s="244"/>
      <c r="K13" s="247" t="s">
        <v>151</v>
      </c>
    </row>
    <row r="14" spans="1:11" x14ac:dyDescent="0.25">
      <c r="C14" s="246"/>
      <c r="D14" s="244"/>
      <c r="E14" s="243" t="s">
        <v>2000</v>
      </c>
      <c r="F14" s="243" t="s">
        <v>2004</v>
      </c>
      <c r="G14" s="243" t="s">
        <v>70</v>
      </c>
      <c r="H14" s="244"/>
      <c r="I14" s="243"/>
      <c r="J14" s="244"/>
      <c r="K14" s="247" t="s">
        <v>151</v>
      </c>
    </row>
    <row r="15" spans="1:11" x14ac:dyDescent="0.25">
      <c r="C15" s="246"/>
      <c r="D15" s="244"/>
      <c r="E15" s="243" t="s">
        <v>536</v>
      </c>
      <c r="F15" s="243" t="s">
        <v>537</v>
      </c>
      <c r="G15" s="243" t="s">
        <v>70</v>
      </c>
      <c r="H15" s="244"/>
      <c r="I15" s="243"/>
      <c r="J15" s="244"/>
      <c r="K15" s="245"/>
    </row>
    <row r="16" spans="1:11" x14ac:dyDescent="0.25">
      <c r="C16" s="246"/>
      <c r="D16" s="244"/>
      <c r="E16" s="243" t="s">
        <v>2059</v>
      </c>
      <c r="F16" s="243" t="str">
        <f>ELC_DIST!I67</f>
        <v>ELC WIND ON SHORE</v>
      </c>
      <c r="G16" s="243" t="s">
        <v>70</v>
      </c>
      <c r="H16" s="244"/>
      <c r="I16" s="243"/>
      <c r="J16" s="244"/>
      <c r="K16" s="245"/>
    </row>
    <row r="17" spans="3:13" x14ac:dyDescent="0.25">
      <c r="C17" s="246"/>
      <c r="D17" s="244"/>
      <c r="E17" s="243" t="s">
        <v>115</v>
      </c>
      <c r="F17" s="243" t="str">
        <f>ELC_DIST!I68</f>
        <v>ELEC SOLAR</v>
      </c>
      <c r="G17" s="243" t="s">
        <v>70</v>
      </c>
      <c r="H17" s="244"/>
      <c r="I17" s="243"/>
      <c r="J17" s="244"/>
      <c r="K17" s="245"/>
    </row>
    <row r="18" spans="3:13" ht="13.8" thickBot="1" x14ac:dyDescent="0.3">
      <c r="C18" s="248"/>
      <c r="D18" s="249"/>
      <c r="E18" s="250" t="s">
        <v>541</v>
      </c>
      <c r="F18" s="250" t="s">
        <v>542</v>
      </c>
      <c r="G18" s="250" t="s">
        <v>70</v>
      </c>
      <c r="H18" s="249"/>
      <c r="I18" s="250"/>
      <c r="J18" s="249"/>
      <c r="K18" s="251"/>
    </row>
    <row r="20" spans="3:13" s="11" customFormat="1" x14ac:dyDescent="0.25">
      <c r="C20" s="63" t="s">
        <v>172</v>
      </c>
      <c r="D20" s="63"/>
      <c r="E20" s="63" t="s">
        <v>88</v>
      </c>
      <c r="F20" s="63" t="s">
        <v>193</v>
      </c>
      <c r="G20" s="63" t="s">
        <v>70</v>
      </c>
      <c r="I20" s="63" t="s">
        <v>98</v>
      </c>
      <c r="K20" s="63" t="s">
        <v>151</v>
      </c>
      <c r="M20" s="11" t="s">
        <v>205</v>
      </c>
    </row>
    <row r="21" spans="3:13" s="11" customFormat="1" x14ac:dyDescent="0.25">
      <c r="C21" s="63" t="s">
        <v>172</v>
      </c>
      <c r="D21" s="63"/>
      <c r="E21" s="63" t="s">
        <v>89</v>
      </c>
      <c r="F21" s="63" t="s">
        <v>192</v>
      </c>
      <c r="G21" s="63" t="s">
        <v>70</v>
      </c>
      <c r="I21" s="63" t="s">
        <v>98</v>
      </c>
      <c r="K21" s="63" t="s">
        <v>151</v>
      </c>
      <c r="M21" s="11" t="s">
        <v>205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3" tint="0.59999389629810485"/>
  </sheetPr>
  <dimension ref="A1:P114"/>
  <sheetViews>
    <sheetView showGridLines="0" zoomScale="55" zoomScaleNormal="55" workbookViewId="0">
      <selection activeCell="M38" sqref="M38"/>
    </sheetView>
  </sheetViews>
  <sheetFormatPr defaultColWidth="9.109375" defaultRowHeight="13.2" outlineLevelCol="1" x14ac:dyDescent="0.25"/>
  <cols>
    <col min="1" max="2" width="17.88671875" style="106" customWidth="1" outlineLevel="1"/>
    <col min="3" max="3" width="24.44140625" style="106" customWidth="1"/>
    <col min="4" max="4" width="40.33203125" style="106" bestFit="1" customWidth="1"/>
    <col min="5" max="5" width="9.109375" style="106"/>
    <col min="6" max="6" width="14.44140625" style="106" customWidth="1"/>
    <col min="7" max="7" width="9.6640625" style="106" customWidth="1"/>
    <col min="8" max="8" width="22.88671875" style="106" bestFit="1" customWidth="1"/>
    <col min="9" max="9" width="83" style="106" bestFit="1" customWidth="1"/>
    <col min="10" max="11" width="9.109375" style="106"/>
    <col min="12" max="12" width="10.6640625" style="106" customWidth="1"/>
    <col min="13" max="13" width="11.44140625" style="106" customWidth="1"/>
    <col min="14" max="15" width="9.109375" style="106"/>
    <col min="16" max="16" width="15.6640625" style="106" customWidth="1"/>
    <col min="17" max="16384" width="9.109375" style="106"/>
  </cols>
  <sheetData>
    <row r="1" spans="1:14" ht="21" x14ac:dyDescent="0.4">
      <c r="B1" s="109"/>
      <c r="C1" s="109" t="s">
        <v>209</v>
      </c>
      <c r="D1" s="109"/>
      <c r="H1" s="110"/>
      <c r="I1" s="110"/>
      <c r="J1" s="110"/>
      <c r="K1" s="110"/>
      <c r="L1" s="110"/>
      <c r="M1" s="110"/>
      <c r="N1" s="110"/>
    </row>
    <row r="2" spans="1:14" x14ac:dyDescent="0.25">
      <c r="H2" s="110"/>
      <c r="I2" s="110"/>
      <c r="J2" s="110"/>
      <c r="K2" s="110"/>
      <c r="L2" s="110"/>
      <c r="M2" s="110"/>
      <c r="N2" s="110"/>
    </row>
    <row r="3" spans="1:14" x14ac:dyDescent="0.25">
      <c r="H3" s="110"/>
      <c r="I3" s="110"/>
      <c r="J3" s="110"/>
      <c r="K3" s="110"/>
      <c r="L3" s="110"/>
      <c r="M3" s="110"/>
      <c r="N3" s="110"/>
    </row>
    <row r="4" spans="1:14" ht="17.399999999999999" x14ac:dyDescent="0.3">
      <c r="A4" s="107"/>
      <c r="B4" s="107"/>
      <c r="C4" s="107"/>
      <c r="D4" s="107"/>
      <c r="E4" s="107"/>
      <c r="F4" s="111" t="s">
        <v>212</v>
      </c>
      <c r="G4" s="112"/>
      <c r="H4" s="113"/>
      <c r="I4" s="113"/>
      <c r="J4" s="114"/>
      <c r="K4" s="114"/>
      <c r="L4" s="114"/>
      <c r="M4" s="114"/>
      <c r="N4" s="114"/>
    </row>
    <row r="5" spans="1:14" ht="13.8" thickBot="1" x14ac:dyDescent="0.3">
      <c r="A5" s="107"/>
      <c r="B5" s="107"/>
      <c r="C5" s="107"/>
      <c r="D5" s="107"/>
      <c r="E5" s="107"/>
      <c r="F5" s="115" t="s">
        <v>55</v>
      </c>
      <c r="G5" s="107"/>
      <c r="H5" s="114"/>
      <c r="I5" s="114"/>
      <c r="J5" s="114"/>
      <c r="K5" s="114"/>
      <c r="L5" s="114"/>
      <c r="M5" s="114"/>
      <c r="N5" s="114"/>
    </row>
    <row r="6" spans="1:14" x14ac:dyDescent="0.25">
      <c r="A6" s="107"/>
      <c r="B6" s="107"/>
      <c r="C6" s="107"/>
      <c r="D6" s="107"/>
      <c r="E6" s="107"/>
      <c r="F6" s="239" t="s">
        <v>53</v>
      </c>
      <c r="G6" s="240" t="s">
        <v>10</v>
      </c>
      <c r="H6" s="252" t="s">
        <v>86</v>
      </c>
      <c r="I6" s="252" t="s">
        <v>49</v>
      </c>
      <c r="J6" s="252" t="s">
        <v>56</v>
      </c>
      <c r="K6" s="252" t="s">
        <v>57</v>
      </c>
      <c r="L6" s="252" t="s">
        <v>58</v>
      </c>
      <c r="M6" s="252" t="s">
        <v>59</v>
      </c>
      <c r="N6" s="253" t="s">
        <v>60</v>
      </c>
    </row>
    <row r="7" spans="1:14" ht="53.4" thickBot="1" x14ac:dyDescent="0.3">
      <c r="A7" s="107"/>
      <c r="B7" s="107"/>
      <c r="C7" s="116" t="s">
        <v>1664</v>
      </c>
      <c r="D7" s="116" t="s">
        <v>1665</v>
      </c>
      <c r="E7" s="107"/>
      <c r="F7" s="172" t="s">
        <v>8</v>
      </c>
      <c r="G7" s="173" t="s">
        <v>9</v>
      </c>
      <c r="H7" s="174" t="s">
        <v>61</v>
      </c>
      <c r="I7" s="174" t="s">
        <v>62</v>
      </c>
      <c r="J7" s="174" t="s">
        <v>63</v>
      </c>
      <c r="K7" s="174" t="s">
        <v>64</v>
      </c>
      <c r="L7" s="174" t="s">
        <v>48</v>
      </c>
      <c r="M7" s="174" t="s">
        <v>47</v>
      </c>
      <c r="N7" s="175" t="s">
        <v>65</v>
      </c>
    </row>
    <row r="8" spans="1:14" ht="14.4" x14ac:dyDescent="0.25">
      <c r="A8" s="107"/>
      <c r="B8" s="107"/>
      <c r="C8" s="118" t="s">
        <v>1666</v>
      </c>
      <c r="D8" s="118" t="s">
        <v>1667</v>
      </c>
      <c r="E8" s="107"/>
      <c r="F8" s="242" t="s">
        <v>211</v>
      </c>
      <c r="G8" s="243"/>
      <c r="H8" s="255" t="s">
        <v>248</v>
      </c>
      <c r="I8" s="255" t="s">
        <v>249</v>
      </c>
      <c r="J8" s="255" t="s">
        <v>70</v>
      </c>
      <c r="K8" s="255" t="s">
        <v>69</v>
      </c>
      <c r="L8" s="256"/>
      <c r="M8" s="256"/>
      <c r="N8" s="265"/>
    </row>
    <row r="9" spans="1:14" ht="14.4" x14ac:dyDescent="0.25">
      <c r="A9" s="107"/>
      <c r="B9" s="107"/>
      <c r="C9" s="118" t="s">
        <v>1666</v>
      </c>
      <c r="D9" s="118" t="s">
        <v>1667</v>
      </c>
      <c r="E9" s="107"/>
      <c r="F9" s="246"/>
      <c r="G9" s="244"/>
      <c r="H9" s="255" t="s">
        <v>206</v>
      </c>
      <c r="I9" s="255" t="s">
        <v>267</v>
      </c>
      <c r="J9" s="255" t="s">
        <v>70</v>
      </c>
      <c r="K9" s="255" t="s">
        <v>69</v>
      </c>
      <c r="L9" s="256"/>
      <c r="M9" s="256"/>
      <c r="N9" s="265"/>
    </row>
    <row r="10" spans="1:14" ht="14.4" x14ac:dyDescent="0.25">
      <c r="A10" s="107"/>
      <c r="B10" s="107"/>
      <c r="C10" s="118" t="s">
        <v>1666</v>
      </c>
      <c r="D10" s="118" t="s">
        <v>1667</v>
      </c>
      <c r="E10" s="107"/>
      <c r="F10" s="246"/>
      <c r="G10" s="244"/>
      <c r="H10" s="255" t="s">
        <v>268</v>
      </c>
      <c r="I10" s="255" t="s">
        <v>269</v>
      </c>
      <c r="J10" s="255" t="s">
        <v>70</v>
      </c>
      <c r="K10" s="255" t="s">
        <v>69</v>
      </c>
      <c r="L10" s="256"/>
      <c r="M10" s="256"/>
      <c r="N10" s="265"/>
    </row>
    <row r="11" spans="1:14" ht="14.4" x14ac:dyDescent="0.25">
      <c r="A11" s="107"/>
      <c r="B11" s="107"/>
      <c r="C11" s="118" t="s">
        <v>1666</v>
      </c>
      <c r="D11" s="118" t="s">
        <v>1667</v>
      </c>
      <c r="E11" s="107"/>
      <c r="F11" s="246"/>
      <c r="G11" s="244"/>
      <c r="H11" s="255" t="s">
        <v>213</v>
      </c>
      <c r="I11" s="255" t="s">
        <v>250</v>
      </c>
      <c r="J11" s="255" t="s">
        <v>70</v>
      </c>
      <c r="K11" s="255" t="s">
        <v>69</v>
      </c>
      <c r="L11" s="256"/>
      <c r="M11" s="256"/>
      <c r="N11" s="265"/>
    </row>
    <row r="12" spans="1:14" ht="14.4" x14ac:dyDescent="0.25">
      <c r="A12" s="107"/>
      <c r="B12" s="107"/>
      <c r="C12" s="118" t="s">
        <v>1666</v>
      </c>
      <c r="D12" s="118" t="s">
        <v>1667</v>
      </c>
      <c r="E12" s="107"/>
      <c r="F12" s="246"/>
      <c r="G12" s="244"/>
      <c r="H12" s="255" t="s">
        <v>251</v>
      </c>
      <c r="I12" s="255" t="s">
        <v>252</v>
      </c>
      <c r="J12" s="255" t="s">
        <v>70</v>
      </c>
      <c r="K12" s="255" t="s">
        <v>69</v>
      </c>
      <c r="L12" s="256"/>
      <c r="M12" s="256"/>
      <c r="N12" s="265"/>
    </row>
    <row r="13" spans="1:14" ht="14.4" x14ac:dyDescent="0.25">
      <c r="A13" s="107"/>
      <c r="B13" s="107"/>
      <c r="C13" s="118" t="s">
        <v>1666</v>
      </c>
      <c r="D13" s="118" t="s">
        <v>1667</v>
      </c>
      <c r="E13" s="107"/>
      <c r="F13" s="246"/>
      <c r="G13" s="244"/>
      <c r="H13" s="255" t="s">
        <v>215</v>
      </c>
      <c r="I13" s="255" t="s">
        <v>253</v>
      </c>
      <c r="J13" s="255" t="s">
        <v>70</v>
      </c>
      <c r="K13" s="255" t="s">
        <v>69</v>
      </c>
      <c r="L13" s="256"/>
      <c r="M13" s="256"/>
      <c r="N13" s="265"/>
    </row>
    <row r="14" spans="1:14" ht="14.4" x14ac:dyDescent="0.25">
      <c r="A14" s="107"/>
      <c r="B14" s="107"/>
      <c r="C14" s="118" t="s">
        <v>1666</v>
      </c>
      <c r="D14" s="118" t="s">
        <v>1667</v>
      </c>
      <c r="E14" s="107"/>
      <c r="F14" s="246"/>
      <c r="G14" s="244"/>
      <c r="H14" s="255" t="s">
        <v>345</v>
      </c>
      <c r="I14" s="255" t="s">
        <v>346</v>
      </c>
      <c r="J14" s="255" t="s">
        <v>70</v>
      </c>
      <c r="K14" s="255" t="s">
        <v>69</v>
      </c>
      <c r="L14" s="256"/>
      <c r="M14" s="256"/>
      <c r="N14" s="265"/>
    </row>
    <row r="15" spans="1:14" ht="14.4" x14ac:dyDescent="0.25">
      <c r="A15" s="107"/>
      <c r="B15" s="107"/>
      <c r="C15" s="118" t="s">
        <v>1666</v>
      </c>
      <c r="D15" s="118" t="s">
        <v>1667</v>
      </c>
      <c r="E15" s="107"/>
      <c r="F15" s="246"/>
      <c r="G15" s="244"/>
      <c r="H15" s="255" t="s">
        <v>195</v>
      </c>
      <c r="I15" s="255" t="s">
        <v>230</v>
      </c>
      <c r="J15" s="255" t="s">
        <v>70</v>
      </c>
      <c r="K15" s="255" t="s">
        <v>69</v>
      </c>
      <c r="L15" s="256"/>
      <c r="M15" s="256"/>
      <c r="N15" s="265"/>
    </row>
    <row r="16" spans="1:14" ht="14.4" x14ac:dyDescent="0.25">
      <c r="A16" s="107"/>
      <c r="B16" s="107"/>
      <c r="C16" s="118" t="s">
        <v>1666</v>
      </c>
      <c r="D16" s="118" t="s">
        <v>1667</v>
      </c>
      <c r="E16" s="107"/>
      <c r="F16" s="246"/>
      <c r="G16" s="244"/>
      <c r="H16" s="255" t="s">
        <v>197</v>
      </c>
      <c r="I16" s="255" t="s">
        <v>231</v>
      </c>
      <c r="J16" s="255" t="s">
        <v>70</v>
      </c>
      <c r="K16" s="255" t="s">
        <v>69</v>
      </c>
      <c r="L16" s="256"/>
      <c r="M16" s="256"/>
      <c r="N16" s="265"/>
    </row>
    <row r="17" spans="1:14" ht="14.4" x14ac:dyDescent="0.25">
      <c r="A17" s="107"/>
      <c r="B17" s="107"/>
      <c r="C17" s="118" t="s">
        <v>1666</v>
      </c>
      <c r="D17" s="118" t="s">
        <v>1667</v>
      </c>
      <c r="E17" s="107"/>
      <c r="F17" s="246"/>
      <c r="G17" s="244"/>
      <c r="H17" s="255" t="s">
        <v>6</v>
      </c>
      <c r="I17" s="255" t="s">
        <v>228</v>
      </c>
      <c r="J17" s="255" t="s">
        <v>70</v>
      </c>
      <c r="K17" s="255" t="s">
        <v>69</v>
      </c>
      <c r="L17" s="256"/>
      <c r="M17" s="256"/>
      <c r="N17" s="265"/>
    </row>
    <row r="18" spans="1:14" ht="14.4" x14ac:dyDescent="0.25">
      <c r="A18" s="107"/>
      <c r="B18" s="107"/>
      <c r="C18" s="118" t="s">
        <v>1666</v>
      </c>
      <c r="D18" s="118" t="s">
        <v>1667</v>
      </c>
      <c r="E18" s="107"/>
      <c r="F18" s="246"/>
      <c r="G18" s="244"/>
      <c r="H18" s="255" t="s">
        <v>347</v>
      </c>
      <c r="I18" s="255" t="s">
        <v>348</v>
      </c>
      <c r="J18" s="255" t="s">
        <v>70</v>
      </c>
      <c r="K18" s="255" t="s">
        <v>69</v>
      </c>
      <c r="L18" s="256"/>
      <c r="M18" s="256"/>
      <c r="N18" s="265"/>
    </row>
    <row r="19" spans="1:14" ht="14.4" x14ac:dyDescent="0.25">
      <c r="A19" s="107"/>
      <c r="B19" s="107"/>
      <c r="C19" s="118" t="s">
        <v>1666</v>
      </c>
      <c r="D19" s="118" t="s">
        <v>1667</v>
      </c>
      <c r="E19" s="107"/>
      <c r="F19" s="246"/>
      <c r="G19" s="244"/>
      <c r="H19" s="255" t="s">
        <v>7</v>
      </c>
      <c r="I19" s="255" t="s">
        <v>227</v>
      </c>
      <c r="J19" s="255" t="s">
        <v>70</v>
      </c>
      <c r="K19" s="255" t="s">
        <v>69</v>
      </c>
      <c r="L19" s="256"/>
      <c r="M19" s="256"/>
      <c r="N19" s="265"/>
    </row>
    <row r="20" spans="1:14" ht="14.4" x14ac:dyDescent="0.25">
      <c r="A20" s="107"/>
      <c r="B20" s="107"/>
      <c r="C20" s="118" t="s">
        <v>1666</v>
      </c>
      <c r="D20" s="118" t="s">
        <v>1667</v>
      </c>
      <c r="E20" s="107"/>
      <c r="F20" s="246"/>
      <c r="G20" s="244"/>
      <c r="H20" s="255" t="s">
        <v>274</v>
      </c>
      <c r="I20" s="255" t="s">
        <v>275</v>
      </c>
      <c r="J20" s="255" t="s">
        <v>70</v>
      </c>
      <c r="K20" s="255" t="s">
        <v>69</v>
      </c>
      <c r="L20" s="256"/>
      <c r="M20" s="256"/>
      <c r="N20" s="265"/>
    </row>
    <row r="21" spans="1:14" ht="14.4" x14ac:dyDescent="0.25">
      <c r="A21" s="107"/>
      <c r="B21" s="107"/>
      <c r="C21" s="118" t="s">
        <v>1666</v>
      </c>
      <c r="D21" s="118" t="s">
        <v>1667</v>
      </c>
      <c r="E21" s="107"/>
      <c r="F21" s="246"/>
      <c r="G21" s="244"/>
      <c r="H21" s="255" t="s">
        <v>259</v>
      </c>
      <c r="I21" s="255" t="s">
        <v>260</v>
      </c>
      <c r="J21" s="255" t="s">
        <v>70</v>
      </c>
      <c r="K21" s="255" t="s">
        <v>69</v>
      </c>
      <c r="L21" s="256"/>
      <c r="M21" s="256"/>
      <c r="N21" s="265"/>
    </row>
    <row r="22" spans="1:14" ht="14.4" x14ac:dyDescent="0.25">
      <c r="A22" s="107"/>
      <c r="B22" s="107"/>
      <c r="C22" s="118" t="s">
        <v>1666</v>
      </c>
      <c r="D22" s="118" t="s">
        <v>1667</v>
      </c>
      <c r="E22" s="107"/>
      <c r="F22" s="246"/>
      <c r="G22" s="244"/>
      <c r="H22" s="255" t="s">
        <v>261</v>
      </c>
      <c r="I22" s="255" t="s">
        <v>263</v>
      </c>
      <c r="J22" s="255" t="s">
        <v>70</v>
      </c>
      <c r="K22" s="255" t="s">
        <v>69</v>
      </c>
      <c r="L22" s="256"/>
      <c r="M22" s="256"/>
      <c r="N22" s="265"/>
    </row>
    <row r="23" spans="1:14" ht="14.4" x14ac:dyDescent="0.25">
      <c r="A23" s="107"/>
      <c r="B23" s="107"/>
      <c r="C23" s="118" t="s">
        <v>1666</v>
      </c>
      <c r="D23" s="118" t="s">
        <v>1667</v>
      </c>
      <c r="E23" s="107"/>
      <c r="F23" s="246"/>
      <c r="G23" s="244"/>
      <c r="H23" s="255" t="s">
        <v>262</v>
      </c>
      <c r="I23" s="255" t="s">
        <v>264</v>
      </c>
      <c r="J23" s="255" t="s">
        <v>70</v>
      </c>
      <c r="K23" s="255" t="s">
        <v>69</v>
      </c>
      <c r="L23" s="256"/>
      <c r="M23" s="256"/>
      <c r="N23" s="265"/>
    </row>
    <row r="24" spans="1:14" ht="14.4" x14ac:dyDescent="0.25">
      <c r="A24" s="107"/>
      <c r="B24" s="107"/>
      <c r="C24" s="118" t="s">
        <v>1666</v>
      </c>
      <c r="D24" s="118" t="s">
        <v>1667</v>
      </c>
      <c r="E24" s="107"/>
      <c r="F24" s="246"/>
      <c r="G24" s="244"/>
      <c r="H24" s="255" t="s">
        <v>217</v>
      </c>
      <c r="I24" s="255" t="s">
        <v>236</v>
      </c>
      <c r="J24" s="255" t="s">
        <v>70</v>
      </c>
      <c r="K24" s="255" t="s">
        <v>69</v>
      </c>
      <c r="L24" s="256"/>
      <c r="M24" s="256"/>
      <c r="N24" s="265"/>
    </row>
    <row r="25" spans="1:14" ht="14.4" x14ac:dyDescent="0.25">
      <c r="A25" s="107"/>
      <c r="B25" s="107"/>
      <c r="C25" s="118" t="s">
        <v>1666</v>
      </c>
      <c r="D25" s="118" t="s">
        <v>1667</v>
      </c>
      <c r="E25" s="107"/>
      <c r="F25" s="246"/>
      <c r="G25" s="244"/>
      <c r="H25" s="255" t="s">
        <v>265</v>
      </c>
      <c r="I25" s="255" t="s">
        <v>266</v>
      </c>
      <c r="J25" s="255" t="s">
        <v>70</v>
      </c>
      <c r="K25" s="255" t="s">
        <v>69</v>
      </c>
      <c r="L25" s="256"/>
      <c r="M25" s="256"/>
      <c r="N25" s="265"/>
    </row>
    <row r="26" spans="1:14" ht="14.4" x14ac:dyDescent="0.25">
      <c r="A26" s="107"/>
      <c r="B26" s="107"/>
      <c r="C26" s="118" t="s">
        <v>1666</v>
      </c>
      <c r="D26" s="118" t="s">
        <v>1667</v>
      </c>
      <c r="E26" s="107"/>
      <c r="F26" s="246"/>
      <c r="G26" s="244"/>
      <c r="H26" s="255" t="s">
        <v>107</v>
      </c>
      <c r="I26" s="255" t="s">
        <v>237</v>
      </c>
      <c r="J26" s="255" t="s">
        <v>70</v>
      </c>
      <c r="K26" s="255" t="s">
        <v>69</v>
      </c>
      <c r="L26" s="256"/>
      <c r="M26" s="256"/>
      <c r="N26" s="265"/>
    </row>
    <row r="27" spans="1:14" ht="14.4" x14ac:dyDescent="0.25">
      <c r="A27" s="107"/>
      <c r="B27" s="107"/>
      <c r="C27" s="118" t="s">
        <v>1666</v>
      </c>
      <c r="D27" s="118" t="s">
        <v>1667</v>
      </c>
      <c r="E27" s="107"/>
      <c r="F27" s="246"/>
      <c r="G27" s="244"/>
      <c r="H27" s="255" t="s">
        <v>109</v>
      </c>
      <c r="I27" s="255" t="s">
        <v>238</v>
      </c>
      <c r="J27" s="255" t="s">
        <v>70</v>
      </c>
      <c r="K27" s="255" t="s">
        <v>69</v>
      </c>
      <c r="L27" s="256"/>
      <c r="M27" s="256"/>
      <c r="N27" s="265"/>
    </row>
    <row r="28" spans="1:14" ht="14.4" x14ac:dyDescent="0.25">
      <c r="A28" s="107"/>
      <c r="B28" s="107"/>
      <c r="C28" s="118" t="s">
        <v>1666</v>
      </c>
      <c r="D28" s="118" t="s">
        <v>1667</v>
      </c>
      <c r="E28" s="107"/>
      <c r="F28" s="246"/>
      <c r="G28" s="244"/>
      <c r="H28" s="255" t="s">
        <v>110</v>
      </c>
      <c r="I28" s="255" t="s">
        <v>239</v>
      </c>
      <c r="J28" s="255" t="s">
        <v>70</v>
      </c>
      <c r="K28" s="255" t="s">
        <v>69</v>
      </c>
      <c r="L28" s="256"/>
      <c r="M28" s="256"/>
      <c r="N28" s="265"/>
    </row>
    <row r="29" spans="1:14" ht="14.4" x14ac:dyDescent="0.25">
      <c r="A29" s="107"/>
      <c r="B29" s="107"/>
      <c r="C29" s="118" t="s">
        <v>1666</v>
      </c>
      <c r="D29" s="118" t="s">
        <v>1667</v>
      </c>
      <c r="E29" s="107"/>
      <c r="F29" s="246"/>
      <c r="G29" s="244"/>
      <c r="H29" s="255" t="s">
        <v>112</v>
      </c>
      <c r="I29" s="255" t="s">
        <v>240</v>
      </c>
      <c r="J29" s="255" t="s">
        <v>70</v>
      </c>
      <c r="K29" s="255" t="s">
        <v>69</v>
      </c>
      <c r="L29" s="256"/>
      <c r="M29" s="256"/>
      <c r="N29" s="265"/>
    </row>
    <row r="30" spans="1:14" ht="14.4" x14ac:dyDescent="0.25">
      <c r="A30" s="107"/>
      <c r="B30" s="107"/>
      <c r="C30" s="118" t="s">
        <v>1666</v>
      </c>
      <c r="D30" s="118" t="s">
        <v>1667</v>
      </c>
      <c r="E30" s="107"/>
      <c r="F30" s="246"/>
      <c r="G30" s="244"/>
      <c r="H30" s="255" t="s">
        <v>114</v>
      </c>
      <c r="I30" s="255" t="s">
        <v>241</v>
      </c>
      <c r="J30" s="255" t="s">
        <v>70</v>
      </c>
      <c r="K30" s="255" t="s">
        <v>69</v>
      </c>
      <c r="L30" s="256"/>
      <c r="M30" s="256"/>
      <c r="N30" s="265"/>
    </row>
    <row r="31" spans="1:14" ht="14.4" x14ac:dyDescent="0.25">
      <c r="A31" s="107"/>
      <c r="B31" s="107"/>
      <c r="C31" s="118" t="s">
        <v>1666</v>
      </c>
      <c r="D31" s="118" t="s">
        <v>1667</v>
      </c>
      <c r="E31" s="107"/>
      <c r="F31" s="246"/>
      <c r="G31" s="244"/>
      <c r="H31" s="255" t="s">
        <v>349</v>
      </c>
      <c r="I31" s="255" t="s">
        <v>350</v>
      </c>
      <c r="J31" s="255" t="s">
        <v>70</v>
      </c>
      <c r="K31" s="255" t="s">
        <v>69</v>
      </c>
      <c r="L31" s="256"/>
      <c r="M31" s="256"/>
      <c r="N31" s="265"/>
    </row>
    <row r="32" spans="1:14" ht="14.4" x14ac:dyDescent="0.25">
      <c r="A32" s="107"/>
      <c r="B32" s="107"/>
      <c r="C32" s="118" t="s">
        <v>1666</v>
      </c>
      <c r="D32" s="118" t="s">
        <v>1667</v>
      </c>
      <c r="E32" s="107"/>
      <c r="F32" s="246"/>
      <c r="G32" s="244"/>
      <c r="H32" s="255" t="s">
        <v>116</v>
      </c>
      <c r="I32" s="255" t="s">
        <v>242</v>
      </c>
      <c r="J32" s="255" t="s">
        <v>70</v>
      </c>
      <c r="K32" s="255" t="s">
        <v>69</v>
      </c>
      <c r="L32" s="256"/>
      <c r="M32" s="256"/>
      <c r="N32" s="265"/>
    </row>
    <row r="33" spans="1:16" ht="14.4" x14ac:dyDescent="0.25">
      <c r="A33" s="107"/>
      <c r="B33" s="107"/>
      <c r="C33" s="118" t="s">
        <v>1666</v>
      </c>
      <c r="D33" s="118" t="s">
        <v>1667</v>
      </c>
      <c r="E33" s="107"/>
      <c r="F33" s="246"/>
      <c r="G33" s="244"/>
      <c r="H33" s="255" t="s">
        <v>120</v>
      </c>
      <c r="I33" s="255" t="s">
        <v>273</v>
      </c>
      <c r="J33" s="255" t="s">
        <v>70</v>
      </c>
      <c r="K33" s="255" t="s">
        <v>69</v>
      </c>
      <c r="L33" s="256"/>
      <c r="M33" s="256"/>
      <c r="N33" s="265"/>
    </row>
    <row r="34" spans="1:16" ht="14.4" x14ac:dyDescent="0.25">
      <c r="A34" s="107"/>
      <c r="B34" s="107"/>
      <c r="C34" s="118" t="s">
        <v>1666</v>
      </c>
      <c r="D34" s="118" t="s">
        <v>1667</v>
      </c>
      <c r="E34" s="107"/>
      <c r="F34" s="246"/>
      <c r="G34" s="244"/>
      <c r="H34" s="255" t="s">
        <v>29</v>
      </c>
      <c r="I34" s="255" t="s">
        <v>229</v>
      </c>
      <c r="J34" s="255" t="s">
        <v>70</v>
      </c>
      <c r="K34" s="255" t="s">
        <v>69</v>
      </c>
      <c r="L34" s="255"/>
      <c r="M34" s="256"/>
      <c r="N34" s="265"/>
    </row>
    <row r="35" spans="1:16" ht="14.4" x14ac:dyDescent="0.25">
      <c r="A35" s="107"/>
      <c r="B35" s="107"/>
      <c r="C35" s="118" t="s">
        <v>1666</v>
      </c>
      <c r="D35" s="118" t="s">
        <v>1667</v>
      </c>
      <c r="E35" s="107"/>
      <c r="F35" s="246"/>
      <c r="G35" s="244"/>
      <c r="H35" s="255" t="s">
        <v>221</v>
      </c>
      <c r="I35" s="255" t="s">
        <v>243</v>
      </c>
      <c r="J35" s="255" t="s">
        <v>70</v>
      </c>
      <c r="K35" s="255" t="s">
        <v>69</v>
      </c>
      <c r="L35" s="255"/>
      <c r="M35" s="256"/>
      <c r="N35" s="265"/>
    </row>
    <row r="36" spans="1:16" ht="14.4" x14ac:dyDescent="0.25">
      <c r="A36" s="107"/>
      <c r="B36" s="107"/>
      <c r="C36" s="118" t="s">
        <v>1666</v>
      </c>
      <c r="D36" s="118" t="s">
        <v>1667</v>
      </c>
      <c r="E36" s="107"/>
      <c r="F36" s="246"/>
      <c r="G36" s="244"/>
      <c r="H36" s="255" t="s">
        <v>270</v>
      </c>
      <c r="I36" s="255" t="s">
        <v>244</v>
      </c>
      <c r="J36" s="255" t="s">
        <v>70</v>
      </c>
      <c r="K36" s="255" t="s">
        <v>69</v>
      </c>
      <c r="L36" s="255"/>
      <c r="M36" s="256"/>
      <c r="N36" s="265"/>
    </row>
    <row r="37" spans="1:16" ht="14.4" x14ac:dyDescent="0.25">
      <c r="A37" s="107"/>
      <c r="B37" s="107"/>
      <c r="C37" s="118" t="s">
        <v>1666</v>
      </c>
      <c r="D37" s="118" t="s">
        <v>1667</v>
      </c>
      <c r="E37" s="107"/>
      <c r="F37" s="246"/>
      <c r="G37" s="244"/>
      <c r="H37" s="255" t="s">
        <v>271</v>
      </c>
      <c r="I37" s="243" t="s">
        <v>2053</v>
      </c>
      <c r="J37" s="255" t="s">
        <v>70</v>
      </c>
      <c r="K37" s="255" t="s">
        <v>69</v>
      </c>
      <c r="L37" s="255"/>
      <c r="M37" s="256"/>
      <c r="N37" s="265"/>
    </row>
    <row r="38" spans="1:16" ht="14.4" x14ac:dyDescent="0.25">
      <c r="A38" s="107"/>
      <c r="B38" s="107"/>
      <c r="C38" s="118"/>
      <c r="D38" s="118"/>
      <c r="E38" s="107"/>
      <c r="F38" s="246"/>
      <c r="G38" s="244"/>
      <c r="H38" s="255" t="str">
        <f>ELC_COMM!E16</f>
        <v>ELCWIN</v>
      </c>
      <c r="I38" s="255" t="str">
        <f>ELC_COMM!F16</f>
        <v>ELC WIND ON SHORE</v>
      </c>
      <c r="J38" s="255" t="s">
        <v>70</v>
      </c>
      <c r="K38" s="255" t="s">
        <v>69</v>
      </c>
      <c r="L38" s="255"/>
      <c r="M38" s="256"/>
      <c r="N38" s="265"/>
    </row>
    <row r="39" spans="1:16" ht="14.4" x14ac:dyDescent="0.25">
      <c r="A39" s="107"/>
      <c r="B39" s="107"/>
      <c r="C39" s="118"/>
      <c r="D39" s="118"/>
      <c r="E39" s="107"/>
      <c r="F39" s="246"/>
      <c r="G39" s="244"/>
      <c r="H39" s="255" t="str">
        <f>ELC_COMM!E17</f>
        <v>ELCSOL</v>
      </c>
      <c r="I39" s="255" t="str">
        <f>ELC_COMM!F17</f>
        <v>ELEC SOLAR</v>
      </c>
      <c r="J39" s="255" t="s">
        <v>70</v>
      </c>
      <c r="K39" s="255" t="s">
        <v>69</v>
      </c>
      <c r="L39" s="255"/>
      <c r="M39" s="256"/>
      <c r="N39" s="265"/>
    </row>
    <row r="40" spans="1:16" ht="14.4" x14ac:dyDescent="0.25">
      <c r="A40" s="107"/>
      <c r="B40" s="107"/>
      <c r="C40" s="118" t="s">
        <v>1666</v>
      </c>
      <c r="D40" s="118" t="s">
        <v>1667</v>
      </c>
      <c r="E40" s="107"/>
      <c r="F40" s="246"/>
      <c r="G40" s="244"/>
      <c r="H40" s="255" t="s">
        <v>272</v>
      </c>
      <c r="I40" s="255" t="s">
        <v>245</v>
      </c>
      <c r="J40" s="255" t="s">
        <v>70</v>
      </c>
      <c r="K40" s="255" t="s">
        <v>69</v>
      </c>
      <c r="L40" s="255"/>
      <c r="M40" s="256"/>
      <c r="N40" s="265"/>
    </row>
    <row r="41" spans="1:16" ht="14.4" x14ac:dyDescent="0.25">
      <c r="A41" s="107"/>
      <c r="B41" s="107"/>
      <c r="C41" s="118" t="s">
        <v>1666</v>
      </c>
      <c r="D41" s="118" t="s">
        <v>1667</v>
      </c>
      <c r="E41" s="107"/>
      <c r="F41" s="242" t="s">
        <v>95</v>
      </c>
      <c r="G41" s="243"/>
      <c r="H41" s="255" t="s">
        <v>256</v>
      </c>
      <c r="I41" s="255" t="s">
        <v>257</v>
      </c>
      <c r="J41" s="255" t="s">
        <v>70</v>
      </c>
      <c r="K41" s="255" t="s">
        <v>69</v>
      </c>
      <c r="L41" s="255"/>
      <c r="M41" s="256"/>
      <c r="N41" s="265"/>
    </row>
    <row r="42" spans="1:16" ht="15" thickBot="1" x14ac:dyDescent="0.3">
      <c r="A42" s="107"/>
      <c r="B42" s="107"/>
      <c r="C42" s="118" t="s">
        <v>1666</v>
      </c>
      <c r="D42" s="118" t="s">
        <v>1667</v>
      </c>
      <c r="E42" s="107"/>
      <c r="F42" s="248"/>
      <c r="G42" s="249"/>
      <c r="H42" s="262" t="s">
        <v>276</v>
      </c>
      <c r="I42" s="262" t="s">
        <v>277</v>
      </c>
      <c r="J42" s="262" t="s">
        <v>70</v>
      </c>
      <c r="K42" s="262" t="s">
        <v>69</v>
      </c>
      <c r="L42" s="262"/>
      <c r="M42" s="263"/>
      <c r="N42" s="266"/>
    </row>
    <row r="43" spans="1:16" x14ac:dyDescent="0.25">
      <c r="A43" s="107" t="s">
        <v>459</v>
      </c>
      <c r="B43" s="107"/>
      <c r="C43" s="107"/>
      <c r="D43" s="107"/>
      <c r="E43" s="107"/>
      <c r="F43" s="107"/>
      <c r="G43" s="107"/>
      <c r="H43" s="114"/>
      <c r="I43" s="114"/>
      <c r="J43" s="114"/>
      <c r="K43" s="114"/>
      <c r="L43" s="114"/>
      <c r="M43" s="114"/>
      <c r="N43" s="114"/>
    </row>
    <row r="44" spans="1:16" x14ac:dyDescent="0.25">
      <c r="A44" s="107" t="s">
        <v>460</v>
      </c>
      <c r="B44" s="107"/>
      <c r="C44" s="107"/>
      <c r="D44" s="107"/>
      <c r="E44" s="107"/>
      <c r="F44" s="107"/>
      <c r="G44" s="107"/>
      <c r="H44" s="114"/>
      <c r="I44" s="114"/>
      <c r="J44" s="114"/>
      <c r="K44" s="114"/>
      <c r="L44" s="114"/>
      <c r="M44" s="114"/>
      <c r="N44" s="114"/>
    </row>
    <row r="45" spans="1:16" x14ac:dyDescent="0.25">
      <c r="A45" s="107" t="s">
        <v>393</v>
      </c>
      <c r="B45" s="107"/>
      <c r="C45" s="107"/>
      <c r="D45" s="107"/>
      <c r="E45" s="107"/>
      <c r="F45" s="107"/>
      <c r="G45" s="107"/>
      <c r="H45" s="114"/>
      <c r="I45" s="114"/>
      <c r="J45" s="114"/>
      <c r="K45" s="114"/>
      <c r="L45" s="114"/>
      <c r="M45" s="114"/>
      <c r="N45" s="114"/>
    </row>
    <row r="46" spans="1:16" x14ac:dyDescent="0.25">
      <c r="A46" s="107" t="s">
        <v>461</v>
      </c>
      <c r="B46" s="107"/>
      <c r="C46" s="107"/>
      <c r="D46" s="107"/>
      <c r="E46" s="107"/>
      <c r="F46" s="107"/>
      <c r="G46" s="107"/>
      <c r="H46" s="114"/>
      <c r="I46" s="114"/>
      <c r="J46" s="114"/>
      <c r="K46" s="114"/>
      <c r="L46" s="114"/>
      <c r="M46" s="114"/>
      <c r="N46" s="114"/>
    </row>
    <row r="47" spans="1:16" ht="17.399999999999999" x14ac:dyDescent="0.3">
      <c r="A47" s="107"/>
      <c r="B47" s="107"/>
      <c r="C47" s="107"/>
      <c r="D47" s="107"/>
      <c r="E47" s="107"/>
      <c r="F47" s="111" t="s">
        <v>246</v>
      </c>
      <c r="G47" s="112"/>
      <c r="H47" s="113"/>
      <c r="I47" s="113"/>
      <c r="J47" s="114"/>
      <c r="K47" s="114"/>
      <c r="L47" s="334" t="s">
        <v>480</v>
      </c>
      <c r="M47" s="114"/>
      <c r="N47" s="114"/>
    </row>
    <row r="48" spans="1:16" ht="13.8" thickBot="1" x14ac:dyDescent="0.3">
      <c r="A48" s="107"/>
      <c r="B48" s="107"/>
      <c r="C48" s="107"/>
      <c r="D48" s="107"/>
      <c r="E48" s="107"/>
      <c r="F48" s="115" t="s">
        <v>55</v>
      </c>
      <c r="G48" s="107"/>
      <c r="H48" s="114"/>
      <c r="I48" s="114"/>
      <c r="J48" s="114"/>
      <c r="K48" s="114"/>
      <c r="L48" s="114"/>
      <c r="M48" s="114"/>
      <c r="N48" s="114"/>
      <c r="P48" s="106" t="s">
        <v>479</v>
      </c>
    </row>
    <row r="49" spans="1:16" x14ac:dyDescent="0.25">
      <c r="A49" s="107"/>
      <c r="B49" s="107"/>
      <c r="C49" s="107"/>
      <c r="D49" s="107"/>
      <c r="E49" s="107"/>
      <c r="F49" s="239" t="s">
        <v>53</v>
      </c>
      <c r="G49" s="240" t="s">
        <v>10</v>
      </c>
      <c r="H49" s="252" t="s">
        <v>86</v>
      </c>
      <c r="I49" s="252" t="s">
        <v>49</v>
      </c>
      <c r="J49" s="254" t="s">
        <v>56</v>
      </c>
      <c r="K49" s="254" t="s">
        <v>57</v>
      </c>
      <c r="L49" s="252" t="s">
        <v>58</v>
      </c>
      <c r="M49" s="252" t="s">
        <v>59</v>
      </c>
      <c r="N49" s="253" t="s">
        <v>60</v>
      </c>
    </row>
    <row r="50" spans="1:16" ht="58.2" thickBot="1" x14ac:dyDescent="0.35">
      <c r="A50" s="107"/>
      <c r="B50" s="107"/>
      <c r="C50" s="107"/>
      <c r="D50" s="107"/>
      <c r="E50" s="107"/>
      <c r="F50" s="172" t="s">
        <v>8</v>
      </c>
      <c r="G50" s="173" t="s">
        <v>9</v>
      </c>
      <c r="H50" s="174" t="s">
        <v>61</v>
      </c>
      <c r="I50" s="174" t="s">
        <v>62</v>
      </c>
      <c r="J50" s="174" t="s">
        <v>63</v>
      </c>
      <c r="K50" s="174" t="s">
        <v>64</v>
      </c>
      <c r="L50" s="174" t="s">
        <v>48</v>
      </c>
      <c r="M50" s="174" t="s">
        <v>47</v>
      </c>
      <c r="N50" s="175" t="s">
        <v>65</v>
      </c>
      <c r="P50" s="120" t="s">
        <v>607</v>
      </c>
    </row>
    <row r="51" spans="1:16" ht="14.4" x14ac:dyDescent="0.25">
      <c r="A51" s="107"/>
      <c r="B51" s="107"/>
      <c r="C51" s="121" t="s">
        <v>1666</v>
      </c>
      <c r="D51" s="121" t="s">
        <v>1668</v>
      </c>
      <c r="E51" s="107"/>
      <c r="F51" s="242" t="s">
        <v>95</v>
      </c>
      <c r="G51" s="243"/>
      <c r="H51" s="255" t="s">
        <v>255</v>
      </c>
      <c r="I51" s="255" t="s">
        <v>315</v>
      </c>
      <c r="J51" s="255" t="s">
        <v>70</v>
      </c>
      <c r="K51" s="256"/>
      <c r="L51" s="255"/>
      <c r="M51" s="256"/>
      <c r="N51" s="257"/>
      <c r="P51" s="122" t="s">
        <v>608</v>
      </c>
    </row>
    <row r="52" spans="1:16" ht="14.4" x14ac:dyDescent="0.25">
      <c r="A52" s="107"/>
      <c r="B52" s="107"/>
      <c r="C52" s="121" t="s">
        <v>1666</v>
      </c>
      <c r="D52" s="121" t="s">
        <v>1668</v>
      </c>
      <c r="E52" s="107"/>
      <c r="F52" s="242" t="s">
        <v>95</v>
      </c>
      <c r="G52" s="243"/>
      <c r="H52" s="255" t="s">
        <v>534</v>
      </c>
      <c r="I52" s="255" t="s">
        <v>535</v>
      </c>
      <c r="J52" s="255" t="s">
        <v>70</v>
      </c>
      <c r="K52" s="256"/>
      <c r="L52" s="255"/>
      <c r="M52" s="256"/>
      <c r="N52" s="257"/>
      <c r="P52" s="122" t="s">
        <v>608</v>
      </c>
    </row>
    <row r="53" spans="1:16" ht="14.4" x14ac:dyDescent="0.3">
      <c r="A53" s="107"/>
      <c r="B53" s="107"/>
      <c r="C53" s="121" t="s">
        <v>1666</v>
      </c>
      <c r="D53" s="121" t="s">
        <v>1669</v>
      </c>
      <c r="E53" s="107"/>
      <c r="F53" s="242" t="s">
        <v>18</v>
      </c>
      <c r="G53" s="243"/>
      <c r="H53" s="258" t="s">
        <v>258</v>
      </c>
      <c r="I53" s="255" t="s">
        <v>307</v>
      </c>
      <c r="J53" s="259" t="s">
        <v>70</v>
      </c>
      <c r="K53" s="259" t="str">
        <f>INDEX([1]Generation_technologies!$C$3:$AO$209,MATCH($H53,[1]Generation_technologies!$C$3:$C$209,0),MATCH(K$49,[1]Generation_technologies!$C$3:$AO$3,0))</f>
        <v>GW</v>
      </c>
      <c r="L53" s="255"/>
      <c r="M53" s="256"/>
      <c r="N53" s="257"/>
      <c r="P53" s="122" t="s">
        <v>578</v>
      </c>
    </row>
    <row r="54" spans="1:16" ht="14.4" x14ac:dyDescent="0.3">
      <c r="A54" s="107"/>
      <c r="B54" s="107"/>
      <c r="C54" s="121" t="s">
        <v>1666</v>
      </c>
      <c r="D54" s="121" t="s">
        <v>1669</v>
      </c>
      <c r="E54" s="107"/>
      <c r="F54" s="246" t="s">
        <v>18</v>
      </c>
      <c r="G54" s="244"/>
      <c r="H54" s="258" t="s">
        <v>94</v>
      </c>
      <c r="I54" s="255" t="s">
        <v>304</v>
      </c>
      <c r="J54" s="259" t="str">
        <f>INDEX([1]Generation_technologies!$C$3:$AO$209,MATCH($H54,[1]Generation_technologies!$C$3:$C$209,0),MATCH(J$49,[1]Generation_technologies!$C$3:$AO$3,0))</f>
        <v>PJ</v>
      </c>
      <c r="K54" s="259" t="str">
        <f>INDEX([1]Generation_technologies!$C$3:$AO$209,MATCH($H54,[1]Generation_technologies!$C$3:$C$209,0),MATCH(K$49,[1]Generation_technologies!$C$3:$AO$3,0))</f>
        <v>GW</v>
      </c>
      <c r="L54" s="255"/>
      <c r="M54" s="256"/>
      <c r="N54" s="257"/>
      <c r="P54" s="122" t="s">
        <v>578</v>
      </c>
    </row>
    <row r="55" spans="1:16" ht="14.4" x14ac:dyDescent="0.25">
      <c r="A55" s="107" t="s">
        <v>93</v>
      </c>
      <c r="B55" s="107"/>
      <c r="C55" s="121" t="s">
        <v>1666</v>
      </c>
      <c r="D55" s="121" t="s">
        <v>1669</v>
      </c>
      <c r="E55" s="107"/>
      <c r="F55" s="246" t="s">
        <v>18</v>
      </c>
      <c r="G55" s="244"/>
      <c r="H55" s="255" t="s">
        <v>424</v>
      </c>
      <c r="I55" s="255" t="s">
        <v>425</v>
      </c>
      <c r="J55" s="255" t="s">
        <v>70</v>
      </c>
      <c r="K55" s="255" t="s">
        <v>17</v>
      </c>
      <c r="L55" s="255"/>
      <c r="M55" s="256"/>
      <c r="N55" s="257"/>
      <c r="P55" s="122" t="s">
        <v>578</v>
      </c>
    </row>
    <row r="56" spans="1:16" ht="14.4" x14ac:dyDescent="0.3">
      <c r="A56" s="107"/>
      <c r="B56" s="107"/>
      <c r="C56" s="121" t="s">
        <v>1666</v>
      </c>
      <c r="D56" s="121" t="s">
        <v>1669</v>
      </c>
      <c r="E56" s="107"/>
      <c r="F56" s="246" t="s">
        <v>18</v>
      </c>
      <c r="G56" s="244"/>
      <c r="H56" s="258" t="s">
        <v>316</v>
      </c>
      <c r="I56" s="255" t="s">
        <v>318</v>
      </c>
      <c r="J56" s="259" t="str">
        <f>INDEX([1]Generation_technologies!$C$3:$AO$209,MATCH($H56,[1]Generation_technologies!$C$3:$C$209,0),MATCH(J$49,[1]Generation_technologies!$C$3:$AO$3,0))</f>
        <v>PJ</v>
      </c>
      <c r="K56" s="259" t="str">
        <f>INDEX([1]Generation_technologies!$C$3:$AO$209,MATCH($H56,[1]Generation_technologies!$C$3:$C$209,0),MATCH(K$49,[1]Generation_technologies!$C$3:$AO$3,0))</f>
        <v>GW</v>
      </c>
      <c r="L56" s="255"/>
      <c r="M56" s="256"/>
      <c r="N56" s="257"/>
      <c r="P56" s="122" t="s">
        <v>578</v>
      </c>
    </row>
    <row r="57" spans="1:16" ht="14.4" x14ac:dyDescent="0.3">
      <c r="A57" s="107"/>
      <c r="B57" s="107"/>
      <c r="C57" s="121" t="s">
        <v>1666</v>
      </c>
      <c r="D57" s="121" t="s">
        <v>1669</v>
      </c>
      <c r="E57" s="107"/>
      <c r="F57" s="246" t="s">
        <v>18</v>
      </c>
      <c r="G57" s="244"/>
      <c r="H57" s="258" t="s">
        <v>317</v>
      </c>
      <c r="I57" s="255" t="s">
        <v>321</v>
      </c>
      <c r="J57" s="259" t="str">
        <f>INDEX([1]Generation_technologies!$C$3:$AO$209,MATCH($H57,[1]Generation_technologies!$C$3:$C$209,0),MATCH(J$49,[1]Generation_technologies!$C$3:$AO$3,0))</f>
        <v>PJ</v>
      </c>
      <c r="K57" s="259" t="str">
        <f>INDEX([1]Generation_technologies!$C$3:$AO$209,MATCH($H57,[1]Generation_technologies!$C$3:$C$209,0),MATCH(K$49,[1]Generation_technologies!$C$3:$AO$3,0))</f>
        <v>GW</v>
      </c>
      <c r="L57" s="255"/>
      <c r="M57" s="256"/>
      <c r="N57" s="257"/>
      <c r="P57" s="122" t="s">
        <v>578</v>
      </c>
    </row>
    <row r="58" spans="1:16" ht="14.4" x14ac:dyDescent="0.3">
      <c r="A58" s="107"/>
      <c r="B58" s="107"/>
      <c r="C58" s="121" t="s">
        <v>1666</v>
      </c>
      <c r="D58" s="121" t="s">
        <v>1669</v>
      </c>
      <c r="E58" s="107"/>
      <c r="F58" s="246" t="s">
        <v>18</v>
      </c>
      <c r="G58" s="244"/>
      <c r="H58" s="258" t="s">
        <v>319</v>
      </c>
      <c r="I58" s="255" t="s">
        <v>320</v>
      </c>
      <c r="J58" s="259" t="str">
        <f>INDEX([1]Generation_technologies!$C$3:$AO$209,MATCH($H58,[1]Generation_technologies!$C$3:$C$209,0),MATCH(J$49,[1]Generation_technologies!$C$3:$AO$3,0))</f>
        <v>PJ</v>
      </c>
      <c r="K58" s="259" t="str">
        <f>INDEX([1]Generation_technologies!$C$3:$AO$209,MATCH($H58,[1]Generation_technologies!$C$3:$C$209,0),MATCH(K$49,[1]Generation_technologies!$C$3:$AO$3,0))</f>
        <v>GW</v>
      </c>
      <c r="L58" s="255"/>
      <c r="M58" s="256"/>
      <c r="N58" s="257"/>
      <c r="P58" s="122" t="s">
        <v>578</v>
      </c>
    </row>
    <row r="59" spans="1:16" ht="14.4" x14ac:dyDescent="0.3">
      <c r="A59" s="107"/>
      <c r="B59" s="107"/>
      <c r="C59" s="121" t="s">
        <v>1666</v>
      </c>
      <c r="D59" s="121" t="s">
        <v>1669</v>
      </c>
      <c r="E59" s="107"/>
      <c r="F59" s="246" t="s">
        <v>18</v>
      </c>
      <c r="G59" s="244"/>
      <c r="H59" s="258" t="s">
        <v>13</v>
      </c>
      <c r="I59" s="255" t="s">
        <v>312</v>
      </c>
      <c r="J59" s="259" t="str">
        <f>INDEX([1]Generation_technologies!$C$3:$AO$209,MATCH($H59,[1]Generation_technologies!$C$3:$C$209,0),MATCH(J$49,[1]Generation_technologies!$C$3:$AO$3,0))</f>
        <v>PJ</v>
      </c>
      <c r="K59" s="259" t="str">
        <f>INDEX([1]Generation_technologies!$C$3:$AO$209,MATCH($H59,[1]Generation_technologies!$C$3:$C$209,0),MATCH(K$49,[1]Generation_technologies!$C$3:$AO$3,0))</f>
        <v>GW</v>
      </c>
      <c r="L59" s="255"/>
      <c r="M59" s="256"/>
      <c r="N59" s="257"/>
      <c r="P59" s="122" t="s">
        <v>578</v>
      </c>
    </row>
    <row r="60" spans="1:16" ht="14.4" x14ac:dyDescent="0.3">
      <c r="A60" s="107"/>
      <c r="B60" s="107"/>
      <c r="C60" s="121" t="s">
        <v>1666</v>
      </c>
      <c r="D60" s="121" t="s">
        <v>1669</v>
      </c>
      <c r="E60" s="107"/>
      <c r="F60" s="246" t="s">
        <v>18</v>
      </c>
      <c r="G60" s="244"/>
      <c r="H60" s="258" t="s">
        <v>14</v>
      </c>
      <c r="I60" s="255" t="s">
        <v>313</v>
      </c>
      <c r="J60" s="259" t="str">
        <f>INDEX([1]Generation_technologies!$C$3:$AO$209,MATCH($H60,[1]Generation_technologies!$C$3:$C$209,0),MATCH(J$49,[1]Generation_technologies!$C$3:$AO$3,0))</f>
        <v>PJ</v>
      </c>
      <c r="K60" s="259" t="str">
        <f>INDEX([1]Generation_technologies!$C$3:$AO$209,MATCH($H60,[1]Generation_technologies!$C$3:$C$209,0),MATCH(K$49,[1]Generation_technologies!$C$3:$AO$3,0))</f>
        <v>GW</v>
      </c>
      <c r="L60" s="255"/>
      <c r="M60" s="256"/>
      <c r="N60" s="257"/>
      <c r="P60" s="122" t="s">
        <v>578</v>
      </c>
    </row>
    <row r="61" spans="1:16" ht="14.4" x14ac:dyDescent="0.3">
      <c r="A61" s="107"/>
      <c r="B61" s="107"/>
      <c r="C61" s="121" t="s">
        <v>1666</v>
      </c>
      <c r="D61" s="121" t="s">
        <v>1669</v>
      </c>
      <c r="E61" s="107"/>
      <c r="F61" s="242" t="s">
        <v>18</v>
      </c>
      <c r="G61" s="243"/>
      <c r="H61" s="258" t="s">
        <v>12</v>
      </c>
      <c r="I61" s="255" t="s">
        <v>314</v>
      </c>
      <c r="J61" s="259" t="str">
        <f>INDEX([1]Generation_technologies!$C$3:$AO$209,MATCH($H61,[1]Generation_technologies!$C$3:$C$209,0),MATCH(J$49,[1]Generation_technologies!$C$3:$AO$3,0))</f>
        <v>PJ</v>
      </c>
      <c r="K61" s="255" t="s">
        <v>17</v>
      </c>
      <c r="L61" s="255"/>
      <c r="M61" s="256"/>
      <c r="N61" s="257"/>
      <c r="P61" s="122" t="s">
        <v>608</v>
      </c>
    </row>
    <row r="62" spans="1:16" ht="14.4" x14ac:dyDescent="0.25">
      <c r="A62" s="107"/>
      <c r="B62" s="107"/>
      <c r="C62" s="121" t="s">
        <v>1666</v>
      </c>
      <c r="D62" s="121" t="s">
        <v>1669</v>
      </c>
      <c r="E62" s="107"/>
      <c r="F62" s="242" t="s">
        <v>18</v>
      </c>
      <c r="G62" s="243"/>
      <c r="H62" s="255" t="s">
        <v>359</v>
      </c>
      <c r="I62" s="255" t="s">
        <v>432</v>
      </c>
      <c r="J62" s="255" t="s">
        <v>70</v>
      </c>
      <c r="K62" s="255" t="s">
        <v>17</v>
      </c>
      <c r="L62" s="255"/>
      <c r="M62" s="256"/>
      <c r="N62" s="257"/>
      <c r="P62" s="122" t="s">
        <v>608</v>
      </c>
    </row>
    <row r="63" spans="1:16" ht="14.4" x14ac:dyDescent="0.3">
      <c r="A63" s="107"/>
      <c r="B63" s="107"/>
      <c r="C63" s="121" t="s">
        <v>1666</v>
      </c>
      <c r="D63" s="121" t="s">
        <v>1669</v>
      </c>
      <c r="E63" s="107"/>
      <c r="F63" s="246" t="s">
        <v>18</v>
      </c>
      <c r="G63" s="244"/>
      <c r="H63" s="258" t="s">
        <v>322</v>
      </c>
      <c r="I63" s="255" t="s">
        <v>324</v>
      </c>
      <c r="J63" s="259" t="str">
        <f>INDEX([1]Generation_technologies!$C$3:$AO$209,MATCH($H63,[1]Generation_technologies!$C$3:$C$209,0),MATCH(J$49,[1]Generation_technologies!$C$3:$AO$3,0))</f>
        <v>PJ</v>
      </c>
      <c r="K63" s="259" t="str">
        <f>INDEX([1]Generation_technologies!$C$3:$AO$209,MATCH($H63,[1]Generation_technologies!$C$3:$C$209,0),MATCH(K$49,[1]Generation_technologies!$C$3:$AO$3,0))</f>
        <v>GW</v>
      </c>
      <c r="L63" s="255"/>
      <c r="M63" s="256"/>
      <c r="N63" s="257"/>
      <c r="P63" s="122" t="s">
        <v>578</v>
      </c>
    </row>
    <row r="64" spans="1:16" ht="14.4" x14ac:dyDescent="0.3">
      <c r="A64" s="107"/>
      <c r="B64" s="107"/>
      <c r="C64" s="121" t="s">
        <v>1666</v>
      </c>
      <c r="D64" s="121" t="s">
        <v>1669</v>
      </c>
      <c r="E64" s="107"/>
      <c r="F64" s="246" t="s">
        <v>18</v>
      </c>
      <c r="G64" s="244"/>
      <c r="H64" s="258" t="s">
        <v>323</v>
      </c>
      <c r="I64" s="255" t="s">
        <v>325</v>
      </c>
      <c r="J64" s="259" t="str">
        <f>INDEX([1]Generation_technologies!$C$3:$AO$209,MATCH($H64,[1]Generation_technologies!$C$3:$C$209,0),MATCH(J$49,[1]Generation_technologies!$C$3:$AO$3,0))</f>
        <v>PJ</v>
      </c>
      <c r="K64" s="259" t="str">
        <f>INDEX([1]Generation_technologies!$C$3:$AO$209,MATCH($H64,[1]Generation_technologies!$C$3:$C$209,0),MATCH(K$49,[1]Generation_technologies!$C$3:$AO$3,0))</f>
        <v>GW</v>
      </c>
      <c r="L64" s="255"/>
      <c r="M64" s="256"/>
      <c r="N64" s="257"/>
      <c r="P64" s="122" t="s">
        <v>578</v>
      </c>
    </row>
    <row r="65" spans="1:16" ht="14.4" x14ac:dyDescent="0.3">
      <c r="A65" s="107"/>
      <c r="B65" s="107"/>
      <c r="C65" s="121" t="s">
        <v>1666</v>
      </c>
      <c r="D65" s="121" t="s">
        <v>1669</v>
      </c>
      <c r="E65" s="107"/>
      <c r="F65" s="246" t="s">
        <v>18</v>
      </c>
      <c r="G65" s="244"/>
      <c r="H65" s="258" t="s">
        <v>24</v>
      </c>
      <c r="I65" s="255" t="s">
        <v>335</v>
      </c>
      <c r="J65" s="259" t="str">
        <f>INDEX([1]Generation_technologies!$C$3:$AO$209,MATCH($H65,[1]Generation_technologies!$C$3:$C$209,0),MATCH(J$49,[1]Generation_technologies!$C$3:$AO$3,0))</f>
        <v>PJ</v>
      </c>
      <c r="K65" s="259" t="str">
        <f>INDEX([1]Generation_technologies!$C$3:$AO$209,MATCH($H65,[1]Generation_technologies!$C$3:$C$209,0),MATCH(K$49,[1]Generation_technologies!$C$3:$AO$3,0))</f>
        <v>GW</v>
      </c>
      <c r="L65" s="255"/>
      <c r="M65" s="256"/>
      <c r="N65" s="257"/>
      <c r="P65" s="122" t="s">
        <v>608</v>
      </c>
    </row>
    <row r="66" spans="1:16" ht="14.4" x14ac:dyDescent="0.3">
      <c r="A66" s="107"/>
      <c r="B66" s="107"/>
      <c r="C66" s="121" t="s">
        <v>1666</v>
      </c>
      <c r="D66" s="121" t="s">
        <v>1669</v>
      </c>
      <c r="E66" s="107"/>
      <c r="F66" s="246" t="s">
        <v>18</v>
      </c>
      <c r="G66" s="244"/>
      <c r="H66" s="258" t="s">
        <v>11</v>
      </c>
      <c r="I66" s="255" t="s">
        <v>308</v>
      </c>
      <c r="J66" s="259" t="str">
        <f>INDEX([1]Generation_technologies!$C$3:$AO$209,MATCH($H66,[1]Generation_technologies!$C$3:$C$209,0),MATCH(J$49,[1]Generation_technologies!$C$3:$AO$3,0))</f>
        <v>PJ</v>
      </c>
      <c r="K66" s="259" t="str">
        <f>INDEX([1]Generation_technologies!$C$3:$AO$209,MATCH($H66,[1]Generation_technologies!$C$3:$C$209,0),MATCH(K$49,[1]Generation_technologies!$C$3:$AO$3,0))</f>
        <v>GW</v>
      </c>
      <c r="L66" s="255"/>
      <c r="M66" s="256"/>
      <c r="N66" s="257"/>
      <c r="P66" s="122" t="s">
        <v>578</v>
      </c>
    </row>
    <row r="67" spans="1:16" ht="14.4" x14ac:dyDescent="0.3">
      <c r="A67" s="107"/>
      <c r="B67" s="107"/>
      <c r="C67" s="121" t="s">
        <v>1666</v>
      </c>
      <c r="D67" s="121" t="s">
        <v>1669</v>
      </c>
      <c r="E67" s="107"/>
      <c r="F67" s="246" t="s">
        <v>18</v>
      </c>
      <c r="G67" s="244"/>
      <c r="H67" s="258" t="s">
        <v>84</v>
      </c>
      <c r="I67" s="255" t="s">
        <v>309</v>
      </c>
      <c r="J67" s="259" t="str">
        <f>INDEX([1]Generation_technologies!$C$3:$AO$209,MATCH($H67,[1]Generation_technologies!$C$3:$C$209,0),MATCH(J$49,[1]Generation_technologies!$C$3:$AO$3,0))</f>
        <v>PJ</v>
      </c>
      <c r="K67" s="259" t="str">
        <f>INDEX([1]Generation_technologies!$C$3:$AO$209,MATCH($H67,[1]Generation_technologies!$C$3:$C$209,0),MATCH(K$49,[1]Generation_technologies!$C$3:$AO$3,0))</f>
        <v>GW</v>
      </c>
      <c r="L67" s="255"/>
      <c r="M67" s="256"/>
      <c r="N67" s="257"/>
      <c r="P67" s="122" t="s">
        <v>578</v>
      </c>
    </row>
    <row r="68" spans="1:16" ht="14.4" x14ac:dyDescent="0.3">
      <c r="A68" s="107"/>
      <c r="B68" s="107"/>
      <c r="C68" s="121" t="s">
        <v>1666</v>
      </c>
      <c r="D68" s="121" t="s">
        <v>1669</v>
      </c>
      <c r="E68" s="107"/>
      <c r="F68" s="246" t="s">
        <v>18</v>
      </c>
      <c r="G68" s="244"/>
      <c r="H68" s="258" t="s">
        <v>22</v>
      </c>
      <c r="I68" s="255" t="s">
        <v>310</v>
      </c>
      <c r="J68" s="259" t="str">
        <f>INDEX([1]Generation_technologies!$C$3:$AO$209,MATCH($H68,[1]Generation_technologies!$C$3:$C$209,0),MATCH(J$49,[1]Generation_technologies!$C$3:$AO$3,0))</f>
        <v>PJ</v>
      </c>
      <c r="K68" s="259" t="str">
        <f>INDEX([1]Generation_technologies!$C$3:$AO$209,MATCH($H68,[1]Generation_technologies!$C$3:$C$209,0),MATCH(K$49,[1]Generation_technologies!$C$3:$AO$3,0))</f>
        <v>GW</v>
      </c>
      <c r="L68" s="255"/>
      <c r="M68" s="256"/>
      <c r="N68" s="257"/>
      <c r="P68" s="122" t="s">
        <v>578</v>
      </c>
    </row>
    <row r="69" spans="1:16" ht="14.4" x14ac:dyDescent="0.3">
      <c r="A69" s="107"/>
      <c r="B69" s="107"/>
      <c r="C69" s="121" t="s">
        <v>1666</v>
      </c>
      <c r="D69" s="121" t="s">
        <v>1669</v>
      </c>
      <c r="E69" s="107"/>
      <c r="F69" s="242" t="s">
        <v>18</v>
      </c>
      <c r="G69" s="243"/>
      <c r="H69" s="258" t="s">
        <v>35</v>
      </c>
      <c r="I69" s="255" t="s">
        <v>311</v>
      </c>
      <c r="J69" s="259" t="str">
        <f>INDEX([1]Generation_technologies!$C$3:$AO$209,MATCH($H69,[1]Generation_technologies!$C$3:$C$209,0),MATCH(J$49,[1]Generation_technologies!$C$3:$AO$3,0))</f>
        <v>PJ</v>
      </c>
      <c r="K69" s="255" t="s">
        <v>17</v>
      </c>
      <c r="L69" s="255"/>
      <c r="M69" s="256"/>
      <c r="N69" s="257"/>
      <c r="P69" s="122" t="s">
        <v>608</v>
      </c>
    </row>
    <row r="70" spans="1:16" ht="14.4" x14ac:dyDescent="0.3">
      <c r="A70" s="107"/>
      <c r="B70" s="107"/>
      <c r="C70" s="121" t="s">
        <v>1666</v>
      </c>
      <c r="D70" s="121" t="s">
        <v>1669</v>
      </c>
      <c r="E70" s="107"/>
      <c r="F70" s="242" t="s">
        <v>18</v>
      </c>
      <c r="G70" s="243"/>
      <c r="H70" s="258" t="s">
        <v>23</v>
      </c>
      <c r="I70" s="255" t="s">
        <v>328</v>
      </c>
      <c r="J70" s="259" t="str">
        <f>INDEX([1]Generation_technologies!$C$3:$AO$209,MATCH($H70,[1]Generation_technologies!$C$3:$C$209,0),MATCH(J$49,[1]Generation_technologies!$C$3:$AO$3,0))</f>
        <v>PJ</v>
      </c>
      <c r="K70" s="259" t="str">
        <f>INDEX([1]Generation_technologies!$C$3:$AO$209,MATCH($H70,[1]Generation_technologies!$C$3:$C$209,0),MATCH(K$49,[1]Generation_technologies!$C$3:$AO$3,0))</f>
        <v>GW</v>
      </c>
      <c r="L70" s="255"/>
      <c r="M70" s="256"/>
      <c r="N70" s="257"/>
      <c r="P70" s="122" t="s">
        <v>608</v>
      </c>
    </row>
    <row r="71" spans="1:16" ht="14.4" x14ac:dyDescent="0.3">
      <c r="A71" s="107"/>
      <c r="B71" s="107"/>
      <c r="C71" s="121" t="s">
        <v>1666</v>
      </c>
      <c r="D71" s="121" t="s">
        <v>1669</v>
      </c>
      <c r="E71" s="107"/>
      <c r="F71" s="246" t="s">
        <v>18</v>
      </c>
      <c r="G71" s="244"/>
      <c r="H71" s="258" t="s">
        <v>19</v>
      </c>
      <c r="I71" s="255" t="s">
        <v>305</v>
      </c>
      <c r="J71" s="259" t="str">
        <f>INDEX([1]Generation_technologies!$C$3:$AO$209,MATCH($H71,[1]Generation_technologies!$C$3:$C$209,0),MATCH(J$49,[1]Generation_technologies!$C$3:$AO$3,0))</f>
        <v>PJ</v>
      </c>
      <c r="K71" s="259" t="str">
        <f>INDEX([1]Generation_technologies!$C$3:$AO$209,MATCH($H71,[1]Generation_technologies!$C$3:$C$209,0),MATCH(K$49,[1]Generation_technologies!$C$3:$AO$3,0))</f>
        <v>GW</v>
      </c>
      <c r="L71" s="255"/>
      <c r="M71" s="256"/>
      <c r="N71" s="257"/>
      <c r="P71" s="122" t="s">
        <v>578</v>
      </c>
    </row>
    <row r="72" spans="1:16" ht="14.4" x14ac:dyDescent="0.3">
      <c r="A72" s="107"/>
      <c r="B72" s="107"/>
      <c r="C72" s="121" t="s">
        <v>1666</v>
      </c>
      <c r="D72" s="121" t="s">
        <v>1669</v>
      </c>
      <c r="E72" s="107"/>
      <c r="F72" s="246" t="s">
        <v>18</v>
      </c>
      <c r="G72" s="244"/>
      <c r="H72" s="255" t="s">
        <v>368</v>
      </c>
      <c r="I72" s="255" t="s">
        <v>369</v>
      </c>
      <c r="J72" s="259" t="str">
        <f>J71</f>
        <v>PJ</v>
      </c>
      <c r="K72" s="259" t="str">
        <f>K71</f>
        <v>GW</v>
      </c>
      <c r="L72" s="255"/>
      <c r="M72" s="256"/>
      <c r="N72" s="257"/>
      <c r="P72" s="122" t="s">
        <v>578</v>
      </c>
    </row>
    <row r="73" spans="1:16" ht="14.4" x14ac:dyDescent="0.3">
      <c r="A73" s="107"/>
      <c r="B73" s="107"/>
      <c r="C73" s="121" t="s">
        <v>1666</v>
      </c>
      <c r="D73" s="121" t="s">
        <v>1669</v>
      </c>
      <c r="E73" s="107"/>
      <c r="F73" s="246" t="s">
        <v>18</v>
      </c>
      <c r="G73" s="244"/>
      <c r="H73" s="258" t="s">
        <v>43</v>
      </c>
      <c r="I73" s="255" t="s">
        <v>306</v>
      </c>
      <c r="J73" s="259" t="str">
        <f>INDEX([1]Generation_technologies!$C$3:$AO$209,MATCH($H73,[1]Generation_technologies!$C$3:$C$209,0),MATCH(J$49,[1]Generation_technologies!$C$3:$AO$3,0))</f>
        <v>PJ</v>
      </c>
      <c r="K73" s="259" t="str">
        <f>INDEX([1]Generation_technologies!$C$3:$AO$209,MATCH($H73,[1]Generation_technologies!$C$3:$C$209,0),MATCH(K$49,[1]Generation_technologies!$C$3:$AO$3,0))</f>
        <v>GW</v>
      </c>
      <c r="L73" s="255"/>
      <c r="M73" s="256"/>
      <c r="N73" s="257"/>
      <c r="P73" s="122" t="s">
        <v>608</v>
      </c>
    </row>
    <row r="74" spans="1:16" ht="14.4" x14ac:dyDescent="0.3">
      <c r="A74" s="107" t="s">
        <v>396</v>
      </c>
      <c r="B74" s="107"/>
      <c r="C74" s="121" t="s">
        <v>1666</v>
      </c>
      <c r="D74" s="121" t="s">
        <v>1669</v>
      </c>
      <c r="E74" s="107"/>
      <c r="F74" s="246" t="s">
        <v>18</v>
      </c>
      <c r="G74" s="244"/>
      <c r="H74" s="260" t="s">
        <v>394</v>
      </c>
      <c r="I74" s="255" t="s">
        <v>395</v>
      </c>
      <c r="J74" s="255" t="s">
        <v>70</v>
      </c>
      <c r="K74" s="255" t="s">
        <v>17</v>
      </c>
      <c r="L74" s="255"/>
      <c r="M74" s="256"/>
      <c r="N74" s="257"/>
      <c r="P74" s="122" t="s">
        <v>608</v>
      </c>
    </row>
    <row r="75" spans="1:16" ht="14.4" x14ac:dyDescent="0.3">
      <c r="A75" s="107"/>
      <c r="B75" s="107"/>
      <c r="C75" s="121" t="s">
        <v>1666</v>
      </c>
      <c r="D75" s="121" t="s">
        <v>1669</v>
      </c>
      <c r="E75" s="107"/>
      <c r="F75" s="246" t="s">
        <v>18</v>
      </c>
      <c r="G75" s="244"/>
      <c r="H75" s="258" t="s">
        <v>351</v>
      </c>
      <c r="I75" s="255" t="s">
        <v>352</v>
      </c>
      <c r="J75" s="259" t="str">
        <f>INDEX([1]Generation_technologies!$C$3:$AO$209,MATCH($H75,[1]Generation_technologies!$C$3:$C$209,0),MATCH(J$49,[1]Generation_technologies!$C$3:$AO$3,0))</f>
        <v>PJ</v>
      </c>
      <c r="K75" s="259" t="str">
        <f>INDEX([1]Generation_technologies!$C$3:$AO$209,MATCH($H75,[1]Generation_technologies!$C$3:$C$209,0),MATCH(K$49,[1]Generation_technologies!$C$3:$AO$3,0))</f>
        <v>GW</v>
      </c>
      <c r="L75" s="255"/>
      <c r="M75" s="256"/>
      <c r="N75" s="257"/>
      <c r="P75" s="122" t="s">
        <v>608</v>
      </c>
    </row>
    <row r="76" spans="1:16" ht="14.4" x14ac:dyDescent="0.25">
      <c r="A76" s="107" t="s">
        <v>91</v>
      </c>
      <c r="B76" s="107"/>
      <c r="C76" s="121" t="s">
        <v>1666</v>
      </c>
      <c r="D76" s="121" t="s">
        <v>1669</v>
      </c>
      <c r="E76" s="107"/>
      <c r="F76" s="246" t="s">
        <v>18</v>
      </c>
      <c r="G76" s="244"/>
      <c r="H76" s="255" t="s">
        <v>426</v>
      </c>
      <c r="I76" s="255" t="s">
        <v>427</v>
      </c>
      <c r="J76" s="255" t="s">
        <v>70</v>
      </c>
      <c r="K76" s="255" t="s">
        <v>17</v>
      </c>
      <c r="L76" s="255"/>
      <c r="M76" s="256"/>
      <c r="N76" s="257"/>
      <c r="P76" s="122" t="s">
        <v>608</v>
      </c>
    </row>
    <row r="77" spans="1:16" ht="14.4" x14ac:dyDescent="0.3">
      <c r="A77" s="107"/>
      <c r="B77" s="107"/>
      <c r="C77" s="121" t="s">
        <v>1666</v>
      </c>
      <c r="D77" s="121" t="s">
        <v>1669</v>
      </c>
      <c r="E77" s="107"/>
      <c r="F77" s="246" t="s">
        <v>18</v>
      </c>
      <c r="G77" s="244"/>
      <c r="H77" s="258" t="s">
        <v>92</v>
      </c>
      <c r="I77" s="255" t="s">
        <v>329</v>
      </c>
      <c r="J77" s="259" t="str">
        <f>INDEX([1]Generation_technologies!$C$3:$AO$209,MATCH($H77,[1]Generation_technologies!$C$3:$C$209,0),MATCH(J$49,[1]Generation_technologies!$C$3:$AO$3,0))</f>
        <v>PJ</v>
      </c>
      <c r="K77" s="259" t="str">
        <f>INDEX([1]Generation_technologies!$C$3:$AO$209,MATCH($H77,[1]Generation_technologies!$C$3:$C$209,0),MATCH(K$49,[1]Generation_technologies!$C$3:$AO$3,0))</f>
        <v>GW</v>
      </c>
      <c r="L77" s="255"/>
      <c r="M77" s="256"/>
      <c r="N77" s="257"/>
      <c r="P77" s="122" t="s">
        <v>608</v>
      </c>
    </row>
    <row r="78" spans="1:16" ht="14.4" x14ac:dyDescent="0.3">
      <c r="A78" s="107"/>
      <c r="B78" s="107"/>
      <c r="C78" s="121" t="s">
        <v>1666</v>
      </c>
      <c r="D78" s="121" t="s">
        <v>1669</v>
      </c>
      <c r="E78" s="107"/>
      <c r="F78" s="246" t="s">
        <v>18</v>
      </c>
      <c r="G78" s="244"/>
      <c r="H78" s="258" t="s">
        <v>83</v>
      </c>
      <c r="I78" s="255" t="s">
        <v>330</v>
      </c>
      <c r="J78" s="259" t="str">
        <f>INDEX([1]Generation_technologies!$C$3:$AO$209,MATCH($H78,[1]Generation_technologies!$C$3:$C$209,0),MATCH(J$49,[1]Generation_technologies!$C$3:$AO$3,0))</f>
        <v>PJ</v>
      </c>
      <c r="K78" s="259" t="str">
        <f>INDEX([1]Generation_technologies!$C$3:$AO$209,MATCH($H78,[1]Generation_technologies!$C$3:$C$209,0),MATCH(K$49,[1]Generation_technologies!$C$3:$AO$3,0))</f>
        <v>GW</v>
      </c>
      <c r="L78" s="255"/>
      <c r="M78" s="256"/>
      <c r="N78" s="257"/>
      <c r="P78" s="122" t="s">
        <v>608</v>
      </c>
    </row>
    <row r="79" spans="1:16" ht="14.4" x14ac:dyDescent="0.3">
      <c r="A79" s="107"/>
      <c r="B79" s="107"/>
      <c r="C79" s="121" t="s">
        <v>1666</v>
      </c>
      <c r="D79" s="121" t="s">
        <v>1669</v>
      </c>
      <c r="E79" s="107"/>
      <c r="F79" s="246" t="s">
        <v>18</v>
      </c>
      <c r="G79" s="244"/>
      <c r="H79" s="258" t="s">
        <v>44</v>
      </c>
      <c r="I79" s="255" t="s">
        <v>331</v>
      </c>
      <c r="J79" s="259" t="str">
        <f>INDEX([1]Generation_technologies!$C$3:$AO$209,MATCH($H79,[1]Generation_technologies!$C$3:$C$209,0),MATCH(J$49,[1]Generation_technologies!$C$3:$AO$3,0))</f>
        <v>PJ</v>
      </c>
      <c r="K79" s="259" t="str">
        <f>INDEX([1]Generation_technologies!$C$3:$AO$209,MATCH($H79,[1]Generation_technologies!$C$3:$C$209,0),MATCH(K$49,[1]Generation_technologies!$C$3:$AO$3,0))</f>
        <v>GW</v>
      </c>
      <c r="L79" s="255"/>
      <c r="M79" s="256"/>
      <c r="N79" s="257"/>
      <c r="P79" s="122" t="s">
        <v>608</v>
      </c>
    </row>
    <row r="80" spans="1:16" ht="14.4" x14ac:dyDescent="0.3">
      <c r="A80" s="107"/>
      <c r="B80" s="107"/>
      <c r="C80" s="121" t="s">
        <v>1666</v>
      </c>
      <c r="D80" s="121" t="s">
        <v>1669</v>
      </c>
      <c r="E80" s="107"/>
      <c r="F80" s="246" t="s">
        <v>18</v>
      </c>
      <c r="G80" s="244"/>
      <c r="H80" s="258" t="s">
        <v>46</v>
      </c>
      <c r="I80" s="255" t="s">
        <v>2011</v>
      </c>
      <c r="J80" s="259" t="str">
        <f>INDEX([1]Generation_technologies!$C$3:$AO$209,MATCH($H80,[1]Generation_technologies!$C$3:$C$209,0),MATCH(J$49,[1]Generation_technologies!$C$3:$AO$3,0))</f>
        <v>PJ</v>
      </c>
      <c r="K80" s="259" t="str">
        <f>INDEX([1]Generation_technologies!$C$3:$AO$209,MATCH($H80,[1]Generation_technologies!$C$3:$C$209,0),MATCH(K$49,[1]Generation_technologies!$C$3:$AO$3,0))</f>
        <v>GW</v>
      </c>
      <c r="L80" s="255"/>
      <c r="M80" s="256"/>
      <c r="N80" s="257"/>
      <c r="P80" s="122" t="s">
        <v>608</v>
      </c>
    </row>
    <row r="81" spans="1:16" ht="14.4" x14ac:dyDescent="0.3">
      <c r="A81" s="107"/>
      <c r="B81" s="107"/>
      <c r="C81" s="121" t="s">
        <v>1666</v>
      </c>
      <c r="D81" s="121" t="s">
        <v>1669</v>
      </c>
      <c r="E81" s="107"/>
      <c r="F81" s="246" t="s">
        <v>18</v>
      </c>
      <c r="G81" s="244"/>
      <c r="H81" s="258" t="s">
        <v>45</v>
      </c>
      <c r="I81" s="255" t="s">
        <v>2014</v>
      </c>
      <c r="J81" s="259" t="str">
        <f>INDEX([1]Generation_technologies!$C$3:$AO$209,MATCH($H81,[1]Generation_technologies!$C$3:$C$209,0),MATCH(J$49,[1]Generation_technologies!$C$3:$AO$3,0))</f>
        <v>PJ</v>
      </c>
      <c r="K81" s="259" t="str">
        <f>INDEX([1]Generation_technologies!$C$3:$AO$209,MATCH($H81,[1]Generation_technologies!$C$3:$C$209,0),MATCH(K$49,[1]Generation_technologies!$C$3:$AO$3,0))</f>
        <v>GW</v>
      </c>
      <c r="L81" s="255"/>
      <c r="M81" s="256"/>
      <c r="N81" s="257"/>
      <c r="P81" s="122" t="s">
        <v>608</v>
      </c>
    </row>
    <row r="82" spans="1:16" ht="14.4" x14ac:dyDescent="0.3">
      <c r="A82" s="107"/>
      <c r="B82" s="107"/>
      <c r="C82" s="121" t="s">
        <v>1666</v>
      </c>
      <c r="D82" s="121" t="s">
        <v>1669</v>
      </c>
      <c r="E82" s="107"/>
      <c r="F82" s="246" t="s">
        <v>18</v>
      </c>
      <c r="G82" s="244"/>
      <c r="H82" s="258" t="s">
        <v>5</v>
      </c>
      <c r="I82" s="255" t="s">
        <v>2012</v>
      </c>
      <c r="J82" s="259" t="str">
        <f>INDEX([1]Generation_technologies!$C$3:$AO$209,MATCH($H82,[1]Generation_technologies!$C$3:$C$209,0),MATCH(J$49,[1]Generation_technologies!$C$3:$AO$3,0))</f>
        <v>PJ</v>
      </c>
      <c r="K82" s="259" t="str">
        <f>INDEX([1]Generation_technologies!$C$3:$AO$209,MATCH($H82,[1]Generation_technologies!$C$3:$C$209,0),MATCH(K$49,[1]Generation_technologies!$C$3:$AO$3,0))</f>
        <v>GW</v>
      </c>
      <c r="L82" s="255"/>
      <c r="M82" s="256"/>
      <c r="N82" s="257"/>
      <c r="P82" s="122" t="s">
        <v>608</v>
      </c>
    </row>
    <row r="83" spans="1:16" ht="14.4" x14ac:dyDescent="0.3">
      <c r="A83" s="107"/>
      <c r="B83" s="107"/>
      <c r="C83" s="121" t="s">
        <v>1666</v>
      </c>
      <c r="D83" s="121" t="s">
        <v>1669</v>
      </c>
      <c r="E83" s="107"/>
      <c r="F83" s="246" t="s">
        <v>18</v>
      </c>
      <c r="G83" s="244"/>
      <c r="H83" s="258" t="s">
        <v>4</v>
      </c>
      <c r="I83" s="255" t="s">
        <v>2013</v>
      </c>
      <c r="J83" s="259" t="str">
        <f>INDEX([1]Generation_technologies!$C$3:$AO$209,MATCH($H83,[1]Generation_technologies!$C$3:$C$209,0),MATCH(J$49,[1]Generation_technologies!$C$3:$AO$3,0))</f>
        <v>PJ</v>
      </c>
      <c r="K83" s="259" t="str">
        <f>INDEX([1]Generation_technologies!$C$3:$AO$209,MATCH($H83,[1]Generation_technologies!$C$3:$C$209,0),MATCH(K$49,[1]Generation_technologies!$C$3:$AO$3,0))</f>
        <v>GW</v>
      </c>
      <c r="L83" s="255"/>
      <c r="M83" s="256"/>
      <c r="N83" s="257"/>
      <c r="P83" s="122" t="s">
        <v>608</v>
      </c>
    </row>
    <row r="84" spans="1:16" ht="14.4" x14ac:dyDescent="0.3">
      <c r="A84" s="107"/>
      <c r="B84" s="107"/>
      <c r="C84" s="121" t="s">
        <v>1666</v>
      </c>
      <c r="D84" s="121" t="s">
        <v>1669</v>
      </c>
      <c r="E84" s="107"/>
      <c r="F84" s="246" t="s">
        <v>18</v>
      </c>
      <c r="G84" s="244"/>
      <c r="H84" s="258" t="s">
        <v>31</v>
      </c>
      <c r="I84" s="255" t="s">
        <v>333</v>
      </c>
      <c r="J84" s="259" t="str">
        <f>INDEX([1]Generation_technologies!$C$3:$AO$104,MATCH($H84,[1]Generation_technologies!$C$3:$C$104,0),MATCH(J$49,[1]Generation_technologies!$C$3:$AO$3,0))</f>
        <v>PJ</v>
      </c>
      <c r="K84" s="259" t="str">
        <f>INDEX([1]Generation_technologies!$C$3:$AO$104,MATCH($H84,[1]Generation_technologies!$C$3:$C$104,0),MATCH(K$49,[1]Generation_technologies!$C$3:$AO$3,0))</f>
        <v>GW</v>
      </c>
      <c r="L84" s="255"/>
      <c r="M84" s="256"/>
      <c r="N84" s="257"/>
      <c r="P84" s="122" t="s">
        <v>578</v>
      </c>
    </row>
    <row r="85" spans="1:16" ht="14.4" x14ac:dyDescent="0.3">
      <c r="A85" s="107"/>
      <c r="B85" s="107"/>
      <c r="C85" s="121" t="s">
        <v>1666</v>
      </c>
      <c r="D85" s="121" t="s">
        <v>1669</v>
      </c>
      <c r="E85" s="107"/>
      <c r="F85" s="246" t="s">
        <v>18</v>
      </c>
      <c r="G85" s="244"/>
      <c r="H85" s="258" t="s">
        <v>30</v>
      </c>
      <c r="I85" s="255" t="s">
        <v>334</v>
      </c>
      <c r="J85" s="259" t="str">
        <f>INDEX([1]Generation_technologies!$C$3:$AO$104,MATCH($H85,[1]Generation_technologies!$C$3:$C$104,0),MATCH(J$49,[1]Generation_technologies!$C$3:$AO$3,0))</f>
        <v>PJ</v>
      </c>
      <c r="K85" s="259" t="str">
        <f>INDEX([1]Generation_technologies!$C$3:$AO$104,MATCH($H85,[1]Generation_technologies!$C$3:$C$104,0),MATCH(K$49,[1]Generation_technologies!$C$3:$AO$3,0))</f>
        <v>GW</v>
      </c>
      <c r="L85" s="255"/>
      <c r="M85" s="256"/>
      <c r="N85" s="257"/>
      <c r="P85" s="122" t="s">
        <v>608</v>
      </c>
    </row>
    <row r="86" spans="1:16" ht="14.4" x14ac:dyDescent="0.25">
      <c r="A86" s="107" t="s">
        <v>420</v>
      </c>
      <c r="B86" s="107"/>
      <c r="C86" s="121" t="s">
        <v>1666</v>
      </c>
      <c r="D86" s="121" t="s">
        <v>1669</v>
      </c>
      <c r="E86" s="107"/>
      <c r="F86" s="246" t="s">
        <v>18</v>
      </c>
      <c r="G86" s="244"/>
      <c r="H86" s="255" t="s">
        <v>416</v>
      </c>
      <c r="I86" s="255" t="s">
        <v>418</v>
      </c>
      <c r="J86" s="255" t="s">
        <v>70</v>
      </c>
      <c r="K86" s="255" t="s">
        <v>17</v>
      </c>
      <c r="L86" s="255"/>
      <c r="M86" s="256"/>
      <c r="N86" s="257"/>
      <c r="P86" s="122" t="s">
        <v>578</v>
      </c>
    </row>
    <row r="87" spans="1:16" ht="14.4" x14ac:dyDescent="0.25">
      <c r="A87" s="107" t="s">
        <v>420</v>
      </c>
      <c r="B87" s="107"/>
      <c r="C87" s="121" t="s">
        <v>1666</v>
      </c>
      <c r="D87" s="121" t="s">
        <v>1669</v>
      </c>
      <c r="E87" s="107"/>
      <c r="F87" s="246" t="s">
        <v>18</v>
      </c>
      <c r="G87" s="244"/>
      <c r="H87" s="255" t="s">
        <v>417</v>
      </c>
      <c r="I87" s="255" t="s">
        <v>419</v>
      </c>
      <c r="J87" s="255" t="s">
        <v>70</v>
      </c>
      <c r="K87" s="255" t="s">
        <v>17</v>
      </c>
      <c r="L87" s="255"/>
      <c r="M87" s="256"/>
      <c r="N87" s="257"/>
      <c r="P87" s="122" t="s">
        <v>578</v>
      </c>
    </row>
    <row r="88" spans="1:16" ht="14.4" x14ac:dyDescent="0.3">
      <c r="A88" s="107"/>
      <c r="B88" s="107"/>
      <c r="C88" s="121" t="s">
        <v>1666</v>
      </c>
      <c r="D88" s="121" t="s">
        <v>1669</v>
      </c>
      <c r="E88" s="107"/>
      <c r="F88" s="246" t="s">
        <v>18</v>
      </c>
      <c r="G88" s="244"/>
      <c r="H88" s="258" t="s">
        <v>34</v>
      </c>
      <c r="I88" s="255" t="s">
        <v>326</v>
      </c>
      <c r="J88" s="259" t="str">
        <f>INDEX([1]Generation_technologies!$C$3:$AO$209,MATCH($H88,[1]Generation_technologies!$C$3:$C$209,0),MATCH(J$49,[1]Generation_technologies!$C$3:$AO$3,0))</f>
        <v>PJ</v>
      </c>
      <c r="K88" s="259" t="str">
        <f>INDEX([1]Generation_technologies!$C$3:$AO$209,MATCH($H88,[1]Generation_technologies!$C$3:$C$209,0),MATCH(K$49,[1]Generation_technologies!$C$3:$AO$3,0))</f>
        <v>GW</v>
      </c>
      <c r="L88" s="255"/>
      <c r="M88" s="256"/>
      <c r="N88" s="257"/>
      <c r="P88" s="122" t="s">
        <v>578</v>
      </c>
    </row>
    <row r="89" spans="1:16" ht="14.4" x14ac:dyDescent="0.3">
      <c r="A89" s="107"/>
      <c r="B89" s="107"/>
      <c r="C89" s="121" t="s">
        <v>1666</v>
      </c>
      <c r="D89" s="121" t="s">
        <v>1669</v>
      </c>
      <c r="E89" s="107"/>
      <c r="F89" s="246" t="s">
        <v>18</v>
      </c>
      <c r="G89" s="244"/>
      <c r="H89" s="258" t="s">
        <v>33</v>
      </c>
      <c r="I89" s="255" t="s">
        <v>327</v>
      </c>
      <c r="J89" s="259" t="str">
        <f>INDEX([1]Generation_technologies!$C$3:$AO$209,MATCH($H89,[1]Generation_technologies!$C$3:$C$209,0),MATCH(J$49,[1]Generation_technologies!$C$3:$AO$3,0))</f>
        <v>PJ</v>
      </c>
      <c r="K89" s="259" t="str">
        <f>INDEX([1]Generation_technologies!$C$3:$AO$209,MATCH($H89,[1]Generation_technologies!$C$3:$C$209,0),MATCH(K$49,[1]Generation_technologies!$C$3:$AO$3,0))</f>
        <v>GW</v>
      </c>
      <c r="L89" s="255"/>
      <c r="M89" s="256"/>
      <c r="N89" s="257"/>
      <c r="P89" s="122" t="s">
        <v>578</v>
      </c>
    </row>
    <row r="90" spans="1:16" ht="14.4" x14ac:dyDescent="0.25">
      <c r="A90" s="107"/>
      <c r="B90" s="107"/>
      <c r="C90" s="121" t="s">
        <v>1666</v>
      </c>
      <c r="D90" s="121" t="s">
        <v>1669</v>
      </c>
      <c r="E90" s="107"/>
      <c r="F90" s="246" t="s">
        <v>18</v>
      </c>
      <c r="G90" s="244"/>
      <c r="H90" s="258" t="s">
        <v>1956</v>
      </c>
      <c r="I90" s="255" t="s">
        <v>1957</v>
      </c>
      <c r="J90" s="255" t="s">
        <v>70</v>
      </c>
      <c r="K90" s="255" t="s">
        <v>17</v>
      </c>
      <c r="L90" s="255"/>
      <c r="M90" s="256"/>
      <c r="N90" s="257"/>
      <c r="P90" s="122" t="s">
        <v>578</v>
      </c>
    </row>
    <row r="91" spans="1:16" ht="15" thickBot="1" x14ac:dyDescent="0.3">
      <c r="A91" s="107"/>
      <c r="B91" s="107"/>
      <c r="C91" s="121" t="s">
        <v>1666</v>
      </c>
      <c r="D91" s="121" t="s">
        <v>1669</v>
      </c>
      <c r="E91" s="107"/>
      <c r="F91" s="248" t="s">
        <v>18</v>
      </c>
      <c r="G91" s="249"/>
      <c r="H91" s="261" t="s">
        <v>1958</v>
      </c>
      <c r="I91" s="262" t="s">
        <v>1959</v>
      </c>
      <c r="J91" s="262" t="s">
        <v>70</v>
      </c>
      <c r="K91" s="262" t="s">
        <v>17</v>
      </c>
      <c r="L91" s="262"/>
      <c r="M91" s="263"/>
      <c r="N91" s="264"/>
      <c r="P91" s="122" t="s">
        <v>578</v>
      </c>
    </row>
    <row r="92" spans="1:16" x14ac:dyDescent="0.25">
      <c r="F92" s="107"/>
      <c r="G92" s="107"/>
      <c r="H92" s="114"/>
      <c r="I92" s="114"/>
      <c r="J92" s="114"/>
      <c r="K92" s="114"/>
      <c r="L92" s="114"/>
      <c r="M92" s="114"/>
      <c r="N92" s="114"/>
      <c r="P92" s="122" t="s">
        <v>608</v>
      </c>
    </row>
    <row r="93" spans="1:16" x14ac:dyDescent="0.25">
      <c r="H93" s="110"/>
      <c r="I93" s="110"/>
      <c r="J93" s="110"/>
      <c r="K93" s="110"/>
      <c r="L93" s="110"/>
      <c r="M93" s="110"/>
      <c r="N93" s="110"/>
    </row>
    <row r="94" spans="1:16" x14ac:dyDescent="0.25">
      <c r="H94" s="110"/>
      <c r="I94" s="110"/>
      <c r="J94" s="110"/>
      <c r="K94" s="110"/>
      <c r="L94" s="110"/>
      <c r="M94" s="110"/>
      <c r="N94" s="110"/>
    </row>
    <row r="95" spans="1:16" x14ac:dyDescent="0.25">
      <c r="H95" s="110"/>
      <c r="I95" s="110"/>
      <c r="J95" s="110"/>
      <c r="K95" s="110"/>
      <c r="L95" s="110"/>
      <c r="M95" s="110"/>
      <c r="N95" s="110"/>
    </row>
    <row r="96" spans="1:16" x14ac:dyDescent="0.25">
      <c r="H96" s="110"/>
      <c r="I96" s="110"/>
      <c r="J96" s="110"/>
      <c r="K96" s="110"/>
      <c r="L96" s="110"/>
      <c r="M96" s="110"/>
      <c r="N96" s="110"/>
    </row>
    <row r="97" spans="3:14" x14ac:dyDescent="0.25">
      <c r="H97" s="110"/>
      <c r="I97" s="110"/>
      <c r="J97" s="110"/>
      <c r="K97" s="110"/>
      <c r="L97" s="110"/>
      <c r="M97" s="110"/>
      <c r="N97" s="110"/>
    </row>
    <row r="98" spans="3:14" ht="17.399999999999999" x14ac:dyDescent="0.3">
      <c r="F98" s="111" t="s">
        <v>247</v>
      </c>
      <c r="G98" s="112"/>
      <c r="H98" s="113"/>
      <c r="I98" s="113"/>
      <c r="J98" s="114"/>
      <c r="K98" s="114"/>
      <c r="L98" s="114"/>
      <c r="M98" s="114"/>
      <c r="N98" s="114"/>
    </row>
    <row r="99" spans="3:14" ht="13.8" thickBot="1" x14ac:dyDescent="0.3">
      <c r="F99" s="115" t="s">
        <v>55</v>
      </c>
      <c r="G99" s="107"/>
      <c r="H99" s="114"/>
      <c r="I99" s="114"/>
      <c r="J99" s="114"/>
      <c r="K99" s="114"/>
      <c r="L99" s="114"/>
      <c r="M99" s="114"/>
      <c r="N99" s="114"/>
    </row>
    <row r="100" spans="3:14" x14ac:dyDescent="0.25">
      <c r="F100" s="239" t="s">
        <v>53</v>
      </c>
      <c r="G100" s="240" t="s">
        <v>10</v>
      </c>
      <c r="H100" s="252" t="s">
        <v>86</v>
      </c>
      <c r="I100" s="252" t="s">
        <v>49</v>
      </c>
      <c r="J100" s="252" t="s">
        <v>56</v>
      </c>
      <c r="K100" s="252" t="s">
        <v>57</v>
      </c>
      <c r="L100" s="252" t="s">
        <v>58</v>
      </c>
      <c r="M100" s="252" t="s">
        <v>59</v>
      </c>
      <c r="N100" s="253" t="s">
        <v>60</v>
      </c>
    </row>
    <row r="101" spans="3:14" ht="53.4" thickBot="1" x14ac:dyDescent="0.3">
      <c r="F101" s="172" t="s">
        <v>8</v>
      </c>
      <c r="G101" s="173" t="s">
        <v>9</v>
      </c>
      <c r="H101" s="174" t="s">
        <v>61</v>
      </c>
      <c r="I101" s="174" t="s">
        <v>62</v>
      </c>
      <c r="J101" s="174" t="s">
        <v>63</v>
      </c>
      <c r="K101" s="174" t="s">
        <v>64</v>
      </c>
      <c r="L101" s="174" t="s">
        <v>48</v>
      </c>
      <c r="M101" s="174" t="s">
        <v>47</v>
      </c>
      <c r="N101" s="175" t="s">
        <v>65</v>
      </c>
    </row>
    <row r="102" spans="3:14" x14ac:dyDescent="0.25">
      <c r="C102" s="106" t="s">
        <v>1666</v>
      </c>
      <c r="D102" s="106" t="s">
        <v>1669</v>
      </c>
      <c r="F102" s="242" t="s">
        <v>147</v>
      </c>
      <c r="G102" s="243"/>
      <c r="H102" s="255" t="s">
        <v>20</v>
      </c>
      <c r="I102" s="255" t="s">
        <v>336</v>
      </c>
      <c r="J102" s="255" t="s">
        <v>70</v>
      </c>
      <c r="K102" s="255" t="s">
        <v>17</v>
      </c>
      <c r="L102" s="255"/>
      <c r="M102" s="256"/>
      <c r="N102" s="257"/>
    </row>
    <row r="103" spans="3:14" x14ac:dyDescent="0.25">
      <c r="C103" s="106" t="s">
        <v>1666</v>
      </c>
      <c r="D103" s="106" t="s">
        <v>1669</v>
      </c>
      <c r="F103" s="242" t="s">
        <v>18</v>
      </c>
      <c r="G103" s="243"/>
      <c r="H103" s="255" t="s">
        <v>182</v>
      </c>
      <c r="I103" s="255" t="s">
        <v>338</v>
      </c>
      <c r="J103" s="255" t="s">
        <v>70</v>
      </c>
      <c r="K103" s="255" t="s">
        <v>17</v>
      </c>
      <c r="L103" s="255"/>
      <c r="M103" s="256"/>
      <c r="N103" s="257"/>
    </row>
    <row r="104" spans="3:14" x14ac:dyDescent="0.25">
      <c r="C104" s="106" t="s">
        <v>1666</v>
      </c>
      <c r="D104" s="106" t="s">
        <v>1669</v>
      </c>
      <c r="F104" s="242" t="s">
        <v>147</v>
      </c>
      <c r="G104" s="243"/>
      <c r="H104" s="255" t="s">
        <v>183</v>
      </c>
      <c r="I104" s="255" t="s">
        <v>339</v>
      </c>
      <c r="J104" s="255" t="s">
        <v>70</v>
      </c>
      <c r="K104" s="255" t="s">
        <v>17</v>
      </c>
      <c r="L104" s="255"/>
      <c r="M104" s="256"/>
      <c r="N104" s="257"/>
    </row>
    <row r="105" spans="3:14" x14ac:dyDescent="0.25">
      <c r="C105" s="106" t="s">
        <v>1666</v>
      </c>
      <c r="D105" s="106" t="s">
        <v>1669</v>
      </c>
      <c r="F105" s="242" t="s">
        <v>18</v>
      </c>
      <c r="G105" s="243"/>
      <c r="H105" s="255" t="s">
        <v>184</v>
      </c>
      <c r="I105" s="255" t="s">
        <v>340</v>
      </c>
      <c r="J105" s="255" t="s">
        <v>70</v>
      </c>
      <c r="K105" s="255" t="s">
        <v>17</v>
      </c>
      <c r="L105" s="255"/>
      <c r="M105" s="256"/>
      <c r="N105" s="257"/>
    </row>
    <row r="106" spans="3:14" x14ac:dyDescent="0.25">
      <c r="C106" s="106" t="s">
        <v>1666</v>
      </c>
      <c r="D106" s="106" t="s">
        <v>1669</v>
      </c>
      <c r="F106" s="242" t="s">
        <v>147</v>
      </c>
      <c r="G106" s="243"/>
      <c r="H106" s="255" t="s">
        <v>185</v>
      </c>
      <c r="I106" s="255" t="s">
        <v>337</v>
      </c>
      <c r="J106" s="255" t="s">
        <v>70</v>
      </c>
      <c r="K106" s="255" t="s">
        <v>17</v>
      </c>
      <c r="L106" s="255"/>
      <c r="M106" s="256"/>
      <c r="N106" s="257"/>
    </row>
    <row r="107" spans="3:14" x14ac:dyDescent="0.25">
      <c r="C107" s="106" t="s">
        <v>1666</v>
      </c>
      <c r="D107" s="106" t="s">
        <v>1669</v>
      </c>
      <c r="F107" s="246"/>
      <c r="G107" s="244"/>
      <c r="H107" s="255" t="s">
        <v>186</v>
      </c>
      <c r="I107" s="255" t="s">
        <v>341</v>
      </c>
      <c r="J107" s="255" t="s">
        <v>70</v>
      </c>
      <c r="K107" s="255" t="s">
        <v>17</v>
      </c>
      <c r="L107" s="255"/>
      <c r="M107" s="256"/>
      <c r="N107" s="257"/>
    </row>
    <row r="108" spans="3:14" x14ac:dyDescent="0.25">
      <c r="C108" s="106" t="s">
        <v>1666</v>
      </c>
      <c r="D108" s="106" t="s">
        <v>1669</v>
      </c>
      <c r="F108" s="246"/>
      <c r="G108" s="244"/>
      <c r="H108" s="255" t="s">
        <v>187</v>
      </c>
      <c r="I108" s="255" t="s">
        <v>343</v>
      </c>
      <c r="J108" s="255" t="s">
        <v>70</v>
      </c>
      <c r="K108" s="255" t="s">
        <v>17</v>
      </c>
      <c r="L108" s="255"/>
      <c r="M108" s="256"/>
      <c r="N108" s="257"/>
    </row>
    <row r="109" spans="3:14" x14ac:dyDescent="0.25">
      <c r="C109" s="106" t="s">
        <v>1666</v>
      </c>
      <c r="D109" s="106" t="s">
        <v>1669</v>
      </c>
      <c r="F109" s="246"/>
      <c r="G109" s="244"/>
      <c r="H109" s="255" t="s">
        <v>188</v>
      </c>
      <c r="I109" s="255" t="s">
        <v>342</v>
      </c>
      <c r="J109" s="255" t="s">
        <v>70</v>
      </c>
      <c r="K109" s="255" t="s">
        <v>17</v>
      </c>
      <c r="L109" s="255"/>
      <c r="M109" s="256"/>
      <c r="N109" s="257"/>
    </row>
    <row r="110" spans="3:14" x14ac:dyDescent="0.25">
      <c r="C110" s="106" t="s">
        <v>1666</v>
      </c>
      <c r="D110" s="106" t="s">
        <v>1669</v>
      </c>
      <c r="F110" s="242" t="s">
        <v>95</v>
      </c>
      <c r="G110" s="243"/>
      <c r="H110" s="255" t="s">
        <v>1903</v>
      </c>
      <c r="I110" s="255" t="s">
        <v>344</v>
      </c>
      <c r="J110" s="255" t="s">
        <v>70</v>
      </c>
      <c r="K110" s="255" t="s">
        <v>17</v>
      </c>
      <c r="L110" s="255"/>
      <c r="M110" s="256"/>
      <c r="N110" s="265"/>
    </row>
    <row r="111" spans="3:14" x14ac:dyDescent="0.25">
      <c r="C111" s="106" t="s">
        <v>1666</v>
      </c>
      <c r="D111" s="106" t="s">
        <v>1669</v>
      </c>
      <c r="F111" s="246"/>
      <c r="G111" s="244"/>
      <c r="H111" s="255" t="s">
        <v>0</v>
      </c>
      <c r="I111" s="255" t="s">
        <v>232</v>
      </c>
      <c r="J111" s="255" t="s">
        <v>70</v>
      </c>
      <c r="K111" s="255" t="s">
        <v>17</v>
      </c>
      <c r="L111" s="255"/>
      <c r="M111" s="256"/>
      <c r="N111" s="265"/>
    </row>
    <row r="112" spans="3:14" x14ac:dyDescent="0.25">
      <c r="C112" s="106" t="s">
        <v>1666</v>
      </c>
      <c r="D112" s="106" t="s">
        <v>1669</v>
      </c>
      <c r="F112" s="246"/>
      <c r="G112" s="244"/>
      <c r="H112" s="255" t="s">
        <v>1</v>
      </c>
      <c r="I112" s="255" t="s">
        <v>233</v>
      </c>
      <c r="J112" s="255" t="s">
        <v>70</v>
      </c>
      <c r="K112" s="255" t="s">
        <v>17</v>
      </c>
      <c r="L112" s="255"/>
      <c r="M112" s="256"/>
      <c r="N112" s="265"/>
    </row>
    <row r="113" spans="3:14" x14ac:dyDescent="0.25">
      <c r="C113" s="106" t="s">
        <v>1666</v>
      </c>
      <c r="D113" s="106" t="s">
        <v>1669</v>
      </c>
      <c r="F113" s="246"/>
      <c r="G113" s="244"/>
      <c r="H113" s="255" t="s">
        <v>2</v>
      </c>
      <c r="I113" s="255" t="s">
        <v>234</v>
      </c>
      <c r="J113" s="255" t="s">
        <v>70</v>
      </c>
      <c r="K113" s="255" t="s">
        <v>17</v>
      </c>
      <c r="L113" s="255"/>
      <c r="M113" s="256"/>
      <c r="N113" s="265"/>
    </row>
    <row r="114" spans="3:14" ht="13.8" thickBot="1" x14ac:dyDescent="0.3">
      <c r="C114" s="106" t="s">
        <v>1666</v>
      </c>
      <c r="D114" s="106" t="s">
        <v>1669</v>
      </c>
      <c r="F114" s="248"/>
      <c r="G114" s="249"/>
      <c r="H114" s="262" t="s">
        <v>3</v>
      </c>
      <c r="I114" s="262" t="s">
        <v>235</v>
      </c>
      <c r="J114" s="262" t="s">
        <v>70</v>
      </c>
      <c r="K114" s="262" t="s">
        <v>17</v>
      </c>
      <c r="L114" s="262"/>
      <c r="M114" s="263"/>
      <c r="N114" s="266"/>
    </row>
  </sheetData>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3" tint="0.59999389629810485"/>
  </sheetPr>
  <dimension ref="A1:AR77"/>
  <sheetViews>
    <sheetView showGridLines="0" tabSelected="1" topLeftCell="C45" zoomScale="70" zoomScaleNormal="70" workbookViewId="0">
      <selection activeCell="K69" sqref="K69"/>
    </sheetView>
  </sheetViews>
  <sheetFormatPr defaultColWidth="9.109375" defaultRowHeight="13.2" outlineLevelCol="1" x14ac:dyDescent="0.25"/>
  <cols>
    <col min="1" max="1" width="16.6640625" style="106" hidden="1" customWidth="1" outlineLevel="1"/>
    <col min="2" max="2" width="50.88671875" style="106" customWidth="1" collapsed="1"/>
    <col min="3" max="4" width="50.88671875" style="106" customWidth="1"/>
    <col min="5" max="5" width="15.44140625" style="106" bestFit="1" customWidth="1"/>
    <col min="6" max="7" width="9.109375" style="106"/>
    <col min="8" max="8" width="19.5546875" style="106" customWidth="1"/>
    <col min="9" max="9" width="76.5546875" style="106" customWidth="1"/>
    <col min="10" max="10" width="14.109375" style="106" customWidth="1"/>
    <col min="11" max="11" width="17.88671875" style="106" customWidth="1"/>
    <col min="12" max="12" width="9.109375" style="106"/>
    <col min="13" max="13" width="10.44140625" style="106" customWidth="1"/>
    <col min="14" max="19" width="9.109375" style="106"/>
    <col min="20" max="20" width="12.44140625" style="106" customWidth="1"/>
    <col min="21" max="16384" width="9.109375" style="106"/>
  </cols>
  <sheetData>
    <row r="1" spans="1:21" ht="21" x14ac:dyDescent="0.4">
      <c r="B1" s="109" t="s">
        <v>145</v>
      </c>
      <c r="C1" s="109"/>
      <c r="D1" s="109"/>
      <c r="E1" s="109"/>
    </row>
    <row r="2" spans="1:21" ht="13.8" x14ac:dyDescent="0.25">
      <c r="L2" s="171" t="s">
        <v>2043</v>
      </c>
      <c r="M2" s="171" t="s">
        <v>1428</v>
      </c>
      <c r="N2" s="171" t="s">
        <v>1429</v>
      </c>
      <c r="O2" s="171" t="s">
        <v>1430</v>
      </c>
      <c r="P2" s="171" t="s">
        <v>1431</v>
      </c>
    </row>
    <row r="4" spans="1:21" ht="18" customHeight="1" thickBot="1" x14ac:dyDescent="0.35">
      <c r="H4" s="142" t="s">
        <v>16</v>
      </c>
      <c r="I4" s="131"/>
      <c r="J4" s="131"/>
      <c r="K4" s="132" t="s">
        <v>85</v>
      </c>
      <c r="Q4" s="133"/>
      <c r="R4" s="133"/>
    </row>
    <row r="5" spans="1:21" ht="27" thickBot="1" x14ac:dyDescent="0.3">
      <c r="H5" s="188" t="s">
        <v>86</v>
      </c>
      <c r="I5" s="189" t="s">
        <v>143</v>
      </c>
      <c r="J5" s="306" t="s">
        <v>50</v>
      </c>
      <c r="K5" s="307" t="s">
        <v>51</v>
      </c>
      <c r="L5" s="306" t="s">
        <v>52</v>
      </c>
      <c r="M5" s="306" t="s">
        <v>79</v>
      </c>
      <c r="N5" s="306" t="s">
        <v>68</v>
      </c>
      <c r="O5" s="306" t="s">
        <v>80</v>
      </c>
      <c r="P5" s="306" t="s">
        <v>54</v>
      </c>
      <c r="Q5" s="308" t="s">
        <v>362</v>
      </c>
      <c r="R5" s="308" t="s">
        <v>363</v>
      </c>
      <c r="S5" s="309" t="s">
        <v>364</v>
      </c>
    </row>
    <row r="6" spans="1:21" ht="26.4" x14ac:dyDescent="0.25">
      <c r="H6" s="184" t="s">
        <v>78</v>
      </c>
      <c r="I6" s="185" t="s">
        <v>144</v>
      </c>
      <c r="J6" s="185" t="s">
        <v>66</v>
      </c>
      <c r="K6" s="190" t="s">
        <v>67</v>
      </c>
      <c r="L6" s="186" t="s">
        <v>587</v>
      </c>
      <c r="M6" s="186" t="s">
        <v>1670</v>
      </c>
      <c r="N6" s="186" t="s">
        <v>531</v>
      </c>
      <c r="O6" s="186" t="s">
        <v>1671</v>
      </c>
      <c r="P6" s="186" t="s">
        <v>1672</v>
      </c>
      <c r="Q6" s="186" t="s">
        <v>1673</v>
      </c>
      <c r="R6" s="186" t="s">
        <v>1674</v>
      </c>
      <c r="S6" s="187" t="s">
        <v>1675</v>
      </c>
    </row>
    <row r="7" spans="1:21" ht="40.200000000000003" thickBot="1" x14ac:dyDescent="0.35">
      <c r="A7" s="162" t="s">
        <v>1594</v>
      </c>
      <c r="B7" s="163" t="s">
        <v>1681</v>
      </c>
      <c r="C7" s="163" t="s">
        <v>1682</v>
      </c>
      <c r="D7" s="163" t="s">
        <v>1683</v>
      </c>
      <c r="E7" s="163" t="s">
        <v>63</v>
      </c>
      <c r="F7" s="144" t="s">
        <v>64</v>
      </c>
      <c r="H7" s="179" t="s">
        <v>77</v>
      </c>
      <c r="I7" s="183"/>
      <c r="J7" s="183"/>
      <c r="K7" s="191"/>
      <c r="L7" s="135" t="s">
        <v>595</v>
      </c>
      <c r="M7" s="135" t="s">
        <v>1676</v>
      </c>
      <c r="N7" s="135" t="s">
        <v>1677</v>
      </c>
      <c r="O7" s="135" t="s">
        <v>1678</v>
      </c>
      <c r="P7" s="135" t="s">
        <v>1679</v>
      </c>
      <c r="Q7" s="135" t="s">
        <v>1680</v>
      </c>
      <c r="R7" s="135" t="s">
        <v>1680</v>
      </c>
      <c r="S7" s="180" t="s">
        <v>1680</v>
      </c>
    </row>
    <row r="8" spans="1:21" ht="14.4" x14ac:dyDescent="0.3">
      <c r="A8" s="147" t="str">
        <f>LEFT($H8,LEN($H8)-2)&amp;$J8</f>
        <v>ELCBOG-ADBOG-AD</v>
      </c>
      <c r="B8" s="106" t="s">
        <v>1684</v>
      </c>
      <c r="C8" s="106" t="s">
        <v>1684</v>
      </c>
      <c r="D8" s="106" t="s">
        <v>1684</v>
      </c>
      <c r="E8" s="164" t="s">
        <v>70</v>
      </c>
      <c r="F8" s="164" t="s">
        <v>69</v>
      </c>
      <c r="G8" s="164"/>
      <c r="H8" s="267" t="s">
        <v>248</v>
      </c>
      <c r="I8" s="182" t="str">
        <f>IF(H8&lt;&gt;"",VLOOKUP(H8,ELC_PROC!$H:$N,2,FALSE),"")</f>
        <v>ELC.DISTN: .01.BIOGAS.FROM-ANAEROBIC-DIGESTION.</v>
      </c>
      <c r="J8" s="269" t="s">
        <v>280</v>
      </c>
      <c r="K8" s="270" t="s">
        <v>278</v>
      </c>
      <c r="L8" s="271">
        <v>2018</v>
      </c>
      <c r="M8" s="271">
        <v>40</v>
      </c>
      <c r="N8" s="272">
        <v>1</v>
      </c>
      <c r="O8" s="272">
        <v>1</v>
      </c>
      <c r="P8" s="272">
        <v>1</v>
      </c>
      <c r="Q8" s="268" t="str">
        <f>IFERROR(INDEX([2]Fuel_delivery_costs!$A$3:$Z$201,
MATCH($A8,[2]Fuel_delivery_costs!$C$3:$C$201,0),
MATCH(Q$5,[2]Fuel_delivery_costs!$A$3:$Z$3,0)),"")</f>
        <v/>
      </c>
      <c r="R8" s="268" t="str">
        <f>IFERROR(INDEX([2]Fuel_delivery_costs!$A$3:$Z$201,
MATCH($A8,[2]Fuel_delivery_costs!$C$3:$C$201,0),
MATCH(R$5,[2]Fuel_delivery_costs!$A$3:$Z$3,0)),"")</f>
        <v/>
      </c>
      <c r="S8" s="273" t="str">
        <f>IFERROR(INDEX([2]Fuel_delivery_costs!$A$3:$Z$201,
MATCH($A8,[2]Fuel_delivery_costs!$C$3:$C$201,0),
MATCH(S$5,[2]Fuel_delivery_costs!$A$3:$Z$3,0)),"")</f>
        <v/>
      </c>
    </row>
    <row r="9" spans="1:21" ht="14.4" x14ac:dyDescent="0.3">
      <c r="A9" s="147" t="str">
        <f t="shared" ref="A9:A38" si="0">LEFT($H9,LEN($H9)-2)&amp;$J9</f>
        <v>ELCBOG-LFBOG-LF</v>
      </c>
      <c r="B9" s="106" t="s">
        <v>1685</v>
      </c>
      <c r="C9" s="106" t="s">
        <v>1685</v>
      </c>
      <c r="D9" s="106" t="s">
        <v>1685</v>
      </c>
      <c r="E9" s="164" t="s">
        <v>70</v>
      </c>
      <c r="F9" s="164" t="s">
        <v>69</v>
      </c>
      <c r="G9" s="164"/>
      <c r="H9" s="267" t="s">
        <v>206</v>
      </c>
      <c r="I9" s="123" t="str">
        <f>IF(H9&lt;&gt;"",VLOOKUP(H9,ELC_PROC!$H:$N,2,FALSE),"")</f>
        <v>ELC.DISTN: .01.BIOGAS.FROM-LANDFILL.WASTE.</v>
      </c>
      <c r="J9" s="269" t="s">
        <v>282</v>
      </c>
      <c r="K9" s="270" t="s">
        <v>283</v>
      </c>
      <c r="L9" s="271">
        <v>2018</v>
      </c>
      <c r="M9" s="271">
        <v>40</v>
      </c>
      <c r="N9" s="272">
        <v>1</v>
      </c>
      <c r="O9" s="272">
        <v>1</v>
      </c>
      <c r="P9" s="272">
        <v>1</v>
      </c>
      <c r="Q9" s="274" t="str">
        <f>IFERROR(INDEX([2]Fuel_delivery_costs!$A$3:$Z$201,
MATCH($A9,[2]Fuel_delivery_costs!$C$3:$C$201,0),
MATCH(Q$5,[2]Fuel_delivery_costs!$A$3:$Z$3,0)),"")</f>
        <v/>
      </c>
      <c r="R9" s="274" t="str">
        <f>IFERROR(INDEX([2]Fuel_delivery_costs!$A$3:$Z$201,
MATCH($A9,[2]Fuel_delivery_costs!$C$3:$C$201,0),
MATCH(R$5,[2]Fuel_delivery_costs!$A$3:$Z$3,0)),"")</f>
        <v/>
      </c>
      <c r="S9" s="275" t="str">
        <f>IFERROR(INDEX([2]Fuel_delivery_costs!$A$3:$Z$201,
MATCH($A9,[2]Fuel_delivery_costs!$C$3:$C$201,0),
MATCH(S$5,[2]Fuel_delivery_costs!$A$3:$Z$3,0)),"")</f>
        <v/>
      </c>
    </row>
    <row r="10" spans="1:21" ht="14.4" x14ac:dyDescent="0.3">
      <c r="A10" s="147" t="s">
        <v>1595</v>
      </c>
      <c r="B10" s="165" t="s">
        <v>1686</v>
      </c>
      <c r="C10" s="165" t="s">
        <v>1684</v>
      </c>
      <c r="D10" s="165" t="s">
        <v>1686</v>
      </c>
      <c r="E10" s="139" t="s">
        <v>70</v>
      </c>
      <c r="F10" s="164" t="s">
        <v>69</v>
      </c>
      <c r="G10" s="164"/>
      <c r="H10" s="267" t="s">
        <v>268</v>
      </c>
      <c r="I10" s="123" t="str">
        <f>IF(H10&lt;&gt;"",VLOOKUP(H10,ELC_PROC!$H:$N,2,FALSE),"")</f>
        <v>ELC.DISTN: .01.BIOGAS.FROM-SEWAGE.WASTE.</v>
      </c>
      <c r="J10" s="276" t="s">
        <v>280</v>
      </c>
      <c r="K10" s="270" t="s">
        <v>284</v>
      </c>
      <c r="L10" s="271">
        <v>2018</v>
      </c>
      <c r="M10" s="271">
        <v>40</v>
      </c>
      <c r="N10" s="272">
        <v>1</v>
      </c>
      <c r="O10" s="272">
        <v>1</v>
      </c>
      <c r="P10" s="272">
        <v>1</v>
      </c>
      <c r="Q10" s="274" t="str">
        <f>IFERROR(INDEX([2]Fuel_delivery_costs!$A$3:$Z$201,
MATCH($A10,[2]Fuel_delivery_costs!$C$3:$C$201,0),
MATCH(Q$5,[2]Fuel_delivery_costs!$A$3:$Z$3,0)),"")</f>
        <v/>
      </c>
      <c r="R10" s="274" t="str">
        <f>IFERROR(INDEX([2]Fuel_delivery_costs!$A$3:$Z$201,
MATCH($A10,[2]Fuel_delivery_costs!$C$3:$C$201,0),
MATCH(R$5,[2]Fuel_delivery_costs!$A$3:$Z$3,0)),"")</f>
        <v/>
      </c>
      <c r="S10" s="275" t="str">
        <f>IFERROR(INDEX([2]Fuel_delivery_costs!$A$3:$Z$201,
MATCH($A10,[2]Fuel_delivery_costs!$C$3:$C$201,0),
MATCH(S$5,[2]Fuel_delivery_costs!$A$3:$Z$3,0)),"")</f>
        <v/>
      </c>
      <c r="U10" s="171" t="s">
        <v>1598</v>
      </c>
    </row>
    <row r="11" spans="1:21" ht="14.4" x14ac:dyDescent="0.3">
      <c r="A11" s="147" t="str">
        <f t="shared" si="0"/>
        <v>ELCPELLBPELL</v>
      </c>
      <c r="B11" s="106" t="s">
        <v>1687</v>
      </c>
      <c r="C11" s="106" t="s">
        <v>1687</v>
      </c>
      <c r="D11" s="106" t="s">
        <v>1687</v>
      </c>
      <c r="E11" s="164" t="s">
        <v>70</v>
      </c>
      <c r="F11" s="164" t="s">
        <v>69</v>
      </c>
      <c r="G11" s="164"/>
      <c r="H11" s="267" t="s">
        <v>213</v>
      </c>
      <c r="I11" s="123" t="str">
        <f>IF(H11&lt;&gt;"",VLOOKUP(H11,ELC_PROC!$H:$N,2,FALSE),"")</f>
        <v>ELC.DISTN: .01.PELLETS.LOW-QUALITY.</v>
      </c>
      <c r="J11" s="269" t="s">
        <v>285</v>
      </c>
      <c r="K11" s="270" t="s">
        <v>214</v>
      </c>
      <c r="L11" s="271">
        <v>2018</v>
      </c>
      <c r="M11" s="271">
        <v>40</v>
      </c>
      <c r="N11" s="272">
        <v>1</v>
      </c>
      <c r="O11" s="272">
        <v>1</v>
      </c>
      <c r="P11" s="272">
        <v>1</v>
      </c>
      <c r="Q11" s="274">
        <f>IFERROR(INDEX([2]Fuel_delivery_costs!$A$3:$Z$201,
MATCH($A11,[2]Fuel_delivery_costs!$C$3:$C$201,0),
MATCH(Q$5,[2]Fuel_delivery_costs!$A$3:$Z$3,0)),"")</f>
        <v>0.1008449617850159</v>
      </c>
      <c r="R11" s="274">
        <f>IFERROR(INDEX([2]Fuel_delivery_costs!$A$3:$Z$201,
MATCH($A11,[2]Fuel_delivery_costs!$C$3:$C$201,0),
MATCH(R$5,[2]Fuel_delivery_costs!$A$3:$Z$3,0)),"")</f>
        <v>0.10237097503538323</v>
      </c>
      <c r="S11" s="275">
        <f>IFERROR(INDEX([2]Fuel_delivery_costs!$A$3:$Z$201,
MATCH($A11,[2]Fuel_delivery_costs!$C$3:$C$201,0),
MATCH(S$5,[2]Fuel_delivery_costs!$A$3:$Z$3,0)),"")</f>
        <v>0.10629297942629062</v>
      </c>
    </row>
    <row r="12" spans="1:21" ht="14.4" x14ac:dyDescent="0.3">
      <c r="A12" s="147" t="str">
        <f t="shared" si="0"/>
        <v>ELCPELHBPELH</v>
      </c>
      <c r="B12" s="106" t="s">
        <v>1688</v>
      </c>
      <c r="C12" s="106" t="s">
        <v>1688</v>
      </c>
      <c r="D12" s="106" t="s">
        <v>1688</v>
      </c>
      <c r="E12" s="164" t="s">
        <v>70</v>
      </c>
      <c r="F12" s="164" t="s">
        <v>69</v>
      </c>
      <c r="G12" s="164"/>
      <c r="H12" s="267" t="s">
        <v>251</v>
      </c>
      <c r="I12" s="123" t="str">
        <f>IF(H12&lt;&gt;"",VLOOKUP(H12,ELC_PROC!$H:$N,2,FALSE),"")</f>
        <v>ELC.DISTN: .01.PELLETS.HIGH-QUALITY.</v>
      </c>
      <c r="J12" s="269" t="s">
        <v>286</v>
      </c>
      <c r="K12" s="270" t="s">
        <v>287</v>
      </c>
      <c r="L12" s="271">
        <v>2018</v>
      </c>
      <c r="M12" s="271">
        <v>40</v>
      </c>
      <c r="N12" s="272">
        <v>1</v>
      </c>
      <c r="O12" s="272">
        <v>1</v>
      </c>
      <c r="P12" s="272">
        <v>1</v>
      </c>
      <c r="Q12" s="274" t="str">
        <f>IFERROR(INDEX([2]Fuel_delivery_costs!$A$3:$Z$201,
MATCH($A12,[2]Fuel_delivery_costs!$C$3:$C$201,0),
MATCH(Q$5,[2]Fuel_delivery_costs!$A$3:$Z$3,0)),"")</f>
        <v/>
      </c>
      <c r="R12" s="274" t="str">
        <f>IFERROR(INDEX([2]Fuel_delivery_costs!$A$3:$Z$201,
MATCH($A12,[2]Fuel_delivery_costs!$C$3:$C$201,0),
MATCH(R$5,[2]Fuel_delivery_costs!$A$3:$Z$3,0)),"")</f>
        <v/>
      </c>
      <c r="S12" s="275" t="str">
        <f>IFERROR(INDEX([2]Fuel_delivery_costs!$A$3:$Z$201,
MATCH($A12,[2]Fuel_delivery_costs!$C$3:$C$201,0),
MATCH(S$5,[2]Fuel_delivery_costs!$A$3:$Z$3,0)),"")</f>
        <v/>
      </c>
    </row>
    <row r="13" spans="1:21" ht="14.4" x14ac:dyDescent="0.3">
      <c r="A13" s="147" t="str">
        <f t="shared" si="0"/>
        <v>ELCSTWWSTBSTWWST</v>
      </c>
      <c r="B13" s="106" t="s">
        <v>1689</v>
      </c>
      <c r="C13" s="106" t="s">
        <v>1689</v>
      </c>
      <c r="D13" s="106" t="s">
        <v>1689</v>
      </c>
      <c r="E13" s="164" t="s">
        <v>70</v>
      </c>
      <c r="F13" s="164" t="s">
        <v>69</v>
      </c>
      <c r="G13" s="164"/>
      <c r="H13" s="267" t="s">
        <v>215</v>
      </c>
      <c r="I13" s="123" t="str">
        <f>IF(H13&lt;&gt;"",VLOOKUP(H13,ELC_PROC!$H:$N,2,FALSE),"")</f>
        <v>ELC.DISTN: .01.STRAW.WASTE.</v>
      </c>
      <c r="J13" s="269" t="s">
        <v>210</v>
      </c>
      <c r="K13" s="270" t="s">
        <v>216</v>
      </c>
      <c r="L13" s="271">
        <v>2018</v>
      </c>
      <c r="M13" s="271">
        <v>40</v>
      </c>
      <c r="N13" s="272">
        <v>1</v>
      </c>
      <c r="O13" s="272">
        <v>1</v>
      </c>
      <c r="P13" s="272">
        <v>1</v>
      </c>
      <c r="Q13" s="274">
        <f>IFERROR(INDEX([2]Fuel_delivery_costs!$A$3:$Z$201,
MATCH($A13,[2]Fuel_delivery_costs!$C$3:$C$201,0),
MATCH(Q$5,[2]Fuel_delivery_costs!$A$3:$Z$3,0)),"")</f>
        <v>0.83001962894004344</v>
      </c>
      <c r="R13" s="274">
        <f>IFERROR(INDEX([2]Fuel_delivery_costs!$A$3:$Z$201,
MATCH($A13,[2]Fuel_delivery_costs!$C$3:$C$201,0),
MATCH(R$5,[2]Fuel_delivery_costs!$A$3:$Z$3,0)),"")</f>
        <v>0.89722679101346192</v>
      </c>
      <c r="S13" s="275">
        <f>IFERROR(INDEX([2]Fuel_delivery_costs!$A$3:$Z$201,
MATCH($A13,[2]Fuel_delivery_costs!$C$3:$C$201,0),
MATCH(S$5,[2]Fuel_delivery_costs!$A$3:$Z$3,0)),"")</f>
        <v>0.84590681162899861</v>
      </c>
    </row>
    <row r="14" spans="1:21" ht="14.4" x14ac:dyDescent="0.3">
      <c r="A14" s="147" t="s">
        <v>1596</v>
      </c>
      <c r="B14" s="165" t="s">
        <v>1690</v>
      </c>
      <c r="C14" s="165" t="s">
        <v>1691</v>
      </c>
      <c r="D14" s="165" t="s">
        <v>1690</v>
      </c>
      <c r="E14" s="139" t="s">
        <v>70</v>
      </c>
      <c r="F14" s="164" t="s">
        <v>69</v>
      </c>
      <c r="G14" s="164"/>
      <c r="H14" s="267" t="s">
        <v>345</v>
      </c>
      <c r="I14" s="123" t="str">
        <f>IF(H14&lt;&gt;"",VLOOKUP(H14,ELC_PROC!$H:$N,2,FALSE),"")</f>
        <v>ELC.DISTN: .01.POULTRY-WASTE.</v>
      </c>
      <c r="J14" s="276" t="s">
        <v>1597</v>
      </c>
      <c r="K14" s="270" t="s">
        <v>292</v>
      </c>
      <c r="L14" s="271">
        <v>2018</v>
      </c>
      <c r="M14" s="271">
        <v>40</v>
      </c>
      <c r="N14" s="272">
        <v>1</v>
      </c>
      <c r="O14" s="272">
        <v>1</v>
      </c>
      <c r="P14" s="272">
        <v>1</v>
      </c>
      <c r="Q14" s="274">
        <f>IFERROR(INDEX([2]Fuel_delivery_costs!$A$3:$Z$201,
MATCH($A14,[2]Fuel_delivery_costs!$C$3:$C$201,0),
MATCH(Q$5,[2]Fuel_delivery_costs!$A$3:$Z$3,0)),"")</f>
        <v>0</v>
      </c>
      <c r="R14" s="274">
        <f>IFERROR(INDEX([2]Fuel_delivery_costs!$A$3:$Z$201,
MATCH($A14,[2]Fuel_delivery_costs!$C$3:$C$201,0),
MATCH(R$5,[2]Fuel_delivery_costs!$A$3:$Z$3,0)),"")</f>
        <v>0</v>
      </c>
      <c r="S14" s="275">
        <f>IFERROR(INDEX([2]Fuel_delivery_costs!$A$3:$Z$201,
MATCH($A14,[2]Fuel_delivery_costs!$C$3:$C$201,0),
MATCH(S$5,[2]Fuel_delivery_costs!$A$3:$Z$3,0)),"")</f>
        <v>0</v>
      </c>
      <c r="U14" s="171" t="s">
        <v>1599</v>
      </c>
    </row>
    <row r="15" spans="1:21" ht="14.4" x14ac:dyDescent="0.3">
      <c r="A15" s="147" t="str">
        <f t="shared" si="0"/>
        <v>ELCMSWORGMSWORG</v>
      </c>
      <c r="B15" s="106" t="s">
        <v>1692</v>
      </c>
      <c r="C15" s="106" t="s">
        <v>1693</v>
      </c>
      <c r="D15" s="106" t="s">
        <v>1692</v>
      </c>
      <c r="E15" s="164" t="s">
        <v>70</v>
      </c>
      <c r="F15" s="164" t="s">
        <v>69</v>
      </c>
      <c r="G15" s="164"/>
      <c r="H15" s="267" t="s">
        <v>195</v>
      </c>
      <c r="I15" s="123" t="str">
        <f>IF(H15&lt;&gt;"",VLOOKUP(H15,ELC_PROC!$H:$N,2,FALSE),"")</f>
        <v>ELC.DISTN: .01.MSW-ORGANIC.</v>
      </c>
      <c r="J15" s="269" t="s">
        <v>196</v>
      </c>
      <c r="K15" s="270" t="s">
        <v>200</v>
      </c>
      <c r="L15" s="271">
        <v>2018</v>
      </c>
      <c r="M15" s="271">
        <v>40</v>
      </c>
      <c r="N15" s="272">
        <v>1</v>
      </c>
      <c r="O15" s="272">
        <v>1</v>
      </c>
      <c r="P15" s="272">
        <v>1</v>
      </c>
      <c r="Q15" s="274">
        <f>IFERROR(INDEX([2]Fuel_delivery_costs!$A$3:$Z$201,
MATCH($A15,[2]Fuel_delivery_costs!$C$3:$C$201,0),
MATCH(Q$5,[2]Fuel_delivery_costs!$A$3:$Z$3,0)),"")</f>
        <v>0.75957712360361807</v>
      </c>
      <c r="R15" s="274">
        <f>IFERROR(INDEX([2]Fuel_delivery_costs!$A$3:$Z$201,
MATCH($A15,[2]Fuel_delivery_costs!$C$3:$C$201,0),
MATCH(R$5,[2]Fuel_delivery_costs!$A$3:$Z$3,0)),"")</f>
        <v>0.80472200770753932</v>
      </c>
      <c r="S15" s="275">
        <f>IFERROR(INDEX([2]Fuel_delivery_costs!$A$3:$Z$201,
MATCH($A15,[2]Fuel_delivery_costs!$C$3:$C$201,0),
MATCH(S$5,[2]Fuel_delivery_costs!$A$3:$Z$3,0)),"")</f>
        <v>0.77035941770203353</v>
      </c>
    </row>
    <row r="16" spans="1:21" ht="14.4" x14ac:dyDescent="0.3">
      <c r="A16" s="147" t="str">
        <f t="shared" si="0"/>
        <v>ELCMSWINOMSWINO</v>
      </c>
      <c r="B16" s="106" t="s">
        <v>1694</v>
      </c>
      <c r="C16" s="106" t="s">
        <v>1695</v>
      </c>
      <c r="D16" s="106" t="s">
        <v>1694</v>
      </c>
      <c r="E16" s="164" t="s">
        <v>70</v>
      </c>
      <c r="F16" s="164" t="s">
        <v>69</v>
      </c>
      <c r="G16" s="164"/>
      <c r="H16" s="267" t="s">
        <v>197</v>
      </c>
      <c r="I16" s="123" t="str">
        <f>IF(H16&lt;&gt;"",VLOOKUP(H16,ELC_PROC!$H:$N,2,FALSE),"")</f>
        <v>ELC.DISTN: .01.MSW-INORGANIC.</v>
      </c>
      <c r="J16" s="269" t="s">
        <v>198</v>
      </c>
      <c r="K16" s="270" t="s">
        <v>199</v>
      </c>
      <c r="L16" s="271">
        <v>2018</v>
      </c>
      <c r="M16" s="271">
        <v>40</v>
      </c>
      <c r="N16" s="272">
        <v>1</v>
      </c>
      <c r="O16" s="272">
        <v>1</v>
      </c>
      <c r="P16" s="272">
        <v>1</v>
      </c>
      <c r="Q16" s="274">
        <f>IFERROR(INDEX([2]Fuel_delivery_costs!$A$3:$Z$201,
MATCH($A16,[2]Fuel_delivery_costs!$C$3:$C$201,0),
MATCH(Q$5,[2]Fuel_delivery_costs!$A$3:$Z$3,0)),"")</f>
        <v>0.75957712360361807</v>
      </c>
      <c r="R16" s="274">
        <f>IFERROR(INDEX([2]Fuel_delivery_costs!$A$3:$Z$201,
MATCH($A16,[2]Fuel_delivery_costs!$C$3:$C$201,0),
MATCH(R$5,[2]Fuel_delivery_costs!$A$3:$Z$3,0)),"")</f>
        <v>0.80472200770753932</v>
      </c>
      <c r="S16" s="275">
        <f>IFERROR(INDEX([2]Fuel_delivery_costs!$A$3:$Z$201,
MATCH($A16,[2]Fuel_delivery_costs!$C$3:$C$201,0),
MATCH(S$5,[2]Fuel_delivery_costs!$A$3:$Z$3,0)),"")</f>
        <v>0.77035941770203353</v>
      </c>
    </row>
    <row r="17" spans="1:19" ht="14.4" x14ac:dyDescent="0.3">
      <c r="A17" s="147" t="str">
        <f t="shared" si="0"/>
        <v>ELCCOACOA</v>
      </c>
      <c r="B17" s="106" t="s">
        <v>1696</v>
      </c>
      <c r="C17" s="106" t="s">
        <v>1697</v>
      </c>
      <c r="D17" s="106" t="s">
        <v>1696</v>
      </c>
      <c r="E17" s="164" t="s">
        <v>70</v>
      </c>
      <c r="F17" s="164" t="s">
        <v>69</v>
      </c>
      <c r="G17" s="164"/>
      <c r="H17" s="267" t="s">
        <v>6</v>
      </c>
      <c r="I17" s="123" t="str">
        <f>IF(H17&lt;&gt;"",VLOOKUP(H17,ELC_PROC!$H:$N,2,FALSE),"")</f>
        <v>ELC.DISTN: .01.COAL.</v>
      </c>
      <c r="J17" s="269" t="s">
        <v>75</v>
      </c>
      <c r="K17" s="270" t="s">
        <v>74</v>
      </c>
      <c r="L17" s="271">
        <v>2018</v>
      </c>
      <c r="M17" s="271">
        <v>40</v>
      </c>
      <c r="N17" s="272">
        <v>1</v>
      </c>
      <c r="O17" s="272">
        <v>1</v>
      </c>
      <c r="P17" s="272">
        <v>1</v>
      </c>
      <c r="Q17" s="274">
        <f>IFERROR(INDEX([2]Fuel_delivery_costs!$A$3:$Z$201,
MATCH($A17,[2]Fuel_delivery_costs!$C$3:$C$201,0),
MATCH(Q$5,[2]Fuel_delivery_costs!$A$3:$Z$3,0)),"")</f>
        <v>2.2735100541346996E-2</v>
      </c>
      <c r="R17" s="274">
        <f>IFERROR(INDEX([2]Fuel_delivery_costs!$A$3:$Z$201,
MATCH($A17,[2]Fuel_delivery_costs!$C$3:$C$201,0),
MATCH(R$5,[2]Fuel_delivery_costs!$A$3:$Z$3,0)),"")</f>
        <v>2.301404920001629E-2</v>
      </c>
      <c r="S17" s="275">
        <f>IFERROR(INDEX([2]Fuel_delivery_costs!$A$3:$Z$201,
MATCH($A17,[2]Fuel_delivery_costs!$C$3:$C$201,0),
MATCH(S$5,[2]Fuel_delivery_costs!$A$3:$Z$3,0)),"")</f>
        <v>2.3730974733838076E-2</v>
      </c>
    </row>
    <row r="18" spans="1:19" ht="14.4" x14ac:dyDescent="0.3">
      <c r="A18" s="147" t="str">
        <f t="shared" si="0"/>
        <v>ELCMSCOILMSC</v>
      </c>
      <c r="B18" s="106" t="s">
        <v>1698</v>
      </c>
      <c r="C18" s="106" t="s">
        <v>1699</v>
      </c>
      <c r="D18" s="106" t="s">
        <v>1698</v>
      </c>
      <c r="E18" s="164" t="s">
        <v>70</v>
      </c>
      <c r="F18" s="164" t="s">
        <v>69</v>
      </c>
      <c r="G18" s="164"/>
      <c r="H18" s="267" t="s">
        <v>347</v>
      </c>
      <c r="I18" s="123" t="str">
        <f>IF(H18&lt;&gt;"",VLOOKUP(H18,ELC_PROC!$H:$N,2,FALSE),"")</f>
        <v>ELC.DISTN: .01.MISC-OILS.NAPHTHA.LUBRICATING-OIL.</v>
      </c>
      <c r="J18" s="269" t="s">
        <v>293</v>
      </c>
      <c r="K18" s="270" t="s">
        <v>219</v>
      </c>
      <c r="L18" s="271">
        <v>2018</v>
      </c>
      <c r="M18" s="271">
        <v>40</v>
      </c>
      <c r="N18" s="272">
        <v>1</v>
      </c>
      <c r="O18" s="272">
        <v>1</v>
      </c>
      <c r="P18" s="272">
        <v>1</v>
      </c>
      <c r="Q18" s="274">
        <f>IFERROR(INDEX([2]Fuel_delivery_costs!$A$3:$Z$201,
MATCH($A18,[2]Fuel_delivery_costs!$C$3:$C$201,0),
MATCH(Q$5,[2]Fuel_delivery_costs!$A$3:$Z$3,0)),"")</f>
        <v>0.27582041321311429</v>
      </c>
      <c r="R18" s="274">
        <f>IFERROR(INDEX([2]Fuel_delivery_costs!$A$3:$Z$201,
MATCH($A18,[2]Fuel_delivery_costs!$C$3:$C$201,0),
MATCH(R$5,[2]Fuel_delivery_costs!$A$3:$Z$3,0)),"")</f>
        <v>0.29221358804824749</v>
      </c>
      <c r="S18" s="275">
        <f>IFERROR(INDEX([2]Fuel_delivery_costs!$A$3:$Z$201,
MATCH($A18,[2]Fuel_delivery_costs!$C$3:$C$201,0),
MATCH(S$5,[2]Fuel_delivery_costs!$A$3:$Z$3,0)),"")</f>
        <v>0.27973571913952372</v>
      </c>
    </row>
    <row r="19" spans="1:19" ht="14.4" x14ac:dyDescent="0.3">
      <c r="A19" s="147" t="str">
        <f t="shared" si="0"/>
        <v>ELCBFGINDBFG</v>
      </c>
      <c r="B19" s="106" t="s">
        <v>1700</v>
      </c>
      <c r="C19" s="106" t="s">
        <v>1701</v>
      </c>
      <c r="D19" s="106" t="s">
        <v>1700</v>
      </c>
      <c r="E19" s="164" t="s">
        <v>70</v>
      </c>
      <c r="F19" s="164" t="s">
        <v>69</v>
      </c>
      <c r="G19" s="164"/>
      <c r="H19" s="267" t="s">
        <v>7</v>
      </c>
      <c r="I19" s="123" t="str">
        <f>IF(H19&lt;&gt;"",VLOOKUP(H19,ELC_PROC!$H:$N,2,FALSE),"")</f>
        <v>ELC.DISTN: .01.BLAST-FURNACE-GAS.</v>
      </c>
      <c r="J19" s="269" t="s">
        <v>360</v>
      </c>
      <c r="K19" s="270" t="s">
        <v>76</v>
      </c>
      <c r="L19" s="271">
        <v>2018</v>
      </c>
      <c r="M19" s="271">
        <v>40</v>
      </c>
      <c r="N19" s="272">
        <v>1</v>
      </c>
      <c r="O19" s="272">
        <v>1</v>
      </c>
      <c r="P19" s="272">
        <v>1</v>
      </c>
      <c r="Q19" s="274" t="str">
        <f>IFERROR(INDEX([2]Fuel_delivery_costs!$A$3:$Z$201,
MATCH($A19,[2]Fuel_delivery_costs!$C$3:$C$201,0),
MATCH(Q$5,[2]Fuel_delivery_costs!$A$3:$Z$3,0)),"")</f>
        <v/>
      </c>
      <c r="R19" s="274" t="str">
        <f>IFERROR(INDEX([2]Fuel_delivery_costs!$A$3:$Z$201,
MATCH($A19,[2]Fuel_delivery_costs!$C$3:$C$201,0),
MATCH(R$5,[2]Fuel_delivery_costs!$A$3:$Z$3,0)),"")</f>
        <v/>
      </c>
      <c r="S19" s="275" t="str">
        <f>IFERROR(INDEX([2]Fuel_delivery_costs!$A$3:$Z$201,
MATCH($A19,[2]Fuel_delivery_costs!$C$3:$C$201,0),
MATCH(S$5,[2]Fuel_delivery_costs!$A$3:$Z$3,0)),"")</f>
        <v/>
      </c>
    </row>
    <row r="20" spans="1:19" ht="14.4" x14ac:dyDescent="0.3">
      <c r="A20" s="147" t="str">
        <f t="shared" si="0"/>
        <v>ELCCOGCOG</v>
      </c>
      <c r="B20" s="106" t="s">
        <v>1702</v>
      </c>
      <c r="C20" s="106" t="s">
        <v>1702</v>
      </c>
      <c r="D20" s="106" t="s">
        <v>1702</v>
      </c>
      <c r="E20" s="164" t="s">
        <v>70</v>
      </c>
      <c r="F20" s="164" t="s">
        <v>69</v>
      </c>
      <c r="G20" s="164"/>
      <c r="H20" s="267" t="s">
        <v>274</v>
      </c>
      <c r="I20" s="123" t="str">
        <f>IF(H20&lt;&gt;"",VLOOKUP(H20,ELC_PROC!$H:$N,2,FALSE),"")</f>
        <v>ELC.DISTN: .01.COKE-OVEN-GAS.</v>
      </c>
      <c r="J20" s="269" t="s">
        <v>294</v>
      </c>
      <c r="K20" s="270" t="s">
        <v>295</v>
      </c>
      <c r="L20" s="271">
        <v>2018</v>
      </c>
      <c r="M20" s="271">
        <v>40</v>
      </c>
      <c r="N20" s="272">
        <v>1</v>
      </c>
      <c r="O20" s="272">
        <v>1</v>
      </c>
      <c r="P20" s="272">
        <v>1</v>
      </c>
      <c r="Q20" s="274" t="str">
        <f>IFERROR(INDEX([2]Fuel_delivery_costs!$A$3:$Z$201,
MATCH($A20,[2]Fuel_delivery_costs!$C$3:$C$201,0),
MATCH(Q$5,[2]Fuel_delivery_costs!$A$3:$Z$3,0)),"")</f>
        <v/>
      </c>
      <c r="R20" s="274" t="str">
        <f>IFERROR(INDEX([2]Fuel_delivery_costs!$A$3:$Z$201,
MATCH($A20,[2]Fuel_delivery_costs!$C$3:$C$201,0),
MATCH(R$5,[2]Fuel_delivery_costs!$A$3:$Z$3,0)),"")</f>
        <v/>
      </c>
      <c r="S20" s="275" t="str">
        <f>IFERROR(INDEX([2]Fuel_delivery_costs!$A$3:$Z$201,
MATCH($A20,[2]Fuel_delivery_costs!$C$3:$C$201,0),
MATCH(S$5,[2]Fuel_delivery_costs!$A$3:$Z$3,0)),"")</f>
        <v/>
      </c>
    </row>
    <row r="21" spans="1:19" ht="14.4" x14ac:dyDescent="0.3">
      <c r="A21" s="147" t="str">
        <f t="shared" si="0"/>
        <v>ELCHFOOILHFO</v>
      </c>
      <c r="B21" s="106" t="s">
        <v>1703</v>
      </c>
      <c r="C21" s="106" t="s">
        <v>1703</v>
      </c>
      <c r="D21" s="106" t="s">
        <v>1703</v>
      </c>
      <c r="E21" s="164" t="s">
        <v>70</v>
      </c>
      <c r="F21" s="164" t="s">
        <v>69</v>
      </c>
      <c r="G21" s="164"/>
      <c r="H21" s="267" t="s">
        <v>259</v>
      </c>
      <c r="I21" s="123" t="str">
        <f>IF(H21&lt;&gt;"",VLOOKUP(H21,ELC_PROC!$H:$N,2,FALSE),"")</f>
        <v>ELC.DISTN: .01.HEAVY-FUEL-OIL.</v>
      </c>
      <c r="J21" s="269" t="s">
        <v>21</v>
      </c>
      <c r="K21" s="270" t="s">
        <v>73</v>
      </c>
      <c r="L21" s="271">
        <v>2018</v>
      </c>
      <c r="M21" s="271">
        <v>40</v>
      </c>
      <c r="N21" s="272">
        <v>1</v>
      </c>
      <c r="O21" s="272">
        <v>1</v>
      </c>
      <c r="P21" s="272">
        <v>1</v>
      </c>
      <c r="Q21" s="274">
        <f>IFERROR(INDEX([2]Fuel_delivery_costs!$A$3:$Z$201,
MATCH($A21,[2]Fuel_delivery_costs!$C$3:$C$201,0),
MATCH(Q$5,[2]Fuel_delivery_costs!$A$3:$Z$3,0)),"")</f>
        <v>0.27582041321311429</v>
      </c>
      <c r="R21" s="274">
        <f>IFERROR(INDEX([2]Fuel_delivery_costs!$A$3:$Z$201,
MATCH($A21,[2]Fuel_delivery_costs!$C$3:$C$201,0),
MATCH(R$5,[2]Fuel_delivery_costs!$A$3:$Z$3,0)),"")</f>
        <v>0.29221358804824749</v>
      </c>
      <c r="S21" s="275">
        <f>IFERROR(INDEX([2]Fuel_delivery_costs!$A$3:$Z$201,
MATCH($A21,[2]Fuel_delivery_costs!$C$3:$C$201,0),
MATCH(S$5,[2]Fuel_delivery_costs!$A$3:$Z$3,0)),"")</f>
        <v>0.27973571913952372</v>
      </c>
    </row>
    <row r="22" spans="1:19" ht="14.4" x14ac:dyDescent="0.3">
      <c r="A22" s="147" t="str">
        <f t="shared" si="0"/>
        <v>ELCLFOOILLFO</v>
      </c>
      <c r="B22" s="106" t="s">
        <v>1704</v>
      </c>
      <c r="C22" s="106" t="s">
        <v>1704</v>
      </c>
      <c r="D22" s="106" t="s">
        <v>1704</v>
      </c>
      <c r="E22" s="164" t="s">
        <v>70</v>
      </c>
      <c r="F22" s="164" t="s">
        <v>69</v>
      </c>
      <c r="G22" s="164"/>
      <c r="H22" s="267" t="s">
        <v>261</v>
      </c>
      <c r="I22" s="123" t="str">
        <f>IF(H22&lt;&gt;"",VLOOKUP(H22,ELC_PROC!$H:$N,2,FALSE),"")</f>
        <v>ELC.DISTN: .01.LIGHT-FUEL-OIL.</v>
      </c>
      <c r="J22" s="269" t="s">
        <v>288</v>
      </c>
      <c r="K22" s="270" t="s">
        <v>289</v>
      </c>
      <c r="L22" s="271">
        <v>2018</v>
      </c>
      <c r="M22" s="271">
        <v>40</v>
      </c>
      <c r="N22" s="272">
        <v>1</v>
      </c>
      <c r="O22" s="272">
        <v>1</v>
      </c>
      <c r="P22" s="272">
        <v>1</v>
      </c>
      <c r="Q22" s="274">
        <f>IFERROR(INDEX([2]Fuel_delivery_costs!$A$3:$Z$201,
MATCH($A22,[2]Fuel_delivery_costs!$C$3:$C$201,0),
MATCH(Q$5,[2]Fuel_delivery_costs!$A$3:$Z$3,0)),"")</f>
        <v>0.27582041321311429</v>
      </c>
      <c r="R22" s="274">
        <f>IFERROR(INDEX([2]Fuel_delivery_costs!$A$3:$Z$201,
MATCH($A22,[2]Fuel_delivery_costs!$C$3:$C$201,0),
MATCH(R$5,[2]Fuel_delivery_costs!$A$3:$Z$3,0)),"")</f>
        <v>0.29221358804824749</v>
      </c>
      <c r="S22" s="275">
        <f>IFERROR(INDEX([2]Fuel_delivery_costs!$A$3:$Z$201,
MATCH($A22,[2]Fuel_delivery_costs!$C$3:$C$201,0),
MATCH(S$5,[2]Fuel_delivery_costs!$A$3:$Z$3,0)),"")</f>
        <v>0.27973571913952372</v>
      </c>
    </row>
    <row r="23" spans="1:19" ht="14.4" x14ac:dyDescent="0.3">
      <c r="A23" s="147" t="str">
        <f t="shared" si="0"/>
        <v>ELCLPGOILLPG</v>
      </c>
      <c r="B23" s="106" t="s">
        <v>1705</v>
      </c>
      <c r="C23" s="106" t="s">
        <v>1706</v>
      </c>
      <c r="D23" s="106" t="s">
        <v>1705</v>
      </c>
      <c r="E23" s="164" t="s">
        <v>70</v>
      </c>
      <c r="F23" s="164" t="s">
        <v>69</v>
      </c>
      <c r="G23" s="164"/>
      <c r="H23" s="267" t="s">
        <v>262</v>
      </c>
      <c r="I23" s="123" t="str">
        <f>IF(H23&lt;&gt;"",VLOOKUP(H23,ELC_PROC!$H:$N,2,FALSE),"")</f>
        <v>ELC.DISTN: .01.LIQUEFIED-PETROLEUM-GAS.</v>
      </c>
      <c r="J23" s="269" t="s">
        <v>290</v>
      </c>
      <c r="K23" s="270" t="s">
        <v>291</v>
      </c>
      <c r="L23" s="271">
        <v>2018</v>
      </c>
      <c r="M23" s="271">
        <v>40</v>
      </c>
      <c r="N23" s="272">
        <v>1</v>
      </c>
      <c r="O23" s="272">
        <v>1</v>
      </c>
      <c r="P23" s="272">
        <v>1</v>
      </c>
      <c r="Q23" s="274">
        <f>IFERROR(INDEX([2]Fuel_delivery_costs!$A$3:$Z$201,
MATCH($A23,[2]Fuel_delivery_costs!$C$3:$C$201,0),
MATCH(Q$5,[2]Fuel_delivery_costs!$A$3:$Z$3,0)),"")</f>
        <v>1.1393656854054273</v>
      </c>
      <c r="R23" s="274">
        <f>IFERROR(INDEX([2]Fuel_delivery_costs!$A$3:$Z$201,
MATCH($A23,[2]Fuel_delivery_costs!$C$3:$C$201,0),
MATCH(R$5,[2]Fuel_delivery_costs!$A$3:$Z$3,0)),"")</f>
        <v>1.2070830115613089</v>
      </c>
      <c r="S23" s="275">
        <f>IFERROR(INDEX([2]Fuel_delivery_costs!$A$3:$Z$201,
MATCH($A23,[2]Fuel_delivery_costs!$C$3:$C$201,0),
MATCH(S$5,[2]Fuel_delivery_costs!$A$3:$Z$3,0)),"")</f>
        <v>1.1555391265530504</v>
      </c>
    </row>
    <row r="24" spans="1:19" ht="14.4" x14ac:dyDescent="0.3">
      <c r="A24" s="147" t="str">
        <f t="shared" si="0"/>
        <v>ELCBIOOILBIOOIL</v>
      </c>
      <c r="B24" s="106" t="s">
        <v>1707</v>
      </c>
      <c r="C24" s="106" t="s">
        <v>1707</v>
      </c>
      <c r="D24" s="106" t="s">
        <v>1707</v>
      </c>
      <c r="E24" s="164" t="s">
        <v>70</v>
      </c>
      <c r="F24" s="164" t="s">
        <v>69</v>
      </c>
      <c r="G24" s="164"/>
      <c r="H24" s="267" t="s">
        <v>217</v>
      </c>
      <c r="I24" s="123" t="str">
        <f>IF(H24&lt;&gt;"",VLOOKUP(H24,ELC_PROC!$H:$N,2,FALSE),"")</f>
        <v>ELC.DISTN: .01.BIOOIL.</v>
      </c>
      <c r="J24" s="269" t="s">
        <v>296</v>
      </c>
      <c r="K24" s="270" t="s">
        <v>218</v>
      </c>
      <c r="L24" s="271">
        <v>2018</v>
      </c>
      <c r="M24" s="271">
        <v>40</v>
      </c>
      <c r="N24" s="272">
        <v>1</v>
      </c>
      <c r="O24" s="272">
        <v>1</v>
      </c>
      <c r="P24" s="272">
        <v>1</v>
      </c>
      <c r="Q24" s="274">
        <f>IFERROR(INDEX([2]Fuel_delivery_costs!$A$3:$Z$201,
MATCH($A24,[2]Fuel_delivery_costs!$C$3:$C$201,0),
MATCH(Q$5,[2]Fuel_delivery_costs!$A$3:$Z$3,0)),"")</f>
        <v>0.56785597452478598</v>
      </c>
      <c r="R24" s="274">
        <f>IFERROR(INDEX([2]Fuel_delivery_costs!$A$3:$Z$201,
MATCH($A24,[2]Fuel_delivery_costs!$C$3:$C$201,0),
MATCH(R$5,[2]Fuel_delivery_costs!$A$3:$Z$3,0)),"")</f>
        <v>0.61383559619106232</v>
      </c>
      <c r="S24" s="275">
        <f>IFERROR(INDEX([2]Fuel_delivery_costs!$A$3:$Z$201,
MATCH($A24,[2]Fuel_delivery_costs!$C$3:$C$201,0),
MATCH(S$5,[2]Fuel_delivery_costs!$A$3:$Z$3,0)),"")</f>
        <v>0.57872515314868289</v>
      </c>
    </row>
    <row r="25" spans="1:19" ht="14.4" x14ac:dyDescent="0.3">
      <c r="A25" s="147" t="str">
        <f t="shared" si="0"/>
        <v>ELCBIOLFOBIOLFO</v>
      </c>
      <c r="B25" s="106" t="s">
        <v>1708</v>
      </c>
      <c r="C25" s="106" t="s">
        <v>1708</v>
      </c>
      <c r="D25" s="106" t="s">
        <v>1708</v>
      </c>
      <c r="E25" s="164" t="s">
        <v>70</v>
      </c>
      <c r="F25" s="164" t="s">
        <v>69</v>
      </c>
      <c r="G25" s="164"/>
      <c r="H25" s="267" t="s">
        <v>265</v>
      </c>
      <c r="I25" s="123" t="str">
        <f>IF(H25&lt;&gt;"",VLOOKUP(H25,ELC_PROC!$H:$N,2,FALSE),"")</f>
        <v>ELC.DISTN: .01.BIOLFO.</v>
      </c>
      <c r="J25" s="269" t="s">
        <v>297</v>
      </c>
      <c r="K25" s="270" t="s">
        <v>298</v>
      </c>
      <c r="L25" s="271">
        <v>2018</v>
      </c>
      <c r="M25" s="271">
        <v>40</v>
      </c>
      <c r="N25" s="272">
        <v>1</v>
      </c>
      <c r="O25" s="272">
        <v>1</v>
      </c>
      <c r="P25" s="272">
        <v>1</v>
      </c>
      <c r="Q25" s="274">
        <f>IFERROR(INDEX([2]Fuel_delivery_costs!$A$3:$Z$201,
MATCH($A25,[2]Fuel_delivery_costs!$C$3:$C$201,0),
MATCH(Q$5,[2]Fuel_delivery_costs!$A$3:$Z$3,0)),"")</f>
        <v>0.20620193087949934</v>
      </c>
      <c r="R25" s="274">
        <f>IFERROR(INDEX([2]Fuel_delivery_costs!$A$3:$Z$201,
MATCH($A25,[2]Fuel_delivery_costs!$C$3:$C$201,0),
MATCH(R$5,[2]Fuel_delivery_costs!$A$3:$Z$3,0)),"")</f>
        <v>0.22289821866026868</v>
      </c>
      <c r="S25" s="275">
        <f>IFERROR(INDEX([2]Fuel_delivery_costs!$A$3:$Z$201,
MATCH($A25,[2]Fuel_delivery_costs!$C$3:$C$201,0),
MATCH(S$5,[2]Fuel_delivery_costs!$A$3:$Z$3,0)),"")</f>
        <v>0.21014878663143063</v>
      </c>
    </row>
    <row r="26" spans="1:19" ht="14.4" x14ac:dyDescent="0.3">
      <c r="A26" s="147" t="str">
        <f t="shared" si="0"/>
        <v>ELCWNDONSWNDONS</v>
      </c>
      <c r="B26" s="106" t="s">
        <v>1709</v>
      </c>
      <c r="C26" s="106" t="s">
        <v>1709</v>
      </c>
      <c r="D26" s="106" t="s">
        <v>1709</v>
      </c>
      <c r="E26" s="164" t="s">
        <v>70</v>
      </c>
      <c r="F26" s="164" t="s">
        <v>69</v>
      </c>
      <c r="G26" s="164"/>
      <c r="H26" s="267" t="s">
        <v>107</v>
      </c>
      <c r="I26" s="123" t="str">
        <f>IF(H26&lt;&gt;"",VLOOKUP(H26,ELC_PROC!$H:$N,2,FALSE),"")</f>
        <v>ELC.DISTN: .01.WIND-ONSHORE.</v>
      </c>
      <c r="J26" s="269" t="s">
        <v>101</v>
      </c>
      <c r="K26" s="270" t="s">
        <v>106</v>
      </c>
      <c r="L26" s="271">
        <v>2018</v>
      </c>
      <c r="M26" s="271">
        <v>40</v>
      </c>
      <c r="N26" s="272">
        <v>1</v>
      </c>
      <c r="O26" s="272">
        <v>1</v>
      </c>
      <c r="P26" s="272">
        <v>1</v>
      </c>
      <c r="Q26" s="274" t="str">
        <f>IFERROR(INDEX([2]Fuel_delivery_costs!$A$3:$Z$201,
MATCH($A26,[2]Fuel_delivery_costs!$C$3:$C$201,0),
MATCH(Q$5,[2]Fuel_delivery_costs!$A$3:$Z$3,0)),"")</f>
        <v/>
      </c>
      <c r="R26" s="274" t="str">
        <f>IFERROR(INDEX([2]Fuel_delivery_costs!$A$3:$Z$201,
MATCH($A26,[2]Fuel_delivery_costs!$C$3:$C$201,0),
MATCH(R$5,[2]Fuel_delivery_costs!$A$3:$Z$3,0)),"")</f>
        <v/>
      </c>
      <c r="S26" s="275" t="str">
        <f>IFERROR(INDEX([2]Fuel_delivery_costs!$A$3:$Z$201,
MATCH($A26,[2]Fuel_delivery_costs!$C$3:$C$201,0),
MATCH(S$5,[2]Fuel_delivery_costs!$A$3:$Z$3,0)),"")</f>
        <v/>
      </c>
    </row>
    <row r="27" spans="1:19" ht="14.4" x14ac:dyDescent="0.3">
      <c r="A27" s="147" t="str">
        <f t="shared" si="0"/>
        <v>ELCWNDOFSWNDOFF</v>
      </c>
      <c r="B27" s="106" t="s">
        <v>1710</v>
      </c>
      <c r="C27" s="106" t="s">
        <v>1710</v>
      </c>
      <c r="D27" s="106" t="s">
        <v>1710</v>
      </c>
      <c r="E27" s="164" t="s">
        <v>70</v>
      </c>
      <c r="F27" s="164" t="s">
        <v>69</v>
      </c>
      <c r="G27" s="164"/>
      <c r="H27" s="267" t="s">
        <v>109</v>
      </c>
      <c r="I27" s="123" t="str">
        <f>IF(H27&lt;&gt;"",VLOOKUP(H27,ELC_PROC!$H:$N,2,FALSE),"")</f>
        <v>ELC.DISTN: .01.WIND-OFFSHORE.</v>
      </c>
      <c r="J27" s="269" t="s">
        <v>118</v>
      </c>
      <c r="K27" s="270" t="s">
        <v>108</v>
      </c>
      <c r="L27" s="271">
        <v>2018</v>
      </c>
      <c r="M27" s="271">
        <v>40</v>
      </c>
      <c r="N27" s="272">
        <v>1</v>
      </c>
      <c r="O27" s="272">
        <v>1</v>
      </c>
      <c r="P27" s="272">
        <v>1</v>
      </c>
      <c r="Q27" s="274" t="str">
        <f>IFERROR(INDEX([2]Fuel_delivery_costs!$A$3:$Z$201,
MATCH($A27,[2]Fuel_delivery_costs!$C$3:$C$201,0),
MATCH(Q$5,[2]Fuel_delivery_costs!$A$3:$Z$3,0)),"")</f>
        <v/>
      </c>
      <c r="R27" s="274" t="str">
        <f>IFERROR(INDEX([2]Fuel_delivery_costs!$A$3:$Z$201,
MATCH($A27,[2]Fuel_delivery_costs!$C$3:$C$201,0),
MATCH(R$5,[2]Fuel_delivery_costs!$A$3:$Z$3,0)),"")</f>
        <v/>
      </c>
      <c r="S27" s="275" t="str">
        <f>IFERROR(INDEX([2]Fuel_delivery_costs!$A$3:$Z$201,
MATCH($A27,[2]Fuel_delivery_costs!$C$3:$C$201,0),
MATCH(S$5,[2]Fuel_delivery_costs!$A$3:$Z$3,0)),"")</f>
        <v/>
      </c>
    </row>
    <row r="28" spans="1:19" ht="14.4" x14ac:dyDescent="0.3">
      <c r="A28" s="147" t="str">
        <f t="shared" si="0"/>
        <v>ELCWAVWAV</v>
      </c>
      <c r="B28" s="106" t="s">
        <v>1711</v>
      </c>
      <c r="C28" s="106" t="s">
        <v>1711</v>
      </c>
      <c r="D28" s="106" t="s">
        <v>1711</v>
      </c>
      <c r="E28" s="164" t="s">
        <v>70</v>
      </c>
      <c r="F28" s="164" t="s">
        <v>69</v>
      </c>
      <c r="G28" s="164"/>
      <c r="H28" s="267" t="s">
        <v>110</v>
      </c>
      <c r="I28" s="123" t="str">
        <f>IF(H28&lt;&gt;"",VLOOKUP(H28,ELC_PROC!$H:$N,2,FALSE),"")</f>
        <v>ELC.DISTN: .01.WAVE.</v>
      </c>
      <c r="J28" s="269" t="s">
        <v>102</v>
      </c>
      <c r="K28" s="270" t="s">
        <v>111</v>
      </c>
      <c r="L28" s="271">
        <v>2018</v>
      </c>
      <c r="M28" s="271">
        <v>40</v>
      </c>
      <c r="N28" s="272">
        <v>1</v>
      </c>
      <c r="O28" s="272">
        <v>1</v>
      </c>
      <c r="P28" s="272">
        <v>1</v>
      </c>
      <c r="Q28" s="274" t="str">
        <f>IFERROR(INDEX([2]Fuel_delivery_costs!$A$3:$Z$201,
MATCH($A28,[2]Fuel_delivery_costs!$C$3:$C$201,0),
MATCH(Q$5,[2]Fuel_delivery_costs!$A$3:$Z$3,0)),"")</f>
        <v/>
      </c>
      <c r="R28" s="274" t="str">
        <f>IFERROR(INDEX([2]Fuel_delivery_costs!$A$3:$Z$201,
MATCH($A28,[2]Fuel_delivery_costs!$C$3:$C$201,0),
MATCH(R$5,[2]Fuel_delivery_costs!$A$3:$Z$3,0)),"")</f>
        <v/>
      </c>
      <c r="S28" s="275" t="str">
        <f>IFERROR(INDEX([2]Fuel_delivery_costs!$A$3:$Z$201,
MATCH($A28,[2]Fuel_delivery_costs!$C$3:$C$201,0),
MATCH(S$5,[2]Fuel_delivery_costs!$A$3:$Z$3,0)),"")</f>
        <v/>
      </c>
    </row>
    <row r="29" spans="1:19" ht="14.4" x14ac:dyDescent="0.3">
      <c r="A29" s="147" t="str">
        <f t="shared" si="0"/>
        <v>ELCTIDTID</v>
      </c>
      <c r="B29" s="106" t="s">
        <v>1712</v>
      </c>
      <c r="C29" s="106" t="s">
        <v>1712</v>
      </c>
      <c r="D29" s="106" t="s">
        <v>1712</v>
      </c>
      <c r="E29" s="164" t="s">
        <v>70</v>
      </c>
      <c r="F29" s="164" t="s">
        <v>69</v>
      </c>
      <c r="G29" s="164"/>
      <c r="H29" s="267" t="s">
        <v>112</v>
      </c>
      <c r="I29" s="123" t="str">
        <f>IF(H29&lt;&gt;"",VLOOKUP(H29,ELC_PROC!$H:$N,2,FALSE),"")</f>
        <v>ELC.DISTN: .01.TIDAL.</v>
      </c>
      <c r="J29" s="269" t="s">
        <v>103</v>
      </c>
      <c r="K29" s="270" t="s">
        <v>113</v>
      </c>
      <c r="L29" s="271">
        <v>2018</v>
      </c>
      <c r="M29" s="271">
        <v>40</v>
      </c>
      <c r="N29" s="272">
        <v>1</v>
      </c>
      <c r="O29" s="272">
        <v>1</v>
      </c>
      <c r="P29" s="272">
        <v>1</v>
      </c>
      <c r="Q29" s="274" t="str">
        <f>IFERROR(INDEX([2]Fuel_delivery_costs!$A$3:$Z$201,
MATCH($A29,[2]Fuel_delivery_costs!$C$3:$C$201,0),
MATCH(Q$5,[2]Fuel_delivery_costs!$A$3:$Z$3,0)),"")</f>
        <v/>
      </c>
      <c r="R29" s="274" t="str">
        <f>IFERROR(INDEX([2]Fuel_delivery_costs!$A$3:$Z$201,
MATCH($A29,[2]Fuel_delivery_costs!$C$3:$C$201,0),
MATCH(R$5,[2]Fuel_delivery_costs!$A$3:$Z$3,0)),"")</f>
        <v/>
      </c>
      <c r="S29" s="275" t="str">
        <f>IFERROR(INDEX([2]Fuel_delivery_costs!$A$3:$Z$201,
MATCH($A29,[2]Fuel_delivery_costs!$C$3:$C$201,0),
MATCH(S$5,[2]Fuel_delivery_costs!$A$3:$Z$3,0)),"")</f>
        <v/>
      </c>
    </row>
    <row r="30" spans="1:19" ht="14.4" x14ac:dyDescent="0.3">
      <c r="A30" s="147" t="str">
        <f t="shared" si="0"/>
        <v>ELCSOLSOL</v>
      </c>
      <c r="B30" s="106" t="s">
        <v>1713</v>
      </c>
      <c r="C30" s="106" t="s">
        <v>1713</v>
      </c>
      <c r="D30" s="106" t="s">
        <v>1713</v>
      </c>
      <c r="E30" s="164" t="s">
        <v>70</v>
      </c>
      <c r="F30" s="164" t="s">
        <v>69</v>
      </c>
      <c r="G30" s="164"/>
      <c r="H30" s="267" t="s">
        <v>114</v>
      </c>
      <c r="I30" s="123" t="str">
        <f>IF(H30&lt;&gt;"",VLOOKUP(H30,ELC_PROC!$H:$N,2,FALSE),"")</f>
        <v>ELC.DISTN: .01.SOLAR.</v>
      </c>
      <c r="J30" s="269" t="s">
        <v>104</v>
      </c>
      <c r="K30" s="270" t="s">
        <v>115</v>
      </c>
      <c r="L30" s="271">
        <v>2018</v>
      </c>
      <c r="M30" s="271">
        <v>40</v>
      </c>
      <c r="N30" s="272">
        <v>1</v>
      </c>
      <c r="O30" s="272">
        <v>1</v>
      </c>
      <c r="P30" s="272">
        <v>1</v>
      </c>
      <c r="Q30" s="274" t="str">
        <f>IFERROR(INDEX([2]Fuel_delivery_costs!$A$3:$Z$201,
MATCH($A30,[2]Fuel_delivery_costs!$C$3:$C$201,0),
MATCH(Q$5,[2]Fuel_delivery_costs!$A$3:$Z$3,0)),"")</f>
        <v/>
      </c>
      <c r="R30" s="274" t="str">
        <f>IFERROR(INDEX([2]Fuel_delivery_costs!$A$3:$Z$201,
MATCH($A30,[2]Fuel_delivery_costs!$C$3:$C$201,0),
MATCH(R$5,[2]Fuel_delivery_costs!$A$3:$Z$3,0)),"")</f>
        <v/>
      </c>
      <c r="S30" s="275" t="str">
        <f>IFERROR(INDEX([2]Fuel_delivery_costs!$A$3:$Z$201,
MATCH($A30,[2]Fuel_delivery_costs!$C$3:$C$201,0),
MATCH(S$5,[2]Fuel_delivery_costs!$A$3:$Z$3,0)),"")</f>
        <v/>
      </c>
    </row>
    <row r="31" spans="1:19" ht="14.4" x14ac:dyDescent="0.3">
      <c r="A31" s="147" t="str">
        <f t="shared" si="0"/>
        <v>ELCGEOGEO</v>
      </c>
      <c r="B31" s="106" t="s">
        <v>1714</v>
      </c>
      <c r="C31" s="106" t="s">
        <v>1714</v>
      </c>
      <c r="D31" s="106" t="s">
        <v>1714</v>
      </c>
      <c r="E31" s="164" t="s">
        <v>70</v>
      </c>
      <c r="F31" s="164" t="s">
        <v>69</v>
      </c>
      <c r="G31" s="164"/>
      <c r="H31" s="267" t="s">
        <v>349</v>
      </c>
      <c r="I31" s="123" t="str">
        <f>IF(H31&lt;&gt;"",VLOOKUP(H31,ELC_PROC!$H:$N,2,FALSE),"")</f>
        <v>ELC.DISTN: .01.GEOTHERMAL.ENERGY.</v>
      </c>
      <c r="J31" s="269" t="s">
        <v>281</v>
      </c>
      <c r="K31" s="270" t="s">
        <v>279</v>
      </c>
      <c r="L31" s="271">
        <v>2018</v>
      </c>
      <c r="M31" s="271">
        <v>40</v>
      </c>
      <c r="N31" s="272">
        <v>1</v>
      </c>
      <c r="O31" s="272">
        <v>1</v>
      </c>
      <c r="P31" s="272">
        <v>1</v>
      </c>
      <c r="Q31" s="274" t="str">
        <f>IFERROR(INDEX([2]Fuel_delivery_costs!$A$3:$Z$201,
MATCH($A31,[2]Fuel_delivery_costs!$C$3:$C$201,0),
MATCH(Q$5,[2]Fuel_delivery_costs!$A$3:$Z$3,0)),"")</f>
        <v/>
      </c>
      <c r="R31" s="274" t="str">
        <f>IFERROR(INDEX([2]Fuel_delivery_costs!$A$3:$Z$201,
MATCH($A31,[2]Fuel_delivery_costs!$C$3:$C$201,0),
MATCH(R$5,[2]Fuel_delivery_costs!$A$3:$Z$3,0)),"")</f>
        <v/>
      </c>
      <c r="S31" s="275" t="str">
        <f>IFERROR(INDEX([2]Fuel_delivery_costs!$A$3:$Z$201,
MATCH($A31,[2]Fuel_delivery_costs!$C$3:$C$201,0),
MATCH(S$5,[2]Fuel_delivery_costs!$A$3:$Z$3,0)),"")</f>
        <v/>
      </c>
    </row>
    <row r="32" spans="1:19" ht="14.4" x14ac:dyDescent="0.3">
      <c r="A32" s="147" t="str">
        <f t="shared" si="0"/>
        <v>ELCURNURN045</v>
      </c>
      <c r="B32" s="106" t="s">
        <v>1715</v>
      </c>
      <c r="C32" s="106" t="s">
        <v>1716</v>
      </c>
      <c r="D32" s="106" t="s">
        <v>1715</v>
      </c>
      <c r="E32" s="164" t="s">
        <v>70</v>
      </c>
      <c r="F32" s="164" t="s">
        <v>69</v>
      </c>
      <c r="G32" s="164"/>
      <c r="H32" s="267" t="s">
        <v>116</v>
      </c>
      <c r="I32" s="123" t="str">
        <f>IF(H32&lt;&gt;"",VLOOKUP(H32,ELC_PROC!$H:$N,2,FALSE),"")</f>
        <v>ELC.DISTN: .01.URANIUM.</v>
      </c>
      <c r="J32" s="269" t="s">
        <v>105</v>
      </c>
      <c r="K32" s="270" t="s">
        <v>117</v>
      </c>
      <c r="L32" s="271">
        <v>2018</v>
      </c>
      <c r="M32" s="271">
        <v>40</v>
      </c>
      <c r="N32" s="272">
        <v>1</v>
      </c>
      <c r="O32" s="272">
        <v>1</v>
      </c>
      <c r="P32" s="272">
        <v>1</v>
      </c>
      <c r="Q32" s="274" t="str">
        <f>IFERROR(INDEX([2]Fuel_delivery_costs!$A$3:$Z$201,
MATCH($A32,[2]Fuel_delivery_costs!$C$3:$C$201,0),
MATCH(Q$5,[2]Fuel_delivery_costs!$A$3:$Z$3,0)),"")</f>
        <v/>
      </c>
      <c r="R32" s="274" t="str">
        <f>IFERROR(INDEX([2]Fuel_delivery_costs!$A$3:$Z$201,
MATCH($A32,[2]Fuel_delivery_costs!$C$3:$C$201,0),
MATCH(R$5,[2]Fuel_delivery_costs!$A$3:$Z$3,0)),"")</f>
        <v/>
      </c>
      <c r="S32" s="275" t="str">
        <f>IFERROR(INDEX([2]Fuel_delivery_costs!$A$3:$Z$201,
MATCH($A32,[2]Fuel_delivery_costs!$C$3:$C$201,0),
MATCH(S$5,[2]Fuel_delivery_costs!$A$3:$Z$3,0)),"")</f>
        <v/>
      </c>
    </row>
    <row r="33" spans="1:21" ht="14.4" x14ac:dyDescent="0.3">
      <c r="A33" s="147" t="str">
        <f t="shared" si="0"/>
        <v>ELCHYDHYDDAM</v>
      </c>
      <c r="B33" s="106" t="s">
        <v>1668</v>
      </c>
      <c r="C33" s="106" t="s">
        <v>1717</v>
      </c>
      <c r="D33" s="106" t="s">
        <v>1718</v>
      </c>
      <c r="E33" s="164" t="s">
        <v>70</v>
      </c>
      <c r="F33" s="164" t="s">
        <v>69</v>
      </c>
      <c r="G33" s="164"/>
      <c r="H33" s="267" t="s">
        <v>120</v>
      </c>
      <c r="I33" s="123" t="str">
        <f>IF(H33&lt;&gt;"",VLOOKUP(H33,ELC_PROC!$H:$N,2,FALSE),"")</f>
        <v>ELC.DISTN: .01.WATER.HYDRO.DAM.</v>
      </c>
      <c r="J33" s="269" t="s">
        <v>299</v>
      </c>
      <c r="K33" s="270" t="s">
        <v>220</v>
      </c>
      <c r="L33" s="271">
        <v>2018</v>
      </c>
      <c r="M33" s="271">
        <v>40</v>
      </c>
      <c r="N33" s="272">
        <v>1</v>
      </c>
      <c r="O33" s="272">
        <v>1</v>
      </c>
      <c r="P33" s="272">
        <v>1</v>
      </c>
      <c r="Q33" s="274" t="str">
        <f>IFERROR(INDEX([2]Fuel_delivery_costs!$A$3:$Z$201,
MATCH($A33,[2]Fuel_delivery_costs!$C$3:$C$201,0),
MATCH(Q$5,[2]Fuel_delivery_costs!$A$3:$Z$3,0)),"")</f>
        <v/>
      </c>
      <c r="R33" s="274" t="str">
        <f>IFERROR(INDEX([2]Fuel_delivery_costs!$A$3:$Z$201,
MATCH($A33,[2]Fuel_delivery_costs!$C$3:$C$201,0),
MATCH(R$5,[2]Fuel_delivery_costs!$A$3:$Z$3,0)),"")</f>
        <v/>
      </c>
      <c r="S33" s="275" t="str">
        <f>IFERROR(INDEX([2]Fuel_delivery_costs!$A$3:$Z$201,
MATCH($A33,[2]Fuel_delivery_costs!$C$3:$C$201,0),
MATCH(S$5,[2]Fuel_delivery_costs!$A$3:$Z$3,0)),"")</f>
        <v/>
      </c>
    </row>
    <row r="34" spans="1:21" ht="14.4" x14ac:dyDescent="0.3">
      <c r="A34" s="147" t="str">
        <f t="shared" si="0"/>
        <v>ELCNGANGAPTR</v>
      </c>
      <c r="B34" s="106" t="s">
        <v>1719</v>
      </c>
      <c r="C34" s="106" t="s">
        <v>1720</v>
      </c>
      <c r="D34" s="106" t="s">
        <v>1719</v>
      </c>
      <c r="E34" s="164" t="s">
        <v>70</v>
      </c>
      <c r="F34" s="164" t="s">
        <v>69</v>
      </c>
      <c r="G34" s="164"/>
      <c r="H34" s="267" t="s">
        <v>29</v>
      </c>
      <c r="I34" s="123" t="str">
        <f>IF(H34&lt;&gt;"",VLOOKUP(H34,ELC_PROC!$H:$N,2,FALSE),"")</f>
        <v>ELC.DISTN: .01.NATURAL-GAS.</v>
      </c>
      <c r="J34" s="269" t="s">
        <v>72</v>
      </c>
      <c r="K34" s="270" t="s">
        <v>71</v>
      </c>
      <c r="L34" s="271">
        <v>2018</v>
      </c>
      <c r="M34" s="271">
        <v>40</v>
      </c>
      <c r="N34" s="272">
        <v>1</v>
      </c>
      <c r="O34" s="272">
        <v>1</v>
      </c>
      <c r="P34" s="272">
        <v>1</v>
      </c>
      <c r="Q34" s="274" t="str">
        <f>IFERROR(INDEX([2]Fuel_delivery_costs!$A$3:$Z$201,
MATCH($A34,[2]Fuel_delivery_costs!$C$3:$C$201,0),
MATCH(Q$5,[2]Fuel_delivery_costs!$A$3:$Z$3,0)),"")</f>
        <v/>
      </c>
      <c r="R34" s="274" t="str">
        <f>IFERROR(INDEX([2]Fuel_delivery_costs!$A$3:$Z$201,
MATCH($A34,[2]Fuel_delivery_costs!$C$3:$C$201,0),
MATCH(R$5,[2]Fuel_delivery_costs!$A$3:$Z$3,0)),"")</f>
        <v/>
      </c>
      <c r="S34" s="275" t="str">
        <f>IFERROR(INDEX([2]Fuel_delivery_costs!$A$3:$Z$201,
MATCH($A34,[2]Fuel_delivery_costs!$C$3:$C$201,0),
MATCH(S$5,[2]Fuel_delivery_costs!$A$3:$Z$3,0)),"")</f>
        <v/>
      </c>
    </row>
    <row r="35" spans="1:21" ht="14.4" x14ac:dyDescent="0.3">
      <c r="A35" s="147" t="str">
        <f t="shared" si="0"/>
        <v>ELCBOMBOM</v>
      </c>
      <c r="B35" s="106" t="s">
        <v>1721</v>
      </c>
      <c r="C35" s="106" t="s">
        <v>1722</v>
      </c>
      <c r="D35" s="106" t="s">
        <v>1721</v>
      </c>
      <c r="E35" s="164" t="s">
        <v>70</v>
      </c>
      <c r="F35" s="164" t="s">
        <v>69</v>
      </c>
      <c r="G35" s="164"/>
      <c r="H35" s="267" t="s">
        <v>221</v>
      </c>
      <c r="I35" s="123" t="str">
        <f>IF(H35&lt;&gt;"",VLOOKUP(H35,ELC_PROC!$H:$N,2,FALSE),"")</f>
        <v>ELC.DISTN: .01.BIOMETHANE.</v>
      </c>
      <c r="J35" s="269" t="s">
        <v>222</v>
      </c>
      <c r="K35" s="270" t="s">
        <v>119</v>
      </c>
      <c r="L35" s="271">
        <v>2018</v>
      </c>
      <c r="M35" s="271">
        <v>40</v>
      </c>
      <c r="N35" s="272">
        <v>1</v>
      </c>
      <c r="O35" s="272">
        <v>1</v>
      </c>
      <c r="P35" s="272">
        <v>1</v>
      </c>
      <c r="Q35" s="274" t="str">
        <f>IFERROR(INDEX([2]Fuel_delivery_costs!$A$3:$Z$201,
MATCH($A35,[2]Fuel_delivery_costs!$C$3:$C$201,0),
MATCH(Q$5,[2]Fuel_delivery_costs!$A$3:$Z$3,0)),"")</f>
        <v/>
      </c>
      <c r="R35" s="274" t="str">
        <f>IFERROR(INDEX([2]Fuel_delivery_costs!$A$3:$Z$201,
MATCH($A35,[2]Fuel_delivery_costs!$C$3:$C$201,0),
MATCH(R$5,[2]Fuel_delivery_costs!$A$3:$Z$3,0)),"")</f>
        <v/>
      </c>
      <c r="S35" s="275" t="str">
        <f>IFERROR(INDEX([2]Fuel_delivery_costs!$A$3:$Z$201,
MATCH($A35,[2]Fuel_delivery_costs!$C$3:$C$201,0),
MATCH(S$5,[2]Fuel_delivery_costs!$A$3:$Z$3,0)),"")</f>
        <v/>
      </c>
    </row>
    <row r="36" spans="1:21" ht="14.4" x14ac:dyDescent="0.3">
      <c r="A36" s="147" t="str">
        <f t="shared" si="0"/>
        <v>ELCHYGHYGLHPT</v>
      </c>
      <c r="B36" s="106" t="s">
        <v>1723</v>
      </c>
      <c r="C36" s="106" t="s">
        <v>1724</v>
      </c>
      <c r="D36" s="106" t="s">
        <v>1723</v>
      </c>
      <c r="E36" s="164" t="s">
        <v>70</v>
      </c>
      <c r="F36" s="164" t="s">
        <v>69</v>
      </c>
      <c r="G36" s="164"/>
      <c r="H36" s="267" t="s">
        <v>270</v>
      </c>
      <c r="I36" s="123" t="str">
        <f>IF(H36&lt;&gt;"",VLOOKUP(H36,ELC_PROC!$H:$N,2,FALSE),"")</f>
        <v>ELC.DISTN: .01.HYDROGEN.FROM-TRANSMISSION-NETWORK.</v>
      </c>
      <c r="J36" s="269" t="s">
        <v>189</v>
      </c>
      <c r="K36" s="270" t="s">
        <v>152</v>
      </c>
      <c r="L36" s="271">
        <v>2018</v>
      </c>
      <c r="M36" s="271">
        <v>40</v>
      </c>
      <c r="N36" s="272">
        <v>1</v>
      </c>
      <c r="O36" s="272">
        <v>1</v>
      </c>
      <c r="P36" s="272">
        <v>1</v>
      </c>
      <c r="Q36" s="274" t="str">
        <f>IFERROR(INDEX([2]Fuel_delivery_costs!$A$3:$Z$201,
MATCH($A36,[2]Fuel_delivery_costs!$C$3:$C$201,0),
MATCH(Q$5,[2]Fuel_delivery_costs!$A$3:$Z$3,0)),"")</f>
        <v/>
      </c>
      <c r="R36" s="274" t="str">
        <f>IFERROR(INDEX([2]Fuel_delivery_costs!$A$3:$Z$201,
MATCH($A36,[2]Fuel_delivery_costs!$C$3:$C$201,0),
MATCH(R$5,[2]Fuel_delivery_costs!$A$3:$Z$3,0)),"")</f>
        <v/>
      </c>
      <c r="S36" s="275" t="str">
        <f>IFERROR(INDEX([2]Fuel_delivery_costs!$A$3:$Z$201,
MATCH($A36,[2]Fuel_delivery_costs!$C$3:$C$201,0),
MATCH(S$5,[2]Fuel_delivery_costs!$A$3:$Z$3,0)),"")</f>
        <v/>
      </c>
    </row>
    <row r="37" spans="1:21" ht="14.4" x14ac:dyDescent="0.3">
      <c r="A37" s="147" t="str">
        <f t="shared" si="0"/>
        <v>ELCHYGDHYGLHPD</v>
      </c>
      <c r="B37" s="106" t="s">
        <v>1668</v>
      </c>
      <c r="C37" s="106" t="s">
        <v>1725</v>
      </c>
      <c r="D37" s="106" t="s">
        <v>1668</v>
      </c>
      <c r="E37" s="164" t="s">
        <v>70</v>
      </c>
      <c r="F37" s="164" t="s">
        <v>69</v>
      </c>
      <c r="G37" s="164"/>
      <c r="H37" s="267" t="s">
        <v>271</v>
      </c>
      <c r="I37" s="123" t="str">
        <f>IF(H37&lt;&gt;"",VLOOKUP(H37,ELC_PROC!$H:$N,2,FALSE),"")</f>
        <v>ELC.Wind onshore</v>
      </c>
      <c r="J37" s="269" t="s">
        <v>190</v>
      </c>
      <c r="K37" s="270" t="s">
        <v>152</v>
      </c>
      <c r="L37" s="271">
        <v>2018</v>
      </c>
      <c r="M37" s="271">
        <v>40</v>
      </c>
      <c r="N37" s="272">
        <v>1</v>
      </c>
      <c r="O37" s="272">
        <v>1</v>
      </c>
      <c r="P37" s="272">
        <v>1</v>
      </c>
      <c r="Q37" s="274" t="str">
        <f>IFERROR(INDEX([2]Fuel_delivery_costs!$A$3:$Z$201,
MATCH($A37,[2]Fuel_delivery_costs!$C$3:$C$201,0),
MATCH(Q$5,[2]Fuel_delivery_costs!$A$3:$Z$3,0)),"")</f>
        <v/>
      </c>
      <c r="R37" s="274" t="str">
        <f>IFERROR(INDEX([2]Fuel_delivery_costs!$A$3:$Z$201,
MATCH($A37,[2]Fuel_delivery_costs!$C$3:$C$201,0),
MATCH(R$5,[2]Fuel_delivery_costs!$A$3:$Z$3,0)),"")</f>
        <v/>
      </c>
      <c r="S37" s="275" t="str">
        <f>IFERROR(INDEX([2]Fuel_delivery_costs!$A$3:$Z$201,
MATCH($A37,[2]Fuel_delivery_costs!$C$3:$C$201,0),
MATCH(S$5,[2]Fuel_delivery_costs!$A$3:$Z$3,0)),"")</f>
        <v/>
      </c>
    </row>
    <row r="38" spans="1:21" ht="15" thickBot="1" x14ac:dyDescent="0.35">
      <c r="A38" s="147" t="str">
        <f t="shared" si="0"/>
        <v>ELCHYGIHYGL-IGCC</v>
      </c>
      <c r="B38" s="106" t="s">
        <v>1668</v>
      </c>
      <c r="C38" s="106" t="s">
        <v>1726</v>
      </c>
      <c r="D38" s="106" t="s">
        <v>1727</v>
      </c>
      <c r="E38" s="164" t="s">
        <v>70</v>
      </c>
      <c r="F38" s="164" t="s">
        <v>69</v>
      </c>
      <c r="G38" s="164"/>
      <c r="H38" s="277" t="s">
        <v>272</v>
      </c>
      <c r="I38" s="181" t="str">
        <f>IF(H38&lt;&gt;"",VLOOKUP(H38,ELC_PROC!$H:$N,2,FALSE),"")</f>
        <v>ELC.DISTN: .01.HYDROGEN.FROM-IGCC.</v>
      </c>
      <c r="J38" s="279" t="s">
        <v>154</v>
      </c>
      <c r="K38" s="280" t="s">
        <v>153</v>
      </c>
      <c r="L38" s="281">
        <v>2018</v>
      </c>
      <c r="M38" s="281">
        <v>40</v>
      </c>
      <c r="N38" s="282">
        <v>1</v>
      </c>
      <c r="O38" s="282">
        <v>1</v>
      </c>
      <c r="P38" s="282">
        <v>1</v>
      </c>
      <c r="Q38" s="278" t="str">
        <f>IFERROR(INDEX([2]Fuel_delivery_costs!$A$3:$Z$201,
MATCH($A38,[2]Fuel_delivery_costs!$C$3:$C$201,0),
MATCH(Q$5,[2]Fuel_delivery_costs!$A$3:$Z$3,0)),"")</f>
        <v/>
      </c>
      <c r="R38" s="278" t="str">
        <f>IFERROR(INDEX([2]Fuel_delivery_costs!$A$3:$Z$201,
MATCH($A38,[2]Fuel_delivery_costs!$C$3:$C$201,0),
MATCH(R$5,[2]Fuel_delivery_costs!$A$3:$Z$3,0)),"")</f>
        <v/>
      </c>
      <c r="S38" s="283" t="str">
        <f>IFERROR(INDEX([2]Fuel_delivery_costs!$A$3:$Z$201,
MATCH($A38,[2]Fuel_delivery_costs!$C$3:$C$201,0),
MATCH(S$5,[2]Fuel_delivery_costs!$A$3:$Z$3,0)),"")</f>
        <v/>
      </c>
    </row>
    <row r="42" spans="1:21" ht="13.8" x14ac:dyDescent="0.25">
      <c r="N42" s="171" t="s">
        <v>1432</v>
      </c>
      <c r="O42" s="171" t="s">
        <v>1433</v>
      </c>
      <c r="P42" s="171" t="s">
        <v>1434</v>
      </c>
      <c r="Q42" s="171" t="s">
        <v>1435</v>
      </c>
      <c r="R42" s="171" t="s">
        <v>2044</v>
      </c>
      <c r="S42" s="171" t="s">
        <v>1437</v>
      </c>
      <c r="T42" s="171" t="s">
        <v>1438</v>
      </c>
      <c r="U42" s="171" t="s">
        <v>1436</v>
      </c>
    </row>
    <row r="43" spans="1:21" ht="18" thickBot="1" x14ac:dyDescent="0.35">
      <c r="H43" s="142" t="s">
        <v>300</v>
      </c>
      <c r="I43" s="131"/>
      <c r="J43" s="131"/>
      <c r="K43" s="132" t="s">
        <v>85</v>
      </c>
      <c r="L43" s="133"/>
    </row>
    <row r="44" spans="1:21" ht="26.4" x14ac:dyDescent="0.25">
      <c r="H44" s="199" t="s">
        <v>86</v>
      </c>
      <c r="I44" s="200" t="s">
        <v>143</v>
      </c>
      <c r="J44" s="200" t="s">
        <v>50</v>
      </c>
      <c r="K44" s="201" t="s">
        <v>51</v>
      </c>
      <c r="L44" s="200" t="s">
        <v>82</v>
      </c>
      <c r="M44" s="200" t="s">
        <v>37</v>
      </c>
      <c r="N44" s="200" t="s">
        <v>80</v>
      </c>
      <c r="O44" s="200" t="s">
        <v>54</v>
      </c>
      <c r="P44" s="200" t="s">
        <v>68</v>
      </c>
      <c r="Q44" s="200" t="s">
        <v>79</v>
      </c>
      <c r="R44" s="200" t="s">
        <v>52</v>
      </c>
      <c r="S44" s="200" t="s">
        <v>201</v>
      </c>
      <c r="T44" s="200" t="s">
        <v>370</v>
      </c>
      <c r="U44" s="201" t="s">
        <v>365</v>
      </c>
    </row>
    <row r="45" spans="1:21" ht="105.6" x14ac:dyDescent="0.25">
      <c r="H45" s="176" t="s">
        <v>78</v>
      </c>
      <c r="I45" s="177" t="s">
        <v>144</v>
      </c>
      <c r="J45" s="177" t="s">
        <v>66</v>
      </c>
      <c r="K45" s="192" t="s">
        <v>67</v>
      </c>
      <c r="L45" s="177" t="s">
        <v>1746</v>
      </c>
      <c r="M45" s="177" t="s">
        <v>1747</v>
      </c>
      <c r="N45" s="177" t="s">
        <v>1748</v>
      </c>
      <c r="O45" s="177" t="s">
        <v>1672</v>
      </c>
      <c r="P45" s="177" t="s">
        <v>531</v>
      </c>
      <c r="Q45" s="177" t="s">
        <v>1670</v>
      </c>
      <c r="R45" s="177" t="s">
        <v>587</v>
      </c>
      <c r="S45" s="177" t="s">
        <v>1743</v>
      </c>
      <c r="T45" s="177" t="s">
        <v>1744</v>
      </c>
      <c r="U45" s="192" t="s">
        <v>366</v>
      </c>
    </row>
    <row r="46" spans="1:21" ht="40.200000000000003" thickBot="1" x14ac:dyDescent="0.3">
      <c r="H46" s="193" t="s">
        <v>77</v>
      </c>
      <c r="I46" s="197"/>
      <c r="J46" s="197"/>
      <c r="K46" s="198"/>
      <c r="L46" s="194" t="s">
        <v>1749</v>
      </c>
      <c r="M46" s="194" t="s">
        <v>1749</v>
      </c>
      <c r="N46" s="194" t="s">
        <v>1678</v>
      </c>
      <c r="O46" s="194" t="s">
        <v>1679</v>
      </c>
      <c r="P46" s="194" t="s">
        <v>1677</v>
      </c>
      <c r="Q46" s="194" t="s">
        <v>1676</v>
      </c>
      <c r="R46" s="194" t="s">
        <v>595</v>
      </c>
      <c r="S46" s="194" t="s">
        <v>1679</v>
      </c>
      <c r="T46" s="194" t="s">
        <v>1745</v>
      </c>
      <c r="U46" s="180" t="s">
        <v>367</v>
      </c>
    </row>
    <row r="47" spans="1:21" ht="14.4" x14ac:dyDescent="0.3">
      <c r="H47" s="195" t="s">
        <v>301</v>
      </c>
      <c r="I47" s="137"/>
      <c r="J47" s="137"/>
      <c r="K47" s="196"/>
      <c r="L47" s="137"/>
      <c r="M47" s="137"/>
      <c r="N47" s="137"/>
      <c r="O47" s="137"/>
      <c r="P47" s="137"/>
      <c r="Q47" s="143"/>
      <c r="R47" s="143"/>
      <c r="S47" s="137"/>
      <c r="T47" s="137"/>
      <c r="U47" s="196"/>
    </row>
    <row r="48" spans="1:21" ht="14.4" x14ac:dyDescent="0.3">
      <c r="B48" s="106" t="s">
        <v>1728</v>
      </c>
      <c r="C48" s="106" t="s">
        <v>1719</v>
      </c>
      <c r="D48" s="106" t="s">
        <v>1729</v>
      </c>
      <c r="E48" s="164" t="s">
        <v>70</v>
      </c>
      <c r="F48" s="164" t="s">
        <v>69</v>
      </c>
      <c r="G48" s="164"/>
      <c r="H48" s="284" t="s">
        <v>256</v>
      </c>
      <c r="I48" s="123" t="str">
        <f>IF(H48&lt;&gt;"",VLOOKUP(H48,ELC_PROC!$H:$N,2,FALSE),"")</f>
        <v>ELC.DISTN: .01.TRANSMISSION-NETWORK-GAS-MIX.NGA-BOM-HYG.</v>
      </c>
      <c r="J48" s="276" t="s">
        <v>71</v>
      </c>
      <c r="K48" s="270" t="s">
        <v>223</v>
      </c>
      <c r="L48" s="285">
        <v>0</v>
      </c>
      <c r="M48" s="285">
        <v>0</v>
      </c>
      <c r="N48" s="285">
        <v>1</v>
      </c>
      <c r="O48" s="285">
        <v>1</v>
      </c>
      <c r="P48" s="285">
        <v>1</v>
      </c>
      <c r="Q48" s="285">
        <v>80</v>
      </c>
      <c r="R48" s="285">
        <v>2018</v>
      </c>
      <c r="S48" s="285">
        <v>1</v>
      </c>
      <c r="T48" s="285">
        <v>3</v>
      </c>
      <c r="U48" s="286">
        <v>30</v>
      </c>
    </row>
    <row r="49" spans="2:44" ht="14.4" x14ac:dyDescent="0.3">
      <c r="B49" s="106" t="s">
        <v>1668</v>
      </c>
      <c r="C49" s="106" t="s">
        <v>1721</v>
      </c>
      <c r="D49" s="106" t="s">
        <v>1730</v>
      </c>
      <c r="E49" s="164" t="s">
        <v>1668</v>
      </c>
      <c r="F49" s="164" t="s">
        <v>1668</v>
      </c>
      <c r="G49" s="164"/>
      <c r="H49" s="287"/>
      <c r="I49" s="123" t="str">
        <f>IF(H49&lt;&gt;"",VLOOKUP(H49,ELC_PROC!$H:$N,2,FALSE),"")</f>
        <v/>
      </c>
      <c r="J49" s="276" t="s">
        <v>119</v>
      </c>
      <c r="K49" s="270" t="s">
        <v>475</v>
      </c>
      <c r="L49" s="288"/>
      <c r="M49" s="288"/>
      <c r="N49" s="288"/>
      <c r="O49" s="288"/>
      <c r="P49" s="288"/>
      <c r="Q49" s="288"/>
      <c r="R49" s="288"/>
      <c r="S49" s="285">
        <v>1</v>
      </c>
      <c r="T49" s="285">
        <v>3</v>
      </c>
      <c r="U49" s="289"/>
    </row>
    <row r="50" spans="2:44" ht="14.4" x14ac:dyDescent="0.3">
      <c r="B50" s="106" t="s">
        <v>1668</v>
      </c>
      <c r="C50" s="106" t="s">
        <v>1723</v>
      </c>
      <c r="D50" s="106" t="s">
        <v>1668</v>
      </c>
      <c r="E50" s="164" t="s">
        <v>1668</v>
      </c>
      <c r="F50" s="164" t="s">
        <v>1668</v>
      </c>
      <c r="G50" s="164"/>
      <c r="H50" s="287"/>
      <c r="I50" s="123" t="str">
        <f>IF(H50&lt;&gt;"",VLOOKUP(H50,ELC_PROC!$H:$N,2,FALSE),"")</f>
        <v/>
      </c>
      <c r="J50" s="276" t="s">
        <v>152</v>
      </c>
      <c r="K50" s="289"/>
      <c r="L50" s="288"/>
      <c r="M50" s="288"/>
      <c r="N50" s="288"/>
      <c r="O50" s="288"/>
      <c r="P50" s="288"/>
      <c r="Q50" s="288"/>
      <c r="R50" s="288"/>
      <c r="S50" s="285">
        <v>0</v>
      </c>
      <c r="T50" s="285">
        <v>3</v>
      </c>
      <c r="U50" s="289"/>
    </row>
    <row r="51" spans="2:44" ht="14.4" x14ac:dyDescent="0.3">
      <c r="H51" s="290" t="s">
        <v>302</v>
      </c>
      <c r="I51" s="137"/>
      <c r="J51" s="288"/>
      <c r="K51" s="289"/>
      <c r="L51" s="288"/>
      <c r="M51" s="288"/>
      <c r="N51" s="288"/>
      <c r="O51" s="288"/>
      <c r="P51" s="288"/>
      <c r="Q51" s="288"/>
      <c r="R51" s="288"/>
      <c r="S51" s="288"/>
      <c r="T51" s="291"/>
      <c r="U51" s="292"/>
    </row>
    <row r="52" spans="2:44" ht="14.4" x14ac:dyDescent="0.3">
      <c r="B52" s="106" t="s">
        <v>1731</v>
      </c>
      <c r="C52" s="106" t="s">
        <v>1719</v>
      </c>
      <c r="D52" s="106" t="s">
        <v>1732</v>
      </c>
      <c r="E52" s="164" t="s">
        <v>70</v>
      </c>
      <c r="F52" s="164" t="s">
        <v>69</v>
      </c>
      <c r="G52" s="164"/>
      <c r="H52" s="293" t="s">
        <v>276</v>
      </c>
      <c r="I52" s="123" t="str">
        <f>IF(H52&lt;&gt;"",VLOOKUP(H52,ELC_PROC!$H:$N,2,FALSE),"")</f>
        <v>ELC.DISTN: .01.MAINS-DISTRIBUTION-PIPES.GAS-MIX.NGA-BOM-HYG.</v>
      </c>
      <c r="J52" s="276" t="s">
        <v>71</v>
      </c>
      <c r="K52" s="270" t="s">
        <v>303</v>
      </c>
      <c r="L52" s="294">
        <f>INDEX([2]Gas_networks_data!$A$3:$AZ$54,MATCH($H52,[2]Gas_networks_data!$B$3:$B$54,0),MATCH("INVCOST",[2]Gas_networks_data!$A$3:$AZ$3,0))</f>
        <v>20.062846704527136</v>
      </c>
      <c r="M52" s="274">
        <f>INDEX([2]Gas_networks_data!$A$3:$AZ$54,MATCH($H52,[2]Gas_networks_data!$B$3:$B$54,0),MATCH("FOM",[2]Gas_networks_data!$A$3:$AZ$3,0))</f>
        <v>0.47220360007677831</v>
      </c>
      <c r="N52" s="274">
        <f>INDEX([2]Gas_networks_data!$A$3:$AZ$54,MATCH($H52,[2]Gas_networks_data!$B$3:$B$54,0),MATCH("AF",[2]Gas_networks_data!$A$3:$AZ$3,0))</f>
        <v>1</v>
      </c>
      <c r="O52" s="274">
        <f>INDEX([2]Gas_networks_data!$A$3:$AZ$54,MATCH($H52,[2]Gas_networks_data!$B$3:$B$54,0),MATCH("EFF",[2]Gas_networks_data!$A$3:$AZ$3,0))</f>
        <v>0.98289758207194799</v>
      </c>
      <c r="P52" s="274">
        <f>INDEX([2]Gas_networks_data!$A$3:$AZ$54,MATCH($H52,[2]Gas_networks_data!$B$3:$B$54,0),MATCH("CAP2ACT",[2]Gas_networks_data!$A$3:$AZ$3,0))</f>
        <v>1</v>
      </c>
      <c r="Q52" s="274">
        <f>INDEX([2]Gas_networks_data!$A$3:$AZ$54,MATCH($H52,[2]Gas_networks_data!$B$3:$B$54,0),MATCH("LIFE",[2]Gas_networks_data!$A$3:$AZ$3,0))</f>
        <v>80</v>
      </c>
      <c r="R52" s="285">
        <v>2018</v>
      </c>
      <c r="S52" s="285">
        <v>1</v>
      </c>
      <c r="T52" s="285">
        <v>3</v>
      </c>
      <c r="U52" s="286">
        <v>30</v>
      </c>
    </row>
    <row r="53" spans="2:44" ht="14.4" x14ac:dyDescent="0.3">
      <c r="B53" s="106" t="s">
        <v>1668</v>
      </c>
      <c r="C53" s="106" t="s">
        <v>1721</v>
      </c>
      <c r="D53" s="106" t="s">
        <v>1733</v>
      </c>
      <c r="E53" s="164" t="s">
        <v>1668</v>
      </c>
      <c r="F53" s="164" t="s">
        <v>1668</v>
      </c>
      <c r="G53" s="164"/>
      <c r="H53" s="287"/>
      <c r="I53" s="123" t="str">
        <f>IF(H53&lt;&gt;"",VLOOKUP(H53,ELC_PROC!$H:$N,2,FALSE),"")</f>
        <v/>
      </c>
      <c r="J53" s="276" t="s">
        <v>119</v>
      </c>
      <c r="K53" s="270" t="s">
        <v>476</v>
      </c>
      <c r="L53" s="288"/>
      <c r="M53" s="288"/>
      <c r="N53" s="288"/>
      <c r="O53" s="288"/>
      <c r="P53" s="288"/>
      <c r="Q53" s="291"/>
      <c r="R53" s="288"/>
      <c r="S53" s="285">
        <v>1</v>
      </c>
      <c r="T53" s="285">
        <v>3</v>
      </c>
      <c r="U53" s="289"/>
    </row>
    <row r="54" spans="2:44" ht="15" thickBot="1" x14ac:dyDescent="0.35">
      <c r="B54" s="106" t="s">
        <v>1668</v>
      </c>
      <c r="C54" s="106" t="s">
        <v>1723</v>
      </c>
      <c r="D54" s="106" t="s">
        <v>1668</v>
      </c>
      <c r="E54" s="164" t="s">
        <v>1668</v>
      </c>
      <c r="F54" s="164" t="s">
        <v>1668</v>
      </c>
      <c r="G54" s="164"/>
      <c r="H54" s="295"/>
      <c r="I54" s="181" t="str">
        <f>IF(H54&lt;&gt;"",VLOOKUP(H54,ELC_PROC!$H:$N,2,FALSE),"")</f>
        <v/>
      </c>
      <c r="J54" s="296" t="s">
        <v>152</v>
      </c>
      <c r="K54" s="297"/>
      <c r="L54" s="298"/>
      <c r="M54" s="298"/>
      <c r="N54" s="298"/>
      <c r="O54" s="298"/>
      <c r="P54" s="298"/>
      <c r="Q54" s="299"/>
      <c r="R54" s="298"/>
      <c r="S54" s="300">
        <v>0</v>
      </c>
      <c r="T54" s="300">
        <v>3</v>
      </c>
      <c r="U54" s="297"/>
    </row>
    <row r="58" spans="2:44" ht="14.4" x14ac:dyDescent="0.3">
      <c r="H58" s="130" t="s">
        <v>434</v>
      </c>
    </row>
    <row r="59" spans="2:44" x14ac:dyDescent="0.25">
      <c r="I59" s="106" t="s">
        <v>472</v>
      </c>
    </row>
    <row r="60" spans="2:44" x14ac:dyDescent="0.25">
      <c r="I60" s="106" t="s">
        <v>442</v>
      </c>
    </row>
    <row r="61" spans="2:44" x14ac:dyDescent="0.25">
      <c r="I61" s="106" t="s">
        <v>527</v>
      </c>
    </row>
    <row r="63" spans="2:44" ht="18" thickBot="1" x14ac:dyDescent="0.35">
      <c r="H63" s="202" t="s">
        <v>484</v>
      </c>
      <c r="I63" s="131"/>
      <c r="J63" s="131"/>
      <c r="K63" s="132" t="s">
        <v>85</v>
      </c>
      <c r="AC63" s="170" t="s">
        <v>1750</v>
      </c>
      <c r="AD63" s="106" t="s">
        <v>1751</v>
      </c>
      <c r="AE63" s="106" t="s">
        <v>1752</v>
      </c>
      <c r="AF63" s="106" t="s">
        <v>1753</v>
      </c>
      <c r="AG63" s="106" t="s">
        <v>1754</v>
      </c>
      <c r="AH63" s="106" t="s">
        <v>1755</v>
      </c>
      <c r="AI63" s="106" t="s">
        <v>1756</v>
      </c>
      <c r="AJ63" s="106" t="s">
        <v>1757</v>
      </c>
      <c r="AK63" s="106" t="s">
        <v>1758</v>
      </c>
      <c r="AL63" s="106" t="s">
        <v>1759</v>
      </c>
      <c r="AM63" s="106" t="s">
        <v>1760</v>
      </c>
      <c r="AN63" s="106" t="s">
        <v>1761</v>
      </c>
      <c r="AO63" s="106" t="s">
        <v>1762</v>
      </c>
      <c r="AP63" s="106" t="s">
        <v>1763</v>
      </c>
      <c r="AQ63" s="106" t="s">
        <v>1764</v>
      </c>
      <c r="AR63" s="106" t="s">
        <v>1765</v>
      </c>
    </row>
    <row r="64" spans="2:44" ht="39.6" x14ac:dyDescent="0.25">
      <c r="H64" s="206" t="s">
        <v>86</v>
      </c>
      <c r="I64" s="207" t="s">
        <v>49</v>
      </c>
      <c r="J64" s="207" t="s">
        <v>50</v>
      </c>
      <c r="K64" s="208" t="s">
        <v>51</v>
      </c>
      <c r="L64" s="209" t="s">
        <v>52</v>
      </c>
      <c r="M64" s="209" t="s">
        <v>68</v>
      </c>
      <c r="N64" s="209" t="s">
        <v>54</v>
      </c>
      <c r="O64" s="209" t="s">
        <v>28</v>
      </c>
      <c r="P64" s="210" t="s">
        <v>37</v>
      </c>
      <c r="Q64" s="209" t="s">
        <v>82</v>
      </c>
      <c r="R64" s="210" t="s">
        <v>79</v>
      </c>
      <c r="S64" s="209" t="s">
        <v>365</v>
      </c>
      <c r="T64" s="210" t="s">
        <v>493</v>
      </c>
      <c r="U64" s="209" t="s">
        <v>494</v>
      </c>
      <c r="V64" s="209" t="s">
        <v>495</v>
      </c>
      <c r="W64" s="209" t="s">
        <v>496</v>
      </c>
      <c r="X64" s="209" t="s">
        <v>497</v>
      </c>
      <c r="Y64" s="209" t="s">
        <v>498</v>
      </c>
      <c r="Z64" s="209" t="s">
        <v>499</v>
      </c>
      <c r="AA64" s="209" t="s">
        <v>500</v>
      </c>
      <c r="AB64" s="209" t="s">
        <v>454</v>
      </c>
      <c r="AC64" s="210" t="s">
        <v>501</v>
      </c>
      <c r="AD64" s="209" t="s">
        <v>502</v>
      </c>
      <c r="AE64" s="209" t="s">
        <v>503</v>
      </c>
      <c r="AF64" s="209" t="s">
        <v>504</v>
      </c>
      <c r="AG64" s="209" t="s">
        <v>505</v>
      </c>
      <c r="AH64" s="209" t="s">
        <v>506</v>
      </c>
      <c r="AI64" s="209" t="s">
        <v>507</v>
      </c>
      <c r="AJ64" s="209" t="s">
        <v>508</v>
      </c>
      <c r="AK64" s="209" t="s">
        <v>509</v>
      </c>
      <c r="AL64" s="209" t="s">
        <v>510</v>
      </c>
      <c r="AM64" s="209" t="s">
        <v>511</v>
      </c>
      <c r="AN64" s="209" t="s">
        <v>512</v>
      </c>
      <c r="AO64" s="209" t="s">
        <v>513</v>
      </c>
      <c r="AP64" s="209" t="s">
        <v>514</v>
      </c>
      <c r="AQ64" s="209" t="s">
        <v>515</v>
      </c>
      <c r="AR64" s="211" t="s">
        <v>516</v>
      </c>
    </row>
    <row r="65" spans="2:44" x14ac:dyDescent="0.25">
      <c r="H65" s="203" t="s">
        <v>78</v>
      </c>
      <c r="I65" s="161" t="s">
        <v>62</v>
      </c>
      <c r="J65" s="161" t="s">
        <v>66</v>
      </c>
      <c r="K65" s="178" t="s">
        <v>67</v>
      </c>
      <c r="L65" s="161" t="s">
        <v>519</v>
      </c>
      <c r="M65" s="161" t="s">
        <v>531</v>
      </c>
      <c r="N65" s="161" t="s">
        <v>1766</v>
      </c>
      <c r="O65" s="161" t="s">
        <v>485</v>
      </c>
      <c r="P65" s="158" t="s">
        <v>486</v>
      </c>
      <c r="Q65" s="161" t="s">
        <v>487</v>
      </c>
      <c r="R65" s="158" t="s">
        <v>488</v>
      </c>
      <c r="S65" s="161" t="s">
        <v>366</v>
      </c>
      <c r="T65" s="158" t="s">
        <v>1767</v>
      </c>
      <c r="U65" s="161" t="s">
        <v>1767</v>
      </c>
      <c r="V65" s="161" t="s">
        <v>1767</v>
      </c>
      <c r="W65" s="161" t="s">
        <v>1767</v>
      </c>
      <c r="X65" s="161" t="s">
        <v>1767</v>
      </c>
      <c r="Y65" s="161" t="s">
        <v>1767</v>
      </c>
      <c r="Z65" s="161" t="s">
        <v>1767</v>
      </c>
      <c r="AA65" s="161" t="s">
        <v>1767</v>
      </c>
      <c r="AB65" s="161" t="s">
        <v>1767</v>
      </c>
      <c r="AC65" s="158" t="s">
        <v>491</v>
      </c>
      <c r="AD65" s="161" t="s">
        <v>491</v>
      </c>
      <c r="AE65" s="161" t="s">
        <v>491</v>
      </c>
      <c r="AF65" s="161" t="s">
        <v>491</v>
      </c>
      <c r="AG65" s="161" t="s">
        <v>491</v>
      </c>
      <c r="AH65" s="161" t="s">
        <v>491</v>
      </c>
      <c r="AI65" s="161" t="s">
        <v>491</v>
      </c>
      <c r="AJ65" s="161" t="s">
        <v>491</v>
      </c>
      <c r="AK65" s="161" t="s">
        <v>491</v>
      </c>
      <c r="AL65" s="161" t="s">
        <v>491</v>
      </c>
      <c r="AM65" s="161" t="s">
        <v>491</v>
      </c>
      <c r="AN65" s="161" t="s">
        <v>491</v>
      </c>
      <c r="AO65" s="161" t="s">
        <v>491</v>
      </c>
      <c r="AP65" s="161" t="s">
        <v>491</v>
      </c>
      <c r="AQ65" s="161" t="s">
        <v>491</v>
      </c>
      <c r="AR65" s="178" t="s">
        <v>491</v>
      </c>
    </row>
    <row r="66" spans="2:44" ht="13.8" thickBot="1" x14ac:dyDescent="0.3">
      <c r="H66" s="204" t="s">
        <v>77</v>
      </c>
      <c r="I66" s="166"/>
      <c r="J66" s="166"/>
      <c r="K66" s="205"/>
      <c r="L66" s="135" t="s">
        <v>595</v>
      </c>
      <c r="M66" s="166" t="s">
        <v>1677</v>
      </c>
      <c r="N66" s="166" t="s">
        <v>1768</v>
      </c>
      <c r="O66" s="166" t="s">
        <v>1769</v>
      </c>
      <c r="P66" s="167" t="s">
        <v>492</v>
      </c>
      <c r="Q66" s="135" t="s">
        <v>492</v>
      </c>
      <c r="R66" s="168" t="s">
        <v>367</v>
      </c>
      <c r="S66" s="135" t="s">
        <v>367</v>
      </c>
      <c r="T66" s="167" t="s">
        <v>17</v>
      </c>
      <c r="U66" s="166" t="s">
        <v>17</v>
      </c>
      <c r="V66" s="166" t="s">
        <v>17</v>
      </c>
      <c r="W66" s="166" t="s">
        <v>17</v>
      </c>
      <c r="X66" s="166" t="s">
        <v>17</v>
      </c>
      <c r="Y66" s="166" t="s">
        <v>17</v>
      </c>
      <c r="Z66" s="166" t="s">
        <v>17</v>
      </c>
      <c r="AA66" s="166" t="s">
        <v>17</v>
      </c>
      <c r="AB66" s="166" t="s">
        <v>1745</v>
      </c>
      <c r="AC66" s="167" t="s">
        <v>1679</v>
      </c>
      <c r="AD66" s="166" t="s">
        <v>1679</v>
      </c>
      <c r="AE66" s="166" t="s">
        <v>1679</v>
      </c>
      <c r="AF66" s="166" t="s">
        <v>1679</v>
      </c>
      <c r="AG66" s="166" t="s">
        <v>1679</v>
      </c>
      <c r="AH66" s="166" t="s">
        <v>1679</v>
      </c>
      <c r="AI66" s="166" t="s">
        <v>1679</v>
      </c>
      <c r="AJ66" s="166" t="s">
        <v>1679</v>
      </c>
      <c r="AK66" s="166" t="s">
        <v>1679</v>
      </c>
      <c r="AL66" s="166" t="s">
        <v>1679</v>
      </c>
      <c r="AM66" s="166" t="s">
        <v>1679</v>
      </c>
      <c r="AN66" s="166" t="s">
        <v>1679</v>
      </c>
      <c r="AO66" s="166" t="s">
        <v>1679</v>
      </c>
      <c r="AP66" s="166" t="s">
        <v>1679</v>
      </c>
      <c r="AQ66" s="166" t="s">
        <v>1679</v>
      </c>
      <c r="AR66" s="205" t="s">
        <v>1679</v>
      </c>
    </row>
    <row r="67" spans="2:44" ht="14.4" x14ac:dyDescent="0.3">
      <c r="B67" s="106" t="s">
        <v>1734</v>
      </c>
      <c r="C67" s="106" t="s">
        <v>1735</v>
      </c>
      <c r="D67" s="106" t="s">
        <v>1736</v>
      </c>
      <c r="E67" s="164" t="s">
        <v>70</v>
      </c>
      <c r="F67" s="164" t="s">
        <v>17</v>
      </c>
      <c r="G67" s="164"/>
      <c r="H67" s="301" t="s">
        <v>2055</v>
      </c>
      <c r="I67" s="123" t="s">
        <v>2057</v>
      </c>
      <c r="J67" s="419"/>
      <c r="K67" s="302" t="s">
        <v>151</v>
      </c>
      <c r="L67" s="294">
        <v>2018</v>
      </c>
      <c r="M67" s="274">
        <v>31.536000000000001</v>
      </c>
      <c r="N67" s="274">
        <v>1</v>
      </c>
      <c r="O67" s="274">
        <v>0</v>
      </c>
      <c r="P67" s="274">
        <v>0</v>
      </c>
      <c r="Q67" s="274">
        <v>0</v>
      </c>
      <c r="R67" s="274">
        <v>100</v>
      </c>
      <c r="S67" s="274">
        <v>40</v>
      </c>
      <c r="T67" s="274">
        <v>0</v>
      </c>
      <c r="U67" s="274">
        <v>0.25</v>
      </c>
      <c r="V67" s="274">
        <v>0.5</v>
      </c>
      <c r="W67" s="274">
        <v>0</v>
      </c>
      <c r="X67" s="274">
        <v>0</v>
      </c>
      <c r="Y67" s="274">
        <v>0</v>
      </c>
      <c r="Z67" s="274">
        <v>0</v>
      </c>
      <c r="AA67" s="274">
        <v>0</v>
      </c>
      <c r="AB67" s="274">
        <v>2</v>
      </c>
      <c r="AC67" s="274">
        <v>0.46151609486316209</v>
      </c>
      <c r="AD67" s="274">
        <v>0</v>
      </c>
      <c r="AE67" s="274">
        <v>0</v>
      </c>
      <c r="AF67" s="274">
        <v>0</v>
      </c>
      <c r="AG67" s="274">
        <v>0.46151609486316209</v>
      </c>
      <c r="AH67" s="274">
        <v>0</v>
      </c>
      <c r="AI67" s="274">
        <v>0</v>
      </c>
      <c r="AJ67" s="274">
        <v>0</v>
      </c>
      <c r="AK67" s="274">
        <v>0.46151609486316209</v>
      </c>
      <c r="AL67" s="274">
        <v>0</v>
      </c>
      <c r="AM67" s="274">
        <v>0</v>
      </c>
      <c r="AN67" s="274">
        <v>0</v>
      </c>
      <c r="AO67" s="274">
        <v>0.46151609486316209</v>
      </c>
      <c r="AP67" s="274">
        <v>0</v>
      </c>
      <c r="AQ67" s="274">
        <v>0</v>
      </c>
      <c r="AR67" s="275">
        <v>0</v>
      </c>
    </row>
    <row r="68" spans="2:44" ht="15" thickBot="1" x14ac:dyDescent="0.35">
      <c r="B68" s="106" t="s">
        <v>1737</v>
      </c>
      <c r="C68" s="106" t="s">
        <v>1736</v>
      </c>
      <c r="D68" s="106" t="s">
        <v>1738</v>
      </c>
      <c r="E68" s="164" t="s">
        <v>70</v>
      </c>
      <c r="F68" s="164" t="s">
        <v>17</v>
      </c>
      <c r="G68" s="164"/>
      <c r="H68" s="303" t="s">
        <v>2056</v>
      </c>
      <c r="I68" s="181" t="s">
        <v>2058</v>
      </c>
      <c r="J68" s="304" t="s">
        <v>151</v>
      </c>
      <c r="K68" s="418"/>
      <c r="L68" s="305">
        <v>2018</v>
      </c>
      <c r="M68" s="278">
        <v>31.536000000000001</v>
      </c>
      <c r="N68" s="278">
        <v>1</v>
      </c>
      <c r="O68" s="278">
        <v>0.25391003508771925</v>
      </c>
      <c r="P68" s="278">
        <v>3.2</v>
      </c>
      <c r="Q68" s="278">
        <v>550</v>
      </c>
      <c r="R68" s="278">
        <v>100</v>
      </c>
      <c r="S68" s="278">
        <v>40</v>
      </c>
      <c r="T68" s="278">
        <v>0</v>
      </c>
      <c r="U68" s="278">
        <v>0.25</v>
      </c>
      <c r="V68" s="278">
        <v>0.5</v>
      </c>
      <c r="W68" s="278">
        <v>0</v>
      </c>
      <c r="X68" s="278">
        <v>0</v>
      </c>
      <c r="Y68" s="278">
        <v>0</v>
      </c>
      <c r="Z68" s="278">
        <v>0</v>
      </c>
      <c r="AA68" s="278">
        <v>0</v>
      </c>
      <c r="AB68" s="278">
        <v>2</v>
      </c>
      <c r="AC68" s="278">
        <v>0</v>
      </c>
      <c r="AD68" s="278">
        <v>0.25559788294528762</v>
      </c>
      <c r="AE68" s="278">
        <v>0.37861101244808976</v>
      </c>
      <c r="AF68" s="278">
        <v>7.2113023333250703E-2</v>
      </c>
      <c r="AG68" s="278">
        <v>0</v>
      </c>
      <c r="AH68" s="278">
        <v>0.25559788294528762</v>
      </c>
      <c r="AI68" s="278">
        <v>0.37861101244808976</v>
      </c>
      <c r="AJ68" s="278">
        <v>7.2113023333250703E-2</v>
      </c>
      <c r="AK68" s="278">
        <v>0</v>
      </c>
      <c r="AL68" s="278">
        <v>0.25559788294528762</v>
      </c>
      <c r="AM68" s="278">
        <v>0.37861101244808976</v>
      </c>
      <c r="AN68" s="278">
        <v>7.2113023333250703E-2</v>
      </c>
      <c r="AO68" s="278">
        <v>0</v>
      </c>
      <c r="AP68" s="278">
        <v>0.25559788294528762</v>
      </c>
      <c r="AQ68" s="278">
        <v>0.37861101244808976</v>
      </c>
      <c r="AR68" s="283">
        <v>7.2113023333250703E-2</v>
      </c>
    </row>
    <row r="69" spans="2:44" x14ac:dyDescent="0.25">
      <c r="P69" s="169"/>
      <c r="R69" s="169"/>
      <c r="T69" s="169"/>
      <c r="AB69" s="106" t="s">
        <v>521</v>
      </c>
      <c r="AC69" s="169"/>
    </row>
    <row r="70" spans="2:44" x14ac:dyDescent="0.25">
      <c r="P70" s="169"/>
      <c r="R70" s="169"/>
      <c r="T70" s="169"/>
      <c r="AC70" s="169"/>
    </row>
    <row r="71" spans="2:44" ht="18" thickBot="1" x14ac:dyDescent="0.35">
      <c r="H71" s="202" t="s">
        <v>522</v>
      </c>
      <c r="I71" s="131"/>
      <c r="J71" s="131"/>
      <c r="K71" s="132" t="s">
        <v>85</v>
      </c>
      <c r="P71" s="169"/>
      <c r="Q71" s="133"/>
      <c r="R71" s="169"/>
      <c r="T71" s="169"/>
      <c r="AC71" s="169"/>
    </row>
    <row r="72" spans="2:44" x14ac:dyDescent="0.25">
      <c r="H72" s="206" t="s">
        <v>86</v>
      </c>
      <c r="I72" s="207" t="s">
        <v>49</v>
      </c>
      <c r="J72" s="207" t="s">
        <v>50</v>
      </c>
      <c r="K72" s="208" t="s">
        <v>51</v>
      </c>
      <c r="L72" s="207" t="s">
        <v>52</v>
      </c>
      <c r="M72" s="207" t="s">
        <v>68</v>
      </c>
      <c r="N72" s="207" t="s">
        <v>54</v>
      </c>
      <c r="O72" s="207" t="s">
        <v>28</v>
      </c>
      <c r="P72" s="212" t="s">
        <v>37</v>
      </c>
      <c r="Q72" s="207" t="s">
        <v>82</v>
      </c>
      <c r="R72" s="212" t="s">
        <v>79</v>
      </c>
      <c r="S72" s="207" t="s">
        <v>365</v>
      </c>
      <c r="T72" s="212" t="s">
        <v>493</v>
      </c>
      <c r="U72" s="207" t="s">
        <v>494</v>
      </c>
      <c r="V72" s="207" t="s">
        <v>495</v>
      </c>
      <c r="W72" s="207" t="s">
        <v>496</v>
      </c>
      <c r="X72" s="207" t="s">
        <v>497</v>
      </c>
      <c r="Y72" s="207" t="s">
        <v>498</v>
      </c>
      <c r="Z72" s="207" t="s">
        <v>499</v>
      </c>
      <c r="AA72" s="207" t="s">
        <v>500</v>
      </c>
      <c r="AB72" s="207" t="s">
        <v>454</v>
      </c>
      <c r="AC72" s="212" t="s">
        <v>2030</v>
      </c>
      <c r="AD72" s="414"/>
      <c r="AE72" s="413"/>
      <c r="AF72" s="413"/>
      <c r="AG72" s="413"/>
      <c r="AH72" s="413"/>
      <c r="AI72" s="413"/>
      <c r="AJ72" s="413"/>
      <c r="AK72" s="413"/>
      <c r="AL72" s="413"/>
      <c r="AM72" s="413"/>
      <c r="AN72" s="413"/>
      <c r="AO72" s="413"/>
      <c r="AP72" s="413"/>
      <c r="AQ72" s="413"/>
      <c r="AR72" s="413"/>
    </row>
    <row r="73" spans="2:44" x14ac:dyDescent="0.25">
      <c r="H73" s="203" t="s">
        <v>78</v>
      </c>
      <c r="I73" s="161" t="s">
        <v>62</v>
      </c>
      <c r="J73" s="161" t="s">
        <v>66</v>
      </c>
      <c r="K73" s="178" t="s">
        <v>67</v>
      </c>
      <c r="L73" s="161" t="s">
        <v>519</v>
      </c>
      <c r="M73" s="161" t="s">
        <v>531</v>
      </c>
      <c r="N73" s="161" t="s">
        <v>1766</v>
      </c>
      <c r="O73" s="161" t="s">
        <v>523</v>
      </c>
      <c r="P73" s="158" t="s">
        <v>486</v>
      </c>
      <c r="Q73" s="161" t="s">
        <v>487</v>
      </c>
      <c r="R73" s="158" t="s">
        <v>488</v>
      </c>
      <c r="S73" s="161" t="s">
        <v>366</v>
      </c>
      <c r="T73" s="158" t="s">
        <v>489</v>
      </c>
      <c r="U73" s="161" t="s">
        <v>489</v>
      </c>
      <c r="V73" s="161" t="s">
        <v>489</v>
      </c>
      <c r="W73" s="161" t="s">
        <v>489</v>
      </c>
      <c r="X73" s="161" t="s">
        <v>489</v>
      </c>
      <c r="Y73" s="161" t="s">
        <v>489</v>
      </c>
      <c r="Z73" s="161" t="s">
        <v>489</v>
      </c>
      <c r="AA73" s="161" t="s">
        <v>489</v>
      </c>
      <c r="AB73" s="161" t="s">
        <v>490</v>
      </c>
      <c r="AC73" s="158" t="s">
        <v>491</v>
      </c>
      <c r="AD73" s="368"/>
    </row>
    <row r="74" spans="2:44" ht="13.8" thickBot="1" x14ac:dyDescent="0.3">
      <c r="H74" s="204" t="s">
        <v>77</v>
      </c>
      <c r="I74" s="166"/>
      <c r="J74" s="166"/>
      <c r="K74" s="205"/>
      <c r="L74" s="135" t="s">
        <v>595</v>
      </c>
      <c r="M74" s="166" t="s">
        <v>1677</v>
      </c>
      <c r="N74" s="166" t="s">
        <v>1768</v>
      </c>
      <c r="O74" s="166" t="s">
        <v>1769</v>
      </c>
      <c r="P74" s="167" t="s">
        <v>492</v>
      </c>
      <c r="Q74" s="135" t="s">
        <v>492</v>
      </c>
      <c r="R74" s="168" t="s">
        <v>367</v>
      </c>
      <c r="S74" s="135" t="s">
        <v>367</v>
      </c>
      <c r="T74" s="167" t="s">
        <v>17</v>
      </c>
      <c r="U74" s="166" t="s">
        <v>17</v>
      </c>
      <c r="V74" s="166" t="s">
        <v>17</v>
      </c>
      <c r="W74" s="166" t="s">
        <v>17</v>
      </c>
      <c r="X74" s="166" t="s">
        <v>17</v>
      </c>
      <c r="Y74" s="166" t="s">
        <v>17</v>
      </c>
      <c r="Z74" s="166" t="s">
        <v>17</v>
      </c>
      <c r="AA74" s="166" t="s">
        <v>17</v>
      </c>
      <c r="AB74" s="166" t="s">
        <v>1745</v>
      </c>
      <c r="AC74" s="167" t="s">
        <v>1679</v>
      </c>
      <c r="AD74" s="368"/>
    </row>
    <row r="75" spans="2:44" ht="14.4" x14ac:dyDescent="0.3">
      <c r="B75" s="106" t="s">
        <v>1739</v>
      </c>
      <c r="C75" s="106" t="s">
        <v>1740</v>
      </c>
      <c r="D75" s="106" t="s">
        <v>1736</v>
      </c>
      <c r="E75" s="164" t="s">
        <v>70</v>
      </c>
      <c r="F75" s="164" t="s">
        <v>17</v>
      </c>
      <c r="G75" s="164"/>
      <c r="H75" s="301" t="s">
        <v>0</v>
      </c>
      <c r="I75" s="123" t="str">
        <f>IF(H75&lt;&gt;"",VLOOKUP(H75,ELC_PROC!$H:$N,2,FALSE),"")</f>
        <v>ELC.INTERCONNECTION: .01.IMPORT.CONTINENTAL-EUROPE.</v>
      </c>
      <c r="J75" s="288"/>
      <c r="K75" s="302" t="s">
        <v>151</v>
      </c>
      <c r="L75" s="294">
        <v>2018</v>
      </c>
      <c r="M75" s="274">
        <v>31.536000000000001</v>
      </c>
      <c r="N75" s="274">
        <v>1</v>
      </c>
      <c r="O75" s="274">
        <v>0.68665593107579115</v>
      </c>
      <c r="P75" s="274">
        <v>3.2</v>
      </c>
      <c r="Q75" s="274">
        <v>739.99999999999989</v>
      </c>
      <c r="R75" s="274">
        <v>100</v>
      </c>
      <c r="S75" s="274">
        <v>40</v>
      </c>
      <c r="T75" s="274">
        <v>0</v>
      </c>
      <c r="U75" s="274">
        <v>2</v>
      </c>
      <c r="V75" s="274">
        <v>11.5</v>
      </c>
      <c r="W75" s="274">
        <v>0</v>
      </c>
      <c r="X75" s="274">
        <v>1.4000000000000021</v>
      </c>
      <c r="Y75" s="274">
        <v>0</v>
      </c>
      <c r="Z75" s="274">
        <v>0</v>
      </c>
      <c r="AA75" s="274">
        <v>0</v>
      </c>
      <c r="AB75" s="274">
        <v>2</v>
      </c>
      <c r="AC75" s="411">
        <v>0.63450163849504759</v>
      </c>
      <c r="AD75" s="415"/>
      <c r="AE75" s="357"/>
      <c r="AF75" s="357"/>
      <c r="AG75" s="357"/>
      <c r="AH75" s="357"/>
      <c r="AI75" s="357"/>
      <c r="AJ75" s="357"/>
      <c r="AK75" s="357"/>
      <c r="AL75" s="357"/>
      <c r="AM75" s="357"/>
      <c r="AN75" s="357"/>
      <c r="AO75" s="357"/>
      <c r="AP75" s="357"/>
      <c r="AQ75" s="357"/>
      <c r="AR75" s="357"/>
    </row>
    <row r="76" spans="2:44" ht="15" thickBot="1" x14ac:dyDescent="0.35">
      <c r="B76" s="106" t="s">
        <v>1741</v>
      </c>
      <c r="C76" s="106" t="s">
        <v>1736</v>
      </c>
      <c r="D76" s="106" t="s">
        <v>1742</v>
      </c>
      <c r="E76" s="164" t="s">
        <v>70</v>
      </c>
      <c r="F76" s="164" t="s">
        <v>17</v>
      </c>
      <c r="G76" s="164"/>
      <c r="H76" s="303" t="s">
        <v>2</v>
      </c>
      <c r="I76" s="181" t="str">
        <f>IF(H76&lt;&gt;"",VLOOKUP(H76,ELC_PROC!$H:$N,2,FALSE),"")</f>
        <v>ELC.INTERCONNECTION: .01.EXPORT.CONTINENTAL-EUROPE.</v>
      </c>
      <c r="J76" s="304" t="s">
        <v>151</v>
      </c>
      <c r="K76" s="297"/>
      <c r="L76" s="305">
        <v>2018</v>
      </c>
      <c r="M76" s="278">
        <v>31.536000000000001</v>
      </c>
      <c r="N76" s="278">
        <v>1</v>
      </c>
      <c r="O76" s="278">
        <v>0</v>
      </c>
      <c r="P76" s="278">
        <v>0</v>
      </c>
      <c r="Q76" s="278">
        <v>0</v>
      </c>
      <c r="R76" s="278">
        <v>100</v>
      </c>
      <c r="S76" s="278">
        <v>40</v>
      </c>
      <c r="T76" s="278">
        <v>0</v>
      </c>
      <c r="U76" s="278">
        <v>2</v>
      </c>
      <c r="V76" s="278">
        <v>11.5</v>
      </c>
      <c r="W76" s="278">
        <v>0</v>
      </c>
      <c r="X76" s="278">
        <v>1.4000000000000021</v>
      </c>
      <c r="Y76" s="278">
        <v>0</v>
      </c>
      <c r="Z76" s="278">
        <v>0</v>
      </c>
      <c r="AA76" s="278">
        <v>0</v>
      </c>
      <c r="AB76" s="278">
        <v>2</v>
      </c>
      <c r="AC76" s="412">
        <v>0</v>
      </c>
      <c r="AD76" s="415"/>
      <c r="AE76" s="357"/>
      <c r="AF76" s="357"/>
      <c r="AG76" s="357"/>
      <c r="AH76" s="357"/>
      <c r="AI76" s="357"/>
      <c r="AJ76" s="357"/>
      <c r="AK76" s="357"/>
      <c r="AL76" s="357"/>
      <c r="AM76" s="357"/>
      <c r="AN76" s="357"/>
      <c r="AO76" s="357"/>
      <c r="AP76" s="357"/>
      <c r="AQ76" s="357"/>
      <c r="AR76" s="357"/>
    </row>
    <row r="77" spans="2:44" x14ac:dyDescent="0.25">
      <c r="AB77" s="106" t="s">
        <v>521</v>
      </c>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4" tint="0.59999389629810485"/>
  </sheetPr>
  <dimension ref="A1:BF176"/>
  <sheetViews>
    <sheetView showGridLines="0" topLeftCell="G14" zoomScale="88" zoomScaleNormal="85" workbookViewId="0">
      <selection activeCell="AQ143" sqref="AQ138:AT143"/>
    </sheetView>
  </sheetViews>
  <sheetFormatPr defaultColWidth="9.109375" defaultRowHeight="15" customHeight="1" outlineLevelCol="1" x14ac:dyDescent="0.25"/>
  <cols>
    <col min="1" max="1" width="9.5546875" style="106" customWidth="1" outlineLevel="1"/>
    <col min="2" max="4" width="23.88671875" style="106" customWidth="1"/>
    <col min="5" max="6" width="9.5546875" style="106" customWidth="1"/>
    <col min="7" max="7" width="9.109375" style="106"/>
    <col min="8" max="8" width="29.33203125" style="106" customWidth="1"/>
    <col min="9" max="9" width="51" style="106" customWidth="1"/>
    <col min="10" max="10" width="18.88671875" style="106" customWidth="1"/>
    <col min="11" max="11" width="7" style="106" customWidth="1"/>
    <col min="12" max="12" width="15.33203125" style="106" customWidth="1"/>
    <col min="13" max="13" width="16.44140625" style="106" customWidth="1"/>
    <col min="14" max="14" width="2.88671875" style="106" customWidth="1"/>
    <col min="15" max="15" width="14.33203125" style="106" hidden="1" customWidth="1"/>
    <col min="16" max="16" width="10.33203125" style="106" customWidth="1"/>
    <col min="17" max="17" width="12.33203125" style="106" customWidth="1"/>
    <col min="18" max="18" width="7.6640625" style="106" customWidth="1"/>
    <col min="19" max="19" width="10.6640625" style="106" customWidth="1"/>
    <col min="20" max="21" width="11" style="106" customWidth="1"/>
    <col min="22" max="23" width="10.5546875" style="106" customWidth="1"/>
    <col min="24" max="25" width="10.6640625" style="106" customWidth="1"/>
    <col min="26" max="28" width="11.44140625" style="106" customWidth="1"/>
    <col min="29" max="29" width="11.44140625" style="148" customWidth="1"/>
    <col min="30" max="30" width="9.109375" style="106"/>
    <col min="31" max="31" width="9.5546875" style="106" customWidth="1"/>
    <col min="32" max="32" width="9.33203125" style="106" customWidth="1"/>
    <col min="33" max="33" width="9" style="106" customWidth="1"/>
    <col min="34" max="34" width="9.5546875" style="106" customWidth="1"/>
    <col min="35" max="35" width="10.109375" style="106" bestFit="1" customWidth="1"/>
    <col min="36" max="36" width="8.6640625" style="106" customWidth="1"/>
    <col min="37" max="37" width="9" style="106" customWidth="1"/>
    <col min="38" max="57" width="9.109375" style="106"/>
    <col min="58" max="58" width="12" style="106" bestFit="1" customWidth="1"/>
    <col min="59" max="16384" width="9.109375" style="106"/>
  </cols>
  <sheetData>
    <row r="1" spans="1:42" ht="21" x14ac:dyDescent="0.4">
      <c r="B1" s="109" t="s">
        <v>208</v>
      </c>
      <c r="C1" s="109"/>
      <c r="D1" s="109"/>
      <c r="E1" s="109"/>
      <c r="F1" s="109"/>
    </row>
    <row r="3" spans="1:42" ht="15" customHeight="1" x14ac:dyDescent="0.3">
      <c r="H3" s="130" t="s">
        <v>434</v>
      </c>
    </row>
    <row r="4" spans="1:42" ht="15" customHeight="1" x14ac:dyDescent="0.25">
      <c r="H4" s="417" t="s">
        <v>2036</v>
      </c>
    </row>
    <row r="5" spans="1:42" ht="15" customHeight="1" x14ac:dyDescent="0.25">
      <c r="I5" t="s">
        <v>2037</v>
      </c>
    </row>
    <row r="6" spans="1:42" ht="15" customHeight="1" x14ac:dyDescent="0.25">
      <c r="I6" s="106" t="s">
        <v>2038</v>
      </c>
    </row>
    <row r="7" spans="1:42" ht="15" customHeight="1" x14ac:dyDescent="0.25">
      <c r="H7" s="106" t="s">
        <v>473</v>
      </c>
    </row>
    <row r="8" spans="1:42" ht="15" customHeight="1" x14ac:dyDescent="0.25">
      <c r="I8" s="106" t="s">
        <v>435</v>
      </c>
    </row>
    <row r="9" spans="1:42" ht="15" customHeight="1" x14ac:dyDescent="0.25">
      <c r="H9" s="106" t="s">
        <v>474</v>
      </c>
    </row>
    <row r="10" spans="1:42" ht="15" customHeight="1" x14ac:dyDescent="0.25">
      <c r="H10" s="106" t="s">
        <v>452</v>
      </c>
      <c r="O10" s="124" t="s">
        <v>1439</v>
      </c>
      <c r="AK10" s="124" t="s">
        <v>1440</v>
      </c>
    </row>
    <row r="11" spans="1:42" ht="15" customHeight="1" x14ac:dyDescent="0.25">
      <c r="M11" s="106" t="s">
        <v>1868</v>
      </c>
    </row>
    <row r="12" spans="1:42" ht="15" customHeight="1" thickBot="1" x14ac:dyDescent="0.35">
      <c r="H12" s="142" t="s">
        <v>27</v>
      </c>
      <c r="I12" s="131"/>
      <c r="J12" s="131"/>
      <c r="K12" s="131"/>
      <c r="L12" s="131"/>
      <c r="M12" s="132" t="s">
        <v>85</v>
      </c>
      <c r="O12" s="133"/>
      <c r="P12" s="133"/>
      <c r="Q12" s="133"/>
      <c r="S12" s="133"/>
      <c r="T12" s="133"/>
      <c r="U12" s="133"/>
      <c r="V12" s="133"/>
      <c r="W12" s="133"/>
      <c r="X12" s="133"/>
      <c r="Y12" s="133"/>
      <c r="Z12" s="133"/>
      <c r="AA12" s="133"/>
      <c r="AB12" s="133"/>
      <c r="AC12" s="149"/>
    </row>
    <row r="13" spans="1:42" ht="52.8" x14ac:dyDescent="0.25">
      <c r="H13" s="232" t="s">
        <v>86</v>
      </c>
      <c r="I13" s="207" t="s">
        <v>143</v>
      </c>
      <c r="J13" s="233" t="s">
        <v>50</v>
      </c>
      <c r="K13" s="228" t="s">
        <v>353</v>
      </c>
      <c r="L13" s="228" t="s">
        <v>51</v>
      </c>
      <c r="M13" s="229" t="s">
        <v>202</v>
      </c>
      <c r="N13" s="233" t="s">
        <v>354</v>
      </c>
      <c r="O13" s="228" t="s">
        <v>203</v>
      </c>
      <c r="P13" s="233" t="s">
        <v>52</v>
      </c>
      <c r="Q13" s="233" t="s">
        <v>79</v>
      </c>
      <c r="R13" s="233" t="s">
        <v>365</v>
      </c>
      <c r="S13" s="233" t="s">
        <v>97</v>
      </c>
      <c r="T13" s="233" t="s">
        <v>82</v>
      </c>
      <c r="U13" s="233" t="s">
        <v>372</v>
      </c>
      <c r="V13" s="233" t="s">
        <v>40</v>
      </c>
      <c r="W13" s="233" t="s">
        <v>373</v>
      </c>
      <c r="X13" s="233" t="s">
        <v>39</v>
      </c>
      <c r="Y13" s="233" t="s">
        <v>374</v>
      </c>
      <c r="Z13" s="233" t="s">
        <v>38</v>
      </c>
      <c r="AA13" s="233" t="s">
        <v>375</v>
      </c>
      <c r="AB13" s="233" t="s">
        <v>181</v>
      </c>
      <c r="AC13" s="233" t="s">
        <v>81</v>
      </c>
      <c r="AD13" s="233" t="s">
        <v>37</v>
      </c>
      <c r="AE13" s="233" t="s">
        <v>28</v>
      </c>
      <c r="AF13" s="233" t="s">
        <v>149</v>
      </c>
      <c r="AG13" s="233" t="s">
        <v>54</v>
      </c>
      <c r="AH13" s="233" t="s">
        <v>68</v>
      </c>
      <c r="AI13" s="234" t="s">
        <v>121</v>
      </c>
      <c r="AJ13" s="234" t="s">
        <v>355</v>
      </c>
      <c r="AK13" s="229" t="s">
        <v>201</v>
      </c>
      <c r="AO13" s="151" t="s">
        <v>371</v>
      </c>
    </row>
    <row r="14" spans="1:42" ht="135" customHeight="1" x14ac:dyDescent="0.25">
      <c r="H14" s="214" t="s">
        <v>78</v>
      </c>
      <c r="I14" s="134" t="s">
        <v>144</v>
      </c>
      <c r="J14" s="134" t="s">
        <v>66</v>
      </c>
      <c r="K14" s="134"/>
      <c r="L14" s="134" t="s">
        <v>67</v>
      </c>
      <c r="M14" s="215"/>
      <c r="N14" s="213" t="s">
        <v>384</v>
      </c>
      <c r="O14" s="213" t="s">
        <v>586</v>
      </c>
      <c r="P14" s="146" t="s">
        <v>587</v>
      </c>
      <c r="Q14" s="213" t="s">
        <v>385</v>
      </c>
      <c r="R14" s="213" t="s">
        <v>366</v>
      </c>
      <c r="S14" s="213" t="s">
        <v>386</v>
      </c>
      <c r="T14" s="213" t="s">
        <v>387</v>
      </c>
      <c r="U14" s="213" t="s">
        <v>376</v>
      </c>
      <c r="V14" s="213" t="s">
        <v>377</v>
      </c>
      <c r="W14" s="213" t="s">
        <v>378</v>
      </c>
      <c r="X14" s="213" t="s">
        <v>379</v>
      </c>
      <c r="Y14" s="213" t="s">
        <v>380</v>
      </c>
      <c r="Z14" s="213" t="s">
        <v>381</v>
      </c>
      <c r="AA14" s="213" t="s">
        <v>382</v>
      </c>
      <c r="AB14" s="213" t="s">
        <v>383</v>
      </c>
      <c r="AC14" s="213" t="s">
        <v>388</v>
      </c>
      <c r="AD14" s="213" t="s">
        <v>1810</v>
      </c>
      <c r="AE14" s="213" t="s">
        <v>1811</v>
      </c>
      <c r="AF14" s="213" t="s">
        <v>1812</v>
      </c>
      <c r="AG14" s="150" t="s">
        <v>392</v>
      </c>
      <c r="AH14" s="213" t="s">
        <v>531</v>
      </c>
      <c r="AI14" s="177" t="s">
        <v>1813</v>
      </c>
      <c r="AJ14" s="177" t="s">
        <v>1813</v>
      </c>
      <c r="AK14" s="192" t="s">
        <v>1814</v>
      </c>
      <c r="AP14" s="152"/>
    </row>
    <row r="15" spans="1:42" ht="53.4" thickBot="1" x14ac:dyDescent="0.3">
      <c r="B15" s="401" t="s">
        <v>1681</v>
      </c>
      <c r="C15" s="401" t="s">
        <v>1682</v>
      </c>
      <c r="D15" s="401" t="s">
        <v>1683</v>
      </c>
      <c r="E15" s="402" t="s">
        <v>63</v>
      </c>
      <c r="F15" s="402" t="s">
        <v>64</v>
      </c>
      <c r="H15" s="352" t="s">
        <v>77</v>
      </c>
      <c r="M15" s="216"/>
      <c r="P15" s="353" t="s">
        <v>1815</v>
      </c>
      <c r="Q15" s="353" t="s">
        <v>1815</v>
      </c>
      <c r="R15" s="353" t="s">
        <v>367</v>
      </c>
      <c r="S15" s="353" t="s">
        <v>367</v>
      </c>
      <c r="T15" s="353" t="s">
        <v>1749</v>
      </c>
      <c r="U15" s="353" t="s">
        <v>1749</v>
      </c>
      <c r="V15" s="353" t="s">
        <v>1749</v>
      </c>
      <c r="W15" s="353" t="s">
        <v>1749</v>
      </c>
      <c r="X15" s="353" t="s">
        <v>1749</v>
      </c>
      <c r="Y15" s="353" t="s">
        <v>1749</v>
      </c>
      <c r="Z15" s="353" t="s">
        <v>1749</v>
      </c>
      <c r="AA15" s="353" t="s">
        <v>1749</v>
      </c>
      <c r="AB15" s="353" t="s">
        <v>1749</v>
      </c>
      <c r="AC15" s="354" t="s">
        <v>1680</v>
      </c>
      <c r="AD15" s="353" t="s">
        <v>1749</v>
      </c>
      <c r="AE15" s="353" t="s">
        <v>598</v>
      </c>
      <c r="AF15" s="353" t="s">
        <v>598</v>
      </c>
      <c r="AG15" s="355"/>
      <c r="AK15" s="356" t="s">
        <v>1769</v>
      </c>
    </row>
    <row r="16" spans="1:42" ht="15" customHeight="1" x14ac:dyDescent="0.3">
      <c r="A16" s="161"/>
      <c r="B16" s="398" t="s">
        <v>1770</v>
      </c>
      <c r="C16" s="398" t="s">
        <v>1687</v>
      </c>
      <c r="D16" s="398" t="s">
        <v>1771</v>
      </c>
      <c r="E16" s="399" t="str">
        <f>IFERROR(INDEX(ELC_PROC!$H$7:$M$145,MATCH($H16,ELC_PROC!$H$7:$H$145,0),MATCH(E$15,ELC_PROC!$H$7:$M$7,0)),"")</f>
        <v>PJ</v>
      </c>
      <c r="F16" s="399">
        <f>IFERROR(INDEX(ELC_PROC!$H$7:$M$145,MATCH($H16,ELC_PROC!$H$7:$H$145,0),MATCH(F$15,ELC_PROC!$H$7:$M$7,0)),"")</f>
        <v>0</v>
      </c>
      <c r="G16" s="178"/>
      <c r="H16" s="358" t="s">
        <v>255</v>
      </c>
      <c r="I16" s="359" t="str">
        <f>IF(H16&lt;&gt;"",VLOOKUP(H16,ELC_PROC!$H:$N,2,FALSE),"")</f>
        <v>ELC.GENERATION: .01.COAL-RETROFIT-TO-USE-BIOMASS.COMBUSTION.</v>
      </c>
      <c r="J16" s="360" t="s">
        <v>214</v>
      </c>
      <c r="K16" s="361"/>
      <c r="L16" s="360" t="s">
        <v>254</v>
      </c>
      <c r="M16" s="363"/>
      <c r="N16" s="361"/>
      <c r="O16" s="361"/>
      <c r="P16" s="362">
        <v>2018</v>
      </c>
      <c r="Q16" s="362">
        <v>15</v>
      </c>
      <c r="R16" s="362">
        <v>15</v>
      </c>
      <c r="S16" s="362">
        <v>-2.25</v>
      </c>
      <c r="T16" s="362">
        <v>296.6935256474128</v>
      </c>
      <c r="U16" s="362">
        <v>296.6935256474128</v>
      </c>
      <c r="V16" s="362">
        <v>296.6935256474128</v>
      </c>
      <c r="W16" s="362">
        <v>296.6935256474128</v>
      </c>
      <c r="X16" s="362">
        <v>296.6935256474128</v>
      </c>
      <c r="Y16" s="362">
        <v>296.6935256474128</v>
      </c>
      <c r="Z16" s="362">
        <v>296.6935256474128</v>
      </c>
      <c r="AA16" s="362">
        <v>296.6935256474128</v>
      </c>
      <c r="AB16" s="362">
        <v>296.6935256474128</v>
      </c>
      <c r="AC16" s="362">
        <v>6.601546773519007E-2</v>
      </c>
      <c r="AD16" s="362">
        <v>1.1956115083798551</v>
      </c>
      <c r="AE16" s="362" t="s">
        <v>1668</v>
      </c>
      <c r="AF16" s="362">
        <v>1</v>
      </c>
      <c r="AG16" s="362">
        <v>0.95681818181818179</v>
      </c>
      <c r="AH16" s="362">
        <v>75.444976076555022</v>
      </c>
      <c r="AI16" s="361"/>
      <c r="AJ16" s="361"/>
      <c r="AK16" s="363"/>
      <c r="AN16" s="171" t="s">
        <v>530</v>
      </c>
    </row>
    <row r="17" spans="1:58" s="134" customFormat="1" ht="15" customHeight="1" x14ac:dyDescent="0.3">
      <c r="B17" s="339" t="s">
        <v>1668</v>
      </c>
      <c r="C17" s="339" t="s">
        <v>1687</v>
      </c>
      <c r="D17" s="339" t="s">
        <v>1668</v>
      </c>
      <c r="E17" s="340" t="str">
        <f>IFERROR(INDEX(ELC_PROC!$H$7:$M$145,MATCH($H17,ELC_PROC!$H$7:$H$145,0),MATCH(E$15,ELC_PROC!$H$7:$M$7,0)),"")</f>
        <v>PJ</v>
      </c>
      <c r="F17" s="340">
        <f>IFERROR(INDEX(ELC_PROC!$H$7:$M$145,MATCH($H17,ELC_PROC!$H$7:$H$145,0),MATCH(F$15,ELC_PROC!$H$7:$M$7,0)),"")</f>
        <v>0</v>
      </c>
      <c r="H17" s="341" t="s">
        <v>534</v>
      </c>
      <c r="I17" s="366" t="str">
        <f>IF(H17&lt;&gt;"",VLOOKUP(H17,ELC_PROC!$H:$N,2,FALSE),"")</f>
        <v>ELC.GENERATION: .01.COAL.CCS-RETROFIT-TO-USE-BIOMASS.COMBUSTION.</v>
      </c>
      <c r="J17" s="342" t="s">
        <v>214</v>
      </c>
      <c r="K17" s="343"/>
      <c r="L17" s="342" t="s">
        <v>536</v>
      </c>
      <c r="M17" s="344"/>
      <c r="N17" s="343"/>
      <c r="O17" s="343"/>
      <c r="P17" s="367">
        <v>2018</v>
      </c>
      <c r="Q17" s="367">
        <v>15</v>
      </c>
      <c r="R17" s="367">
        <v>15</v>
      </c>
      <c r="S17" s="367">
        <v>-2.25</v>
      </c>
      <c r="T17" s="367">
        <v>296.6935256474128</v>
      </c>
      <c r="U17" s="367">
        <v>296.6935256474128</v>
      </c>
      <c r="V17" s="367">
        <v>296.6935256474128</v>
      </c>
      <c r="W17" s="367">
        <v>296.6935256474128</v>
      </c>
      <c r="X17" s="367">
        <v>296.6935256474128</v>
      </c>
      <c r="Y17" s="367">
        <v>296.6935256474128</v>
      </c>
      <c r="Z17" s="367">
        <v>296.6935256474128</v>
      </c>
      <c r="AA17" s="367">
        <v>296.6935256474128</v>
      </c>
      <c r="AB17" s="367">
        <v>296.6935256474128</v>
      </c>
      <c r="AC17" s="367">
        <v>6.601546773519007E-2</v>
      </c>
      <c r="AD17" s="367">
        <v>1.1956115083798551</v>
      </c>
      <c r="AE17" s="367" t="s">
        <v>1668</v>
      </c>
      <c r="AF17" s="367">
        <v>1</v>
      </c>
      <c r="AG17" s="367">
        <v>0.95681818181818179</v>
      </c>
      <c r="AH17" s="367">
        <v>75.444976076555022</v>
      </c>
      <c r="AI17" s="343"/>
      <c r="AJ17" s="343"/>
      <c r="AK17" s="344"/>
    </row>
    <row r="18" spans="1:58" s="134" customFormat="1" ht="15" customHeight="1" x14ac:dyDescent="0.3">
      <c r="B18" s="339" t="s">
        <v>1772</v>
      </c>
      <c r="C18" s="339" t="s">
        <v>1696</v>
      </c>
      <c r="D18" s="339" t="s">
        <v>1736</v>
      </c>
      <c r="E18" s="340" t="str">
        <f>IFERROR(INDEX(ELC_PROC!$H$7:$M$145,MATCH($H18,ELC_PROC!$H$7:$H$145,0),MATCH(E$15,ELC_PROC!$H$7:$M$7,0)),"")</f>
        <v>PJ</v>
      </c>
      <c r="F18" s="340" t="str">
        <f>IFERROR(INDEX(ELC_PROC!$H$7:$M$145,MATCH($H18,ELC_PROC!$H$7:$H$145,0),MATCH(F$15,ELC_PROC!$H$7:$M$7,0)),"")</f>
        <v>GW</v>
      </c>
      <c r="H18" s="341" t="s">
        <v>13</v>
      </c>
      <c r="I18" s="366" t="str">
        <f>IF(H18&lt;&gt;"",VLOOKUP(H18,ELC_PROC!$H:$N,2,FALSE),"")</f>
        <v>ELC.GENERATION: .01.COAL.COMBUSTION.CCS.</v>
      </c>
      <c r="J18" s="342" t="s">
        <v>74</v>
      </c>
      <c r="K18" s="343"/>
      <c r="L18" s="342" t="s">
        <v>32</v>
      </c>
      <c r="M18" s="344"/>
      <c r="N18" s="343"/>
      <c r="O18" s="343"/>
      <c r="P18" s="367">
        <v>2018</v>
      </c>
      <c r="Q18" s="367">
        <v>25</v>
      </c>
      <c r="R18" s="367">
        <v>25</v>
      </c>
      <c r="S18" s="367">
        <v>-4</v>
      </c>
      <c r="T18" s="367">
        <v>3656.0939342966203</v>
      </c>
      <c r="U18" s="367">
        <v>3656.0939342966203</v>
      </c>
      <c r="V18" s="367">
        <v>3656.0939342966203</v>
      </c>
      <c r="W18" s="367">
        <v>3656.0939342966203</v>
      </c>
      <c r="X18" s="367">
        <v>3656.0939342966203</v>
      </c>
      <c r="Y18" s="367">
        <v>3656.0939342966203</v>
      </c>
      <c r="Z18" s="367">
        <v>3656.0939342966203</v>
      </c>
      <c r="AA18" s="367">
        <v>3656.0939342966203</v>
      </c>
      <c r="AB18" s="367">
        <v>3656.0939342966203</v>
      </c>
      <c r="AC18" s="367">
        <v>0.80063202596648364</v>
      </c>
      <c r="AD18" s="367">
        <v>91.14472202449916</v>
      </c>
      <c r="AE18" s="367">
        <v>0.87860000000000005</v>
      </c>
      <c r="AF18" s="367">
        <v>0.90811945205479472</v>
      </c>
      <c r="AG18" s="367">
        <v>0.32279580000000002</v>
      </c>
      <c r="AH18" s="367">
        <v>31.536000000000001</v>
      </c>
      <c r="AI18" s="367" t="e">
        <f>'[3]GHG PJ'!$C$53/AG18*$AO18</f>
        <v>#REF!</v>
      </c>
      <c r="AJ18" s="343"/>
      <c r="AK18" s="345">
        <v>1</v>
      </c>
      <c r="AO18" s="274">
        <v>0.88961820959472082</v>
      </c>
      <c r="AP18" s="134" t="s">
        <v>1905</v>
      </c>
    </row>
    <row r="19" spans="1:58" ht="15" customHeight="1" x14ac:dyDescent="0.3">
      <c r="B19" s="153" t="s">
        <v>1668</v>
      </c>
      <c r="C19" s="153" t="s">
        <v>1668</v>
      </c>
      <c r="D19" s="153" t="s">
        <v>1668</v>
      </c>
      <c r="E19" s="147" t="str">
        <f>IFERROR(INDEX(ELC_PROC!$H$7:$M$145,MATCH($H19,ELC_PROC!$H$7:$H$145,0),MATCH(E$15,ELC_PROC!$H$7:$M$7,0)),"")</f>
        <v/>
      </c>
      <c r="F19" s="147" t="str">
        <f>IFERROR(INDEX(ELC_PROC!$H$7:$M$145,MATCH($H19,ELC_PROC!$H$7:$H$145,0),MATCH(F$15,ELC_PROC!$H$7:$M$7,0)),"")</f>
        <v/>
      </c>
      <c r="H19" s="287"/>
      <c r="I19" s="137"/>
      <c r="J19" s="276" t="s">
        <v>536</v>
      </c>
      <c r="K19" s="288"/>
      <c r="L19" s="288"/>
      <c r="M19" s="289"/>
      <c r="N19" s="288"/>
      <c r="O19" s="288"/>
      <c r="P19" s="291"/>
      <c r="Q19" s="291"/>
      <c r="R19" s="291"/>
      <c r="S19" s="291"/>
      <c r="T19" s="291"/>
      <c r="U19" s="291"/>
      <c r="V19" s="291"/>
      <c r="W19" s="291"/>
      <c r="X19" s="291"/>
      <c r="Y19" s="291"/>
      <c r="Z19" s="291"/>
      <c r="AA19" s="291"/>
      <c r="AB19" s="291"/>
      <c r="AC19" s="291"/>
      <c r="AD19" s="291"/>
      <c r="AE19" s="310"/>
      <c r="AF19" s="310"/>
      <c r="AG19" s="311"/>
      <c r="AH19" s="288"/>
      <c r="AI19" s="288"/>
      <c r="AJ19" s="288"/>
      <c r="AK19" s="286">
        <v>1</v>
      </c>
      <c r="AO19" s="137"/>
    </row>
    <row r="20" spans="1:58" ht="15" customHeight="1" x14ac:dyDescent="0.3">
      <c r="B20" s="153" t="s">
        <v>1668</v>
      </c>
      <c r="C20" s="153" t="s">
        <v>1698</v>
      </c>
      <c r="D20" s="153" t="s">
        <v>1668</v>
      </c>
      <c r="E20" s="147" t="str">
        <f>IFERROR(INDEX(ELC_PROC!$H$7:$M$145,MATCH($H20,ELC_PROC!$H$7:$H$145,0),MATCH(E$15,ELC_PROC!$H$7:$M$7,0)),"")</f>
        <v/>
      </c>
      <c r="F20" s="147" t="str">
        <f>IFERROR(INDEX(ELC_PROC!$H$7:$M$145,MATCH($H20,ELC_PROC!$H$7:$H$145,0),MATCH(F$15,ELC_PROC!$H$7:$M$7,0)),"")</f>
        <v/>
      </c>
      <c r="H20" s="287"/>
      <c r="I20" s="137"/>
      <c r="J20" s="276" t="s">
        <v>219</v>
      </c>
      <c r="K20" s="288"/>
      <c r="L20" s="288"/>
      <c r="M20" s="289"/>
      <c r="N20" s="288"/>
      <c r="O20" s="288"/>
      <c r="P20" s="291"/>
      <c r="Q20" s="291"/>
      <c r="R20" s="291"/>
      <c r="S20" s="291"/>
      <c r="T20" s="291"/>
      <c r="U20" s="291"/>
      <c r="V20" s="291"/>
      <c r="W20" s="291"/>
      <c r="X20" s="291"/>
      <c r="Y20" s="291"/>
      <c r="Z20" s="291"/>
      <c r="AA20" s="291"/>
      <c r="AB20" s="291"/>
      <c r="AC20" s="291"/>
      <c r="AD20" s="291"/>
      <c r="AE20" s="310"/>
      <c r="AF20" s="310"/>
      <c r="AG20" s="311"/>
      <c r="AH20" s="288"/>
      <c r="AI20" s="288"/>
      <c r="AJ20" s="288"/>
      <c r="AK20" s="286">
        <v>0.2</v>
      </c>
      <c r="AO20" s="137"/>
    </row>
    <row r="21" spans="1:58" ht="15" customHeight="1" x14ac:dyDescent="0.3">
      <c r="B21" s="153" t="s">
        <v>1668</v>
      </c>
      <c r="C21" s="153" t="s">
        <v>1668</v>
      </c>
      <c r="D21" s="153" t="s">
        <v>1668</v>
      </c>
      <c r="E21" s="147" t="str">
        <f>IFERROR(INDEX(ELC_PROC!$H$7:$M$145,MATCH($H21,ELC_PROC!$H$7:$H$145,0),MATCH(E$15,ELC_PROC!$H$7:$M$7,0)),"")</f>
        <v/>
      </c>
      <c r="F21" s="147" t="str">
        <f>IFERROR(INDEX(ELC_PROC!$H$7:$M$145,MATCH($H21,ELC_PROC!$H$7:$H$145,0),MATCH(F$15,ELC_PROC!$H$7:$M$7,0)),"")</f>
        <v/>
      </c>
      <c r="H21" s="287"/>
      <c r="I21" s="137"/>
      <c r="J21" s="288"/>
      <c r="K21" s="288"/>
      <c r="L21" s="288"/>
      <c r="M21" s="365" t="str">
        <f>INDEX(ELC_PROC!$P$51:$P$92,
MATCH(ELC_Generation!H18,ELC_PROC!$H$51:$H$92,0),
0)</f>
        <v>ELCWSTHEAT</v>
      </c>
      <c r="N21" s="288"/>
      <c r="O21" s="312">
        <f>10^-15</f>
        <v>1.0000000000000001E-15</v>
      </c>
      <c r="P21" s="291"/>
      <c r="Q21" s="291"/>
      <c r="R21" s="291"/>
      <c r="S21" s="291"/>
      <c r="T21" s="288"/>
      <c r="U21" s="288"/>
      <c r="V21" s="288"/>
      <c r="W21" s="288"/>
      <c r="X21" s="288"/>
      <c r="Y21" s="288"/>
      <c r="Z21" s="288"/>
      <c r="AA21" s="288"/>
      <c r="AB21" s="288"/>
      <c r="AC21" s="288"/>
      <c r="AD21" s="288"/>
      <c r="AE21" s="288"/>
      <c r="AF21" s="288"/>
      <c r="AG21" s="311"/>
      <c r="AH21" s="288"/>
      <c r="AI21" s="288"/>
      <c r="AJ21" s="288"/>
      <c r="AK21" s="289"/>
    </row>
    <row r="22" spans="1:58" s="134" customFormat="1" ht="15" customHeight="1" x14ac:dyDescent="0.3">
      <c r="B22" s="339" t="s">
        <v>1773</v>
      </c>
      <c r="C22" s="339" t="s">
        <v>1696</v>
      </c>
      <c r="D22" s="339" t="s">
        <v>1736</v>
      </c>
      <c r="E22" s="340" t="str">
        <f>IFERROR(INDEX(ELC_PROC!$H$7:$M$145,MATCH($H22,ELC_PROC!$H$7:$H$145,0),MATCH(E$15,ELC_PROC!$H$7:$M$7,0)),"")</f>
        <v>PJ</v>
      </c>
      <c r="F22" s="340" t="str">
        <f>IFERROR(INDEX(ELC_PROC!$H$7:$M$145,MATCH($H22,ELC_PROC!$H$7:$H$145,0),MATCH(F$15,ELC_PROC!$H$7:$M$7,0)),"")</f>
        <v>GW</v>
      </c>
      <c r="H22" s="341" t="s">
        <v>14</v>
      </c>
      <c r="I22" s="366" t="str">
        <f>IF(H22&lt;&gt;"",VLOOKUP(H22,ELC_PROC!$H:$N,2,FALSE),"")</f>
        <v>ELC.GENERATION: .01.COAL.COMBUSTION.CCS-READY.</v>
      </c>
      <c r="J22" s="342" t="s">
        <v>74</v>
      </c>
      <c r="K22" s="343"/>
      <c r="L22" s="342" t="s">
        <v>32</v>
      </c>
      <c r="M22" s="344"/>
      <c r="N22" s="343"/>
      <c r="O22" s="343"/>
      <c r="P22" s="367">
        <v>2018</v>
      </c>
      <c r="Q22" s="367">
        <v>35</v>
      </c>
      <c r="R22" s="367">
        <v>35</v>
      </c>
      <c r="S22" s="367">
        <v>-3</v>
      </c>
      <c r="T22" s="367">
        <v>1562.7576016196144</v>
      </c>
      <c r="U22" s="367">
        <v>1562.7576016196144</v>
      </c>
      <c r="V22" s="367">
        <v>1562.7576016196144</v>
      </c>
      <c r="W22" s="367">
        <v>1562.7576016196144</v>
      </c>
      <c r="X22" s="367">
        <v>1562.7576016196144</v>
      </c>
      <c r="Y22" s="367">
        <v>1562.3792868787332</v>
      </c>
      <c r="Z22" s="367">
        <v>1562.0052537875388</v>
      </c>
      <c r="AA22" s="367">
        <v>1562.0052537875388</v>
      </c>
      <c r="AB22" s="367">
        <v>1562.0052537875388</v>
      </c>
      <c r="AC22" s="367">
        <v>0.26702777777777775</v>
      </c>
      <c r="AD22" s="367">
        <v>40.290721127633333</v>
      </c>
      <c r="AE22" s="367">
        <v>0.87860000000000005</v>
      </c>
      <c r="AF22" s="367">
        <v>0.73</v>
      </c>
      <c r="AG22" s="367">
        <v>0.41799999999999998</v>
      </c>
      <c r="AH22" s="367">
        <v>31.536000000000001</v>
      </c>
      <c r="AI22" s="343"/>
      <c r="AJ22" s="343"/>
      <c r="AK22" s="345">
        <v>1</v>
      </c>
      <c r="AO22" s="274">
        <v>0</v>
      </c>
    </row>
    <row r="23" spans="1:58" ht="15" customHeight="1" x14ac:dyDescent="0.3">
      <c r="B23" s="153" t="s">
        <v>1668</v>
      </c>
      <c r="C23" s="153" t="s">
        <v>1771</v>
      </c>
      <c r="D23" s="153" t="s">
        <v>1668</v>
      </c>
      <c r="E23" s="147" t="str">
        <f>IFERROR(INDEX(ELC_PROC!$H$7:$M$145,MATCH($H23,ELC_PROC!$H$7:$H$145,0),MATCH(E$15,ELC_PROC!$H$7:$M$7,0)),"")</f>
        <v/>
      </c>
      <c r="F23" s="147" t="str">
        <f>IFERROR(INDEX(ELC_PROC!$H$7:$M$145,MATCH($H23,ELC_PROC!$H$7:$H$145,0),MATCH(F$15,ELC_PROC!$H$7:$M$7,0)),"")</f>
        <v/>
      </c>
      <c r="H23" s="287"/>
      <c r="I23" s="137"/>
      <c r="J23" s="276" t="s">
        <v>254</v>
      </c>
      <c r="K23" s="288"/>
      <c r="L23" s="288" t="s">
        <v>2001</v>
      </c>
      <c r="M23" s="289"/>
      <c r="N23" s="288"/>
      <c r="O23" s="288"/>
      <c r="P23" s="291"/>
      <c r="Q23" s="291"/>
      <c r="R23" s="291"/>
      <c r="S23" s="291"/>
      <c r="T23" s="291"/>
      <c r="U23" s="291"/>
      <c r="V23" s="291"/>
      <c r="W23" s="291"/>
      <c r="X23" s="291"/>
      <c r="Y23" s="291"/>
      <c r="Z23" s="291"/>
      <c r="AA23" s="291"/>
      <c r="AB23" s="291"/>
      <c r="AC23" s="291"/>
      <c r="AD23" s="291"/>
      <c r="AE23" s="310"/>
      <c r="AF23" s="310"/>
      <c r="AG23" s="311"/>
      <c r="AH23" s="288"/>
      <c r="AI23" s="288"/>
      <c r="AJ23" s="288"/>
      <c r="AK23" s="286">
        <v>1</v>
      </c>
      <c r="AM23" s="106" t="s">
        <v>1988</v>
      </c>
      <c r="AO23" s="137"/>
    </row>
    <row r="24" spans="1:58" ht="15" customHeight="1" x14ac:dyDescent="0.3">
      <c r="B24" s="153" t="s">
        <v>1668</v>
      </c>
      <c r="C24" s="153" t="s">
        <v>1698</v>
      </c>
      <c r="D24" s="153" t="s">
        <v>1668</v>
      </c>
      <c r="E24" s="147" t="str">
        <f>IFERROR(INDEX(ELC_PROC!$H$7:$M$145,MATCH($H24,ELC_PROC!$H$7:$H$145,0),MATCH(E$15,ELC_PROC!$H$7:$M$7,0)),"")</f>
        <v/>
      </c>
      <c r="F24" s="147" t="str">
        <f>IFERROR(INDEX(ELC_PROC!$H$7:$M$145,MATCH($H24,ELC_PROC!$H$7:$H$145,0),MATCH(F$15,ELC_PROC!$H$7:$M$7,0)),"")</f>
        <v/>
      </c>
      <c r="H24" s="287"/>
      <c r="I24" s="137"/>
      <c r="J24" s="276" t="s">
        <v>219</v>
      </c>
      <c r="K24" s="288"/>
      <c r="L24" s="288"/>
      <c r="M24" s="270"/>
      <c r="N24" s="288"/>
      <c r="O24" s="285"/>
      <c r="P24" s="291"/>
      <c r="Q24" s="291"/>
      <c r="R24" s="291"/>
      <c r="S24" s="291"/>
      <c r="T24" s="288"/>
      <c r="U24" s="288"/>
      <c r="V24" s="288"/>
      <c r="W24" s="288"/>
      <c r="X24" s="288"/>
      <c r="Y24" s="288"/>
      <c r="Z24" s="288"/>
      <c r="AA24" s="288"/>
      <c r="AB24" s="288"/>
      <c r="AC24" s="288"/>
      <c r="AD24" s="288"/>
      <c r="AE24" s="288"/>
      <c r="AF24" s="288"/>
      <c r="AG24" s="311"/>
      <c r="AH24" s="288"/>
      <c r="AI24" s="288"/>
      <c r="AJ24" s="288"/>
      <c r="AK24" s="286">
        <v>0.2</v>
      </c>
    </row>
    <row r="25" spans="1:58" ht="15" customHeight="1" x14ac:dyDescent="0.3">
      <c r="B25" s="153" t="s">
        <v>1668</v>
      </c>
      <c r="C25" s="153" t="s">
        <v>1668</v>
      </c>
      <c r="D25" s="153" t="s">
        <v>1668</v>
      </c>
      <c r="E25" s="147" t="str">
        <f>IFERROR(INDEX(ELC_PROC!$H$7:$M$145,MATCH($H25,ELC_PROC!$H$7:$H$145,0),MATCH(E$15,ELC_PROC!$H$7:$M$7,0)),"")</f>
        <v/>
      </c>
      <c r="F25" s="147" t="str">
        <f>IFERROR(INDEX(ELC_PROC!$H$7:$M$145,MATCH($H25,ELC_PROC!$H$7:$H$145,0),MATCH(F$15,ELC_PROC!$H$7:$M$7,0)),"")</f>
        <v/>
      </c>
      <c r="H25" s="287"/>
      <c r="I25" s="137"/>
      <c r="J25" s="288"/>
      <c r="K25" s="288"/>
      <c r="L25" s="288"/>
      <c r="M25" s="365" t="str">
        <f>INDEX(ELC_PROC!$P$51:$P$92,
MATCH(ELC_Generation!H22,ELC_PROC!$H$51:$H$92,0),
0)</f>
        <v>ELCWSTHEAT</v>
      </c>
      <c r="N25" s="288"/>
      <c r="O25" s="312">
        <f>10^-15</f>
        <v>1.0000000000000001E-15</v>
      </c>
      <c r="P25" s="291"/>
      <c r="Q25" s="291"/>
      <c r="R25" s="291"/>
      <c r="S25" s="291"/>
      <c r="T25" s="288"/>
      <c r="U25" s="288"/>
      <c r="V25" s="288"/>
      <c r="W25" s="288"/>
      <c r="X25" s="288"/>
      <c r="Y25" s="288"/>
      <c r="Z25" s="288"/>
      <c r="AA25" s="288"/>
      <c r="AB25" s="288"/>
      <c r="AC25" s="288"/>
      <c r="AD25" s="288"/>
      <c r="AE25" s="288"/>
      <c r="AF25" s="288"/>
      <c r="AG25" s="311"/>
      <c r="AH25" s="288"/>
      <c r="AI25" s="288"/>
      <c r="AJ25" s="288"/>
      <c r="AK25" s="289"/>
    </row>
    <row r="26" spans="1:58" s="134" customFormat="1" ht="15" customHeight="1" x14ac:dyDescent="0.3">
      <c r="B26" s="339" t="s">
        <v>1774</v>
      </c>
      <c r="C26" s="339" t="s">
        <v>1775</v>
      </c>
      <c r="D26" s="339" t="s">
        <v>1776</v>
      </c>
      <c r="E26" s="340" t="str">
        <f>IFERROR(INDEX(ELC_PROC!$H$7:$M$145,MATCH($H26,ELC_PROC!$H$7:$H$145,0),MATCH(E$15,ELC_PROC!$H$7:$M$7,0)),"")</f>
        <v>PJ</v>
      </c>
      <c r="F26" s="340" t="str">
        <f>IFERROR(INDEX(ELC_PROC!$H$7:$M$145,MATCH($H26,ELC_PROC!$H$7:$H$145,0),MATCH(F$15,ELC_PROC!$H$7:$M$7,0)),"")</f>
        <v>GW</v>
      </c>
      <c r="H26" s="341" t="s">
        <v>12</v>
      </c>
      <c r="I26" s="366" t="str">
        <f>IF(H26&lt;&gt;"",VLOOKUP(H26,ELC_PROC!$H:$N,2,FALSE),"")</f>
        <v>ELC.GENERATION: .01.COAL.COMBUSTION.CCS-RETROFIT.</v>
      </c>
      <c r="J26" s="342" t="s">
        <v>2001</v>
      </c>
      <c r="K26" s="346"/>
      <c r="L26" s="342" t="s">
        <v>32</v>
      </c>
      <c r="M26" s="344"/>
      <c r="N26" s="343"/>
      <c r="O26" s="343"/>
      <c r="P26" s="367">
        <v>2018</v>
      </c>
      <c r="Q26" s="367">
        <v>25</v>
      </c>
      <c r="R26" s="367">
        <v>25</v>
      </c>
      <c r="S26" s="367">
        <v>-3.5</v>
      </c>
      <c r="T26" s="367">
        <v>1863.453389099828</v>
      </c>
      <c r="U26" s="367">
        <v>1863.453389099828</v>
      </c>
      <c r="V26" s="367">
        <v>1863.453389099828</v>
      </c>
      <c r="W26" s="367">
        <v>1863.453389099828</v>
      </c>
      <c r="X26" s="367">
        <v>1863.453389099828</v>
      </c>
      <c r="Y26" s="367">
        <v>1863.453389099828</v>
      </c>
      <c r="Z26" s="367">
        <v>1863.453389099828</v>
      </c>
      <c r="AA26" s="367">
        <v>1863.453389099828</v>
      </c>
      <c r="AB26" s="367">
        <v>1863.453389099828</v>
      </c>
      <c r="AC26" s="367">
        <v>0.53951827905422933</v>
      </c>
      <c r="AD26" s="367">
        <v>45.2858714010342</v>
      </c>
      <c r="AE26" s="367">
        <v>0</v>
      </c>
      <c r="AF26" s="367">
        <v>0.90811945205479472</v>
      </c>
      <c r="AG26" s="367">
        <v>0.73806889952153121</v>
      </c>
      <c r="AH26" s="367">
        <v>31.536000000000001</v>
      </c>
      <c r="AI26" s="367">
        <f>'[2]GHG PJ'!$C$53/(AG22*AG26)*$AO26</f>
        <v>251.74899809810589</v>
      </c>
      <c r="AJ26" s="343"/>
      <c r="AK26" s="344"/>
      <c r="AM26" s="134" t="s">
        <v>1989</v>
      </c>
      <c r="AO26" s="274">
        <v>0.88961820959472082</v>
      </c>
      <c r="AP26" s="134" t="s">
        <v>1995</v>
      </c>
    </row>
    <row r="27" spans="1:58" s="134" customFormat="1" ht="14.4" x14ac:dyDescent="0.3">
      <c r="A27" s="134" t="s">
        <v>359</v>
      </c>
      <c r="B27" s="339" t="s">
        <v>1777</v>
      </c>
      <c r="C27" s="339" t="s">
        <v>1700</v>
      </c>
      <c r="D27" s="339" t="s">
        <v>1736</v>
      </c>
      <c r="E27" s="340" t="str">
        <f>IFERROR(INDEX(ELC_PROC!$H$7:$M$145,MATCH($H27,ELC_PROC!$H$7:$H$145,0),MATCH(E$15,ELC_PROC!$H$7:$M$7,0)),"")</f>
        <v>PJ</v>
      </c>
      <c r="F27" s="340" t="str">
        <f>IFERROR(INDEX(ELC_PROC!$H$7:$M$145,MATCH($H27,ELC_PROC!$H$7:$H$145,0),MATCH(F$15,ELC_PROC!$H$7:$M$7,0)),"")</f>
        <v>GW</v>
      </c>
      <c r="H27" s="341" t="s">
        <v>359</v>
      </c>
      <c r="I27" s="366" t="str">
        <f>IF(H27&lt;&gt;"",VLOOKUP(H27,ELC_PROC!$H:$N,2,FALSE),"")</f>
        <v>ELC.GENERATION: .01.MANUFACTURED-FUEL.GAS-TURBINE.DUMMY.TECH</v>
      </c>
      <c r="J27" s="342" t="s">
        <v>76</v>
      </c>
      <c r="K27" s="343"/>
      <c r="L27" s="342" t="s">
        <v>32</v>
      </c>
      <c r="M27" s="344"/>
      <c r="N27" s="343"/>
      <c r="O27" s="343"/>
      <c r="P27" s="367">
        <f>P39</f>
        <v>2018</v>
      </c>
      <c r="Q27" s="367">
        <f>Q39</f>
        <v>25</v>
      </c>
      <c r="R27" s="367">
        <f>R39</f>
        <v>25</v>
      </c>
      <c r="S27" s="367">
        <f>S39</f>
        <v>-2</v>
      </c>
      <c r="T27" s="367">
        <f t="shared" ref="T27:AD27" si="0">T39*$AP$27</f>
        <v>370.47078262601156</v>
      </c>
      <c r="U27" s="367">
        <f t="shared" si="0"/>
        <v>370.47078262601156</v>
      </c>
      <c r="V27" s="367">
        <f t="shared" si="0"/>
        <v>370.47078262601156</v>
      </c>
      <c r="W27" s="367">
        <f t="shared" si="0"/>
        <v>370.47078262601156</v>
      </c>
      <c r="X27" s="367">
        <f t="shared" si="0"/>
        <v>370.47078262601156</v>
      </c>
      <c r="Y27" s="367">
        <f t="shared" si="0"/>
        <v>370.47078262601156</v>
      </c>
      <c r="Z27" s="367">
        <f t="shared" si="0"/>
        <v>370.47078262601156</v>
      </c>
      <c r="AA27" s="367">
        <f t="shared" si="0"/>
        <v>370.47078262601156</v>
      </c>
      <c r="AB27" s="367">
        <f t="shared" si="0"/>
        <v>370.47078262601156</v>
      </c>
      <c r="AC27" s="367">
        <f t="shared" ref="AC27" si="1">AC39*$AP$27</f>
        <v>0.88049737685848928</v>
      </c>
      <c r="AD27" s="367">
        <f t="shared" si="0"/>
        <v>9.3558801729291474</v>
      </c>
      <c r="AE27" s="367">
        <f>AE39</f>
        <v>0.94540000000000002</v>
      </c>
      <c r="AF27" s="367">
        <f>AF39</f>
        <v>0.96416000000000024</v>
      </c>
      <c r="AG27" s="367">
        <f>AG39</f>
        <v>0.35182493999999997</v>
      </c>
      <c r="AH27" s="367">
        <f>AH39</f>
        <v>31.536000000000001</v>
      </c>
      <c r="AI27" s="347"/>
      <c r="AJ27" s="347"/>
      <c r="AK27" s="348"/>
      <c r="AP27" s="349">
        <v>1.2</v>
      </c>
      <c r="AQ27" s="350" t="s">
        <v>463</v>
      </c>
      <c r="BC27" s="134" t="s">
        <v>356</v>
      </c>
      <c r="BD27" s="134" t="s">
        <v>32</v>
      </c>
      <c r="BE27" s="134" t="s">
        <v>357</v>
      </c>
      <c r="BF27" s="351">
        <v>2.7678373308829998E-3</v>
      </c>
    </row>
    <row r="28" spans="1:58" thickBot="1" x14ac:dyDescent="0.35">
      <c r="B28" s="153" t="s">
        <v>1668</v>
      </c>
      <c r="C28" s="153" t="s">
        <v>1702</v>
      </c>
      <c r="D28" s="153" t="s">
        <v>1668</v>
      </c>
      <c r="E28" s="147" t="str">
        <f>IFERROR(INDEX(ELC_PROC!$H$7:$M$145,MATCH($H28,ELC_PROC!$H$7:$H$145,0),MATCH(E$15,ELC_PROC!$H$7:$M$7,0)),"")</f>
        <v/>
      </c>
      <c r="F28" s="147" t="str">
        <f>IFERROR(INDEX(ELC_PROC!$H$7:$M$145,MATCH($H28,ELC_PROC!$H$7:$H$145,0),MATCH(F$15,ELC_PROC!$H$7:$M$7,0)),"")</f>
        <v/>
      </c>
      <c r="H28" s="295"/>
      <c r="I28" s="364" t="str">
        <f>IF(H28&lt;&gt;"",VLOOKUP(H28,ELC_PROC!$H:$N,2,FALSE),"")</f>
        <v/>
      </c>
      <c r="J28" s="296" t="s">
        <v>295</v>
      </c>
      <c r="K28" s="298"/>
      <c r="L28" s="298"/>
      <c r="M28" s="297"/>
      <c r="N28" s="298"/>
      <c r="O28" s="298"/>
      <c r="P28" s="298"/>
      <c r="Q28" s="298"/>
      <c r="R28" s="299"/>
      <c r="S28" s="299"/>
      <c r="T28" s="298"/>
      <c r="U28" s="298"/>
      <c r="V28" s="298"/>
      <c r="W28" s="298"/>
      <c r="X28" s="298"/>
      <c r="Y28" s="298"/>
      <c r="Z28" s="298"/>
      <c r="AA28" s="298"/>
      <c r="AB28" s="298"/>
      <c r="AC28" s="298"/>
      <c r="AD28" s="298"/>
      <c r="AE28" s="298"/>
      <c r="AF28" s="299"/>
      <c r="AG28" s="313"/>
      <c r="AH28" s="298"/>
      <c r="AI28" s="298"/>
      <c r="AJ28" s="298"/>
      <c r="AK28" s="297"/>
      <c r="AP28" s="106" t="s">
        <v>449</v>
      </c>
      <c r="BC28" s="106" t="s">
        <v>356</v>
      </c>
      <c r="BD28" s="106" t="s">
        <v>32</v>
      </c>
      <c r="BE28" s="106" t="s">
        <v>358</v>
      </c>
      <c r="BF28" s="124">
        <v>568.97632707095795</v>
      </c>
    </row>
    <row r="29" spans="1:58" ht="15" customHeight="1" x14ac:dyDescent="0.25">
      <c r="H29" s="110"/>
      <c r="AG29" s="110"/>
    </row>
    <row r="30" spans="1:58" ht="15" customHeight="1" x14ac:dyDescent="0.25">
      <c r="H30" s="110"/>
      <c r="AG30" s="110"/>
    </row>
    <row r="31" spans="1:58" ht="15" customHeight="1" x14ac:dyDescent="0.25">
      <c r="H31" s="110"/>
      <c r="P31" s="154"/>
      <c r="AG31" s="110"/>
    </row>
    <row r="32" spans="1:58" ht="15" customHeight="1" thickBot="1" x14ac:dyDescent="0.35">
      <c r="H32" s="155" t="s">
        <v>41</v>
      </c>
      <c r="I32" s="131"/>
      <c r="J32" s="131"/>
      <c r="K32" s="131"/>
      <c r="L32" s="131"/>
      <c r="M32" s="132" t="s">
        <v>85</v>
      </c>
      <c r="N32" s="133"/>
      <c r="O32" s="133"/>
      <c r="P32" s="133"/>
      <c r="Q32" s="133"/>
      <c r="S32" s="133"/>
      <c r="T32" s="133"/>
      <c r="U32" s="133"/>
      <c r="V32" s="133"/>
      <c r="W32" s="133"/>
      <c r="AG32" s="110"/>
    </row>
    <row r="33" spans="1:42" ht="47.25" customHeight="1" x14ac:dyDescent="0.25">
      <c r="H33" s="232" t="s">
        <v>86</v>
      </c>
      <c r="I33" s="207" t="s">
        <v>143</v>
      </c>
      <c r="J33" s="228" t="s">
        <v>50</v>
      </c>
      <c r="K33" s="228" t="s">
        <v>353</v>
      </c>
      <c r="L33" s="228" t="s">
        <v>51</v>
      </c>
      <c r="M33" s="228" t="s">
        <v>202</v>
      </c>
      <c r="N33" s="232" t="s">
        <v>354</v>
      </c>
      <c r="O33" s="228" t="s">
        <v>203</v>
      </c>
      <c r="P33" s="233" t="s">
        <v>52</v>
      </c>
      <c r="Q33" s="233" t="s">
        <v>79</v>
      </c>
      <c r="R33" s="233" t="s">
        <v>365</v>
      </c>
      <c r="S33" s="233" t="s">
        <v>97</v>
      </c>
      <c r="T33" s="233" t="s">
        <v>82</v>
      </c>
      <c r="U33" s="233" t="s">
        <v>372</v>
      </c>
      <c r="V33" s="233" t="s">
        <v>40</v>
      </c>
      <c r="W33" s="233" t="s">
        <v>373</v>
      </c>
      <c r="X33" s="233" t="s">
        <v>39</v>
      </c>
      <c r="Y33" s="233" t="s">
        <v>374</v>
      </c>
      <c r="Z33" s="233" t="s">
        <v>38</v>
      </c>
      <c r="AA33" s="233" t="s">
        <v>375</v>
      </c>
      <c r="AB33" s="233" t="s">
        <v>181</v>
      </c>
      <c r="AC33" s="233" t="s">
        <v>81</v>
      </c>
      <c r="AD33" s="233" t="s">
        <v>37</v>
      </c>
      <c r="AE33" s="233" t="s">
        <v>28</v>
      </c>
      <c r="AF33" s="233" t="s">
        <v>149</v>
      </c>
      <c r="AG33" s="233" t="s">
        <v>54</v>
      </c>
      <c r="AH33" s="233" t="s">
        <v>68</v>
      </c>
      <c r="AI33" s="234" t="s">
        <v>122</v>
      </c>
      <c r="AJ33" s="235" t="s">
        <v>355</v>
      </c>
      <c r="AM33" s="151" t="s">
        <v>371</v>
      </c>
      <c r="AP33" s="124" t="s">
        <v>1441</v>
      </c>
    </row>
    <row r="34" spans="1:42" ht="52.8" x14ac:dyDescent="0.25">
      <c r="H34" s="214" t="s">
        <v>78</v>
      </c>
      <c r="I34" s="134" t="s">
        <v>144</v>
      </c>
      <c r="J34" s="134" t="s">
        <v>66</v>
      </c>
      <c r="K34" s="134"/>
      <c r="L34" s="134" t="s">
        <v>67</v>
      </c>
      <c r="M34" s="134"/>
      <c r="N34" s="217" t="s">
        <v>384</v>
      </c>
      <c r="O34" s="134" t="s">
        <v>586</v>
      </c>
      <c r="P34" s="106" t="s">
        <v>587</v>
      </c>
      <c r="Q34" s="134" t="s">
        <v>385</v>
      </c>
      <c r="R34" s="134" t="s">
        <v>366</v>
      </c>
      <c r="S34" s="134" t="s">
        <v>386</v>
      </c>
      <c r="T34" s="134" t="s">
        <v>387</v>
      </c>
      <c r="U34" s="134" t="s">
        <v>376</v>
      </c>
      <c r="V34" s="134" t="s">
        <v>377</v>
      </c>
      <c r="W34" s="134" t="s">
        <v>378</v>
      </c>
      <c r="X34" s="134" t="s">
        <v>379</v>
      </c>
      <c r="Y34" s="134" t="s">
        <v>380</v>
      </c>
      <c r="Z34" s="134" t="s">
        <v>381</v>
      </c>
      <c r="AA34" s="134" t="s">
        <v>382</v>
      </c>
      <c r="AB34" s="134" t="s">
        <v>383</v>
      </c>
      <c r="AC34" s="134" t="s">
        <v>388</v>
      </c>
      <c r="AD34" s="134" t="s">
        <v>389</v>
      </c>
      <c r="AE34" s="134" t="s">
        <v>390</v>
      </c>
      <c r="AF34" s="134" t="s">
        <v>391</v>
      </c>
      <c r="AG34" s="150" t="s">
        <v>392</v>
      </c>
      <c r="AH34" s="134" t="s">
        <v>531</v>
      </c>
      <c r="AI34" s="177" t="s">
        <v>1813</v>
      </c>
      <c r="AJ34" s="192" t="s">
        <v>1813</v>
      </c>
      <c r="AP34" s="128">
        <v>50</v>
      </c>
    </row>
    <row r="35" spans="1:42" ht="27" thickBot="1" x14ac:dyDescent="0.3">
      <c r="H35" s="352" t="s">
        <v>77</v>
      </c>
      <c r="N35" s="368"/>
      <c r="P35" s="353" t="s">
        <v>1815</v>
      </c>
      <c r="Q35" s="353" t="s">
        <v>1815</v>
      </c>
      <c r="R35" s="353" t="s">
        <v>367</v>
      </c>
      <c r="S35" s="353" t="s">
        <v>367</v>
      </c>
      <c r="T35" s="353" t="s">
        <v>1749</v>
      </c>
      <c r="U35" s="353" t="s">
        <v>1749</v>
      </c>
      <c r="V35" s="353" t="s">
        <v>1749</v>
      </c>
      <c r="W35" s="353" t="s">
        <v>1749</v>
      </c>
      <c r="X35" s="353" t="s">
        <v>1749</v>
      </c>
      <c r="Y35" s="353" t="s">
        <v>1749</v>
      </c>
      <c r="Z35" s="353" t="s">
        <v>1749</v>
      </c>
      <c r="AA35" s="353" t="s">
        <v>1749</v>
      </c>
      <c r="AB35" s="353" t="s">
        <v>1749</v>
      </c>
      <c r="AC35" s="354" t="s">
        <v>1680</v>
      </c>
      <c r="AD35" s="353" t="s">
        <v>1749</v>
      </c>
      <c r="AE35" s="353" t="s">
        <v>598</v>
      </c>
      <c r="AF35" s="353" t="s">
        <v>598</v>
      </c>
      <c r="AG35" s="355"/>
      <c r="AJ35" s="216"/>
    </row>
    <row r="36" spans="1:42" ht="15" customHeight="1" x14ac:dyDescent="0.3">
      <c r="A36" s="134"/>
      <c r="B36" s="400" t="s">
        <v>1964</v>
      </c>
      <c r="C36" s="339" t="s">
        <v>1729</v>
      </c>
      <c r="D36" s="339" t="s">
        <v>1736</v>
      </c>
      <c r="E36" s="340" t="str">
        <f>IFERROR(INDEX(ELC_PROC!$H$7:$M$145,MATCH($H36,ELC_PROC!$H$7:$H$145,0),MATCH(E$15,ELC_PROC!$H$7:$M$7,0)),"")</f>
        <v>PJ</v>
      </c>
      <c r="F36" s="340" t="str">
        <f>IFERROR(INDEX(ELC_PROC!$H$7:$M$145,MATCH($H36,ELC_PROC!$H$7:$H$145,0),MATCH(F$15,ELC_PROC!$H$7:$M$7,0)),"")</f>
        <v>GW</v>
      </c>
      <c r="G36" s="215"/>
      <c r="H36" s="358" t="s">
        <v>1956</v>
      </c>
      <c r="I36" s="359" t="str">
        <f>IF(H36&lt;&gt;"",VLOOKUP(H36,ELC_PROC!$H:$N,2,FALSE),"")</f>
        <v>ELC.GENERATION: .01.NATURAL-GAS.RECIPRICATING.ENGINE.</v>
      </c>
      <c r="J36" s="360" t="s">
        <v>223</v>
      </c>
      <c r="K36" s="361"/>
      <c r="L36" s="360" t="s">
        <v>32</v>
      </c>
      <c r="M36" s="363"/>
      <c r="N36" s="361"/>
      <c r="O36" s="361"/>
      <c r="P36" s="362">
        <v>2018</v>
      </c>
      <c r="Q36" s="362">
        <v>15</v>
      </c>
      <c r="R36" s="362">
        <v>15</v>
      </c>
      <c r="S36" s="362">
        <v>-1</v>
      </c>
      <c r="T36" s="362">
        <v>309.75605756344316</v>
      </c>
      <c r="U36" s="362">
        <v>309.75605756344316</v>
      </c>
      <c r="V36" s="362">
        <v>309.75605756344316</v>
      </c>
      <c r="W36" s="362">
        <v>309.75605756344316</v>
      </c>
      <c r="X36" s="362">
        <v>309.75605756344316</v>
      </c>
      <c r="Y36" s="362">
        <v>309.75605756344316</v>
      </c>
      <c r="Z36" s="362">
        <v>309.75605756344316</v>
      </c>
      <c r="AA36" s="362">
        <v>309.75605756344316</v>
      </c>
      <c r="AB36" s="362">
        <v>309.75605756344316</v>
      </c>
      <c r="AC36" s="362">
        <v>0.51860317449608506</v>
      </c>
      <c r="AD36" s="362">
        <v>-21.032170397293498</v>
      </c>
      <c r="AE36" s="362">
        <v>0.94540000000000002</v>
      </c>
      <c r="AF36" s="362">
        <v>0.94266666666666699</v>
      </c>
      <c r="AG36" s="362">
        <v>0.32335199999999997</v>
      </c>
      <c r="AH36" s="362">
        <v>31.536000000000001</v>
      </c>
      <c r="AI36" s="361"/>
      <c r="AJ36" s="363"/>
      <c r="AM36" s="274">
        <v>0</v>
      </c>
    </row>
    <row r="37" spans="1:42" ht="15" customHeight="1" x14ac:dyDescent="0.3">
      <c r="B37" s="153" t="s">
        <v>1668</v>
      </c>
      <c r="C37" s="153" t="s">
        <v>1730</v>
      </c>
      <c r="D37" s="153" t="s">
        <v>1668</v>
      </c>
      <c r="E37" s="147" t="str">
        <f>IFERROR(INDEX(ELC_PROC!$H$7:$M$145,MATCH($H37,ELC_PROC!$H$7:$H$145,0),MATCH(E$15,ELC_PROC!$H$7:$M$7,0)),"")</f>
        <v/>
      </c>
      <c r="F37" s="147" t="str">
        <f>IFERROR(INDEX(ELC_PROC!$H$7:$M$145,MATCH($H37,ELC_PROC!$H$7:$H$145,0),MATCH(F$15,ELC_PROC!$H$7:$M$7,0)),"")</f>
        <v/>
      </c>
      <c r="H37" s="287"/>
      <c r="I37" s="137"/>
      <c r="J37" s="276" t="s">
        <v>475</v>
      </c>
      <c r="K37" s="288"/>
      <c r="L37" s="288"/>
      <c r="M37" s="289"/>
      <c r="N37" s="288"/>
      <c r="O37" s="288"/>
      <c r="P37" s="291"/>
      <c r="Q37" s="291"/>
      <c r="R37" s="291"/>
      <c r="S37" s="291"/>
      <c r="T37" s="291"/>
      <c r="U37" s="291"/>
      <c r="V37" s="291"/>
      <c r="W37" s="291"/>
      <c r="X37" s="291"/>
      <c r="Y37" s="291"/>
      <c r="Z37" s="291"/>
      <c r="AA37" s="291"/>
      <c r="AB37" s="291"/>
      <c r="AC37" s="291"/>
      <c r="AD37" s="291"/>
      <c r="AE37" s="310"/>
      <c r="AF37" s="310"/>
      <c r="AG37" s="311"/>
      <c r="AH37" s="288"/>
      <c r="AI37" s="288"/>
      <c r="AJ37" s="289"/>
      <c r="AM37" s="137"/>
    </row>
    <row r="38" spans="1:42" ht="15" customHeight="1" x14ac:dyDescent="0.3">
      <c r="B38" s="153" t="s">
        <v>1668</v>
      </c>
      <c r="C38" s="153" t="s">
        <v>1668</v>
      </c>
      <c r="D38" s="153" t="s">
        <v>1668</v>
      </c>
      <c r="E38" s="147" t="str">
        <f>IFERROR(INDEX(ELC_PROC!$H$7:$M$145,MATCH($H38,ELC_PROC!$H$7:$H$145,0),MATCH(E$15,ELC_PROC!$H$7:$M$7,0)),"")</f>
        <v/>
      </c>
      <c r="F38" s="147" t="str">
        <f>IFERROR(INDEX(ELC_PROC!$H$7:$M$145,MATCH($H38,ELC_PROC!$H$7:$H$145,0),MATCH(F$15,ELC_PROC!$H$7:$M$7,0)),"")</f>
        <v/>
      </c>
      <c r="H38" s="287"/>
      <c r="I38" s="137"/>
      <c r="J38" s="288"/>
      <c r="K38" s="288"/>
      <c r="L38" s="288"/>
      <c r="M38" s="365" t="str">
        <f>INDEX(ELC_PROC!$P$51:$P$92,
MATCH(ELC_Generation!H36,ELC_PROC!$H$51:$H$92,0),
0)</f>
        <v>ELCWSTHEAT</v>
      </c>
      <c r="N38" s="288"/>
      <c r="O38" s="312">
        <f>10^-15</f>
        <v>1.0000000000000001E-15</v>
      </c>
      <c r="P38" s="291"/>
      <c r="Q38" s="291"/>
      <c r="R38" s="291"/>
      <c r="S38" s="291"/>
      <c r="T38" s="288"/>
      <c r="U38" s="288"/>
      <c r="V38" s="288"/>
      <c r="W38" s="288"/>
      <c r="X38" s="288"/>
      <c r="Y38" s="288"/>
      <c r="Z38" s="288"/>
      <c r="AA38" s="288"/>
      <c r="AB38" s="288"/>
      <c r="AC38" s="288"/>
      <c r="AD38" s="288"/>
      <c r="AE38" s="288"/>
      <c r="AF38" s="288"/>
      <c r="AG38" s="311"/>
      <c r="AH38" s="288"/>
      <c r="AI38" s="288"/>
      <c r="AJ38" s="289"/>
    </row>
    <row r="39" spans="1:42" s="134" customFormat="1" ht="15" customHeight="1" x14ac:dyDescent="0.3">
      <c r="B39" s="339" t="s">
        <v>1778</v>
      </c>
      <c r="C39" s="339" t="s">
        <v>1729</v>
      </c>
      <c r="D39" s="339" t="s">
        <v>1736</v>
      </c>
      <c r="E39" s="340" t="str">
        <f>IFERROR(INDEX(ELC_PROC!$H$7:$M$145,MATCH($H39,ELC_PROC!$H$7:$H$145,0),MATCH(E$15,ELC_PROC!$H$7:$M$7,0)),"")</f>
        <v>PJ</v>
      </c>
      <c r="F39" s="340" t="str">
        <f>IFERROR(INDEX(ELC_PROC!$H$7:$M$145,MATCH($H39,ELC_PROC!$H$7:$H$145,0),MATCH(F$15,ELC_PROC!$H$7:$M$7,0)),"")</f>
        <v>GW</v>
      </c>
      <c r="H39" s="341" t="s">
        <v>23</v>
      </c>
      <c r="I39" s="366" t="str">
        <f>IF(H39&lt;&gt;"",VLOOKUP(H39,ELC_PROC!$H:$N,2,FALSE),"")</f>
        <v>ELC.GENERATION: .01.NATURAL-GAS.OCGT.GAS-TURBINE.</v>
      </c>
      <c r="J39" s="342" t="s">
        <v>223</v>
      </c>
      <c r="K39" s="343"/>
      <c r="L39" s="342" t="s">
        <v>32</v>
      </c>
      <c r="M39" s="344"/>
      <c r="N39" s="343"/>
      <c r="O39" s="343"/>
      <c r="P39" s="367">
        <v>2018</v>
      </c>
      <c r="Q39" s="367">
        <v>25</v>
      </c>
      <c r="R39" s="367">
        <v>25</v>
      </c>
      <c r="S39" s="367">
        <v>-2</v>
      </c>
      <c r="T39" s="367">
        <v>308.72565218834296</v>
      </c>
      <c r="U39" s="367">
        <v>308.72565218834296</v>
      </c>
      <c r="V39" s="367">
        <v>308.72565218834296</v>
      </c>
      <c r="W39" s="367">
        <v>308.72565218834296</v>
      </c>
      <c r="X39" s="367">
        <v>308.72565218834296</v>
      </c>
      <c r="Y39" s="367">
        <v>308.72565218834296</v>
      </c>
      <c r="Z39" s="367">
        <v>308.72565218834296</v>
      </c>
      <c r="AA39" s="367">
        <v>308.72565218834296</v>
      </c>
      <c r="AB39" s="367">
        <v>308.72565218834296</v>
      </c>
      <c r="AC39" s="367">
        <v>0.73374781404874112</v>
      </c>
      <c r="AD39" s="367">
        <v>7.7965668107742898</v>
      </c>
      <c r="AE39" s="367">
        <v>0.94540000000000002</v>
      </c>
      <c r="AF39" s="367">
        <v>0.96416000000000024</v>
      </c>
      <c r="AG39" s="367">
        <v>0.35182493999999997</v>
      </c>
      <c r="AH39" s="367">
        <v>31.536000000000001</v>
      </c>
      <c r="AI39" s="343"/>
      <c r="AJ39" s="344"/>
      <c r="AM39" s="274">
        <v>0</v>
      </c>
    </row>
    <row r="40" spans="1:42" ht="15" customHeight="1" x14ac:dyDescent="0.3">
      <c r="B40" s="153" t="s">
        <v>1668</v>
      </c>
      <c r="C40" s="153" t="s">
        <v>1730</v>
      </c>
      <c r="D40" s="153" t="s">
        <v>1668</v>
      </c>
      <c r="E40" s="147" t="str">
        <f>IFERROR(INDEX(ELC_PROC!$H$7:$M$145,MATCH($H40,ELC_PROC!$H$7:$H$145,0),MATCH(E$15,ELC_PROC!$H$7:$M$7,0)),"")</f>
        <v/>
      </c>
      <c r="F40" s="147" t="str">
        <f>IFERROR(INDEX(ELC_PROC!$H$7:$M$145,MATCH($H40,ELC_PROC!$H$7:$H$145,0),MATCH(F$15,ELC_PROC!$H$7:$M$7,0)),"")</f>
        <v/>
      </c>
      <c r="H40" s="287"/>
      <c r="I40" s="137"/>
      <c r="J40" s="276" t="s">
        <v>475</v>
      </c>
      <c r="K40" s="288"/>
      <c r="L40" s="288"/>
      <c r="M40" s="289"/>
      <c r="N40" s="288"/>
      <c r="O40" s="288"/>
      <c r="P40" s="291"/>
      <c r="Q40" s="291"/>
      <c r="R40" s="291"/>
      <c r="S40" s="291"/>
      <c r="T40" s="291"/>
      <c r="U40" s="291"/>
      <c r="V40" s="291"/>
      <c r="W40" s="291"/>
      <c r="X40" s="291"/>
      <c r="Y40" s="291"/>
      <c r="Z40" s="291"/>
      <c r="AA40" s="291"/>
      <c r="AB40" s="291"/>
      <c r="AC40" s="291"/>
      <c r="AD40" s="291"/>
      <c r="AE40" s="310"/>
      <c r="AF40" s="310"/>
      <c r="AG40" s="311"/>
      <c r="AH40" s="288"/>
      <c r="AI40" s="288"/>
      <c r="AJ40" s="289"/>
      <c r="AM40" s="137"/>
    </row>
    <row r="41" spans="1:42" s="134" customFormat="1" ht="15" customHeight="1" x14ac:dyDescent="0.3">
      <c r="B41" s="339" t="s">
        <v>1779</v>
      </c>
      <c r="C41" s="339" t="s">
        <v>1729</v>
      </c>
      <c r="D41" s="339" t="s">
        <v>1736</v>
      </c>
      <c r="E41" s="340" t="str">
        <f>IFERROR(INDEX(ELC_PROC!$H$7:$M$145,MATCH($H41,ELC_PROC!$H$7:$H$145,0),MATCH(E$15,ELC_PROC!$H$7:$M$7,0)),"")</f>
        <v>PJ</v>
      </c>
      <c r="F41" s="340" t="str">
        <f>IFERROR(INDEX(ELC_PROC!$H$7:$M$145,MATCH($H41,ELC_PROC!$H$7:$H$145,0),MATCH(F$15,ELC_PROC!$H$7:$M$7,0)),"")</f>
        <v>GW</v>
      </c>
      <c r="H41" s="341" t="s">
        <v>84</v>
      </c>
      <c r="I41" s="366" t="str">
        <f>IF(H41&lt;&gt;"",VLOOKUP(H41,ELC_PROC!$H:$N,2,FALSE),"")</f>
        <v>ELC.GENERATION: .01.NATURAL-GAS.CCGT.CCS.</v>
      </c>
      <c r="J41" s="342" t="s">
        <v>223</v>
      </c>
      <c r="K41" s="343"/>
      <c r="L41" s="342" t="s">
        <v>32</v>
      </c>
      <c r="M41" s="344"/>
      <c r="N41" s="343"/>
      <c r="O41" s="343"/>
      <c r="P41" s="367">
        <v>2018</v>
      </c>
      <c r="Q41" s="367">
        <v>25</v>
      </c>
      <c r="R41" s="367">
        <v>25</v>
      </c>
      <c r="S41" s="367">
        <v>-4</v>
      </c>
      <c r="T41" s="367">
        <v>1757.8205335753305</v>
      </c>
      <c r="U41" s="367">
        <v>1757.8205335753305</v>
      </c>
      <c r="V41" s="367">
        <v>1757.8205335753305</v>
      </c>
      <c r="W41" s="367">
        <v>1757.8205335753305</v>
      </c>
      <c r="X41" s="367">
        <v>1757.8205335753305</v>
      </c>
      <c r="Y41" s="367">
        <v>1757.8205335753305</v>
      </c>
      <c r="Z41" s="367">
        <v>1757.8205335753305</v>
      </c>
      <c r="AA41" s="367">
        <v>1757.8205335753305</v>
      </c>
      <c r="AB41" s="367">
        <v>1757.8205335753305</v>
      </c>
      <c r="AC41" s="367">
        <v>0.88433420281349628</v>
      </c>
      <c r="AD41" s="367">
        <v>37.701612742127203</v>
      </c>
      <c r="AE41" s="367">
        <v>0.876</v>
      </c>
      <c r="AF41" s="367">
        <v>0.88040000000000029</v>
      </c>
      <c r="AG41" s="367">
        <v>0.43891079536590449</v>
      </c>
      <c r="AH41" s="367">
        <v>31.536000000000001</v>
      </c>
      <c r="AI41" s="367">
        <f>'[2]GHG PJ'!$J$53/AG41*$AM41</f>
        <v>105.37627007230859</v>
      </c>
      <c r="AJ41" s="344"/>
      <c r="AM41" s="274">
        <v>0.89551686242245288</v>
      </c>
      <c r="AN41" s="134" t="s">
        <v>1905</v>
      </c>
    </row>
    <row r="42" spans="1:42" ht="15" customHeight="1" x14ac:dyDescent="0.3">
      <c r="B42" s="153" t="s">
        <v>1668</v>
      </c>
      <c r="C42" s="153" t="s">
        <v>1730</v>
      </c>
      <c r="D42" s="153" t="s">
        <v>1668</v>
      </c>
      <c r="E42" s="147" t="str">
        <f>IFERROR(INDEX(ELC_PROC!$H$7:$M$145,MATCH($H42,ELC_PROC!$H$7:$H$145,0),MATCH(E$15,ELC_PROC!$H$7:$M$7,0)),"")</f>
        <v/>
      </c>
      <c r="F42" s="147" t="str">
        <f>IFERROR(INDEX(ELC_PROC!$H$7:$M$145,MATCH($H42,ELC_PROC!$H$7:$H$145,0),MATCH(F$15,ELC_PROC!$H$7:$M$7,0)),"")</f>
        <v/>
      </c>
      <c r="H42" s="287"/>
      <c r="I42" s="137"/>
      <c r="J42" s="276" t="s">
        <v>475</v>
      </c>
      <c r="K42" s="288"/>
      <c r="L42" s="288"/>
      <c r="M42" s="289"/>
      <c r="N42" s="288"/>
      <c r="O42" s="288"/>
      <c r="P42" s="291"/>
      <c r="Q42" s="291"/>
      <c r="R42" s="291"/>
      <c r="S42" s="291"/>
      <c r="T42" s="291"/>
      <c r="U42" s="291"/>
      <c r="V42" s="291"/>
      <c r="W42" s="291"/>
      <c r="X42" s="291"/>
      <c r="Y42" s="291"/>
      <c r="Z42" s="291"/>
      <c r="AA42" s="291"/>
      <c r="AB42" s="291"/>
      <c r="AC42" s="291"/>
      <c r="AD42" s="291"/>
      <c r="AE42" s="310"/>
      <c r="AF42" s="310"/>
      <c r="AG42" s="311"/>
      <c r="AH42" s="288"/>
      <c r="AI42" s="288"/>
      <c r="AJ42" s="289"/>
      <c r="AM42" s="137"/>
    </row>
    <row r="43" spans="1:42" ht="15" customHeight="1" x14ac:dyDescent="0.3">
      <c r="B43" s="153" t="s">
        <v>1668</v>
      </c>
      <c r="C43" s="153" t="s">
        <v>1668</v>
      </c>
      <c r="D43" s="153" t="s">
        <v>1668</v>
      </c>
      <c r="E43" s="147" t="str">
        <f>IFERROR(INDEX(ELC_PROC!$H$7:$M$145,MATCH($H43,ELC_PROC!$H$7:$H$145,0),MATCH(E$15,ELC_PROC!$H$7:$M$7,0)),"")</f>
        <v/>
      </c>
      <c r="F43" s="147" t="str">
        <f>IFERROR(INDEX(ELC_PROC!$H$7:$M$145,MATCH($H43,ELC_PROC!$H$7:$H$145,0),MATCH(F$15,ELC_PROC!$H$7:$M$7,0)),"")</f>
        <v/>
      </c>
      <c r="H43" s="287"/>
      <c r="I43" s="137"/>
      <c r="J43" s="288"/>
      <c r="K43" s="288"/>
      <c r="L43" s="288"/>
      <c r="M43" s="365" t="str">
        <f>INDEX(ELC_PROC!$P$51:$P$92,
MATCH(ELC_Generation!H41,ELC_PROC!$H$51:$H$92,0),
0)</f>
        <v>ELCWSTHEAT</v>
      </c>
      <c r="N43" s="288"/>
      <c r="O43" s="312">
        <f>10^-15</f>
        <v>1.0000000000000001E-15</v>
      </c>
      <c r="P43" s="291"/>
      <c r="Q43" s="291"/>
      <c r="R43" s="291"/>
      <c r="S43" s="291"/>
      <c r="T43" s="288"/>
      <c r="U43" s="288"/>
      <c r="V43" s="288"/>
      <c r="W43" s="288"/>
      <c r="X43" s="288"/>
      <c r="Y43" s="288"/>
      <c r="Z43" s="288"/>
      <c r="AA43" s="288"/>
      <c r="AB43" s="288"/>
      <c r="AC43" s="288"/>
      <c r="AD43" s="288"/>
      <c r="AE43" s="288"/>
      <c r="AF43" s="288"/>
      <c r="AG43" s="311"/>
      <c r="AH43" s="288"/>
      <c r="AI43" s="288"/>
      <c r="AJ43" s="289"/>
    </row>
    <row r="44" spans="1:42" s="134" customFormat="1" ht="15" customHeight="1" x14ac:dyDescent="0.3">
      <c r="B44" s="339" t="s">
        <v>1780</v>
      </c>
      <c r="C44" s="339" t="s">
        <v>1729</v>
      </c>
      <c r="D44" s="339" t="s">
        <v>1736</v>
      </c>
      <c r="E44" s="340" t="str">
        <f>IFERROR(INDEX(ELC_PROC!$H$7:$M$145,MATCH($H44,ELC_PROC!$H$7:$H$145,0),MATCH(E$15,ELC_PROC!$H$7:$M$7,0)),"")</f>
        <v>PJ</v>
      </c>
      <c r="F44" s="340" t="str">
        <f>IFERROR(INDEX(ELC_PROC!$H$7:$M$145,MATCH($H44,ELC_PROC!$H$7:$H$145,0),MATCH(F$15,ELC_PROC!$H$7:$M$7,0)),"")</f>
        <v>GW</v>
      </c>
      <c r="H44" s="341" t="s">
        <v>22</v>
      </c>
      <c r="I44" s="366" t="str">
        <f>IF(H44&lt;&gt;"",VLOOKUP(H44,ELC_PROC!$H:$N,2,FALSE),"")</f>
        <v>ELC.GENERATION: .01.NATURAL-GAS.CCGT.CCS-READY.</v>
      </c>
      <c r="J44" s="342" t="s">
        <v>223</v>
      </c>
      <c r="K44" s="343"/>
      <c r="L44" s="343" t="s">
        <v>32</v>
      </c>
      <c r="M44" s="344"/>
      <c r="N44" s="343"/>
      <c r="O44" s="343"/>
      <c r="P44" s="367">
        <v>2018</v>
      </c>
      <c r="Q44" s="367">
        <v>25</v>
      </c>
      <c r="R44" s="367">
        <v>25</v>
      </c>
      <c r="S44" s="367">
        <v>-3</v>
      </c>
      <c r="T44" s="367">
        <v>521.81754390085678</v>
      </c>
      <c r="U44" s="367">
        <v>521.81754390085678</v>
      </c>
      <c r="V44" s="367">
        <v>521.81754390085678</v>
      </c>
      <c r="W44" s="367">
        <v>521.81754390085678</v>
      </c>
      <c r="X44" s="367">
        <v>521.81754390085678</v>
      </c>
      <c r="Y44" s="367">
        <v>521.81754390085678</v>
      </c>
      <c r="Z44" s="367">
        <v>521.81754390085678</v>
      </c>
      <c r="AA44" s="367">
        <v>521.81754390085678</v>
      </c>
      <c r="AB44" s="367">
        <v>521.81754390085678</v>
      </c>
      <c r="AC44" s="367">
        <v>0.87773752023987983</v>
      </c>
      <c r="AD44" s="367">
        <v>16.88627097029914</v>
      </c>
      <c r="AE44" s="367">
        <v>0.876</v>
      </c>
      <c r="AF44" s="367">
        <v>0.93039999999999989</v>
      </c>
      <c r="AG44" s="367">
        <v>0.53712359999999992</v>
      </c>
      <c r="AH44" s="367">
        <v>31.536000000000001</v>
      </c>
      <c r="AI44" s="343"/>
      <c r="AJ44" s="344"/>
      <c r="AM44" s="274">
        <v>0</v>
      </c>
      <c r="AP44" s="123">
        <f>AP34/AG44</f>
        <v>93.088443702715736</v>
      </c>
    </row>
    <row r="45" spans="1:42" ht="15" customHeight="1" x14ac:dyDescent="0.3">
      <c r="B45" s="153" t="s">
        <v>1668</v>
      </c>
      <c r="C45" s="153" t="s">
        <v>1730</v>
      </c>
      <c r="D45" s="153" t="s">
        <v>1782</v>
      </c>
      <c r="E45" s="147" t="str">
        <f>IFERROR(INDEX(ELC_PROC!$H$7:$M$145,MATCH($H45,ELC_PROC!$H$7:$H$145,0),MATCH(E$15,ELC_PROC!$H$7:$M$7,0)),"")</f>
        <v/>
      </c>
      <c r="F45" s="147" t="str">
        <f>IFERROR(INDEX(ELC_PROC!$H$7:$M$145,MATCH($H45,ELC_PROC!$H$7:$H$145,0),MATCH(F$15,ELC_PROC!$H$7:$M$7,0)),"")</f>
        <v/>
      </c>
      <c r="H45" s="287"/>
      <c r="I45" s="137"/>
      <c r="J45" s="276" t="s">
        <v>475</v>
      </c>
      <c r="K45" s="288"/>
      <c r="L45" s="288" t="s">
        <v>2000</v>
      </c>
      <c r="M45" s="289"/>
      <c r="N45" s="288"/>
      <c r="O45" s="288"/>
      <c r="P45" s="291"/>
      <c r="Q45" s="291"/>
      <c r="R45" s="291"/>
      <c r="S45" s="291"/>
      <c r="T45" s="291"/>
      <c r="U45" s="291"/>
      <c r="V45" s="291"/>
      <c r="W45" s="291"/>
      <c r="X45" s="291"/>
      <c r="Y45" s="291"/>
      <c r="Z45" s="291"/>
      <c r="AA45" s="291"/>
      <c r="AB45" s="291"/>
      <c r="AC45" s="291"/>
      <c r="AD45" s="291"/>
      <c r="AE45" s="310"/>
      <c r="AF45" s="310"/>
      <c r="AG45" s="311"/>
      <c r="AH45" s="288"/>
      <c r="AI45" s="288"/>
      <c r="AJ45" s="289"/>
      <c r="AM45" s="106" t="s">
        <v>1988</v>
      </c>
    </row>
    <row r="46" spans="1:42" ht="15" customHeight="1" x14ac:dyDescent="0.3">
      <c r="B46" s="153" t="s">
        <v>1668</v>
      </c>
      <c r="C46" s="153" t="s">
        <v>1668</v>
      </c>
      <c r="D46" s="153" t="s">
        <v>1668</v>
      </c>
      <c r="E46" s="147" t="str">
        <f>IFERROR(INDEX(ELC_PROC!$H$7:$M$145,MATCH($H46,ELC_PROC!$H$7:$H$145,0),MATCH(E$15,ELC_PROC!$H$7:$M$7,0)),"")</f>
        <v/>
      </c>
      <c r="F46" s="147" t="str">
        <f>IFERROR(INDEX(ELC_PROC!$H$7:$M$145,MATCH($H46,ELC_PROC!$H$7:$H$145,0),MATCH(F$15,ELC_PROC!$H$7:$M$7,0)),"")</f>
        <v/>
      </c>
      <c r="H46" s="287"/>
      <c r="I46" s="137"/>
      <c r="J46" s="288"/>
      <c r="K46" s="288"/>
      <c r="L46" s="288"/>
      <c r="M46" s="365" t="str">
        <f>INDEX(ELC_PROC!$P$51:$P$92,
MATCH(ELC_Generation!H44,ELC_PROC!$H$51:$H$92,0),
0)</f>
        <v>ELCWSTHEAT</v>
      </c>
      <c r="N46" s="288"/>
      <c r="O46" s="312">
        <f>10^-15</f>
        <v>1.0000000000000001E-15</v>
      </c>
      <c r="P46" s="291"/>
      <c r="Q46" s="291"/>
      <c r="R46" s="291"/>
      <c r="S46" s="291"/>
      <c r="T46" s="288"/>
      <c r="U46" s="288"/>
      <c r="V46" s="288"/>
      <c r="W46" s="288"/>
      <c r="X46" s="288"/>
      <c r="Y46" s="288"/>
      <c r="Z46" s="288"/>
      <c r="AA46" s="288"/>
      <c r="AB46" s="288"/>
      <c r="AC46" s="288"/>
      <c r="AD46" s="288"/>
      <c r="AE46" s="288"/>
      <c r="AF46" s="288"/>
      <c r="AG46" s="311"/>
      <c r="AH46" s="288"/>
      <c r="AI46" s="288"/>
      <c r="AJ46" s="289"/>
    </row>
    <row r="47" spans="1:42" s="134" customFormat="1" ht="15" customHeight="1" thickBot="1" x14ac:dyDescent="0.35">
      <c r="B47" s="339" t="s">
        <v>1781</v>
      </c>
      <c r="C47" s="339" t="s">
        <v>1782</v>
      </c>
      <c r="D47" s="339" t="s">
        <v>1776</v>
      </c>
      <c r="E47" s="340" t="str">
        <f>IFERROR(INDEX(ELC_PROC!$H$7:$M$145,MATCH($H47,ELC_PROC!$H$7:$H$145,0),MATCH(E$15,ELC_PROC!$H$7:$M$7,0)),"")</f>
        <v>PJ</v>
      </c>
      <c r="F47" s="340" t="str">
        <f>IFERROR(INDEX(ELC_PROC!$H$7:$M$145,MATCH($H47,ELC_PROC!$H$7:$H$145,0),MATCH(F$15,ELC_PROC!$H$7:$M$7,0)),"")</f>
        <v>GW</v>
      </c>
      <c r="H47" s="384" t="s">
        <v>35</v>
      </c>
      <c r="I47" s="385" t="str">
        <f>IF(H47&lt;&gt;"",VLOOKUP(H47,ELC_PROC!$H:$N,2,FALSE),"")</f>
        <v>ELC.GENERATION: .01.NATURAL-GAS.CCGT.CCS-RETROFIT.</v>
      </c>
      <c r="J47" s="386" t="s">
        <v>2000</v>
      </c>
      <c r="K47" s="403"/>
      <c r="L47" s="387" t="s">
        <v>32</v>
      </c>
      <c r="M47" s="389"/>
      <c r="N47" s="387"/>
      <c r="O47" s="387"/>
      <c r="P47" s="390">
        <v>2018</v>
      </c>
      <c r="Q47" s="390">
        <v>25</v>
      </c>
      <c r="R47" s="390">
        <v>25</v>
      </c>
      <c r="S47" s="390">
        <v>-3.5</v>
      </c>
      <c r="T47" s="390">
        <v>1106.087937394035</v>
      </c>
      <c r="U47" s="390">
        <v>1106.087937394035</v>
      </c>
      <c r="V47" s="390">
        <v>1106.087937394035</v>
      </c>
      <c r="W47" s="390">
        <v>1106.087937394035</v>
      </c>
      <c r="X47" s="390">
        <v>1106.087937394035</v>
      </c>
      <c r="Y47" s="390">
        <v>1106.087937394035</v>
      </c>
      <c r="Z47" s="390">
        <v>1106.087937394035</v>
      </c>
      <c r="AA47" s="390">
        <v>1106.087937394035</v>
      </c>
      <c r="AB47" s="390">
        <v>1106.087937394035</v>
      </c>
      <c r="AC47" s="390">
        <v>6.6800032130264198E-3</v>
      </c>
      <c r="AD47" s="390">
        <v>20.825476489781469</v>
      </c>
      <c r="AE47" s="390">
        <v>0</v>
      </c>
      <c r="AF47" s="390">
        <v>0.88040000000000029</v>
      </c>
      <c r="AG47" s="390">
        <v>0.81715045729866376</v>
      </c>
      <c r="AH47" s="390">
        <v>31.536000000000001</v>
      </c>
      <c r="AI47" s="390">
        <f>'[2]GHG PJ'!$J$53/(AG44*AG47)*$AM47</f>
        <v>105.37627007230859</v>
      </c>
      <c r="AJ47" s="389"/>
      <c r="AM47" s="274">
        <v>0.89551686242245288</v>
      </c>
      <c r="AN47" s="134" t="s">
        <v>1996</v>
      </c>
    </row>
    <row r="48" spans="1:42" ht="15" customHeight="1" x14ac:dyDescent="0.25">
      <c r="H48" s="110"/>
      <c r="AG48" s="110"/>
      <c r="AM48" s="134" t="s">
        <v>1989</v>
      </c>
    </row>
    <row r="49" spans="1:40" ht="15" customHeight="1" x14ac:dyDescent="0.25">
      <c r="H49" s="110"/>
      <c r="AG49" s="110"/>
    </row>
    <row r="50" spans="1:40" ht="15" customHeight="1" x14ac:dyDescent="0.25">
      <c r="H50" s="110"/>
      <c r="AG50" s="110"/>
    </row>
    <row r="51" spans="1:40" ht="15" customHeight="1" thickBot="1" x14ac:dyDescent="0.35">
      <c r="H51" s="155" t="s">
        <v>26</v>
      </c>
      <c r="I51" s="131"/>
      <c r="J51" s="131"/>
      <c r="K51" s="131"/>
      <c r="L51" s="131"/>
      <c r="M51" s="132" t="s">
        <v>85</v>
      </c>
      <c r="P51" s="133"/>
      <c r="Q51" s="133"/>
      <c r="S51" s="133"/>
      <c r="T51" s="133"/>
      <c r="U51" s="133"/>
      <c r="V51" s="133"/>
      <c r="W51" s="133"/>
      <c r="X51" s="133"/>
      <c r="Y51" s="133"/>
      <c r="Z51" s="133"/>
      <c r="AA51" s="133"/>
      <c r="AB51" s="133"/>
      <c r="AC51" s="149"/>
      <c r="AG51" s="110"/>
    </row>
    <row r="52" spans="1:40" ht="52.8" x14ac:dyDescent="0.25">
      <c r="H52" s="232" t="s">
        <v>86</v>
      </c>
      <c r="I52" s="207" t="s">
        <v>143</v>
      </c>
      <c r="J52" s="228" t="s">
        <v>50</v>
      </c>
      <c r="K52" s="228" t="s">
        <v>353</v>
      </c>
      <c r="L52" s="228" t="s">
        <v>51</v>
      </c>
      <c r="M52" s="229" t="s">
        <v>202</v>
      </c>
      <c r="N52" s="228" t="s">
        <v>354</v>
      </c>
      <c r="O52" s="228" t="s">
        <v>203</v>
      </c>
      <c r="P52" s="233" t="s">
        <v>52</v>
      </c>
      <c r="Q52" s="233" t="s">
        <v>79</v>
      </c>
      <c r="R52" s="233" t="s">
        <v>365</v>
      </c>
      <c r="S52" s="233" t="s">
        <v>97</v>
      </c>
      <c r="T52" s="233" t="s">
        <v>82</v>
      </c>
      <c r="U52" s="233" t="s">
        <v>372</v>
      </c>
      <c r="V52" s="233" t="s">
        <v>40</v>
      </c>
      <c r="W52" s="233" t="s">
        <v>373</v>
      </c>
      <c r="X52" s="233" t="s">
        <v>39</v>
      </c>
      <c r="Y52" s="233" t="s">
        <v>374</v>
      </c>
      <c r="Z52" s="233" t="s">
        <v>38</v>
      </c>
      <c r="AA52" s="233" t="s">
        <v>375</v>
      </c>
      <c r="AB52" s="233" t="s">
        <v>181</v>
      </c>
      <c r="AC52" s="233" t="s">
        <v>81</v>
      </c>
      <c r="AD52" s="233" t="s">
        <v>37</v>
      </c>
      <c r="AE52" s="233" t="s">
        <v>28</v>
      </c>
      <c r="AF52" s="233" t="s">
        <v>149</v>
      </c>
      <c r="AG52" s="233" t="s">
        <v>54</v>
      </c>
      <c r="AH52" s="233" t="s">
        <v>68</v>
      </c>
      <c r="AI52" s="234" t="s">
        <v>123</v>
      </c>
      <c r="AJ52" s="235" t="s">
        <v>355</v>
      </c>
      <c r="AM52" s="156" t="s">
        <v>371</v>
      </c>
    </row>
    <row r="53" spans="1:40" ht="39.6" x14ac:dyDescent="0.25">
      <c r="H53" s="214" t="s">
        <v>78</v>
      </c>
      <c r="I53" s="134" t="s">
        <v>144</v>
      </c>
      <c r="J53" s="134" t="s">
        <v>66</v>
      </c>
      <c r="K53" s="134"/>
      <c r="L53" s="134" t="s">
        <v>67</v>
      </c>
      <c r="M53" s="215"/>
      <c r="N53" s="134" t="s">
        <v>384</v>
      </c>
      <c r="O53" s="134" t="s">
        <v>586</v>
      </c>
      <c r="P53" s="106" t="s">
        <v>587</v>
      </c>
      <c r="Q53" s="134" t="s">
        <v>385</v>
      </c>
      <c r="R53" s="134" t="s">
        <v>366</v>
      </c>
      <c r="S53" s="134" t="s">
        <v>386</v>
      </c>
      <c r="T53" s="134" t="s">
        <v>387</v>
      </c>
      <c r="U53" s="134" t="s">
        <v>376</v>
      </c>
      <c r="V53" s="134" t="s">
        <v>377</v>
      </c>
      <c r="W53" s="134" t="s">
        <v>378</v>
      </c>
      <c r="X53" s="134" t="s">
        <v>379</v>
      </c>
      <c r="Y53" s="134" t="s">
        <v>380</v>
      </c>
      <c r="Z53" s="134" t="s">
        <v>381</v>
      </c>
      <c r="AA53" s="134" t="s">
        <v>382</v>
      </c>
      <c r="AB53" s="134" t="s">
        <v>383</v>
      </c>
      <c r="AC53" s="134" t="s">
        <v>388</v>
      </c>
      <c r="AD53" s="134" t="s">
        <v>389</v>
      </c>
      <c r="AE53" s="134" t="s">
        <v>390</v>
      </c>
      <c r="AF53" s="134" t="s">
        <v>391</v>
      </c>
      <c r="AG53" s="150" t="s">
        <v>392</v>
      </c>
      <c r="AH53" s="134" t="s">
        <v>531</v>
      </c>
      <c r="AJ53" s="216"/>
    </row>
    <row r="54" spans="1:40" ht="27" thickBot="1" x14ac:dyDescent="0.3">
      <c r="H54" s="352" t="s">
        <v>77</v>
      </c>
      <c r="M54" s="216"/>
      <c r="P54" s="353" t="s">
        <v>1815</v>
      </c>
      <c r="Q54" s="353" t="s">
        <v>1815</v>
      </c>
      <c r="R54" s="353" t="s">
        <v>367</v>
      </c>
      <c r="S54" s="353" t="s">
        <v>367</v>
      </c>
      <c r="T54" s="353" t="s">
        <v>1749</v>
      </c>
      <c r="U54" s="353" t="s">
        <v>1749</v>
      </c>
      <c r="V54" s="353" t="s">
        <v>1749</v>
      </c>
      <c r="W54" s="353" t="s">
        <v>1749</v>
      </c>
      <c r="X54" s="353" t="s">
        <v>1749</v>
      </c>
      <c r="Y54" s="353" t="s">
        <v>1749</v>
      </c>
      <c r="Z54" s="353" t="s">
        <v>1749</v>
      </c>
      <c r="AA54" s="353" t="s">
        <v>1749</v>
      </c>
      <c r="AB54" s="353" t="s">
        <v>1749</v>
      </c>
      <c r="AC54" s="353" t="s">
        <v>1680</v>
      </c>
      <c r="AD54" s="369" t="s">
        <v>1749</v>
      </c>
      <c r="AE54" s="369" t="s">
        <v>598</v>
      </c>
      <c r="AF54" s="369" t="s">
        <v>598</v>
      </c>
      <c r="AG54" s="355"/>
      <c r="AJ54" s="216"/>
    </row>
    <row r="55" spans="1:40" ht="14.4" x14ac:dyDescent="0.3">
      <c r="A55" s="134"/>
      <c r="B55" s="400" t="s">
        <v>1965</v>
      </c>
      <c r="C55" s="339" t="s">
        <v>1704</v>
      </c>
      <c r="D55" s="339" t="s">
        <v>1736</v>
      </c>
      <c r="E55" s="340" t="str">
        <f>IFERROR(INDEX(ELC_PROC!$H$7:$M$145,MATCH($H55,ELC_PROC!$H$7:$H$145,0),MATCH(E$15,ELC_PROC!$H$7:$M$7,0)),"")</f>
        <v>PJ</v>
      </c>
      <c r="F55" s="340" t="str">
        <f>IFERROR(INDEX(ELC_PROC!$H$7:$M$145,MATCH($H55,ELC_PROC!$H$7:$H$145,0),MATCH(F$15,ELC_PROC!$H$7:$M$7,0)),"")</f>
        <v>GW</v>
      </c>
      <c r="G55" s="215"/>
      <c r="H55" s="358" t="s">
        <v>1958</v>
      </c>
      <c r="I55" s="359" t="str">
        <f>IF(H55&lt;&gt;"",VLOOKUP(H55,ELC_PROC!$H:$N,2,FALSE),"")</f>
        <v>ELC.GENERATION: .01.DIESEL.RECIPRICATING.ENGINE.</v>
      </c>
      <c r="J55" s="360" t="s">
        <v>289</v>
      </c>
      <c r="K55" s="361"/>
      <c r="L55" s="360" t="s">
        <v>32</v>
      </c>
      <c r="M55" s="363"/>
      <c r="N55" s="361"/>
      <c r="O55" s="361"/>
      <c r="P55" s="362">
        <v>2018</v>
      </c>
      <c r="Q55" s="362">
        <v>15</v>
      </c>
      <c r="R55" s="362">
        <v>15</v>
      </c>
      <c r="S55" s="362">
        <v>-1</v>
      </c>
      <c r="T55" s="362">
        <v>260.43281149014473</v>
      </c>
      <c r="U55" s="362">
        <v>260.43281149014473</v>
      </c>
      <c r="V55" s="362">
        <v>260.43281149014473</v>
      </c>
      <c r="W55" s="362">
        <v>260.43281149014473</v>
      </c>
      <c r="X55" s="362">
        <v>260.43281149014473</v>
      </c>
      <c r="Y55" s="362">
        <v>260.43281149014473</v>
      </c>
      <c r="Z55" s="362">
        <v>260.43281149014473</v>
      </c>
      <c r="AA55" s="362">
        <v>260.43281149014473</v>
      </c>
      <c r="AB55" s="362">
        <v>260.43281149014473</v>
      </c>
      <c r="AC55" s="362">
        <v>0.52453383341662485</v>
      </c>
      <c r="AD55" s="362">
        <v>-17.668325015094545</v>
      </c>
      <c r="AE55" s="362">
        <v>0.94540000000000002</v>
      </c>
      <c r="AF55" s="362">
        <v>0.94699999999999973</v>
      </c>
      <c r="AG55" s="362">
        <v>0.33854400000000001</v>
      </c>
      <c r="AH55" s="362">
        <v>31.536000000000001</v>
      </c>
      <c r="AI55" s="361"/>
      <c r="AJ55" s="363"/>
      <c r="AM55" s="274">
        <v>0</v>
      </c>
    </row>
    <row r="56" spans="1:40" ht="15" customHeight="1" x14ac:dyDescent="0.3">
      <c r="B56" s="153" t="s">
        <v>1668</v>
      </c>
      <c r="C56" s="153" t="s">
        <v>1668</v>
      </c>
      <c r="D56" s="153" t="s">
        <v>1668</v>
      </c>
      <c r="E56" s="147" t="str">
        <f>IFERROR(INDEX(ELC_PROC!$H$7:$M$145,MATCH($H56,ELC_PROC!$H$7:$H$145,0),MATCH(E$15,ELC_PROC!$H$7:$M$7,0)),"")</f>
        <v/>
      </c>
      <c r="F56" s="147" t="str">
        <f>IFERROR(INDEX(ELC_PROC!$H$7:$M$145,MATCH($H56,ELC_PROC!$H$7:$H$145,0),MATCH(F$15,ELC_PROC!$H$7:$M$7,0)),"")</f>
        <v/>
      </c>
      <c r="H56" s="287"/>
      <c r="I56" s="137"/>
      <c r="J56" s="288"/>
      <c r="K56" s="288"/>
      <c r="L56" s="288"/>
      <c r="M56" s="365" t="str">
        <f>INDEX(ELC_PROC!$P$51:$P$92,
MATCH(ELC_Generation!H55,ELC_PROC!$H$51:$H$92,0),
0)</f>
        <v>ELCWSTHEAT</v>
      </c>
      <c r="N56" s="288"/>
      <c r="O56" s="312">
        <f>10^-15</f>
        <v>1.0000000000000001E-15</v>
      </c>
      <c r="P56" s="291"/>
      <c r="Q56" s="291"/>
      <c r="R56" s="291"/>
      <c r="S56" s="291"/>
      <c r="T56" s="288"/>
      <c r="U56" s="288"/>
      <c r="V56" s="288"/>
      <c r="W56" s="288"/>
      <c r="X56" s="288"/>
      <c r="Y56" s="288"/>
      <c r="Z56" s="288"/>
      <c r="AA56" s="288"/>
      <c r="AB56" s="288"/>
      <c r="AC56" s="288"/>
      <c r="AD56" s="288"/>
      <c r="AE56" s="288"/>
      <c r="AF56" s="288"/>
      <c r="AG56" s="311"/>
      <c r="AH56" s="288"/>
      <c r="AI56" s="288"/>
      <c r="AJ56" s="289"/>
    </row>
    <row r="57" spans="1:40" s="134" customFormat="1" ht="14.4" x14ac:dyDescent="0.3">
      <c r="B57" s="339" t="s">
        <v>1783</v>
      </c>
      <c r="C57" s="339" t="s">
        <v>1704</v>
      </c>
      <c r="D57" s="339" t="s">
        <v>1736</v>
      </c>
      <c r="E57" s="340" t="str">
        <f>IFERROR(INDEX(ELC_PROC!$H$7:$M$145,MATCH($H57,ELC_PROC!$H$7:$H$145,0),MATCH(E$15,ELC_PROC!$H$7:$M$7,0)),"")</f>
        <v>PJ</v>
      </c>
      <c r="F57" s="340" t="str">
        <f>IFERROR(INDEX(ELC_PROC!$H$7:$M$145,MATCH($H57,ELC_PROC!$H$7:$H$145,0),MATCH(F$15,ELC_PROC!$H$7:$M$7,0)),"")</f>
        <v>GW</v>
      </c>
      <c r="H57" s="341" t="s">
        <v>322</v>
      </c>
      <c r="I57" s="366" t="str">
        <f>IF(H57&lt;&gt;"",VLOOKUP(H57,ELC_PROC!$H:$N,2,FALSE),"")</f>
        <v>ELC.GENERATION: .01.OIL.GAS-TURBINE.SMALL.</v>
      </c>
      <c r="J57" s="342" t="s">
        <v>289</v>
      </c>
      <c r="K57" s="343"/>
      <c r="L57" s="342" t="s">
        <v>32</v>
      </c>
      <c r="M57" s="344"/>
      <c r="N57" s="343"/>
      <c r="O57" s="343"/>
      <c r="P57" s="367">
        <v>2018</v>
      </c>
      <c r="Q57" s="367">
        <v>25</v>
      </c>
      <c r="R57" s="367">
        <v>25</v>
      </c>
      <c r="S57" s="367">
        <v>-2</v>
      </c>
      <c r="T57" s="367">
        <v>308.72565218834296</v>
      </c>
      <c r="U57" s="367">
        <v>308.72565218834296</v>
      </c>
      <c r="V57" s="367">
        <v>308.72565218834296</v>
      </c>
      <c r="W57" s="367">
        <v>308.72565218834296</v>
      </c>
      <c r="X57" s="367">
        <v>308.72565218834296</v>
      </c>
      <c r="Y57" s="367">
        <v>308.72565218834296</v>
      </c>
      <c r="Z57" s="367">
        <v>308.72565218834296</v>
      </c>
      <c r="AA57" s="367">
        <v>308.72565218834296</v>
      </c>
      <c r="AB57" s="367">
        <v>308.72565218834296</v>
      </c>
      <c r="AC57" s="367">
        <v>0.73374781404874112</v>
      </c>
      <c r="AD57" s="367">
        <v>7.7965668107742898</v>
      </c>
      <c r="AE57" s="367">
        <v>0.94540000000000002</v>
      </c>
      <c r="AF57" s="367">
        <v>0.96416000000000024</v>
      </c>
      <c r="AG57" s="367">
        <v>0.35182493999999997</v>
      </c>
      <c r="AH57" s="367">
        <v>31.536000000000001</v>
      </c>
      <c r="AI57" s="343"/>
      <c r="AJ57" s="344"/>
      <c r="AM57" s="274">
        <v>0</v>
      </c>
      <c r="AN57" s="350" t="s">
        <v>466</v>
      </c>
    </row>
    <row r="58" spans="1:40" ht="14.4" x14ac:dyDescent="0.3">
      <c r="B58" s="153" t="s">
        <v>1668</v>
      </c>
      <c r="C58" s="153" t="s">
        <v>1705</v>
      </c>
      <c r="D58" s="153" t="s">
        <v>1668</v>
      </c>
      <c r="E58" s="147" t="str">
        <f>IFERROR(INDEX(ELC_PROC!$H$7:$M$145,MATCH($H58,ELC_PROC!$H$7:$H$145,0),MATCH(E$15,ELC_PROC!$H$7:$M$7,0)),"")</f>
        <v/>
      </c>
      <c r="F58" s="147" t="str">
        <f>IFERROR(INDEX(ELC_PROC!$H$7:$M$145,MATCH($H58,ELC_PROC!$H$7:$H$145,0),MATCH(F$15,ELC_PROC!$H$7:$M$7,0)),"")</f>
        <v/>
      </c>
      <c r="H58" s="287"/>
      <c r="I58" s="137"/>
      <c r="J58" s="276" t="s">
        <v>291</v>
      </c>
      <c r="K58" s="288"/>
      <c r="L58" s="288"/>
      <c r="M58" s="289"/>
      <c r="N58" s="288"/>
      <c r="O58" s="288"/>
      <c r="P58" s="288"/>
      <c r="Q58" s="288"/>
      <c r="R58" s="288"/>
      <c r="S58" s="288"/>
      <c r="T58" s="288"/>
      <c r="U58" s="288"/>
      <c r="V58" s="288"/>
      <c r="W58" s="288"/>
      <c r="X58" s="288"/>
      <c r="Y58" s="288"/>
      <c r="Z58" s="288"/>
      <c r="AA58" s="288"/>
      <c r="AB58" s="288"/>
      <c r="AC58" s="288"/>
      <c r="AD58" s="288"/>
      <c r="AE58" s="288"/>
      <c r="AF58" s="288"/>
      <c r="AG58" s="311"/>
      <c r="AH58" s="288"/>
      <c r="AI58" s="288"/>
      <c r="AJ58" s="289"/>
    </row>
    <row r="59" spans="1:40" ht="14.4" x14ac:dyDescent="0.3">
      <c r="B59" s="153" t="s">
        <v>1668</v>
      </c>
      <c r="C59" s="153" t="s">
        <v>1708</v>
      </c>
      <c r="D59" s="153" t="s">
        <v>1668</v>
      </c>
      <c r="E59" s="147" t="str">
        <f>IFERROR(INDEX(ELC_PROC!$H$7:$M$145,MATCH($H59,ELC_PROC!$H$7:$H$145,0),MATCH(E$15,ELC_PROC!$H$7:$M$7,0)),"")</f>
        <v/>
      </c>
      <c r="F59" s="147" t="str">
        <f>IFERROR(INDEX(ELC_PROC!$H$7:$M$145,MATCH($H59,ELC_PROC!$H$7:$H$145,0),MATCH(F$15,ELC_PROC!$H$7:$M$7,0)),"")</f>
        <v/>
      </c>
      <c r="H59" s="287"/>
      <c r="I59" s="137"/>
      <c r="J59" s="276" t="s">
        <v>298</v>
      </c>
      <c r="K59" s="288"/>
      <c r="L59" s="288"/>
      <c r="M59" s="289"/>
      <c r="N59" s="288"/>
      <c r="O59" s="288"/>
      <c r="P59" s="288"/>
      <c r="Q59" s="288"/>
      <c r="R59" s="288"/>
      <c r="S59" s="288"/>
      <c r="T59" s="288"/>
      <c r="U59" s="288"/>
      <c r="V59" s="288"/>
      <c r="W59" s="288"/>
      <c r="X59" s="288"/>
      <c r="Y59" s="288"/>
      <c r="Z59" s="288"/>
      <c r="AA59" s="288"/>
      <c r="AB59" s="288"/>
      <c r="AC59" s="288"/>
      <c r="AD59" s="288"/>
      <c r="AE59" s="288"/>
      <c r="AF59" s="288"/>
      <c r="AG59" s="311"/>
      <c r="AH59" s="288"/>
      <c r="AI59" s="288"/>
      <c r="AJ59" s="289"/>
    </row>
    <row r="60" spans="1:40" ht="15" customHeight="1" x14ac:dyDescent="0.3">
      <c r="B60" s="153" t="s">
        <v>1668</v>
      </c>
      <c r="C60" s="153" t="s">
        <v>1668</v>
      </c>
      <c r="D60" s="153" t="s">
        <v>1668</v>
      </c>
      <c r="E60" s="147" t="str">
        <f>IFERROR(INDEX(ELC_PROC!$H$7:$M$145,MATCH($H60,ELC_PROC!$H$7:$H$145,0),MATCH(E$15,ELC_PROC!$H$7:$M$7,0)),"")</f>
        <v/>
      </c>
      <c r="F60" s="147" t="str">
        <f>IFERROR(INDEX(ELC_PROC!$H$7:$M$145,MATCH($H60,ELC_PROC!$H$7:$H$145,0),MATCH(F$15,ELC_PROC!$H$7:$M$7,0)),"")</f>
        <v/>
      </c>
      <c r="H60" s="287"/>
      <c r="I60" s="137"/>
      <c r="J60" s="288"/>
      <c r="K60" s="288"/>
      <c r="L60" s="288"/>
      <c r="M60" s="365" t="str">
        <f>INDEX(ELC_PROC!$P$51:$P$92,
MATCH(ELC_Generation!H57,ELC_PROC!$H$51:$H$92,0),
0)</f>
        <v>ELCWSTHEAT</v>
      </c>
      <c r="N60" s="288"/>
      <c r="O60" s="312">
        <f>10^-15</f>
        <v>1.0000000000000001E-15</v>
      </c>
      <c r="P60" s="291"/>
      <c r="Q60" s="291"/>
      <c r="R60" s="291"/>
      <c r="S60" s="291"/>
      <c r="T60" s="288"/>
      <c r="U60" s="288"/>
      <c r="V60" s="288"/>
      <c r="W60" s="288"/>
      <c r="X60" s="288"/>
      <c r="Y60" s="288"/>
      <c r="Z60" s="288"/>
      <c r="AA60" s="288"/>
      <c r="AB60" s="288"/>
      <c r="AC60" s="288"/>
      <c r="AD60" s="288"/>
      <c r="AE60" s="288"/>
      <c r="AF60" s="288"/>
      <c r="AG60" s="311"/>
      <c r="AH60" s="288"/>
      <c r="AI60" s="288"/>
      <c r="AJ60" s="289"/>
    </row>
    <row r="61" spans="1:40" s="134" customFormat="1" ht="14.4" x14ac:dyDescent="0.3">
      <c r="B61" s="339" t="s">
        <v>1784</v>
      </c>
      <c r="C61" s="339" t="s">
        <v>1703</v>
      </c>
      <c r="D61" s="339" t="s">
        <v>1736</v>
      </c>
      <c r="E61" s="340" t="str">
        <f>IFERROR(INDEX(ELC_PROC!$H$7:$M$145,MATCH($H61,ELC_PROC!$H$7:$H$145,0),MATCH(E$15,ELC_PROC!$H$7:$M$7,0)),"")</f>
        <v>PJ</v>
      </c>
      <c r="F61" s="340" t="str">
        <f>IFERROR(INDEX(ELC_PROC!$H$7:$M$145,MATCH($H61,ELC_PROC!$H$7:$H$145,0),MATCH(F$15,ELC_PROC!$H$7:$M$7,0)),"")</f>
        <v>GW</v>
      </c>
      <c r="H61" s="341" t="s">
        <v>323</v>
      </c>
      <c r="I61" s="366" t="str">
        <f>IF(H61&lt;&gt;"",VLOOKUP(H61,ELC_PROC!$H:$N,2,FALSE),"")</f>
        <v>ELC.GENERATION: .01.OIL.COMBUSTION.LARGE.</v>
      </c>
      <c r="J61" s="342" t="s">
        <v>73</v>
      </c>
      <c r="K61" s="343"/>
      <c r="L61" s="342" t="s">
        <v>32</v>
      </c>
      <c r="M61" s="344"/>
      <c r="N61" s="343"/>
      <c r="O61" s="343"/>
      <c r="P61" s="367">
        <v>2018</v>
      </c>
      <c r="Q61" s="367">
        <v>35</v>
      </c>
      <c r="R61" s="367">
        <v>35</v>
      </c>
      <c r="S61" s="367">
        <v>-3</v>
      </c>
      <c r="T61" s="367">
        <v>1562.7576016196144</v>
      </c>
      <c r="U61" s="367">
        <v>1562.7576016196144</v>
      </c>
      <c r="V61" s="367">
        <v>1562.7576016196144</v>
      </c>
      <c r="W61" s="367">
        <v>1562.7576016196144</v>
      </c>
      <c r="X61" s="367">
        <v>1562.7576016196144</v>
      </c>
      <c r="Y61" s="367">
        <v>1562.3792868787332</v>
      </c>
      <c r="Z61" s="367">
        <v>1562.0052537875388</v>
      </c>
      <c r="AA61" s="367">
        <v>1562.0052537875388</v>
      </c>
      <c r="AB61" s="367">
        <v>1562.0052537875388</v>
      </c>
      <c r="AC61" s="367">
        <v>0.26702777777777775</v>
      </c>
      <c r="AD61" s="367">
        <v>40.290721127633333</v>
      </c>
      <c r="AE61" s="367">
        <v>0.84609999999999996</v>
      </c>
      <c r="AF61" s="367">
        <v>0.9284591116645915</v>
      </c>
      <c r="AG61" s="367">
        <v>0.41799999999999998</v>
      </c>
      <c r="AH61" s="367">
        <v>31.536000000000001</v>
      </c>
      <c r="AI61" s="343"/>
      <c r="AJ61" s="344"/>
      <c r="AM61" s="274">
        <v>0</v>
      </c>
    </row>
    <row r="62" spans="1:40" ht="14.4" x14ac:dyDescent="0.3">
      <c r="B62" s="153" t="s">
        <v>1668</v>
      </c>
      <c r="C62" s="153" t="s">
        <v>1707</v>
      </c>
      <c r="D62" s="153" t="s">
        <v>1668</v>
      </c>
      <c r="E62" s="147" t="str">
        <f>IFERROR(INDEX(ELC_PROC!$H$7:$M$145,MATCH($H62,ELC_PROC!$H$7:$H$145,0),MATCH(E$15,ELC_PROC!$H$7:$M$7,0)),"")</f>
        <v/>
      </c>
      <c r="F62" s="147" t="str">
        <f>IFERROR(INDEX(ELC_PROC!$H$7:$M$145,MATCH($H62,ELC_PROC!$H$7:$H$145,0),MATCH(F$15,ELC_PROC!$H$7:$M$7,0)),"")</f>
        <v/>
      </c>
      <c r="H62" s="287"/>
      <c r="I62" s="137"/>
      <c r="J62" s="276" t="s">
        <v>218</v>
      </c>
      <c r="K62" s="288"/>
      <c r="L62" s="288"/>
      <c r="M62" s="289"/>
      <c r="N62" s="288"/>
      <c r="O62" s="288"/>
      <c r="P62" s="291"/>
      <c r="Q62" s="291"/>
      <c r="R62" s="291"/>
      <c r="S62" s="291"/>
      <c r="T62" s="291"/>
      <c r="U62" s="291"/>
      <c r="V62" s="291"/>
      <c r="W62" s="291"/>
      <c r="X62" s="291"/>
      <c r="Y62" s="291"/>
      <c r="Z62" s="291"/>
      <c r="AA62" s="291"/>
      <c r="AB62" s="291"/>
      <c r="AC62" s="291"/>
      <c r="AD62" s="291"/>
      <c r="AE62" s="310"/>
      <c r="AF62" s="310"/>
      <c r="AG62" s="311"/>
      <c r="AH62" s="288"/>
      <c r="AI62" s="288"/>
      <c r="AJ62" s="289"/>
      <c r="AM62" s="137"/>
    </row>
    <row r="63" spans="1:40" ht="15" customHeight="1" x14ac:dyDescent="0.3">
      <c r="B63" s="153" t="s">
        <v>1668</v>
      </c>
      <c r="C63" s="153" t="s">
        <v>1668</v>
      </c>
      <c r="D63" s="153" t="s">
        <v>1668</v>
      </c>
      <c r="E63" s="147" t="str">
        <f>IFERROR(INDEX(ELC_PROC!$H$7:$M$145,MATCH($H63,ELC_PROC!$H$7:$H$145,0),MATCH(E$15,ELC_PROC!$H$7:$M$7,0)),"")</f>
        <v/>
      </c>
      <c r="F63" s="147" t="str">
        <f>IFERROR(INDEX(ELC_PROC!$H$7:$M$145,MATCH($H63,ELC_PROC!$H$7:$H$145,0),MATCH(F$15,ELC_PROC!$H$7:$M$7,0)),"")</f>
        <v/>
      </c>
      <c r="H63" s="287"/>
      <c r="I63" s="137"/>
      <c r="J63" s="288"/>
      <c r="K63" s="288"/>
      <c r="L63" s="288"/>
      <c r="M63" s="365" t="str">
        <f>INDEX(ELC_PROC!$P$51:$P$92,
MATCH(ELC_Generation!H61,ELC_PROC!$H$51:$H$92,0),
0)</f>
        <v>ELCWSTHEAT</v>
      </c>
      <c r="N63" s="288"/>
      <c r="O63" s="312">
        <f>10^-15</f>
        <v>1.0000000000000001E-15</v>
      </c>
      <c r="P63" s="291"/>
      <c r="Q63" s="291"/>
      <c r="R63" s="291"/>
      <c r="S63" s="291"/>
      <c r="T63" s="288"/>
      <c r="U63" s="288"/>
      <c r="V63" s="288"/>
      <c r="W63" s="288"/>
      <c r="X63" s="288"/>
      <c r="Y63" s="288"/>
      <c r="Z63" s="288"/>
      <c r="AA63" s="288"/>
      <c r="AB63" s="288"/>
      <c r="AC63" s="288"/>
      <c r="AD63" s="288"/>
      <c r="AE63" s="288"/>
      <c r="AF63" s="288"/>
      <c r="AG63" s="311"/>
      <c r="AH63" s="288"/>
      <c r="AI63" s="288"/>
      <c r="AJ63" s="289"/>
    </row>
    <row r="64" spans="1:40" s="134" customFormat="1" ht="15" customHeight="1" x14ac:dyDescent="0.3">
      <c r="B64" s="339" t="s">
        <v>1785</v>
      </c>
      <c r="C64" s="339" t="s">
        <v>1703</v>
      </c>
      <c r="D64" s="339" t="s">
        <v>1736</v>
      </c>
      <c r="E64" s="340" t="str">
        <f>IFERROR(INDEX(ELC_PROC!$H$7:$M$145,MATCH($H64,ELC_PROC!$H$7:$H$145,0),MATCH(E$15,ELC_PROC!$H$7:$M$7,0)),"")</f>
        <v>PJ</v>
      </c>
      <c r="F64" s="340" t="str">
        <f>IFERROR(INDEX(ELC_PROC!$H$7:$M$145,MATCH($H64,ELC_PROC!$H$7:$H$145,0),MATCH(F$15,ELC_PROC!$H$7:$M$7,0)),"")</f>
        <v>GW</v>
      </c>
      <c r="H64" s="341" t="s">
        <v>34</v>
      </c>
      <c r="I64" s="366" t="str">
        <f>IF(H64&lt;&gt;"",VLOOKUP(H64,ELC_PROC!$H:$N,2,FALSE),"")</f>
        <v>ELC.GENERATION: .01.OIL.IGCC.</v>
      </c>
      <c r="J64" s="342" t="s">
        <v>73</v>
      </c>
      <c r="K64" s="343"/>
      <c r="L64" s="342" t="s">
        <v>32</v>
      </c>
      <c r="M64" s="344"/>
      <c r="N64" s="343"/>
      <c r="O64" s="343"/>
      <c r="P64" s="367">
        <v>2018</v>
      </c>
      <c r="Q64" s="367">
        <v>30</v>
      </c>
      <c r="R64" s="367">
        <v>30</v>
      </c>
      <c r="S64" s="367">
        <v>-5</v>
      </c>
      <c r="T64" s="367">
        <v>1459.0856923535166</v>
      </c>
      <c r="U64" s="367">
        <v>1459.0856923535166</v>
      </c>
      <c r="V64" s="367">
        <v>1459.0856923535166</v>
      </c>
      <c r="W64" s="367">
        <v>1459.0856923535166</v>
      </c>
      <c r="X64" s="367">
        <v>1459.0856923535166</v>
      </c>
      <c r="Y64" s="367">
        <v>1458.3586454280471</v>
      </c>
      <c r="Z64" s="367">
        <v>1457.6450618976382</v>
      </c>
      <c r="AA64" s="367">
        <v>1457.6450618976382</v>
      </c>
      <c r="AB64" s="367">
        <v>1457.6450618976382</v>
      </c>
      <c r="AC64" s="367">
        <v>0.24032499999999998</v>
      </c>
      <c r="AD64" s="367">
        <v>50.654179358850001</v>
      </c>
      <c r="AE64" s="367">
        <v>0.87860000000000005</v>
      </c>
      <c r="AF64" s="367">
        <v>0.89773858160295361</v>
      </c>
      <c r="AG64" s="367">
        <v>0.38132999999999995</v>
      </c>
      <c r="AH64" s="367">
        <v>31.536000000000001</v>
      </c>
      <c r="AI64" s="343"/>
      <c r="AJ64" s="344"/>
      <c r="AM64" s="274">
        <v>0</v>
      </c>
    </row>
    <row r="65" spans="1:39" ht="15" customHeight="1" x14ac:dyDescent="0.3">
      <c r="B65" s="153" t="s">
        <v>1668</v>
      </c>
      <c r="C65" s="153" t="s">
        <v>1707</v>
      </c>
      <c r="D65" s="153" t="s">
        <v>1668</v>
      </c>
      <c r="E65" s="147" t="str">
        <f>IFERROR(INDEX(ELC_PROC!$H$7:$M$145,MATCH($H65,ELC_PROC!$H$7:$H$145,0),MATCH(E$15,ELC_PROC!$H$7:$M$7,0)),"")</f>
        <v/>
      </c>
      <c r="F65" s="147" t="str">
        <f>IFERROR(INDEX(ELC_PROC!$H$7:$M$145,MATCH($H65,ELC_PROC!$H$7:$H$145,0),MATCH(F$15,ELC_PROC!$H$7:$M$7,0)),"")</f>
        <v/>
      </c>
      <c r="H65" s="287"/>
      <c r="I65" s="137"/>
      <c r="J65" s="276" t="s">
        <v>218</v>
      </c>
      <c r="K65" s="288"/>
      <c r="L65" s="288"/>
      <c r="M65" s="289"/>
      <c r="N65" s="288"/>
      <c r="O65" s="288"/>
      <c r="P65" s="291"/>
      <c r="Q65" s="291"/>
      <c r="R65" s="291"/>
      <c r="S65" s="291"/>
      <c r="T65" s="291"/>
      <c r="U65" s="291"/>
      <c r="V65" s="291"/>
      <c r="W65" s="291"/>
      <c r="X65" s="291"/>
      <c r="Y65" s="291"/>
      <c r="Z65" s="291"/>
      <c r="AA65" s="291"/>
      <c r="AB65" s="291"/>
      <c r="AC65" s="291"/>
      <c r="AD65" s="291"/>
      <c r="AE65" s="310"/>
      <c r="AF65" s="310"/>
      <c r="AG65" s="311"/>
      <c r="AH65" s="288"/>
      <c r="AI65" s="288"/>
      <c r="AJ65" s="289"/>
      <c r="AM65" s="137"/>
    </row>
    <row r="66" spans="1:39" ht="15" customHeight="1" x14ac:dyDescent="0.3">
      <c r="B66" s="153" t="s">
        <v>1668</v>
      </c>
      <c r="C66" s="153" t="s">
        <v>1668</v>
      </c>
      <c r="D66" s="153" t="s">
        <v>1668</v>
      </c>
      <c r="E66" s="147" t="str">
        <f>IFERROR(INDEX(ELC_PROC!$H$7:$M$145,MATCH($H66,ELC_PROC!$H$7:$H$145,0),MATCH(E$15,ELC_PROC!$H$7:$M$7,0)),"")</f>
        <v/>
      </c>
      <c r="F66" s="147" t="str">
        <f>IFERROR(INDEX(ELC_PROC!$H$7:$M$145,MATCH($H66,ELC_PROC!$H$7:$H$145,0),MATCH(F$15,ELC_PROC!$H$7:$M$7,0)),"")</f>
        <v/>
      </c>
      <c r="H66" s="287"/>
      <c r="I66" s="137"/>
      <c r="J66" s="288"/>
      <c r="K66" s="288"/>
      <c r="L66" s="288"/>
      <c r="M66" s="365" t="str">
        <f>INDEX(ELC_PROC!$P$51:$P$92,
MATCH(ELC_Generation!H64,ELC_PROC!$H$51:$H$92,0),
0)</f>
        <v>ELCWSTHEAT</v>
      </c>
      <c r="N66" s="288"/>
      <c r="O66" s="312">
        <f>10^-15</f>
        <v>1.0000000000000001E-15</v>
      </c>
      <c r="P66" s="291"/>
      <c r="Q66" s="291"/>
      <c r="R66" s="291"/>
      <c r="S66" s="291"/>
      <c r="T66" s="288"/>
      <c r="U66" s="288"/>
      <c r="V66" s="288"/>
      <c r="W66" s="288"/>
      <c r="X66" s="288"/>
      <c r="Y66" s="288"/>
      <c r="Z66" s="288"/>
      <c r="AA66" s="288"/>
      <c r="AB66" s="288"/>
      <c r="AC66" s="288"/>
      <c r="AD66" s="288"/>
      <c r="AE66" s="288"/>
      <c r="AF66" s="288"/>
      <c r="AG66" s="311"/>
      <c r="AH66" s="288"/>
      <c r="AI66" s="288"/>
      <c r="AJ66" s="289"/>
    </row>
    <row r="67" spans="1:39" s="134" customFormat="1" ht="15" customHeight="1" x14ac:dyDescent="0.3">
      <c r="B67" s="339" t="s">
        <v>1786</v>
      </c>
      <c r="C67" s="339" t="s">
        <v>1703</v>
      </c>
      <c r="D67" s="339" t="s">
        <v>1736</v>
      </c>
      <c r="E67" s="340" t="str">
        <f>IFERROR(INDEX(ELC_PROC!$H$7:$M$145,MATCH($H67,ELC_PROC!$H$7:$H$145,0),MATCH(E$15,ELC_PROC!$H$7:$M$7,0)),"")</f>
        <v>PJ</v>
      </c>
      <c r="F67" s="340" t="str">
        <f>IFERROR(INDEX(ELC_PROC!$H$7:$M$145,MATCH($H67,ELC_PROC!$H$7:$H$145,0),MATCH(F$15,ELC_PROC!$H$7:$M$7,0)),"")</f>
        <v>GW</v>
      </c>
      <c r="H67" s="341" t="s">
        <v>33</v>
      </c>
      <c r="I67" s="366" t="str">
        <f>IF(H67&lt;&gt;"",VLOOKUP(H67,ELC_PROC!$H:$N,2,FALSE),"")</f>
        <v>ELC.GENERATION: .01.OIL.IGCC.CCS.</v>
      </c>
      <c r="J67" s="342" t="s">
        <v>73</v>
      </c>
      <c r="K67" s="343"/>
      <c r="L67" s="342" t="s">
        <v>32</v>
      </c>
      <c r="M67" s="344"/>
      <c r="N67" s="343"/>
      <c r="O67" s="343"/>
      <c r="P67" s="367">
        <v>2018</v>
      </c>
      <c r="Q67" s="367">
        <v>25</v>
      </c>
      <c r="R67" s="367">
        <v>25</v>
      </c>
      <c r="S67" s="367">
        <v>-4</v>
      </c>
      <c r="T67" s="367">
        <v>2738.3849495921131</v>
      </c>
      <c r="U67" s="367">
        <v>2738.3849495921131</v>
      </c>
      <c r="V67" s="367">
        <v>2738.3849495921131</v>
      </c>
      <c r="W67" s="367">
        <v>2738.3849495921131</v>
      </c>
      <c r="X67" s="367">
        <v>2738.3849495921131</v>
      </c>
      <c r="Y67" s="367">
        <v>2738.3849495921131</v>
      </c>
      <c r="Z67" s="367">
        <v>2738.3849495921131</v>
      </c>
      <c r="AA67" s="367">
        <v>2738.3849495921131</v>
      </c>
      <c r="AB67" s="367">
        <v>2738.3849495921131</v>
      </c>
      <c r="AC67" s="367">
        <v>1.1346536646776608</v>
      </c>
      <c r="AD67" s="367">
        <v>71.72949590572513</v>
      </c>
      <c r="AE67" s="367">
        <v>0.87860000000000005</v>
      </c>
      <c r="AF67" s="367">
        <v>0.88040000000000029</v>
      </c>
      <c r="AG67" s="367">
        <v>0.30375180000000002</v>
      </c>
      <c r="AH67" s="367">
        <v>31.536000000000001</v>
      </c>
      <c r="AI67" s="367">
        <f>'[2]GHG PJ'!$F$53/AG67*$AM67</f>
        <v>217.13138433388295</v>
      </c>
      <c r="AJ67" s="344"/>
      <c r="AM67" s="274">
        <v>0.88940131772726838</v>
      </c>
    </row>
    <row r="68" spans="1:39" ht="15" customHeight="1" x14ac:dyDescent="0.3">
      <c r="B68" s="153" t="s">
        <v>1668</v>
      </c>
      <c r="C68" s="153" t="s">
        <v>1707</v>
      </c>
      <c r="D68" s="153" t="s">
        <v>1668</v>
      </c>
      <c r="E68" s="147" t="str">
        <f>IFERROR(INDEX(ELC_PROC!$H$7:$M$145,MATCH($H68,ELC_PROC!$H$7:$H$145,0),MATCH(E$15,ELC_PROC!$H$7:$M$7,0)),"")</f>
        <v/>
      </c>
      <c r="F68" s="147" t="str">
        <f>IFERROR(INDEX(ELC_PROC!$H$7:$M$145,MATCH($H68,ELC_PROC!$H$7:$H$145,0),MATCH(F$15,ELC_PROC!$H$7:$M$7,0)),"")</f>
        <v/>
      </c>
      <c r="H68" s="287"/>
      <c r="I68" s="137"/>
      <c r="J68" s="276" t="s">
        <v>218</v>
      </c>
      <c r="K68" s="288"/>
      <c r="L68" s="288"/>
      <c r="M68" s="289"/>
      <c r="N68" s="288"/>
      <c r="O68" s="288"/>
      <c r="P68" s="288"/>
      <c r="Q68" s="288"/>
      <c r="R68" s="288"/>
      <c r="S68" s="288"/>
      <c r="T68" s="288"/>
      <c r="U68" s="288"/>
      <c r="V68" s="288"/>
      <c r="W68" s="288"/>
      <c r="X68" s="288"/>
      <c r="Y68" s="288"/>
      <c r="Z68" s="288"/>
      <c r="AA68" s="288"/>
      <c r="AB68" s="288"/>
      <c r="AC68" s="288"/>
      <c r="AD68" s="288"/>
      <c r="AE68" s="288"/>
      <c r="AF68" s="288"/>
      <c r="AG68" s="311"/>
      <c r="AH68" s="288"/>
      <c r="AI68" s="288"/>
      <c r="AJ68" s="289"/>
    </row>
    <row r="69" spans="1:39" ht="15" customHeight="1" thickBot="1" x14ac:dyDescent="0.35">
      <c r="B69" s="153" t="s">
        <v>1668</v>
      </c>
      <c r="C69" s="153" t="s">
        <v>1668</v>
      </c>
      <c r="D69" s="153" t="s">
        <v>1668</v>
      </c>
      <c r="E69" s="147" t="str">
        <f>IFERROR(INDEX(ELC_PROC!$H$7:$M$145,MATCH($H69,ELC_PROC!$H$7:$H$145,0),MATCH(E$15,ELC_PROC!$H$7:$M$7,0)),"")</f>
        <v/>
      </c>
      <c r="F69" s="147" t="str">
        <f>IFERROR(INDEX(ELC_PROC!$H$7:$M$145,MATCH($H69,ELC_PROC!$H$7:$H$145,0),MATCH(F$15,ELC_PROC!$H$7:$M$7,0)),"")</f>
        <v/>
      </c>
      <c r="H69" s="295"/>
      <c r="I69" s="162"/>
      <c r="J69" s="298"/>
      <c r="K69" s="298"/>
      <c r="L69" s="298"/>
      <c r="M69" s="374" t="str">
        <f>INDEX(ELC_PROC!$P$51:$P$92,
MATCH(ELC_Generation!H67,ELC_PROC!$H$51:$H$92,0),
0)</f>
        <v>ELCWSTHEAT</v>
      </c>
      <c r="N69" s="298"/>
      <c r="O69" s="314">
        <f>10^-15</f>
        <v>1.0000000000000001E-15</v>
      </c>
      <c r="P69" s="299"/>
      <c r="Q69" s="299"/>
      <c r="R69" s="299"/>
      <c r="S69" s="299"/>
      <c r="T69" s="298"/>
      <c r="U69" s="298"/>
      <c r="V69" s="298"/>
      <c r="W69" s="298"/>
      <c r="X69" s="298"/>
      <c r="Y69" s="298"/>
      <c r="Z69" s="298"/>
      <c r="AA69" s="298"/>
      <c r="AB69" s="298"/>
      <c r="AC69" s="298"/>
      <c r="AD69" s="298"/>
      <c r="AE69" s="298"/>
      <c r="AF69" s="298"/>
      <c r="AG69" s="313"/>
      <c r="AH69" s="298"/>
      <c r="AI69" s="298"/>
      <c r="AJ69" s="297"/>
    </row>
    <row r="70" spans="1:39" ht="15" customHeight="1" x14ac:dyDescent="0.25">
      <c r="H70" s="110"/>
      <c r="AG70" s="110"/>
    </row>
    <row r="71" spans="1:39" ht="15" customHeight="1" x14ac:dyDescent="0.25">
      <c r="H71" s="110"/>
      <c r="AG71" s="110"/>
    </row>
    <row r="72" spans="1:39" ht="15" customHeight="1" x14ac:dyDescent="0.25">
      <c r="H72" s="110"/>
      <c r="AG72" s="110"/>
    </row>
    <row r="73" spans="1:39" ht="15" customHeight="1" thickBot="1" x14ac:dyDescent="0.35">
      <c r="H73" s="155" t="s">
        <v>90</v>
      </c>
      <c r="I73" s="131"/>
      <c r="J73" s="131"/>
      <c r="K73" s="131"/>
      <c r="L73" s="131"/>
      <c r="M73" s="132" t="s">
        <v>85</v>
      </c>
      <c r="P73" s="133"/>
      <c r="Q73" s="133"/>
      <c r="S73" s="133"/>
      <c r="T73" s="133"/>
      <c r="U73" s="133"/>
      <c r="V73" s="133"/>
      <c r="W73" s="133"/>
      <c r="X73" s="133"/>
      <c r="Y73" s="133"/>
      <c r="Z73" s="133"/>
      <c r="AA73" s="133"/>
      <c r="AB73" s="133"/>
      <c r="AC73" s="149"/>
      <c r="AG73" s="110"/>
    </row>
    <row r="74" spans="1:39" ht="30" customHeight="1" x14ac:dyDescent="0.25">
      <c r="H74" s="232" t="s">
        <v>86</v>
      </c>
      <c r="I74" s="218" t="s">
        <v>143</v>
      </c>
      <c r="J74" s="228" t="s">
        <v>50</v>
      </c>
      <c r="K74" s="228" t="s">
        <v>353</v>
      </c>
      <c r="L74" s="228" t="s">
        <v>51</v>
      </c>
      <c r="M74" s="229" t="s">
        <v>202</v>
      </c>
      <c r="N74" s="228" t="s">
        <v>354</v>
      </c>
      <c r="O74" s="228" t="s">
        <v>203</v>
      </c>
      <c r="P74" s="233" t="s">
        <v>52</v>
      </c>
      <c r="Q74" s="233" t="s">
        <v>79</v>
      </c>
      <c r="R74" s="233" t="s">
        <v>365</v>
      </c>
      <c r="S74" s="233" t="s">
        <v>97</v>
      </c>
      <c r="T74" s="233" t="s">
        <v>82</v>
      </c>
      <c r="U74" s="233" t="s">
        <v>372</v>
      </c>
      <c r="V74" s="233" t="s">
        <v>40</v>
      </c>
      <c r="W74" s="233" t="s">
        <v>373</v>
      </c>
      <c r="X74" s="233" t="s">
        <v>39</v>
      </c>
      <c r="Y74" s="233" t="s">
        <v>374</v>
      </c>
      <c r="Z74" s="233" t="s">
        <v>38</v>
      </c>
      <c r="AA74" s="233" t="s">
        <v>375</v>
      </c>
      <c r="AB74" s="233" t="s">
        <v>181</v>
      </c>
      <c r="AC74" s="233" t="s">
        <v>81</v>
      </c>
      <c r="AD74" s="233" t="s">
        <v>37</v>
      </c>
      <c r="AE74" s="233" t="s">
        <v>28</v>
      </c>
      <c r="AF74" s="233" t="s">
        <v>149</v>
      </c>
      <c r="AG74" s="233" t="s">
        <v>54</v>
      </c>
      <c r="AH74" s="233" t="s">
        <v>68</v>
      </c>
      <c r="AI74" s="234" t="s">
        <v>124</v>
      </c>
      <c r="AJ74" s="235" t="s">
        <v>355</v>
      </c>
      <c r="AM74" s="151" t="s">
        <v>371</v>
      </c>
    </row>
    <row r="75" spans="1:39" ht="39.6" x14ac:dyDescent="0.25">
      <c r="H75" s="214" t="s">
        <v>78</v>
      </c>
      <c r="I75" s="134" t="s">
        <v>144</v>
      </c>
      <c r="J75" s="237" t="s">
        <v>66</v>
      </c>
      <c r="K75" s="134"/>
      <c r="L75" s="134" t="s">
        <v>67</v>
      </c>
      <c r="M75" s="215"/>
      <c r="N75" s="134" t="s">
        <v>384</v>
      </c>
      <c r="O75" s="134" t="s">
        <v>586</v>
      </c>
      <c r="P75" s="106" t="s">
        <v>587</v>
      </c>
      <c r="Q75" s="134" t="s">
        <v>385</v>
      </c>
      <c r="R75" s="134" t="s">
        <v>366</v>
      </c>
      <c r="S75" s="134" t="s">
        <v>386</v>
      </c>
      <c r="T75" s="134" t="s">
        <v>387</v>
      </c>
      <c r="U75" s="134" t="s">
        <v>376</v>
      </c>
      <c r="V75" s="134" t="s">
        <v>377</v>
      </c>
      <c r="W75" s="134" t="s">
        <v>378</v>
      </c>
      <c r="X75" s="134" t="s">
        <v>379</v>
      </c>
      <c r="Y75" s="134" t="s">
        <v>380</v>
      </c>
      <c r="Z75" s="134" t="s">
        <v>381</v>
      </c>
      <c r="AA75" s="134" t="s">
        <v>382</v>
      </c>
      <c r="AB75" s="134" t="s">
        <v>383</v>
      </c>
      <c r="AC75" s="134" t="s">
        <v>388</v>
      </c>
      <c r="AD75" s="134" t="s">
        <v>389</v>
      </c>
      <c r="AE75" s="134" t="s">
        <v>390</v>
      </c>
      <c r="AF75" s="134" t="s">
        <v>391</v>
      </c>
      <c r="AG75" s="150" t="s">
        <v>392</v>
      </c>
      <c r="AH75" s="134" t="s">
        <v>531</v>
      </c>
      <c r="AJ75" s="216"/>
    </row>
    <row r="76" spans="1:39" ht="27" thickBot="1" x14ac:dyDescent="0.3">
      <c r="H76" s="352" t="s">
        <v>77</v>
      </c>
      <c r="M76" s="216"/>
      <c r="P76" s="353" t="s">
        <v>1815</v>
      </c>
      <c r="Q76" s="353" t="s">
        <v>1815</v>
      </c>
      <c r="R76" s="353" t="s">
        <v>367</v>
      </c>
      <c r="S76" s="353" t="s">
        <v>367</v>
      </c>
      <c r="T76" s="353" t="s">
        <v>1749</v>
      </c>
      <c r="U76" s="353" t="s">
        <v>1749</v>
      </c>
      <c r="V76" s="353" t="s">
        <v>1749</v>
      </c>
      <c r="W76" s="353" t="s">
        <v>1749</v>
      </c>
      <c r="X76" s="353" t="s">
        <v>1749</v>
      </c>
      <c r="Y76" s="353" t="s">
        <v>1749</v>
      </c>
      <c r="Z76" s="353" t="s">
        <v>1749</v>
      </c>
      <c r="AA76" s="353" t="s">
        <v>1749</v>
      </c>
      <c r="AB76" s="353" t="s">
        <v>1749</v>
      </c>
      <c r="AC76" s="353" t="s">
        <v>1680</v>
      </c>
      <c r="AD76" s="369" t="s">
        <v>1749</v>
      </c>
      <c r="AE76" s="369" t="s">
        <v>598</v>
      </c>
      <c r="AF76" s="369" t="s">
        <v>598</v>
      </c>
      <c r="AG76" s="355"/>
      <c r="AJ76" s="216"/>
    </row>
    <row r="77" spans="1:39" ht="15" customHeight="1" x14ac:dyDescent="0.3">
      <c r="A77" s="134"/>
      <c r="B77" s="339" t="s">
        <v>1787</v>
      </c>
      <c r="C77" s="339" t="s">
        <v>1692</v>
      </c>
      <c r="D77" s="339" t="s">
        <v>1736</v>
      </c>
      <c r="E77" s="340" t="str">
        <f>IFERROR(INDEX(ELC_PROC!$H$7:$M$145,MATCH($H77,ELC_PROC!$H$7:$H$145,0),MATCH(E$15,ELC_PROC!$H$7:$M$7,0)),"")</f>
        <v>PJ</v>
      </c>
      <c r="F77" s="340" t="str">
        <f>IFERROR(INDEX(ELC_PROC!$H$7:$M$145,MATCH($H77,ELC_PROC!$H$7:$H$145,0),MATCH(F$15,ELC_PROC!$H$7:$M$7,0)),"")</f>
        <v>GW</v>
      </c>
      <c r="G77" s="215"/>
      <c r="H77" s="358" t="s">
        <v>11</v>
      </c>
      <c r="I77" s="359" t="str">
        <f>IF(H77&lt;&gt;"",VLOOKUP(H77,ELC_PROC!$H:$N,2,FALSE),"")</f>
        <v>ELC.GENERATION: .01.MSW.WASTE.COMBUSTION.</v>
      </c>
      <c r="J77" s="360" t="s">
        <v>200</v>
      </c>
      <c r="K77" s="361"/>
      <c r="L77" s="377" t="s">
        <v>32</v>
      </c>
      <c r="M77" s="363"/>
      <c r="N77" s="361"/>
      <c r="O77" s="361"/>
      <c r="P77" s="362">
        <v>2018</v>
      </c>
      <c r="Q77" s="362">
        <v>35</v>
      </c>
      <c r="R77" s="362">
        <v>35</v>
      </c>
      <c r="S77" s="362">
        <v>-3</v>
      </c>
      <c r="T77" s="362">
        <v>7862.024034273807</v>
      </c>
      <c r="U77" s="362">
        <v>7862.024034273807</v>
      </c>
      <c r="V77" s="362">
        <v>7747.5646635230496</v>
      </c>
      <c r="W77" s="362">
        <v>7657.2783242728174</v>
      </c>
      <c r="X77" s="362">
        <v>7582.6948494159824</v>
      </c>
      <c r="Y77" s="362">
        <v>7582.6948494159824</v>
      </c>
      <c r="Z77" s="362">
        <v>7582.6948494159824</v>
      </c>
      <c r="AA77" s="362">
        <v>7582.6948494159824</v>
      </c>
      <c r="AB77" s="362">
        <v>7582.6948494159824</v>
      </c>
      <c r="AC77" s="362">
        <v>6.4884633583472642</v>
      </c>
      <c r="AD77" s="362">
        <v>172.53130507684665</v>
      </c>
      <c r="AE77" s="362">
        <v>0.87860000000000005</v>
      </c>
      <c r="AF77" s="362">
        <v>0.72341164200000019</v>
      </c>
      <c r="AG77" s="362">
        <v>0.27939999999999998</v>
      </c>
      <c r="AH77" s="362">
        <v>31.536000000000001</v>
      </c>
      <c r="AI77" s="361"/>
      <c r="AJ77" s="363"/>
      <c r="AM77" s="274" t="s">
        <v>1668</v>
      </c>
    </row>
    <row r="78" spans="1:39" ht="15" customHeight="1" x14ac:dyDescent="0.3">
      <c r="B78" s="153" t="s">
        <v>1668</v>
      </c>
      <c r="C78" s="153" t="s">
        <v>1694</v>
      </c>
      <c r="D78" s="153" t="s">
        <v>1668</v>
      </c>
      <c r="E78" s="147" t="str">
        <f>IFERROR(INDEX(ELC_PROC!$H$7:$M$145,MATCH($H78,ELC_PROC!$H$7:$H$145,0),MATCH(E$15,ELC_PROC!$H$7:$M$7,0)),"")</f>
        <v/>
      </c>
      <c r="F78" s="147" t="str">
        <f>IFERROR(INDEX(ELC_PROC!$H$7:$M$145,MATCH($H78,ELC_PROC!$H$7:$H$145,0),MATCH(F$15,ELC_PROC!$H$7:$M$7,0)),"")</f>
        <v/>
      </c>
      <c r="H78" s="287"/>
      <c r="I78" s="357" t="str">
        <f>IF(H78&lt;&gt;"",VLOOKUP(H78,ELC_PROC!$H:$N,2,FALSE),"")</f>
        <v/>
      </c>
      <c r="J78" s="276" t="s">
        <v>199</v>
      </c>
      <c r="K78" s="288"/>
      <c r="L78" s="316"/>
      <c r="M78" s="289"/>
      <c r="N78" s="288"/>
      <c r="O78" s="288"/>
      <c r="P78" s="291"/>
      <c r="Q78" s="291"/>
      <c r="R78" s="291"/>
      <c r="S78" s="291"/>
      <c r="T78" s="288"/>
      <c r="U78" s="288"/>
      <c r="V78" s="288"/>
      <c r="W78" s="288"/>
      <c r="X78" s="288"/>
      <c r="Y78" s="288"/>
      <c r="Z78" s="288"/>
      <c r="AA78" s="288"/>
      <c r="AB78" s="288"/>
      <c r="AC78" s="288"/>
      <c r="AD78" s="288"/>
      <c r="AE78" s="288"/>
      <c r="AF78" s="288"/>
      <c r="AG78" s="311"/>
      <c r="AH78" s="288"/>
      <c r="AI78" s="288"/>
      <c r="AJ78" s="289"/>
    </row>
    <row r="79" spans="1:39" ht="15" customHeight="1" x14ac:dyDescent="0.3">
      <c r="B79" s="153" t="s">
        <v>1668</v>
      </c>
      <c r="C79" s="153" t="s">
        <v>1668</v>
      </c>
      <c r="D79" s="153" t="s">
        <v>1668</v>
      </c>
      <c r="E79" s="147" t="str">
        <f>IFERROR(INDEX(ELC_PROC!$H$7:$M$145,MATCH($H79,ELC_PROC!$H$7:$H$145,0),MATCH(E$15,ELC_PROC!$H$7:$M$7,0)),"")</f>
        <v/>
      </c>
      <c r="F79" s="147" t="str">
        <f>IFERROR(INDEX(ELC_PROC!$H$7:$M$145,MATCH($H79,ELC_PROC!$H$7:$H$145,0),MATCH(F$15,ELC_PROC!$H$7:$M$7,0)),"")</f>
        <v/>
      </c>
      <c r="H79" s="287"/>
      <c r="I79" s="137"/>
      <c r="J79" s="288"/>
      <c r="K79" s="288"/>
      <c r="L79" s="288"/>
      <c r="M79" s="365" t="str">
        <f>INDEX(ELC_PROC!$P$51:$P$92,
MATCH(ELC_Generation!H77,ELC_PROC!$H$51:$H$92,0),
0)</f>
        <v>ELCWSTHEAT</v>
      </c>
      <c r="N79" s="288"/>
      <c r="O79" s="312">
        <f>10^-15</f>
        <v>1.0000000000000001E-15</v>
      </c>
      <c r="P79" s="291"/>
      <c r="Q79" s="291"/>
      <c r="R79" s="291"/>
      <c r="S79" s="291"/>
      <c r="T79" s="288"/>
      <c r="U79" s="288"/>
      <c r="V79" s="288"/>
      <c r="W79" s="288"/>
      <c r="X79" s="288"/>
      <c r="Y79" s="288"/>
      <c r="Z79" s="288"/>
      <c r="AA79" s="288"/>
      <c r="AB79" s="288"/>
      <c r="AC79" s="288"/>
      <c r="AD79" s="288"/>
      <c r="AE79" s="288"/>
      <c r="AF79" s="288"/>
      <c r="AG79" s="311"/>
      <c r="AH79" s="288"/>
      <c r="AI79" s="288"/>
      <c r="AJ79" s="289"/>
    </row>
    <row r="80" spans="1:39" s="134" customFormat="1" ht="15" customHeight="1" x14ac:dyDescent="0.3">
      <c r="B80" s="339" t="s">
        <v>1788</v>
      </c>
      <c r="C80" s="339" t="s">
        <v>1689</v>
      </c>
      <c r="D80" s="339" t="s">
        <v>1736</v>
      </c>
      <c r="E80" s="340" t="str">
        <f>IFERROR(INDEX(ELC_PROC!$H$7:$M$145,MATCH($H80,ELC_PROC!$H$7:$H$145,0),MATCH(E$15,ELC_PROC!$H$7:$M$7,0)),"")</f>
        <v>PJ</v>
      </c>
      <c r="F80" s="340" t="str">
        <f>IFERROR(INDEX(ELC_PROC!$H$7:$M$145,MATCH($H80,ELC_PROC!$H$7:$H$145,0),MATCH(F$15,ELC_PROC!$H$7:$M$7,0)),"")</f>
        <v>GW</v>
      </c>
      <c r="H80" s="341" t="s">
        <v>258</v>
      </c>
      <c r="I80" s="366" t="str">
        <f>IF(H80&lt;&gt;"",VLOOKUP(H80,ELC_PROC!$H:$N,2,FALSE),"")</f>
        <v>ELC.GENERATION: .01.STRAW.WASTE.COMBUSTION.</v>
      </c>
      <c r="J80" s="342" t="s">
        <v>216</v>
      </c>
      <c r="K80" s="343"/>
      <c r="L80" s="378" t="s">
        <v>32</v>
      </c>
      <c r="M80" s="344"/>
      <c r="N80" s="343"/>
      <c r="O80" s="343"/>
      <c r="P80" s="367">
        <v>2018</v>
      </c>
      <c r="Q80" s="367">
        <v>35</v>
      </c>
      <c r="R80" s="367">
        <v>35</v>
      </c>
      <c r="S80" s="367">
        <v>-3</v>
      </c>
      <c r="T80" s="367">
        <v>7862.024034273807</v>
      </c>
      <c r="U80" s="367">
        <v>7862.024034273807</v>
      </c>
      <c r="V80" s="367">
        <v>7747.5646635230496</v>
      </c>
      <c r="W80" s="367">
        <v>7657.2783242728174</v>
      </c>
      <c r="X80" s="367">
        <v>7582.6948494159824</v>
      </c>
      <c r="Y80" s="367">
        <v>7582.6948494159824</v>
      </c>
      <c r="Z80" s="367">
        <v>7582.6948494159824</v>
      </c>
      <c r="AA80" s="367">
        <v>7582.6948494159824</v>
      </c>
      <c r="AB80" s="367">
        <v>7582.6948494159824</v>
      </c>
      <c r="AC80" s="367">
        <v>6.4884633583472642</v>
      </c>
      <c r="AD80" s="367">
        <v>172.53130507684665</v>
      </c>
      <c r="AE80" s="367">
        <v>0.87860000000000005</v>
      </c>
      <c r="AF80" s="367">
        <v>0.72341164200000019</v>
      </c>
      <c r="AG80" s="367">
        <v>0.27939999999999998</v>
      </c>
      <c r="AH80" s="367">
        <v>31.536000000000001</v>
      </c>
      <c r="AI80" s="343"/>
      <c r="AJ80" s="344"/>
    </row>
    <row r="81" spans="1:55" ht="15" customHeight="1" x14ac:dyDescent="0.3">
      <c r="B81" s="153" t="s">
        <v>1668</v>
      </c>
      <c r="C81" s="153" t="s">
        <v>1668</v>
      </c>
      <c r="D81" s="153" t="s">
        <v>1668</v>
      </c>
      <c r="E81" s="147" t="str">
        <f>IFERROR(INDEX(ELC_PROC!$H$7:$M$145,MATCH($H81,ELC_PROC!$H$7:$H$145,0),MATCH(E$15,ELC_PROC!$H$7:$M$7,0)),"")</f>
        <v/>
      </c>
      <c r="F81" s="147" t="str">
        <f>IFERROR(INDEX(ELC_PROC!$H$7:$M$145,MATCH($H81,ELC_PROC!$H$7:$H$145,0),MATCH(F$15,ELC_PROC!$H$7:$M$7,0)),"")</f>
        <v/>
      </c>
      <c r="H81" s="287"/>
      <c r="I81" s="137"/>
      <c r="J81" s="288"/>
      <c r="K81" s="288"/>
      <c r="L81" s="288"/>
      <c r="M81" s="365" t="str">
        <f>INDEX(ELC_PROC!$P$51:$P$92,
MATCH(ELC_Generation!H80,ELC_PROC!$H$51:$H$92,0),
0)</f>
        <v>ELCWSTHEAT</v>
      </c>
      <c r="N81" s="288"/>
      <c r="O81" s="312">
        <f>10^-15</f>
        <v>1.0000000000000001E-15</v>
      </c>
      <c r="P81" s="291"/>
      <c r="Q81" s="291"/>
      <c r="R81" s="291"/>
      <c r="S81" s="291"/>
      <c r="T81" s="288"/>
      <c r="U81" s="288"/>
      <c r="V81" s="288"/>
      <c r="W81" s="288"/>
      <c r="X81" s="288"/>
      <c r="Y81" s="288"/>
      <c r="Z81" s="288"/>
      <c r="AA81" s="288"/>
      <c r="AB81" s="288"/>
      <c r="AC81" s="288"/>
      <c r="AD81" s="288"/>
      <c r="AE81" s="288"/>
      <c r="AF81" s="288"/>
      <c r="AG81" s="311"/>
      <c r="AH81" s="288"/>
      <c r="AI81" s="288"/>
      <c r="AJ81" s="289"/>
    </row>
    <row r="82" spans="1:55" s="134" customFormat="1" ht="15" customHeight="1" x14ac:dyDescent="0.3">
      <c r="B82" s="339" t="s">
        <v>1789</v>
      </c>
      <c r="C82" s="339" t="s">
        <v>1684</v>
      </c>
      <c r="D82" s="339" t="s">
        <v>1736</v>
      </c>
      <c r="E82" s="340" t="str">
        <f>IFERROR(INDEX(ELC_PROC!$H$7:$M$145,MATCH($H82,ELC_PROC!$H$7:$H$145,0),MATCH(E$15,ELC_PROC!$H$7:$M$7,0)),"")</f>
        <v>PJ</v>
      </c>
      <c r="F82" s="340" t="str">
        <f>IFERROR(INDEX(ELC_PROC!$H$7:$M$145,MATCH($H82,ELC_PROC!$H$7:$H$145,0),MATCH(F$15,ELC_PROC!$H$7:$M$7,0)),"")</f>
        <v>GW</v>
      </c>
      <c r="H82" s="341" t="s">
        <v>316</v>
      </c>
      <c r="I82" s="366" t="str">
        <f>IF(H82&lt;&gt;"",VLOOKUP(H82,ELC_PROC!$H:$N,2,FALSE),"")</f>
        <v>ELC.GENERATION: .01.BIOGAS.FROM-ANAEROBIC-DIGESTION.GAS-ENGINE.</v>
      </c>
      <c r="J82" s="367" t="str">
        <f>IF(INDEX([1]Generation_technologies!$C$4:$BS$209,MATCH($H82,[1]Generation_technologies!$C$4:$C$209,0),MATCH(J$13,[1]Generation_technologies!$C$3:$BS$3,0))="","",INDEX([1]Generation_technologies!$C$4:$BS$209,MATCH($H82,[1]Generation_technologies!$C$4:$C$209,0),MATCH(J$13,[1]Generation_technologies!$C$3:$BS$3,0)))</f>
        <v>ELCBOG-AD</v>
      </c>
      <c r="K82" s="343"/>
      <c r="L82" s="378" t="s">
        <v>32</v>
      </c>
      <c r="M82" s="344"/>
      <c r="N82" s="343"/>
      <c r="O82" s="343"/>
      <c r="P82" s="367">
        <v>2018</v>
      </c>
      <c r="Q82" s="367">
        <v>20</v>
      </c>
      <c r="R82" s="367">
        <v>20</v>
      </c>
      <c r="S82" s="367">
        <v>-1</v>
      </c>
      <c r="T82" s="367">
        <v>3800.4324473006463</v>
      </c>
      <c r="U82" s="367">
        <v>3800.4324473006463</v>
      </c>
      <c r="V82" s="367">
        <v>3800.4324473006463</v>
      </c>
      <c r="W82" s="367">
        <v>3800.4324473006463</v>
      </c>
      <c r="X82" s="367">
        <v>3800.4324473006463</v>
      </c>
      <c r="Y82" s="367">
        <v>3800.4324473006463</v>
      </c>
      <c r="Z82" s="367">
        <v>3800.4324473006463</v>
      </c>
      <c r="AA82" s="367">
        <v>3800.4324473006463</v>
      </c>
      <c r="AB82" s="367">
        <v>3800.4324473006463</v>
      </c>
      <c r="AC82" s="367">
        <v>20.893689174646724</v>
      </c>
      <c r="AD82" s="367">
        <v>134.27702690190432</v>
      </c>
      <c r="AE82" s="367">
        <v>0.87860000000000005</v>
      </c>
      <c r="AF82" s="367">
        <v>0.79066780821917804</v>
      </c>
      <c r="AG82" s="367">
        <v>0.40199999999999997</v>
      </c>
      <c r="AH82" s="367">
        <v>31.536000000000001</v>
      </c>
      <c r="AI82" s="343"/>
      <c r="AJ82" s="344"/>
      <c r="AM82" s="274" t="s">
        <v>1668</v>
      </c>
    </row>
    <row r="83" spans="1:55" ht="15" customHeight="1" x14ac:dyDescent="0.3">
      <c r="B83" s="153" t="s">
        <v>1668</v>
      </c>
      <c r="C83" s="153" t="s">
        <v>1668</v>
      </c>
      <c r="D83" s="153" t="s">
        <v>1668</v>
      </c>
      <c r="E83" s="147" t="str">
        <f>IFERROR(INDEX(ELC_PROC!$H$7:$M$145,MATCH($H83,ELC_PROC!$H$7:$H$145,0),MATCH(E$15,ELC_PROC!$H$7:$M$7,0)),"")</f>
        <v/>
      </c>
      <c r="F83" s="147" t="str">
        <f>IFERROR(INDEX(ELC_PROC!$H$7:$M$145,MATCH($H83,ELC_PROC!$H$7:$H$145,0),MATCH(F$15,ELC_PROC!$H$7:$M$7,0)),"")</f>
        <v/>
      </c>
      <c r="H83" s="287"/>
      <c r="I83" s="137"/>
      <c r="J83" s="288"/>
      <c r="K83" s="288"/>
      <c r="L83" s="288"/>
      <c r="M83" s="365" t="str">
        <f>INDEX(ELC_PROC!$P$51:$P$92,
MATCH(ELC_Generation!H82,ELC_PROC!$H$51:$H$92,0),
0)</f>
        <v>ELCWSTHEAT</v>
      </c>
      <c r="N83" s="288"/>
      <c r="O83" s="312">
        <f>10^-15</f>
        <v>1.0000000000000001E-15</v>
      </c>
      <c r="P83" s="291"/>
      <c r="Q83" s="291"/>
      <c r="R83" s="291"/>
      <c r="S83" s="291"/>
      <c r="T83" s="288"/>
      <c r="U83" s="288"/>
      <c r="V83" s="288"/>
      <c r="W83" s="288"/>
      <c r="X83" s="288"/>
      <c r="Y83" s="288"/>
      <c r="Z83" s="288"/>
      <c r="AA83" s="288"/>
      <c r="AB83" s="288"/>
      <c r="AC83" s="288"/>
      <c r="AD83" s="288"/>
      <c r="AE83" s="288"/>
      <c r="AF83" s="288"/>
      <c r="AG83" s="311"/>
      <c r="AH83" s="288"/>
      <c r="AI83" s="288"/>
      <c r="AJ83" s="289"/>
    </row>
    <row r="84" spans="1:55" s="134" customFormat="1" ht="15" customHeight="1" x14ac:dyDescent="0.3">
      <c r="B84" s="339" t="s">
        <v>1790</v>
      </c>
      <c r="C84" s="339" t="s">
        <v>1685</v>
      </c>
      <c r="D84" s="339" t="s">
        <v>1736</v>
      </c>
      <c r="E84" s="340" t="str">
        <f>IFERROR(INDEX(ELC_PROC!$H$7:$M$145,MATCH($H84,ELC_PROC!$H$7:$H$145,0),MATCH(E$15,ELC_PROC!$H$7:$M$7,0)),"")</f>
        <v>PJ</v>
      </c>
      <c r="F84" s="340" t="str">
        <f>IFERROR(INDEX(ELC_PROC!$H$7:$M$145,MATCH($H84,ELC_PROC!$H$7:$H$145,0),MATCH(F$15,ELC_PROC!$H$7:$M$7,0)),"")</f>
        <v>GW</v>
      </c>
      <c r="H84" s="341" t="s">
        <v>317</v>
      </c>
      <c r="I84" s="366" t="str">
        <f>IF(H84&lt;&gt;"",VLOOKUP(H84,ELC_PROC!$H:$N,2,FALSE),"")</f>
        <v>ELC.GENERATION: .01.BIOGAS.FROM-LANDFILL.WASTE.GAS-ENGINE.</v>
      </c>
      <c r="J84" s="342" t="s">
        <v>283</v>
      </c>
      <c r="K84" s="343"/>
      <c r="L84" s="378" t="s">
        <v>32</v>
      </c>
      <c r="M84" s="344"/>
      <c r="N84" s="343"/>
      <c r="O84" s="343"/>
      <c r="P84" s="367">
        <v>2018</v>
      </c>
      <c r="Q84" s="367">
        <v>28</v>
      </c>
      <c r="R84" s="367">
        <v>28</v>
      </c>
      <c r="S84" s="367">
        <v>-1</v>
      </c>
      <c r="T84" s="367">
        <v>2064.4334729939019</v>
      </c>
      <c r="U84" s="367">
        <v>2064.4334729939019</v>
      </c>
      <c r="V84" s="367">
        <v>2064.4334729939019</v>
      </c>
      <c r="W84" s="367">
        <v>2064.4334729939019</v>
      </c>
      <c r="X84" s="367">
        <v>2064.4334729939019</v>
      </c>
      <c r="Y84" s="367">
        <v>2064.4334729939019</v>
      </c>
      <c r="Z84" s="367">
        <v>2064.4334729939019</v>
      </c>
      <c r="AA84" s="367">
        <v>2064.4334729939019</v>
      </c>
      <c r="AB84" s="367">
        <v>2064.4334729939019</v>
      </c>
      <c r="AC84" s="367">
        <v>2.303623751711307</v>
      </c>
      <c r="AD84" s="367">
        <v>82.389051878782837</v>
      </c>
      <c r="AE84" s="367">
        <v>0.87860000000000005</v>
      </c>
      <c r="AF84" s="367">
        <v>0.61599999999999999</v>
      </c>
      <c r="AG84" s="367">
        <v>0.26216680997420455</v>
      </c>
      <c r="AH84" s="367">
        <v>31.536000000000001</v>
      </c>
      <c r="AI84" s="343"/>
      <c r="AJ84" s="344"/>
      <c r="AM84" s="274" t="s">
        <v>1668</v>
      </c>
    </row>
    <row r="85" spans="1:55" ht="15" customHeight="1" x14ac:dyDescent="0.3">
      <c r="B85" s="153" t="s">
        <v>1668</v>
      </c>
      <c r="C85" s="153" t="s">
        <v>1668</v>
      </c>
      <c r="D85" s="153" t="s">
        <v>1668</v>
      </c>
      <c r="E85" s="147" t="str">
        <f>IFERROR(INDEX(ELC_PROC!$H$7:$M$145,MATCH($H85,ELC_PROC!$H$7:$H$145,0),MATCH(E$15,ELC_PROC!$H$7:$M$7,0)),"")</f>
        <v/>
      </c>
      <c r="F85" s="147" t="str">
        <f>IFERROR(INDEX(ELC_PROC!$H$7:$M$145,MATCH($H85,ELC_PROC!$H$7:$H$145,0),MATCH(F$15,ELC_PROC!$H$7:$M$7,0)),"")</f>
        <v/>
      </c>
      <c r="H85" s="287"/>
      <c r="I85" s="137"/>
      <c r="J85" s="288"/>
      <c r="K85" s="288"/>
      <c r="L85" s="288"/>
      <c r="M85" s="365" t="str">
        <f>INDEX(ELC_PROC!$P$51:$P$92,
MATCH(ELC_Generation!H84,ELC_PROC!$H$51:$H$92,0),
0)</f>
        <v>ELCWSTHEAT</v>
      </c>
      <c r="N85" s="288"/>
      <c r="O85" s="312">
        <f>10^-15</f>
        <v>1.0000000000000001E-15</v>
      </c>
      <c r="P85" s="291"/>
      <c r="Q85" s="291"/>
      <c r="R85" s="291"/>
      <c r="S85" s="291"/>
      <c r="T85" s="288"/>
      <c r="U85" s="288"/>
      <c r="V85" s="288"/>
      <c r="W85" s="288"/>
      <c r="X85" s="288"/>
      <c r="Y85" s="288"/>
      <c r="Z85" s="288"/>
      <c r="AA85" s="288"/>
      <c r="AB85" s="288"/>
      <c r="AC85" s="288"/>
      <c r="AD85" s="288"/>
      <c r="AE85" s="288"/>
      <c r="AF85" s="288"/>
      <c r="AG85" s="311"/>
      <c r="AH85" s="288"/>
      <c r="AI85" s="288"/>
      <c r="AJ85" s="289"/>
    </row>
    <row r="86" spans="1:55" s="134" customFormat="1" ht="15" customHeight="1" x14ac:dyDescent="0.3">
      <c r="B86" s="339" t="s">
        <v>1668</v>
      </c>
      <c r="C86" s="339" t="s">
        <v>1686</v>
      </c>
      <c r="D86" s="339" t="s">
        <v>1736</v>
      </c>
      <c r="E86" s="340" t="str">
        <f>IFERROR(INDEX(ELC_PROC!$H$7:$M$145,MATCH($H86,ELC_PROC!$H$7:$H$145,0),MATCH(E$15,ELC_PROC!$H$7:$M$7,0)),"")</f>
        <v>PJ</v>
      </c>
      <c r="F86" s="340" t="str">
        <f>IFERROR(INDEX(ELC_PROC!$H$7:$M$145,MATCH($H86,ELC_PROC!$H$7:$H$145,0),MATCH(F$15,ELC_PROC!$H$7:$M$7,0)),"")</f>
        <v>GW</v>
      </c>
      <c r="H86" s="341" t="s">
        <v>319</v>
      </c>
      <c r="I86" s="366" t="str">
        <f>IF(H86&lt;&gt;"",VLOOKUP(H86,ELC_PROC!$H:$N,2,FALSE),"")</f>
        <v>ELC.GENERATION: .01.BIOGAS.FROM-SEWAGE.WASTE.GAS-ENGINE.</v>
      </c>
      <c r="J86" s="342" t="s">
        <v>284</v>
      </c>
      <c r="K86" s="343"/>
      <c r="L86" s="378" t="s">
        <v>32</v>
      </c>
      <c r="M86" s="344"/>
      <c r="N86" s="343"/>
      <c r="O86" s="343"/>
      <c r="P86" s="367">
        <v>2018</v>
      </c>
      <c r="Q86" s="367">
        <v>20</v>
      </c>
      <c r="R86" s="367">
        <v>20</v>
      </c>
      <c r="S86" s="367">
        <v>-2</v>
      </c>
      <c r="T86" s="367">
        <v>5143.4698792602348</v>
      </c>
      <c r="U86" s="367">
        <v>5143.4698792602348</v>
      </c>
      <c r="V86" s="367">
        <v>5143.4698792602348</v>
      </c>
      <c r="W86" s="367">
        <v>5143.4698792602348</v>
      </c>
      <c r="X86" s="367">
        <v>5143.4698792602348</v>
      </c>
      <c r="Y86" s="367">
        <v>5143.4698792602348</v>
      </c>
      <c r="Z86" s="367">
        <v>5143.4698792602348</v>
      </c>
      <c r="AA86" s="367">
        <v>5143.4698792602348</v>
      </c>
      <c r="AB86" s="367">
        <v>5143.4698792602348</v>
      </c>
      <c r="AC86" s="367">
        <v>3.1965936336105778</v>
      </c>
      <c r="AD86" s="367">
        <v>90.669382888544618</v>
      </c>
      <c r="AE86" s="367">
        <v>0.87860000000000005</v>
      </c>
      <c r="AF86" s="367">
        <v>0.49</v>
      </c>
      <c r="AG86" s="367">
        <v>0.26216680997420461</v>
      </c>
      <c r="AH86" s="367">
        <v>31.536000000000001</v>
      </c>
      <c r="AI86" s="343"/>
      <c r="AJ86" s="344"/>
      <c r="AM86" s="274" t="s">
        <v>1668</v>
      </c>
    </row>
    <row r="87" spans="1:55" ht="15" customHeight="1" x14ac:dyDescent="0.3">
      <c r="B87" s="153" t="s">
        <v>1668</v>
      </c>
      <c r="C87" s="153" t="s">
        <v>1668</v>
      </c>
      <c r="D87" s="153" t="s">
        <v>1668</v>
      </c>
      <c r="E87" s="147" t="str">
        <f>IFERROR(INDEX(ELC_PROC!$H$7:$M$145,MATCH($H87,ELC_PROC!$H$7:$H$145,0),MATCH(E$15,ELC_PROC!$H$7:$M$7,0)),"")</f>
        <v/>
      </c>
      <c r="F87" s="147" t="str">
        <f>IFERROR(INDEX(ELC_PROC!$H$7:$M$145,MATCH($H87,ELC_PROC!$H$7:$H$145,0),MATCH(F$15,ELC_PROC!$H$7:$M$7,0)),"")</f>
        <v/>
      </c>
      <c r="H87" s="287"/>
      <c r="I87" s="137"/>
      <c r="J87" s="288"/>
      <c r="K87" s="288"/>
      <c r="L87" s="288"/>
      <c r="M87" s="365" t="str">
        <f>INDEX(ELC_PROC!$P$51:$P$92,
MATCH(ELC_Generation!H86,ELC_PROC!$H$51:$H$92,0),
0)</f>
        <v>ELCWSTHEAT</v>
      </c>
      <c r="N87" s="288"/>
      <c r="O87" s="312">
        <f>10^-15</f>
        <v>1.0000000000000001E-15</v>
      </c>
      <c r="P87" s="291"/>
      <c r="Q87" s="291"/>
      <c r="R87" s="291"/>
      <c r="S87" s="291"/>
      <c r="T87" s="288"/>
      <c r="U87" s="288"/>
      <c r="V87" s="288"/>
      <c r="W87" s="288"/>
      <c r="X87" s="288"/>
      <c r="Y87" s="288"/>
      <c r="Z87" s="288"/>
      <c r="AA87" s="288"/>
      <c r="AB87" s="288"/>
      <c r="AC87" s="288"/>
      <c r="AD87" s="288"/>
      <c r="AE87" s="288"/>
      <c r="AF87" s="288"/>
      <c r="AG87" s="311"/>
      <c r="AH87" s="288"/>
      <c r="AI87" s="288"/>
      <c r="AJ87" s="289"/>
    </row>
    <row r="88" spans="1:55" s="134" customFormat="1" ht="15" customHeight="1" x14ac:dyDescent="0.3">
      <c r="B88" s="339" t="s">
        <v>1791</v>
      </c>
      <c r="C88" s="339" t="s">
        <v>1687</v>
      </c>
      <c r="D88" s="339" t="s">
        <v>1736</v>
      </c>
      <c r="E88" s="340" t="str">
        <f>IFERROR(INDEX(ELC_PROC!$H$7:$M$145,MATCH($H88,ELC_PROC!$H$7:$H$145,0),MATCH(E$15,ELC_PROC!$H$7:$M$7,0)),"")</f>
        <v>PJ</v>
      </c>
      <c r="F88" s="340" t="str">
        <f>IFERROR(INDEX(ELC_PROC!$H$7:$M$145,MATCH($H88,ELC_PROC!$H$7:$H$145,0),MATCH(F$15,ELC_PROC!$H$7:$M$7,0)),"")</f>
        <v>GW</v>
      </c>
      <c r="H88" s="341" t="s">
        <v>94</v>
      </c>
      <c r="I88" s="366" t="str">
        <f>IF(H88&lt;&gt;"",VLOOKUP(H88,ELC_PROC!$H:$N,2,FALSE),"")</f>
        <v>ELC.GENERATION: .01.BIOMASS.COMBUSTION.</v>
      </c>
      <c r="J88" s="367" t="str">
        <f>IF(INDEX([1]Generation_technologies!$C$4:$BS$209,MATCH($H88,[1]Generation_technologies!$C$4:$C$209,0),MATCH(J$13,[1]Generation_technologies!$C$3:$BS$3,0))="","",INDEX([1]Generation_technologies!$C$4:$BS$209,MATCH($H88,[1]Generation_technologies!$C$4:$C$209,0),MATCH(J$13,[1]Generation_technologies!$C$3:$BS$3,0)))</f>
        <v>ELCPELL</v>
      </c>
      <c r="K88" s="343"/>
      <c r="L88" s="378" t="s">
        <v>32</v>
      </c>
      <c r="M88" s="344"/>
      <c r="N88" s="343"/>
      <c r="O88" s="343"/>
      <c r="P88" s="367">
        <v>2018</v>
      </c>
      <c r="Q88" s="367">
        <v>25</v>
      </c>
      <c r="R88" s="367">
        <v>25</v>
      </c>
      <c r="S88" s="367">
        <v>-3</v>
      </c>
      <c r="T88" s="367">
        <v>2438.5437687434483</v>
      </c>
      <c r="U88" s="367">
        <v>2372.3274426045141</v>
      </c>
      <c r="V88" s="367">
        <v>2324.442982046688</v>
      </c>
      <c r="W88" s="367">
        <v>2302.6207105620629</v>
      </c>
      <c r="X88" s="367">
        <v>2281.0069690352989</v>
      </c>
      <c r="Y88" s="367">
        <v>2278.1423259990302</v>
      </c>
      <c r="Z88" s="367">
        <v>2275.4046569155539</v>
      </c>
      <c r="AA88" s="367">
        <v>2275.4046569155539</v>
      </c>
      <c r="AB88" s="367">
        <v>2275.4046569155539</v>
      </c>
      <c r="AC88" s="367">
        <v>1.2016220063155527</v>
      </c>
      <c r="AD88" s="367">
        <v>109.4483944412391</v>
      </c>
      <c r="AE88" s="367">
        <v>0.87860000000000005</v>
      </c>
      <c r="AF88" s="367">
        <v>0.89999999999999947</v>
      </c>
      <c r="AG88" s="367">
        <v>0.36249999999999993</v>
      </c>
      <c r="AH88" s="367">
        <v>31.536000000000001</v>
      </c>
      <c r="AI88" s="343"/>
      <c r="AJ88" s="344"/>
      <c r="AM88" s="274" t="s">
        <v>1668</v>
      </c>
    </row>
    <row r="89" spans="1:55" ht="15" customHeight="1" x14ac:dyDescent="0.3">
      <c r="B89" s="153" t="s">
        <v>1668</v>
      </c>
      <c r="C89" s="153" t="s">
        <v>1688</v>
      </c>
      <c r="D89" s="153" t="s">
        <v>1668</v>
      </c>
      <c r="E89" s="147" t="str">
        <f>IFERROR(INDEX(ELC_PROC!$H$7:$M$145,MATCH($H89,ELC_PROC!$H$7:$H$145,0),MATCH(E$15,ELC_PROC!$H$7:$M$7,0)),"")</f>
        <v/>
      </c>
      <c r="F89" s="147" t="str">
        <f>IFERROR(INDEX(ELC_PROC!$H$7:$M$145,MATCH($H89,ELC_PROC!$H$7:$H$145,0),MATCH(F$15,ELC_PROC!$H$7:$M$7,0)),"")</f>
        <v/>
      </c>
      <c r="H89" s="287"/>
      <c r="I89" s="137"/>
      <c r="J89" s="276" t="s">
        <v>287</v>
      </c>
      <c r="K89" s="288"/>
      <c r="L89" s="316"/>
      <c r="M89" s="289"/>
      <c r="N89" s="288"/>
      <c r="O89" s="288"/>
      <c r="P89" s="291"/>
      <c r="Q89" s="291"/>
      <c r="R89" s="291"/>
      <c r="S89" s="291"/>
      <c r="T89" s="288"/>
      <c r="U89" s="288"/>
      <c r="V89" s="288"/>
      <c r="W89" s="288"/>
      <c r="X89" s="288"/>
      <c r="Y89" s="288"/>
      <c r="Z89" s="288"/>
      <c r="AA89" s="288"/>
      <c r="AB89" s="288"/>
      <c r="AC89" s="288"/>
      <c r="AD89" s="288"/>
      <c r="AE89" s="288"/>
      <c r="AF89" s="288"/>
      <c r="AG89" s="311"/>
      <c r="AH89" s="288"/>
      <c r="AI89" s="288"/>
      <c r="AJ89" s="289"/>
    </row>
    <row r="90" spans="1:55" ht="15" customHeight="1" x14ac:dyDescent="0.3">
      <c r="B90" s="153" t="s">
        <v>1668</v>
      </c>
      <c r="C90" s="153" t="s">
        <v>1668</v>
      </c>
      <c r="D90" s="153" t="s">
        <v>1668</v>
      </c>
      <c r="E90" s="147" t="str">
        <f>IFERROR(INDEX(ELC_PROC!$H$7:$M$145,MATCH($H90,ELC_PROC!$H$7:$H$145,0),MATCH(E$15,ELC_PROC!$H$7:$M$7,0)),"")</f>
        <v/>
      </c>
      <c r="F90" s="147" t="str">
        <f>IFERROR(INDEX(ELC_PROC!$H$7:$M$145,MATCH($H90,ELC_PROC!$H$7:$H$145,0),MATCH(F$15,ELC_PROC!$H$7:$M$7,0)),"")</f>
        <v/>
      </c>
      <c r="H90" s="287"/>
      <c r="I90" s="137"/>
      <c r="J90" s="288"/>
      <c r="K90" s="288"/>
      <c r="L90" s="288"/>
      <c r="M90" s="365" t="str">
        <f>INDEX(ELC_PROC!$P$51:$P$92,
MATCH(ELC_Generation!H88,ELC_PROC!$H$51:$H$92,0),
0)</f>
        <v>ELCWSTHEAT</v>
      </c>
      <c r="N90" s="288"/>
      <c r="O90" s="312">
        <f>10^-15</f>
        <v>1.0000000000000001E-15</v>
      </c>
      <c r="P90" s="291"/>
      <c r="Q90" s="291"/>
      <c r="R90" s="291"/>
      <c r="S90" s="291"/>
      <c r="T90" s="288"/>
      <c r="U90" s="288"/>
      <c r="V90" s="288"/>
      <c r="W90" s="288"/>
      <c r="X90" s="288"/>
      <c r="Y90" s="288"/>
      <c r="Z90" s="288"/>
      <c r="AA90" s="288"/>
      <c r="AB90" s="288"/>
      <c r="AC90" s="288"/>
      <c r="AD90" s="288"/>
      <c r="AE90" s="288"/>
      <c r="AF90" s="288"/>
      <c r="AG90" s="311"/>
      <c r="AH90" s="288"/>
      <c r="AI90" s="288"/>
      <c r="AJ90" s="289"/>
      <c r="AM90" s="319" t="s">
        <v>2018</v>
      </c>
      <c r="AN90" s="106" t="s">
        <v>2017</v>
      </c>
    </row>
    <row r="91" spans="1:55" s="134" customFormat="1" ht="15" customHeight="1" x14ac:dyDescent="0.3">
      <c r="A91" s="134" t="s">
        <v>93</v>
      </c>
      <c r="B91" s="339" t="s">
        <v>1792</v>
      </c>
      <c r="C91" s="339" t="s">
        <v>1687</v>
      </c>
      <c r="D91" s="339" t="s">
        <v>1736</v>
      </c>
      <c r="E91" s="340" t="str">
        <f>IFERROR(INDEX(ELC_PROC!$H$7:$M$145,MATCH($H91,ELC_PROC!$H$7:$H$145,0),MATCH(E$15,ELC_PROC!$H$7:$M$7,0)),"")</f>
        <v>PJ</v>
      </c>
      <c r="F91" s="340" t="str">
        <f>IFERROR(INDEX(ELC_PROC!$H$7:$M$145,MATCH($H91,ELC_PROC!$H$7:$H$145,0),MATCH(F$15,ELC_PROC!$H$7:$M$7,0)),"")</f>
        <v>GW</v>
      </c>
      <c r="H91" s="341" t="s">
        <v>424</v>
      </c>
      <c r="I91" s="366" t="str">
        <f>IF(H91&lt;&gt;"",VLOOKUP(H91,ELC_PROC!$H:$N,2,FALSE),"")</f>
        <v>ELC.GENERATION: .01.BIOMASS.CCS.</v>
      </c>
      <c r="J91" s="342" t="s">
        <v>214</v>
      </c>
      <c r="K91" s="343"/>
      <c r="L91" s="378" t="s">
        <v>32</v>
      </c>
      <c r="M91" s="344"/>
      <c r="N91" s="343"/>
      <c r="O91" s="343"/>
      <c r="P91" s="367">
        <v>2018</v>
      </c>
      <c r="Q91" s="367">
        <v>25</v>
      </c>
      <c r="R91" s="367">
        <v>25</v>
      </c>
      <c r="S91" s="367">
        <v>-4</v>
      </c>
      <c r="T91" s="367">
        <v>3843.8977783553805</v>
      </c>
      <c r="U91" s="367">
        <v>3843.8977783553805</v>
      </c>
      <c r="V91" s="367">
        <v>3843.8977783553805</v>
      </c>
      <c r="W91" s="367">
        <v>3843.8977783553805</v>
      </c>
      <c r="X91" s="367">
        <v>3843.8977783553805</v>
      </c>
      <c r="Y91" s="367">
        <v>3843.8977783553805</v>
      </c>
      <c r="Z91" s="367">
        <v>3843.8977783553805</v>
      </c>
      <c r="AA91" s="367">
        <v>3843.8977783553805</v>
      </c>
      <c r="AB91" s="367">
        <v>3843.8977783553805</v>
      </c>
      <c r="AC91" s="367">
        <v>1.146857642811927</v>
      </c>
      <c r="AD91" s="367">
        <v>109.27441313192067</v>
      </c>
      <c r="AE91" s="367">
        <v>0.87860000000000005</v>
      </c>
      <c r="AF91" s="367">
        <v>0.90811945205479472</v>
      </c>
      <c r="AG91" s="367">
        <v>0.28100000000000003</v>
      </c>
      <c r="AH91" s="367">
        <v>31.536000000000001</v>
      </c>
      <c r="AI91" s="367">
        <f>[1]Overview!$E$30*[1]Overview!$E$31/AG91*$AN91</f>
        <v>292.7855745474497</v>
      </c>
      <c r="AJ91" s="344"/>
      <c r="AM91" s="274">
        <v>8.772396795939863E-2</v>
      </c>
      <c r="AN91" s="134">
        <f>1-AM91</f>
        <v>0.91227603204060137</v>
      </c>
      <c r="AO91" s="397" t="s">
        <v>2020</v>
      </c>
    </row>
    <row r="92" spans="1:55" ht="15" customHeight="1" x14ac:dyDescent="0.3">
      <c r="B92" s="153" t="s">
        <v>1668</v>
      </c>
      <c r="C92" s="153" t="s">
        <v>1688</v>
      </c>
      <c r="D92" s="153" t="s">
        <v>1668</v>
      </c>
      <c r="E92" s="147" t="str">
        <f>IFERROR(INDEX(ELC_PROC!$H$7:$M$145,MATCH($H92,ELC_PROC!$H$7:$H$145,0),MATCH(E$15,ELC_PROC!$H$7:$M$7,0)),"")</f>
        <v/>
      </c>
      <c r="F92" s="147" t="str">
        <f>IFERROR(INDEX(ELC_PROC!$H$7:$M$145,MATCH($H92,ELC_PROC!$H$7:$H$145,0),MATCH(F$15,ELC_PROC!$H$7:$M$7,0)),"")</f>
        <v/>
      </c>
      <c r="H92" s="287"/>
      <c r="I92" s="137"/>
      <c r="J92" s="276" t="s">
        <v>287</v>
      </c>
      <c r="K92" s="288"/>
      <c r="L92" s="316"/>
      <c r="M92" s="289"/>
      <c r="N92" s="288"/>
      <c r="O92" s="288"/>
      <c r="P92" s="291"/>
      <c r="Q92" s="291"/>
      <c r="R92" s="291"/>
      <c r="S92" s="291"/>
      <c r="T92" s="288"/>
      <c r="U92" s="288"/>
      <c r="V92" s="288"/>
      <c r="W92" s="288"/>
      <c r="X92" s="288"/>
      <c r="Y92" s="288"/>
      <c r="Z92" s="288"/>
      <c r="AA92" s="288"/>
      <c r="AB92" s="288"/>
      <c r="AC92" s="288"/>
      <c r="AD92" s="288"/>
      <c r="AE92" s="288"/>
      <c r="AF92" s="288"/>
      <c r="AG92" s="311"/>
      <c r="AH92" s="288"/>
      <c r="AI92" s="288"/>
      <c r="AJ92" s="289"/>
      <c r="AO92" s="319" t="s">
        <v>2019</v>
      </c>
    </row>
    <row r="93" spans="1:55" ht="15" customHeight="1" thickBot="1" x14ac:dyDescent="0.35">
      <c r="B93" s="153" t="s">
        <v>1668</v>
      </c>
      <c r="C93" s="153" t="s">
        <v>1668</v>
      </c>
      <c r="D93" s="153" t="s">
        <v>1668</v>
      </c>
      <c r="E93" s="147" t="str">
        <f>IFERROR(INDEX(ELC_PROC!$H$7:$M$145,MATCH($H93,ELC_PROC!$H$7:$H$145,0),MATCH(E$15,ELC_PROC!$H$7:$M$7,0)),"")</f>
        <v/>
      </c>
      <c r="F93" s="147" t="str">
        <f>IFERROR(INDEX(ELC_PROC!$H$7:$M$145,MATCH($H93,ELC_PROC!$H$7:$H$145,0),MATCH(F$15,ELC_PROC!$H$7:$M$7,0)),"")</f>
        <v/>
      </c>
      <c r="H93" s="295"/>
      <c r="I93" s="162"/>
      <c r="J93" s="298"/>
      <c r="K93" s="298"/>
      <c r="L93" s="298"/>
      <c r="M93" s="374" t="str">
        <f>INDEX(ELC_PROC!$P$51:$P$92,
MATCH(ELC_Generation!H91,ELC_PROC!$H$51:$H$92,0),
0)</f>
        <v>ELCWSTHEAT</v>
      </c>
      <c r="N93" s="298"/>
      <c r="O93" s="314">
        <f>10^-15</f>
        <v>1.0000000000000001E-15</v>
      </c>
      <c r="P93" s="299"/>
      <c r="Q93" s="299"/>
      <c r="R93" s="299"/>
      <c r="S93" s="299"/>
      <c r="T93" s="298"/>
      <c r="U93" s="298"/>
      <c r="V93" s="298"/>
      <c r="W93" s="298"/>
      <c r="X93" s="298"/>
      <c r="Y93" s="298"/>
      <c r="Z93" s="298"/>
      <c r="AA93" s="298"/>
      <c r="AB93" s="298"/>
      <c r="AC93" s="298"/>
      <c r="AD93" s="298"/>
      <c r="AE93" s="298"/>
      <c r="AF93" s="298"/>
      <c r="AG93" s="313"/>
      <c r="AH93" s="298"/>
      <c r="AI93" s="298"/>
      <c r="AJ93" s="297"/>
    </row>
    <row r="94" spans="1:55" ht="15" customHeight="1" x14ac:dyDescent="0.25">
      <c r="H94" s="110"/>
      <c r="AG94" s="110"/>
    </row>
    <row r="95" spans="1:55" ht="15" customHeight="1" x14ac:dyDescent="0.25">
      <c r="H95" s="110"/>
      <c r="AG95" s="110"/>
      <c r="AI95" s="171" t="s">
        <v>2045</v>
      </c>
      <c r="AM95" s="171" t="s">
        <v>1442</v>
      </c>
    </row>
    <row r="96" spans="1:55" ht="14.4" x14ac:dyDescent="0.3">
      <c r="H96" s="110"/>
      <c r="AG96" s="110"/>
      <c r="AM96" s="335" t="s">
        <v>1966</v>
      </c>
      <c r="AN96" s="336" t="s">
        <v>125</v>
      </c>
      <c r="AO96" s="336" t="s">
        <v>126</v>
      </c>
      <c r="AP96" s="336" t="s">
        <v>127</v>
      </c>
      <c r="AQ96" s="336" t="s">
        <v>128</v>
      </c>
      <c r="AR96" s="336" t="s">
        <v>129</v>
      </c>
      <c r="AS96" s="336" t="s">
        <v>130</v>
      </c>
      <c r="AT96" s="336" t="s">
        <v>131</v>
      </c>
      <c r="AU96" s="336" t="s">
        <v>132</v>
      </c>
      <c r="AV96" s="336" t="s">
        <v>133</v>
      </c>
      <c r="AW96" s="336" t="s">
        <v>134</v>
      </c>
      <c r="AX96" s="336" t="s">
        <v>135</v>
      </c>
      <c r="AY96" s="336" t="s">
        <v>136</v>
      </c>
      <c r="AZ96" s="336" t="s">
        <v>137</v>
      </c>
      <c r="BA96" s="336" t="s">
        <v>138</v>
      </c>
      <c r="BB96" s="336" t="s">
        <v>139</v>
      </c>
      <c r="BC96" s="336" t="s">
        <v>140</v>
      </c>
    </row>
    <row r="97" spans="1:58" ht="15" customHeight="1" x14ac:dyDescent="0.3">
      <c r="H97" s="110"/>
      <c r="AG97" s="110"/>
      <c r="AI97" s="124"/>
      <c r="AM97" s="337" t="s">
        <v>1967</v>
      </c>
      <c r="AN97" s="137">
        <f>INDEX([1]Solar!$B$2:$Q$11,MATCH($AM97,[1]Solar!$A$2:$A$11,0),MATCH(RIGHT(AN$105,2),[1]Solar!$B$3:$Q$3,0))</f>
        <v>0</v>
      </c>
      <c r="AO97" s="137">
        <f>INDEX([1]Solar!$B$2:$Q$11,MATCH($AM97,[1]Solar!$A$2:$A$11,0),MATCH(RIGHT(AO$105,2),[1]Solar!$B$3:$Q$3,0))</f>
        <v>7.1921581541218638E-2</v>
      </c>
      <c r="AP97" s="137">
        <f>INDEX([1]Solar!$B$2:$Q$11,MATCH($AM97,[1]Solar!$A$2:$A$11,0),MATCH(RIGHT(AP$105,2),[1]Solar!$B$3:$Q$3,0))</f>
        <v>0</v>
      </c>
      <c r="AQ97" s="137">
        <f>INDEX([1]Solar!$B$2:$Q$11,MATCH($AM97,[1]Solar!$A$2:$A$11,0),MATCH(RIGHT(AQ$105,2),[1]Solar!$B$3:$Q$3,0))</f>
        <v>0</v>
      </c>
      <c r="AR97" s="137">
        <f>INDEX([1]Solar!$B$2:$Q$11,MATCH($AM97,[1]Solar!$A$2:$A$11,0),MATCH(RIGHT(AR$105,2),[1]Solar!$B$3:$Q$3,0))</f>
        <v>3.5663082437275981E-4</v>
      </c>
      <c r="AS97" s="137">
        <f>INDEX([1]Solar!$B$2:$Q$11,MATCH($AM97,[1]Solar!$A$2:$A$11,0),MATCH(RIGHT(AS$105,2),[1]Solar!$B$3:$Q$3,0))</f>
        <v>0.20925584005376346</v>
      </c>
      <c r="AT97" s="137">
        <f>INDEX([1]Solar!$B$2:$Q$11,MATCH($AM97,[1]Solar!$A$2:$A$11,0),MATCH(RIGHT(AT$105,2),[1]Solar!$B$3:$Q$3,0))</f>
        <v>1.9243130227001193E-3</v>
      </c>
      <c r="AU97" s="137">
        <f>INDEX([1]Solar!$B$2:$Q$11,MATCH($AM97,[1]Solar!$A$2:$A$11,0),MATCH(RIGHT(AU$105,2),[1]Solar!$B$3:$Q$3,0))</f>
        <v>0</v>
      </c>
      <c r="AV97" s="137">
        <f>INDEX([1]Solar!$B$2:$Q$11,MATCH($AM97,[1]Solar!$A$2:$A$11,0),MATCH(RIGHT(AV$105,2),[1]Solar!$B$3:$Q$3,0))</f>
        <v>6.6902073732718901E-3</v>
      </c>
      <c r="AW97" s="137">
        <f>INDEX([1]Solar!$B$2:$Q$11,MATCH($AM97,[1]Solar!$A$2:$A$11,0),MATCH(RIGHT(AW$105,2),[1]Solar!$B$3:$Q$3,0))</f>
        <v>0.3124853046594982</v>
      </c>
      <c r="AX97" s="137">
        <f>INDEX([1]Solar!$B$2:$Q$11,MATCH($AM97,[1]Solar!$A$2:$A$11,0),MATCH(RIGHT(AX$105,2),[1]Solar!$B$3:$Q$3,0))</f>
        <v>1.9241039426523297E-2</v>
      </c>
      <c r="AY97" s="137">
        <f>INDEX([1]Solar!$B$2:$Q$11,MATCH($AM97,[1]Solar!$A$2:$A$11,0),MATCH(RIGHT(AY$105,2),[1]Solar!$B$3:$Q$3,0))</f>
        <v>0</v>
      </c>
      <c r="AZ97" s="137">
        <f>INDEX([1]Solar!$B$2:$Q$11,MATCH($AM97,[1]Solar!$A$2:$A$11,0),MATCH(RIGHT(AZ$105,2),[1]Solar!$B$3:$Q$3,0))</f>
        <v>6.4045698924731186E-4</v>
      </c>
      <c r="BA97" s="137">
        <f>INDEX([1]Solar!$B$2:$Q$11,MATCH($AM97,[1]Solar!$A$2:$A$11,0),MATCH(RIGHT(BA$105,2),[1]Solar!$B$3:$Q$3,0))</f>
        <v>0.23948336469534048</v>
      </c>
      <c r="BB97" s="137">
        <f>INDEX([1]Solar!$B$2:$Q$11,MATCH($AM97,[1]Solar!$A$2:$A$11,0),MATCH(RIGHT(BB$105,2),[1]Solar!$B$3:$Q$3,0))</f>
        <v>3.5381571087216247E-3</v>
      </c>
      <c r="BC97" s="137">
        <f>INDEX([1]Solar!$B$2:$Q$11,MATCH($AM97,[1]Solar!$A$2:$A$11,0),MATCH(RIGHT(BC$105,2),[1]Solar!$B$3:$Q$3,0))</f>
        <v>0</v>
      </c>
    </row>
    <row r="98" spans="1:58" ht="15" customHeight="1" x14ac:dyDescent="0.3">
      <c r="H98" s="110"/>
      <c r="AG98" s="110"/>
      <c r="AI98" s="124"/>
      <c r="AM98" s="337" t="s">
        <v>1968</v>
      </c>
      <c r="AN98" s="137">
        <f>INDEX([1]Solar!$B$2:$Q$11,MATCH($AM98,[1]Solar!$A$2:$A$11,0),MATCH(RIGHT(AN$105,2),[1]Solar!$B$3:$Q$3,0))</f>
        <v>8.8118567755002986E-2</v>
      </c>
      <c r="AO98" s="137"/>
      <c r="AP98" s="137"/>
      <c r="AQ98" s="137"/>
      <c r="AR98" s="137"/>
      <c r="AS98" s="137"/>
      <c r="AT98" s="137"/>
      <c r="AU98" s="137"/>
      <c r="AV98" s="137"/>
      <c r="AW98" s="137"/>
      <c r="AX98" s="137"/>
      <c r="AY98" s="137"/>
      <c r="AZ98" s="137"/>
      <c r="BA98" s="137"/>
      <c r="BB98" s="137"/>
      <c r="BC98" s="137"/>
    </row>
    <row r="99" spans="1:58" ht="15" customHeight="1" x14ac:dyDescent="0.3">
      <c r="H99" s="110"/>
      <c r="AG99" s="110"/>
      <c r="AI99" s="124"/>
      <c r="AM99" s="335" t="s">
        <v>1969</v>
      </c>
      <c r="AN99" s="336" t="s">
        <v>125</v>
      </c>
      <c r="AO99" s="336" t="s">
        <v>126</v>
      </c>
      <c r="AP99" s="336" t="s">
        <v>127</v>
      </c>
      <c r="AQ99" s="336" t="s">
        <v>128</v>
      </c>
      <c r="AR99" s="336" t="s">
        <v>129</v>
      </c>
      <c r="AS99" s="336" t="s">
        <v>130</v>
      </c>
      <c r="AT99" s="336" t="s">
        <v>131</v>
      </c>
      <c r="AU99" s="336" t="s">
        <v>132</v>
      </c>
      <c r="AV99" s="336" t="s">
        <v>133</v>
      </c>
      <c r="AW99" s="336" t="s">
        <v>134</v>
      </c>
      <c r="AX99" s="336" t="s">
        <v>135</v>
      </c>
      <c r="AY99" s="336" t="s">
        <v>136</v>
      </c>
      <c r="AZ99" s="336" t="s">
        <v>137</v>
      </c>
      <c r="BA99" s="336" t="s">
        <v>138</v>
      </c>
      <c r="BB99" s="336" t="s">
        <v>139</v>
      </c>
      <c r="BC99" s="336" t="s">
        <v>140</v>
      </c>
    </row>
    <row r="100" spans="1:58" ht="15" customHeight="1" x14ac:dyDescent="0.3">
      <c r="H100" s="110"/>
      <c r="AG100" s="110"/>
      <c r="AI100" s="124"/>
      <c r="AM100" s="337" t="s">
        <v>1970</v>
      </c>
      <c r="AN100" s="137">
        <f>INDEX([1]Wind!$D$86:$S$86,1,MATCH(AN$99,[1]Wind!$D$84:$S$84,0))</f>
        <v>1.2160450387051369</v>
      </c>
      <c r="AO100" s="137">
        <f>INDEX([1]Wind!$D$86:$S$86,1,MATCH(AO$99,[1]Wind!$D$84:$S$84,0))</f>
        <v>1.357916959887403</v>
      </c>
      <c r="AP100" s="137">
        <f>INDEX([1]Wind!$D$86:$S$86,1,MATCH(AP$99,[1]Wind!$D$84:$S$84,0))</f>
        <v>1.2610837438423643</v>
      </c>
      <c r="AQ100" s="137">
        <f>INDEX([1]Wind!$D$86:$S$86,1,MATCH(AQ$99,[1]Wind!$D$84:$S$84,0))</f>
        <v>1.2329345531315974</v>
      </c>
      <c r="AR100" s="137">
        <f>INDEX([1]Wind!$D$86:$S$86,1,MATCH(AR$99,[1]Wind!$D$84:$S$84,0))</f>
        <v>0.78174323916758826</v>
      </c>
      <c r="AS100" s="137">
        <f>INDEX([1]Wind!$D$86:$S$86,1,MATCH(AS$99,[1]Wind!$D$84:$S$84,0))</f>
        <v>1.2228008444757212</v>
      </c>
      <c r="AT100" s="137">
        <f>INDEX([1]Wind!$D$86:$S$86,1,MATCH(AT$99,[1]Wind!$D$84:$S$84,0))</f>
        <v>1.1372273047149892</v>
      </c>
      <c r="AU100" s="137">
        <f>INDEX([1]Wind!$D$86:$S$86,1,MATCH(AU$99,[1]Wind!$D$84:$S$84,0))</f>
        <v>0.8275862068965516</v>
      </c>
      <c r="AV100" s="137">
        <f>INDEX([1]Wind!$D$86:$S$86,1,MATCH(AV$99,[1]Wind!$D$84:$S$84,0))</f>
        <v>0.44877852618880065</v>
      </c>
      <c r="AW100" s="137">
        <f>INDEX([1]Wind!$D$86:$S$86,1,MATCH(AW$99,[1]Wind!$D$84:$S$84,0))</f>
        <v>0.8748768472906403</v>
      </c>
      <c r="AX100" s="137">
        <f>INDEX([1]Wind!$D$86:$S$86,1,MATCH(AX$99,[1]Wind!$D$84:$S$84,0))</f>
        <v>0.85573539760731876</v>
      </c>
      <c r="AY100" s="137">
        <f>INDEX([1]Wind!$D$86:$S$86,1,MATCH(AY$99,[1]Wind!$D$84:$S$84,0))</f>
        <v>0.50668543279380707</v>
      </c>
      <c r="AZ100" s="137">
        <f>INDEX([1]Wind!$D$86:$S$86,1,MATCH(AZ$99,[1]Wind!$D$84:$S$84,0))</f>
        <v>0.87825475017593235</v>
      </c>
      <c r="BA100" s="137">
        <f>INDEX([1]Wind!$D$86:$S$86,1,MATCH(BA$99,[1]Wind!$D$84:$S$84,0))</f>
        <v>1.1518648838845882</v>
      </c>
      <c r="BB100" s="137">
        <f>INDEX([1]Wind!$D$86:$S$86,1,MATCH(BB$99,[1]Wind!$D$84:$S$84,0))</f>
        <v>0.99085151301900054</v>
      </c>
      <c r="BC100" s="137">
        <f>INDEX([1]Wind!$D$86:$S$86,1,MATCH(BC$99,[1]Wind!$D$84:$S$84,0))</f>
        <v>0.91203377902885285</v>
      </c>
    </row>
    <row r="101" spans="1:58" ht="15" customHeight="1" x14ac:dyDescent="0.3">
      <c r="H101" s="110"/>
      <c r="AG101" s="110"/>
      <c r="AI101" s="124"/>
      <c r="AM101" s="337" t="s">
        <v>1971</v>
      </c>
      <c r="AN101" s="137">
        <f>INDEX([1]Wind!$H$135:$W$135,1,MATCH(AN$99,[1]Wind!$H$133:$W$133,0))</f>
        <v>1.2160450387051369</v>
      </c>
      <c r="AO101" s="137">
        <f>INDEX([1]Wind!$H$135:$W$135,1,MATCH(AO$99,[1]Wind!$H$133:$W$133,0))</f>
        <v>1.357916959887403</v>
      </c>
      <c r="AP101" s="137">
        <f>INDEX([1]Wind!$H$135:$W$135,1,MATCH(AP$99,[1]Wind!$H$133:$W$133,0))</f>
        <v>1.2610837438423643</v>
      </c>
      <c r="AQ101" s="137">
        <f>INDEX([1]Wind!$H$135:$W$135,1,MATCH(AQ$99,[1]Wind!$H$133:$W$133,0))</f>
        <v>1.2329345531315974</v>
      </c>
      <c r="AR101" s="137">
        <f>INDEX([1]Wind!$H$135:$W$135,1,MATCH(AR$99,[1]Wind!$H$133:$W$133,0))</f>
        <v>0.78174323916758826</v>
      </c>
      <c r="AS101" s="137">
        <f>INDEX([1]Wind!$H$135:$W$135,1,MATCH(AS$99,[1]Wind!$H$133:$W$133,0))</f>
        <v>1.2228008444757212</v>
      </c>
      <c r="AT101" s="137">
        <f>INDEX([1]Wind!$H$135:$W$135,1,MATCH(AT$99,[1]Wind!$H$133:$W$133,0))</f>
        <v>1.1372273047149892</v>
      </c>
      <c r="AU101" s="137">
        <f>INDEX([1]Wind!$H$135:$W$135,1,MATCH(AU$99,[1]Wind!$H$133:$W$133,0))</f>
        <v>0.8275862068965516</v>
      </c>
      <c r="AV101" s="137">
        <f>INDEX([1]Wind!$H$135:$W$135,1,MATCH(AV$99,[1]Wind!$H$133:$W$133,0))</f>
        <v>0.44877852618880065</v>
      </c>
      <c r="AW101" s="137">
        <f>INDEX([1]Wind!$H$135:$W$135,1,MATCH(AW$99,[1]Wind!$H$133:$W$133,0))</f>
        <v>0.8748768472906403</v>
      </c>
      <c r="AX101" s="137">
        <f>INDEX([1]Wind!$H$135:$W$135,1,MATCH(AX$99,[1]Wind!$H$133:$W$133,0))</f>
        <v>0.85573539760731876</v>
      </c>
      <c r="AY101" s="137">
        <f>INDEX([1]Wind!$H$135:$W$135,1,MATCH(AY$99,[1]Wind!$H$133:$W$133,0))</f>
        <v>0.50668543279380707</v>
      </c>
      <c r="AZ101" s="137">
        <f>INDEX([1]Wind!$H$135:$W$135,1,MATCH(AZ$99,[1]Wind!$H$133:$W$133,0))</f>
        <v>0.87825475017593235</v>
      </c>
      <c r="BA101" s="137">
        <f>INDEX([1]Wind!$H$135:$W$135,1,MATCH(BA$99,[1]Wind!$H$133:$W$133,0))</f>
        <v>1.1518648838845882</v>
      </c>
      <c r="BB101" s="137">
        <f>INDEX([1]Wind!$H$135:$W$135,1,MATCH(BB$99,[1]Wind!$H$133:$W$133,0))</f>
        <v>0.99085151301900054</v>
      </c>
      <c r="BC101" s="137">
        <f>INDEX([1]Wind!$H$135:$W$135,1,MATCH(BC$99,[1]Wind!$H$133:$W$133,0))</f>
        <v>0.91203377902885285</v>
      </c>
    </row>
    <row r="102" spans="1:58" ht="15" customHeight="1" x14ac:dyDescent="0.3">
      <c r="H102" s="110"/>
      <c r="AG102" s="110"/>
      <c r="AI102" s="124"/>
      <c r="AM102" s="337" t="s">
        <v>1972</v>
      </c>
      <c r="AN102" s="137">
        <f>AN97/$AN$98</f>
        <v>0</v>
      </c>
      <c r="AO102" s="137">
        <f t="shared" ref="AO102:BC102" si="2">AO97/$AN$98</f>
        <v>0.81619099553663876</v>
      </c>
      <c r="AP102" s="137">
        <f t="shared" si="2"/>
        <v>0</v>
      </c>
      <c r="AQ102" s="137">
        <f t="shared" si="2"/>
        <v>0</v>
      </c>
      <c r="AR102" s="137">
        <f t="shared" si="2"/>
        <v>4.0471700058074527E-3</v>
      </c>
      <c r="AS102" s="137">
        <f t="shared" si="2"/>
        <v>2.3747076851675546</v>
      </c>
      <c r="AT102" s="137">
        <f t="shared" si="2"/>
        <v>2.1837770083262223E-2</v>
      </c>
      <c r="AU102" s="137">
        <f t="shared" si="2"/>
        <v>0</v>
      </c>
      <c r="AV102" s="137">
        <f t="shared" si="2"/>
        <v>7.5922788394300125E-2</v>
      </c>
      <c r="AW102" s="137">
        <f t="shared" si="2"/>
        <v>3.5461913717016431</v>
      </c>
      <c r="AX102" s="137">
        <f t="shared" si="2"/>
        <v>0.218353973705285</v>
      </c>
      <c r="AY102" s="137">
        <f t="shared" si="2"/>
        <v>0</v>
      </c>
      <c r="AZ102" s="137">
        <f t="shared" si="2"/>
        <v>7.2681275418363745E-3</v>
      </c>
      <c r="BA102" s="137">
        <f t="shared" si="2"/>
        <v>2.7177400949273109</v>
      </c>
      <c r="BB102" s="137">
        <f t="shared" si="2"/>
        <v>4.0152231236426826E-2</v>
      </c>
      <c r="BC102" s="137">
        <f t="shared" si="2"/>
        <v>0</v>
      </c>
    </row>
    <row r="103" spans="1:58" ht="15" customHeight="1" x14ac:dyDescent="0.25">
      <c r="H103" s="110"/>
      <c r="AG103" s="110"/>
      <c r="AI103" s="124"/>
      <c r="AM103" s="124"/>
      <c r="AN103" s="157"/>
      <c r="AO103" s="157"/>
      <c r="AP103" s="157"/>
      <c r="AQ103" s="157"/>
      <c r="AR103" s="157"/>
      <c r="AS103" s="157"/>
      <c r="AT103" s="157"/>
      <c r="AU103" s="157"/>
      <c r="AV103" s="157"/>
      <c r="AW103" s="157"/>
      <c r="AX103" s="157"/>
      <c r="AY103" s="157"/>
      <c r="AZ103" s="157"/>
      <c r="BA103" s="157"/>
      <c r="BB103" s="157"/>
      <c r="BC103" s="157"/>
    </row>
    <row r="104" spans="1:58" ht="15" customHeight="1" thickBot="1" x14ac:dyDescent="0.35">
      <c r="H104" s="155" t="s">
        <v>25</v>
      </c>
      <c r="I104" s="131"/>
      <c r="J104" s="131"/>
      <c r="K104" s="131"/>
      <c r="L104" s="131"/>
      <c r="M104" s="132" t="s">
        <v>85</v>
      </c>
      <c r="P104" s="133"/>
      <c r="Q104" s="133"/>
      <c r="S104" s="133"/>
      <c r="T104" s="133"/>
      <c r="U104" s="133"/>
      <c r="V104" s="133"/>
      <c r="W104" s="133"/>
      <c r="X104" s="133"/>
      <c r="Y104" s="133"/>
      <c r="Z104" s="133"/>
      <c r="AA104" s="133"/>
      <c r="AB104" s="133"/>
      <c r="AC104" s="149"/>
      <c r="AG104" s="110"/>
    </row>
    <row r="105" spans="1:58" ht="49.95" customHeight="1" x14ac:dyDescent="0.3">
      <c r="H105" s="232" t="s">
        <v>86</v>
      </c>
      <c r="I105" s="218" t="s">
        <v>143</v>
      </c>
      <c r="J105" s="228" t="s">
        <v>50</v>
      </c>
      <c r="K105" s="228" t="s">
        <v>353</v>
      </c>
      <c r="L105" s="228" t="s">
        <v>51</v>
      </c>
      <c r="M105" s="228" t="s">
        <v>202</v>
      </c>
      <c r="N105" s="228" t="s">
        <v>354</v>
      </c>
      <c r="O105" s="229" t="s">
        <v>203</v>
      </c>
      <c r="P105" s="233" t="s">
        <v>52</v>
      </c>
      <c r="Q105" s="233" t="s">
        <v>79</v>
      </c>
      <c r="R105" s="233" t="s">
        <v>365</v>
      </c>
      <c r="S105" s="233" t="s">
        <v>97</v>
      </c>
      <c r="T105" s="233" t="s">
        <v>82</v>
      </c>
      <c r="U105" s="233" t="s">
        <v>372</v>
      </c>
      <c r="V105" s="233" t="s">
        <v>40</v>
      </c>
      <c r="W105" s="233" t="s">
        <v>373</v>
      </c>
      <c r="X105" s="233" t="s">
        <v>39</v>
      </c>
      <c r="Y105" s="233" t="s">
        <v>374</v>
      </c>
      <c r="Z105" s="233" t="s">
        <v>38</v>
      </c>
      <c r="AA105" s="233" t="s">
        <v>375</v>
      </c>
      <c r="AB105" s="233" t="s">
        <v>181</v>
      </c>
      <c r="AC105" s="233" t="s">
        <v>81</v>
      </c>
      <c r="AD105" s="233" t="s">
        <v>37</v>
      </c>
      <c r="AE105" s="233" t="s">
        <v>28</v>
      </c>
      <c r="AF105" s="233" t="s">
        <v>149</v>
      </c>
      <c r="AG105" s="233" t="s">
        <v>54</v>
      </c>
      <c r="AH105" s="233" t="s">
        <v>68</v>
      </c>
      <c r="AI105" s="234" t="s">
        <v>2046</v>
      </c>
      <c r="AJ105" s="234" t="s">
        <v>142</v>
      </c>
      <c r="AK105" s="234" t="s">
        <v>15</v>
      </c>
      <c r="AL105" s="234" t="s">
        <v>1904</v>
      </c>
      <c r="AM105" s="234" t="s">
        <v>100</v>
      </c>
      <c r="AN105" s="230" t="str">
        <f t="shared" ref="AN105:BC105" si="3">CONCATENATE("AF~",LEFT(AN96),RIGHT(AN96))</f>
        <v>AF~WN</v>
      </c>
      <c r="AO105" s="230" t="str">
        <f t="shared" si="3"/>
        <v>AF~WD</v>
      </c>
      <c r="AP105" s="230" t="str">
        <f t="shared" si="3"/>
        <v>AF~WP</v>
      </c>
      <c r="AQ105" s="230" t="str">
        <f>CONCATENATE("AF~",LEFT(AQ96),RIGHT(AQ96))</f>
        <v>AF~WE</v>
      </c>
      <c r="AR105" s="230" t="str">
        <f t="shared" si="3"/>
        <v>AF~PN</v>
      </c>
      <c r="AS105" s="230" t="str">
        <f t="shared" si="3"/>
        <v>AF~PD</v>
      </c>
      <c r="AT105" s="230" t="str">
        <f t="shared" si="3"/>
        <v>AF~PP</v>
      </c>
      <c r="AU105" s="230" t="str">
        <f t="shared" si="3"/>
        <v>AF~PE</v>
      </c>
      <c r="AV105" s="230" t="str">
        <f t="shared" si="3"/>
        <v>AF~SN</v>
      </c>
      <c r="AW105" s="230" t="str">
        <f t="shared" si="3"/>
        <v>AF~SD</v>
      </c>
      <c r="AX105" s="230" t="str">
        <f t="shared" si="3"/>
        <v>AF~SP</v>
      </c>
      <c r="AY105" s="230" t="str">
        <f t="shared" si="3"/>
        <v>AF~SE</v>
      </c>
      <c r="AZ105" s="230" t="str">
        <f t="shared" si="3"/>
        <v>AF~AN</v>
      </c>
      <c r="BA105" s="230" t="str">
        <f t="shared" si="3"/>
        <v>AF~AD</v>
      </c>
      <c r="BB105" s="230" t="str">
        <f t="shared" si="3"/>
        <v>AF~AP</v>
      </c>
      <c r="BC105" s="231" t="str">
        <f t="shared" si="3"/>
        <v>AF~AE</v>
      </c>
    </row>
    <row r="106" spans="1:58" ht="79.2" x14ac:dyDescent="0.25">
      <c r="H106" s="214" t="s">
        <v>78</v>
      </c>
      <c r="I106" s="134" t="s">
        <v>144</v>
      </c>
      <c r="J106" s="134" t="s">
        <v>66</v>
      </c>
      <c r="K106" s="134"/>
      <c r="L106" s="134" t="s">
        <v>67</v>
      </c>
      <c r="M106" s="134"/>
      <c r="N106" s="134" t="s">
        <v>384</v>
      </c>
      <c r="O106" s="215" t="s">
        <v>586</v>
      </c>
      <c r="P106" s="106" t="s">
        <v>587</v>
      </c>
      <c r="Q106" s="134" t="s">
        <v>385</v>
      </c>
      <c r="R106" s="134" t="s">
        <v>366</v>
      </c>
      <c r="S106" s="134" t="s">
        <v>386</v>
      </c>
      <c r="T106" s="134" t="s">
        <v>387</v>
      </c>
      <c r="U106" s="134" t="s">
        <v>376</v>
      </c>
      <c r="V106" s="134" t="s">
        <v>377</v>
      </c>
      <c r="W106" s="134" t="s">
        <v>378</v>
      </c>
      <c r="X106" s="134" t="s">
        <v>379</v>
      </c>
      <c r="Y106" s="134" t="s">
        <v>380</v>
      </c>
      <c r="Z106" s="134" t="s">
        <v>381</v>
      </c>
      <c r="AA106" s="134" t="s">
        <v>382</v>
      </c>
      <c r="AB106" s="134" t="s">
        <v>383</v>
      </c>
      <c r="AC106" s="134" t="s">
        <v>388</v>
      </c>
      <c r="AD106" s="134" t="s">
        <v>389</v>
      </c>
      <c r="AE106" s="134" t="s">
        <v>390</v>
      </c>
      <c r="AF106" s="134" t="s">
        <v>391</v>
      </c>
      <c r="AG106" s="150" t="s">
        <v>392</v>
      </c>
      <c r="AH106" s="134" t="s">
        <v>531</v>
      </c>
      <c r="AI106" s="177" t="s">
        <v>2047</v>
      </c>
      <c r="AJ106" s="177" t="s">
        <v>1816</v>
      </c>
      <c r="AK106" s="158" t="s">
        <v>1817</v>
      </c>
      <c r="AL106" s="106" t="s">
        <v>1818</v>
      </c>
      <c r="AM106" s="106" t="s">
        <v>1819</v>
      </c>
      <c r="AN106" s="177" t="s">
        <v>1820</v>
      </c>
      <c r="AO106" s="177" t="s">
        <v>1821</v>
      </c>
      <c r="AP106" s="177" t="s">
        <v>1822</v>
      </c>
      <c r="AQ106" s="177" t="s">
        <v>1823</v>
      </c>
      <c r="AR106" s="177" t="s">
        <v>1824</v>
      </c>
      <c r="AS106" s="177" t="s">
        <v>1825</v>
      </c>
      <c r="AT106" s="177" t="s">
        <v>1826</v>
      </c>
      <c r="AU106" s="177" t="s">
        <v>1827</v>
      </c>
      <c r="AV106" s="177" t="s">
        <v>1828</v>
      </c>
      <c r="AW106" s="177" t="s">
        <v>1829</v>
      </c>
      <c r="AX106" s="177" t="s">
        <v>1830</v>
      </c>
      <c r="AY106" s="177" t="s">
        <v>1831</v>
      </c>
      <c r="AZ106" s="177" t="s">
        <v>1832</v>
      </c>
      <c r="BA106" s="177" t="s">
        <v>1833</v>
      </c>
      <c r="BB106" s="177" t="s">
        <v>1834</v>
      </c>
      <c r="BC106" s="192" t="s">
        <v>1835</v>
      </c>
      <c r="BF106" s="416" t="s">
        <v>464</v>
      </c>
    </row>
    <row r="107" spans="1:58" ht="66.599999999999994" thickBot="1" x14ac:dyDescent="0.3">
      <c r="H107" s="352" t="s">
        <v>77</v>
      </c>
      <c r="O107" s="216"/>
      <c r="P107" s="353" t="s">
        <v>1815</v>
      </c>
      <c r="Q107" s="353" t="s">
        <v>1815</v>
      </c>
      <c r="R107" s="353" t="s">
        <v>367</v>
      </c>
      <c r="S107" s="353" t="s">
        <v>367</v>
      </c>
      <c r="T107" s="353" t="s">
        <v>1749</v>
      </c>
      <c r="U107" s="353" t="s">
        <v>1749</v>
      </c>
      <c r="V107" s="353" t="s">
        <v>1749</v>
      </c>
      <c r="W107" s="353" t="s">
        <v>1749</v>
      </c>
      <c r="X107" s="353" t="s">
        <v>1749</v>
      </c>
      <c r="Y107" s="353" t="s">
        <v>1749</v>
      </c>
      <c r="Z107" s="353" t="s">
        <v>1749</v>
      </c>
      <c r="AA107" s="353" t="s">
        <v>1749</v>
      </c>
      <c r="AB107" s="353" t="s">
        <v>1749</v>
      </c>
      <c r="AC107" s="353" t="s">
        <v>1680</v>
      </c>
      <c r="AD107" s="369" t="s">
        <v>1749</v>
      </c>
      <c r="AE107" s="369" t="s">
        <v>598</v>
      </c>
      <c r="AF107" s="369" t="s">
        <v>598</v>
      </c>
      <c r="AG107" s="355"/>
      <c r="AI107" s="106" t="s">
        <v>1769</v>
      </c>
      <c r="AK107" s="353" t="s">
        <v>1836</v>
      </c>
      <c r="AL107" s="353" t="s">
        <v>1836</v>
      </c>
      <c r="AM107" s="353" t="s">
        <v>1837</v>
      </c>
      <c r="AN107" s="106" t="s">
        <v>1678</v>
      </c>
      <c r="AO107" s="106" t="s">
        <v>1678</v>
      </c>
      <c r="AP107" s="106" t="s">
        <v>1678</v>
      </c>
      <c r="AQ107" s="106" t="s">
        <v>1678</v>
      </c>
      <c r="AR107" s="106" t="s">
        <v>1678</v>
      </c>
      <c r="AS107" s="106" t="s">
        <v>1678</v>
      </c>
      <c r="AT107" s="106" t="s">
        <v>1678</v>
      </c>
      <c r="AU107" s="106" t="s">
        <v>1678</v>
      </c>
      <c r="AV107" s="106" t="s">
        <v>1678</v>
      </c>
      <c r="AW107" s="106" t="s">
        <v>1678</v>
      </c>
      <c r="AX107" s="106" t="s">
        <v>1678</v>
      </c>
      <c r="AY107" s="106" t="s">
        <v>1678</v>
      </c>
      <c r="AZ107" s="106" t="s">
        <v>1678</v>
      </c>
      <c r="BA107" s="106" t="s">
        <v>1678</v>
      </c>
      <c r="BB107" s="106" t="s">
        <v>1678</v>
      </c>
      <c r="BC107" s="216" t="s">
        <v>1678</v>
      </c>
      <c r="BF107" s="416" t="s">
        <v>465</v>
      </c>
    </row>
    <row r="108" spans="1:58" ht="15" customHeight="1" x14ac:dyDescent="0.3">
      <c r="A108" s="161"/>
      <c r="B108" s="398" t="s">
        <v>1793</v>
      </c>
      <c r="C108" s="398" t="s">
        <v>1718</v>
      </c>
      <c r="D108" s="398" t="s">
        <v>1736</v>
      </c>
      <c r="E108" s="399" t="str">
        <f>IFERROR(INDEX(ELC_PROC!$H$7:$M$145,MATCH($H108,ELC_PROC!$H$7:$H$145,0),MATCH(E$15,ELC_PROC!$H$7:$M$7,0)),"")</f>
        <v>PJ</v>
      </c>
      <c r="F108" s="399" t="str">
        <f>IFERROR(INDEX(ELC_PROC!$H$7:$M$145,MATCH($H108,ELC_PROC!$H$7:$H$145,0),MATCH(F$15,ELC_PROC!$H$7:$M$7,0)),"")</f>
        <v>GW</v>
      </c>
      <c r="G108" s="178"/>
      <c r="H108" s="358" t="s">
        <v>24</v>
      </c>
      <c r="I108" s="359" t="str">
        <f>IF(H108&lt;&gt;"",VLOOKUP(H108,ELC_PROC!$H:$N,2,FALSE),"")</f>
        <v>ELC.GENERATION: .01.HYDRO.DAM.RNW.</v>
      </c>
      <c r="J108" s="360" t="s">
        <v>220</v>
      </c>
      <c r="K108" s="361"/>
      <c r="L108" s="377" t="s">
        <v>32</v>
      </c>
      <c r="M108" s="361"/>
      <c r="N108" s="361"/>
      <c r="O108" s="363"/>
      <c r="P108" s="362">
        <v>2018</v>
      </c>
      <c r="Q108" s="362">
        <v>41</v>
      </c>
      <c r="R108" s="362">
        <v>41</v>
      </c>
      <c r="S108" s="362">
        <v>-2</v>
      </c>
      <c r="T108" s="362">
        <v>2792.7124352196283</v>
      </c>
      <c r="U108" s="362">
        <v>2792.7124352196283</v>
      </c>
      <c r="V108" s="362">
        <v>2792.7124352196283</v>
      </c>
      <c r="W108" s="362">
        <v>2792.7124352196283</v>
      </c>
      <c r="X108" s="362">
        <v>2792.7124352196283</v>
      </c>
      <c r="Y108" s="362">
        <v>2792.7124352196283</v>
      </c>
      <c r="Z108" s="362">
        <v>2792.7124352196283</v>
      </c>
      <c r="AA108" s="362">
        <v>2792.7124352196283</v>
      </c>
      <c r="AB108" s="362">
        <v>2792.7124352196283</v>
      </c>
      <c r="AC108" s="362">
        <v>1.5177554475455954</v>
      </c>
      <c r="AD108" s="362">
        <v>41.661372931646767</v>
      </c>
      <c r="AE108" s="362">
        <v>0.84870000000000001</v>
      </c>
      <c r="AF108" s="362">
        <v>1</v>
      </c>
      <c r="AG108" s="362">
        <v>1</v>
      </c>
      <c r="AH108" s="362">
        <v>31.536000000000001</v>
      </c>
      <c r="AI108" s="361"/>
      <c r="AJ108" s="361"/>
      <c r="AK108" s="362">
        <f>[1]Hydro!$B$18</f>
        <v>1.0559999999999998</v>
      </c>
      <c r="AL108" s="362">
        <f>[1]Hydro!$B$18</f>
        <v>1.0559999999999998</v>
      </c>
      <c r="AM108" s="372">
        <v>3</v>
      </c>
      <c r="AN108" s="361"/>
      <c r="AO108" s="361"/>
      <c r="AP108" s="361"/>
      <c r="AQ108" s="361"/>
      <c r="AR108" s="361"/>
      <c r="AS108" s="361"/>
      <c r="AT108" s="361"/>
      <c r="AU108" s="361"/>
      <c r="AV108" s="361"/>
      <c r="AW108" s="361"/>
      <c r="AX108" s="361"/>
      <c r="AY108" s="361"/>
      <c r="AZ108" s="361"/>
      <c r="BA108" s="361"/>
      <c r="BB108" s="361"/>
      <c r="BC108" s="363"/>
    </row>
    <row r="109" spans="1:58" s="134" customFormat="1" ht="15" customHeight="1" x14ac:dyDescent="0.3">
      <c r="B109" s="339" t="s">
        <v>1794</v>
      </c>
      <c r="C109" s="339" t="s">
        <v>1709</v>
      </c>
      <c r="D109" s="339" t="s">
        <v>1736</v>
      </c>
      <c r="E109" s="340" t="str">
        <f>IFERROR(INDEX(ELC_PROC!$H$7:$M$145,MATCH($H109,ELC_PROC!$H$7:$H$145,0),MATCH(E$15,ELC_PROC!$H$7:$M$7,0)),"")</f>
        <v>PJ</v>
      </c>
      <c r="F109" s="340" t="str">
        <f>IFERROR(INDEX(ELC_PROC!$H$7:$M$145,MATCH($H109,ELC_PROC!$H$7:$H$145,0),MATCH(F$15,ELC_PROC!$H$7:$M$7,0)),"")</f>
        <v>GW</v>
      </c>
      <c r="H109" s="341" t="s">
        <v>5</v>
      </c>
      <c r="I109" s="366" t="str">
        <f>IF(H109&lt;&gt;"",VLOOKUP(H109,ELC_PROC!$H:$N,2,FALSE),"")</f>
        <v>ELC.GENERATION: .01.WIND.RNW.ONSHORE.ROC.Existing.RNW.</v>
      </c>
      <c r="J109" s="342" t="s">
        <v>106</v>
      </c>
      <c r="K109" s="343"/>
      <c r="L109" s="378" t="s">
        <v>32</v>
      </c>
      <c r="M109" s="343"/>
      <c r="N109" s="343"/>
      <c r="O109" s="344"/>
      <c r="P109" s="367">
        <v>2018</v>
      </c>
      <c r="Q109" s="367">
        <v>24</v>
      </c>
      <c r="R109" s="367">
        <v>24</v>
      </c>
      <c r="S109" s="367">
        <v>-2</v>
      </c>
      <c r="T109" s="367">
        <v>1285.8715503513899</v>
      </c>
      <c r="U109" s="367">
        <v>1285.8715503513899</v>
      </c>
      <c r="V109" s="367">
        <v>1227.4197761092739</v>
      </c>
      <c r="W109" s="367">
        <v>1190.006078704731</v>
      </c>
      <c r="X109" s="367">
        <v>1164.0221843511836</v>
      </c>
      <c r="Y109" s="367">
        <v>1164.0221843511836</v>
      </c>
      <c r="Z109" s="367">
        <v>1164.0221843511836</v>
      </c>
      <c r="AA109" s="367">
        <v>1164.0221843511836</v>
      </c>
      <c r="AB109" s="367">
        <v>1164.0221843511836</v>
      </c>
      <c r="AC109" s="367">
        <v>1.3404981884410154</v>
      </c>
      <c r="AD109" s="367">
        <v>25.732974049932359</v>
      </c>
      <c r="AE109" s="367">
        <v>0.22</v>
      </c>
      <c r="AF109" s="367">
        <v>0.27100000000000002</v>
      </c>
      <c r="AG109" s="367">
        <v>1</v>
      </c>
      <c r="AH109" s="367">
        <v>31.536000000000001</v>
      </c>
      <c r="AI109" s="379">
        <v>1</v>
      </c>
      <c r="AJ109" s="343"/>
      <c r="AK109" s="343"/>
      <c r="AL109" s="343"/>
      <c r="AM109" s="379"/>
      <c r="AN109" s="367">
        <f>$AF109*AN$100</f>
        <v>0.32954820548909214</v>
      </c>
      <c r="AO109" s="367">
        <f t="shared" ref="AO109:BC109" si="4">$AF109*AO$100</f>
        <v>0.36799549612948623</v>
      </c>
      <c r="AP109" s="367">
        <f t="shared" si="4"/>
        <v>0.34175369458128074</v>
      </c>
      <c r="AQ109" s="367">
        <f t="shared" si="4"/>
        <v>0.33412526389866293</v>
      </c>
      <c r="AR109" s="367">
        <f t="shared" si="4"/>
        <v>0.21185241781441644</v>
      </c>
      <c r="AS109" s="367">
        <f t="shared" si="4"/>
        <v>0.33137902885292048</v>
      </c>
      <c r="AT109" s="367">
        <f t="shared" si="4"/>
        <v>0.30818859957776212</v>
      </c>
      <c r="AU109" s="367">
        <f t="shared" si="4"/>
        <v>0.22427586206896549</v>
      </c>
      <c r="AV109" s="367">
        <f t="shared" si="4"/>
        <v>0.12161898059716499</v>
      </c>
      <c r="AW109" s="367">
        <f t="shared" si="4"/>
        <v>0.23709162561576355</v>
      </c>
      <c r="AX109" s="367">
        <f t="shared" si="4"/>
        <v>0.23190429275158339</v>
      </c>
      <c r="AY109" s="367">
        <f t="shared" si="4"/>
        <v>0.13731175228712172</v>
      </c>
      <c r="AZ109" s="367">
        <f t="shared" si="4"/>
        <v>0.23800703729767769</v>
      </c>
      <c r="BA109" s="367">
        <f t="shared" si="4"/>
        <v>0.31215538353272343</v>
      </c>
      <c r="BB109" s="367">
        <f t="shared" si="4"/>
        <v>0.26852076002814917</v>
      </c>
      <c r="BC109" s="380">
        <f t="shared" si="4"/>
        <v>0.24716115411681913</v>
      </c>
    </row>
    <row r="110" spans="1:58" ht="15" customHeight="1" x14ac:dyDescent="0.3">
      <c r="B110" s="153" t="s">
        <v>1668</v>
      </c>
      <c r="C110" s="153" t="s">
        <v>1668</v>
      </c>
      <c r="D110" s="153" t="s">
        <v>1795</v>
      </c>
      <c r="E110" s="147" t="str">
        <f>IFERROR(INDEX(ELC_PROC!$H$7:$M$145,MATCH($H110,ELC_PROC!$H$7:$H$145,0),MATCH(E$15,ELC_PROC!$H$7:$M$7,0)),"")</f>
        <v/>
      </c>
      <c r="F110" s="147" t="str">
        <f>IFERROR(INDEX(ELC_PROC!$H$7:$M$145,MATCH($H110,ELC_PROC!$H$7:$H$145,0),MATCH(F$15,ELC_PROC!$H$7:$M$7,0)),"")</f>
        <v/>
      </c>
      <c r="H110" s="287"/>
      <c r="I110" s="357" t="str">
        <f>IF(H110&lt;&gt;"",VLOOKUP(H110,ELC_PROC!$H:$N,2,FALSE),"")</f>
        <v/>
      </c>
      <c r="J110" s="288"/>
      <c r="K110" s="288"/>
      <c r="L110" s="315" t="s">
        <v>141</v>
      </c>
      <c r="M110" s="288"/>
      <c r="N110" s="288"/>
      <c r="O110" s="289"/>
      <c r="P110" s="291"/>
      <c r="Q110" s="291"/>
      <c r="R110" s="291"/>
      <c r="S110" s="291"/>
      <c r="T110" s="288"/>
      <c r="U110" s="288"/>
      <c r="V110" s="288"/>
      <c r="W110" s="288"/>
      <c r="X110" s="288"/>
      <c r="Y110" s="288"/>
      <c r="Z110" s="288"/>
      <c r="AA110" s="288"/>
      <c r="AB110" s="288"/>
      <c r="AC110" s="288"/>
      <c r="AD110" s="288"/>
      <c r="AE110" s="288"/>
      <c r="AF110" s="288"/>
      <c r="AG110" s="311"/>
      <c r="AH110" s="288"/>
      <c r="AI110" s="285">
        <v>0</v>
      </c>
      <c r="AJ110" s="288"/>
      <c r="AK110" s="288"/>
      <c r="AL110" s="288"/>
      <c r="AM110" s="288"/>
      <c r="AN110" s="288"/>
      <c r="AO110" s="288"/>
      <c r="AP110" s="288"/>
      <c r="AQ110" s="288"/>
      <c r="AR110" s="288"/>
      <c r="AS110" s="288"/>
      <c r="AT110" s="288"/>
      <c r="AU110" s="288"/>
      <c r="AV110" s="288"/>
      <c r="AW110" s="288"/>
      <c r="AX110" s="288"/>
      <c r="AY110" s="288"/>
      <c r="AZ110" s="288"/>
      <c r="BA110" s="288"/>
      <c r="BB110" s="288"/>
      <c r="BC110" s="289"/>
    </row>
    <row r="111" spans="1:58" s="134" customFormat="1" ht="15" customHeight="1" x14ac:dyDescent="0.3">
      <c r="B111" s="339" t="s">
        <v>1796</v>
      </c>
      <c r="C111" s="339" t="s">
        <v>1709</v>
      </c>
      <c r="D111" s="339" t="s">
        <v>1736</v>
      </c>
      <c r="E111" s="340" t="str">
        <f>IFERROR(INDEX(ELC_PROC!$H$7:$M$145,MATCH($H111,ELC_PROC!$H$7:$H$145,0),MATCH(E$15,ELC_PROC!$H$7:$M$7,0)),"")</f>
        <v>PJ</v>
      </c>
      <c r="F111" s="340" t="str">
        <f>IFERROR(INDEX(ELC_PROC!$H$7:$M$145,MATCH($H111,ELC_PROC!$H$7:$H$145,0),MATCH(F$15,ELC_PROC!$H$7:$M$7,0)),"")</f>
        <v>GW</v>
      </c>
      <c r="H111" s="341" t="s">
        <v>4</v>
      </c>
      <c r="I111" s="366" t="str">
        <f>IF(H111&lt;&gt;"",VLOOKUP(H111,ELC_PROC!$H:$N,2,FALSE),"")</f>
        <v>ELC.GENERATION: .01.WIND.RNW.ONSHORE.RNW.</v>
      </c>
      <c r="J111" s="342" t="s">
        <v>106</v>
      </c>
      <c r="K111" s="343"/>
      <c r="L111" s="378" t="s">
        <v>32</v>
      </c>
      <c r="M111" s="343"/>
      <c r="N111" s="343"/>
      <c r="O111" s="344"/>
      <c r="P111" s="367">
        <v>2018</v>
      </c>
      <c r="Q111" s="367">
        <v>24</v>
      </c>
      <c r="R111" s="367">
        <v>24</v>
      </c>
      <c r="S111" s="367">
        <v>-2</v>
      </c>
      <c r="T111" s="367">
        <v>1285.8715503513899</v>
      </c>
      <c r="U111" s="367">
        <v>1285.8715503513899</v>
      </c>
      <c r="V111" s="367">
        <v>1227.4197761092739</v>
      </c>
      <c r="W111" s="367">
        <v>1190.006078704731</v>
      </c>
      <c r="X111" s="367">
        <v>1164.0221843511836</v>
      </c>
      <c r="Y111" s="367">
        <v>1164.0221843511836</v>
      </c>
      <c r="Z111" s="367">
        <v>1164.0221843511836</v>
      </c>
      <c r="AA111" s="367">
        <v>1164.0221843511836</v>
      </c>
      <c r="AB111" s="367">
        <v>1164.0221843511836</v>
      </c>
      <c r="AC111" s="367">
        <v>1.3404981884410154</v>
      </c>
      <c r="AD111" s="367">
        <v>25.732974049932359</v>
      </c>
      <c r="AE111" s="367">
        <v>0.22</v>
      </c>
      <c r="AF111" s="367">
        <v>0.32157113341101085</v>
      </c>
      <c r="AG111" s="367">
        <v>1</v>
      </c>
      <c r="AH111" s="367">
        <v>31.536000000000001</v>
      </c>
      <c r="AI111" s="379">
        <v>1</v>
      </c>
      <c r="AJ111" s="343"/>
      <c r="AK111" s="343"/>
      <c r="AL111" s="343"/>
      <c r="AM111" s="379"/>
      <c r="AN111" s="367">
        <f t="shared" ref="AN111:BC111" si="5">$AF111*AN$100</f>
        <v>0.39104498137524746</v>
      </c>
      <c r="AO111" s="367">
        <f t="shared" si="5"/>
        <v>0.43666689586902635</v>
      </c>
      <c r="AP111" s="367">
        <f t="shared" si="5"/>
        <v>0.40552812883358996</v>
      </c>
      <c r="AQ111" s="367">
        <f t="shared" si="5"/>
        <v>0.39647616167212596</v>
      </c>
      <c r="AR111" s="367">
        <f t="shared" si="5"/>
        <v>0.25138605945551629</v>
      </c>
      <c r="AS111" s="367">
        <f t="shared" si="5"/>
        <v>0.39321745349399889</v>
      </c>
      <c r="AT111" s="367">
        <f t="shared" si="5"/>
        <v>0.36569947332314806</v>
      </c>
      <c r="AU111" s="367">
        <f t="shared" si="5"/>
        <v>0.26612783454704342</v>
      </c>
      <c r="AV111" s="367">
        <f t="shared" si="5"/>
        <v>0.14431421931705565</v>
      </c>
      <c r="AW111" s="367">
        <f t="shared" si="5"/>
        <v>0.28133513937830307</v>
      </c>
      <c r="AX111" s="367">
        <f t="shared" si="5"/>
        <v>0.27517980170850753</v>
      </c>
      <c r="AY111" s="367">
        <f t="shared" si="5"/>
        <v>0.16293540890635311</v>
      </c>
      <c r="AZ111" s="367">
        <f t="shared" si="5"/>
        <v>0.28242137543767876</v>
      </c>
      <c r="BA111" s="367">
        <f t="shared" si="5"/>
        <v>0.37040649624710942</v>
      </c>
      <c r="BB111" s="367">
        <f t="shared" si="5"/>
        <v>0.31862924408353499</v>
      </c>
      <c r="BC111" s="380">
        <f t="shared" si="5"/>
        <v>0.29328373603143565</v>
      </c>
    </row>
    <row r="112" spans="1:58" ht="15" customHeight="1" x14ac:dyDescent="0.3">
      <c r="B112" s="153" t="s">
        <v>1668</v>
      </c>
      <c r="C112" s="153" t="s">
        <v>1668</v>
      </c>
      <c r="D112" s="153" t="s">
        <v>1795</v>
      </c>
      <c r="E112" s="147" t="str">
        <f>IFERROR(INDEX(ELC_PROC!$H$7:$M$145,MATCH($H112,ELC_PROC!$H$7:$H$145,0),MATCH(E$15,ELC_PROC!$H$7:$M$7,0)),"")</f>
        <v/>
      </c>
      <c r="F112" s="147" t="str">
        <f>IFERROR(INDEX(ELC_PROC!$H$7:$M$145,MATCH($H112,ELC_PROC!$H$7:$H$145,0),MATCH(F$15,ELC_PROC!$H$7:$M$7,0)),"")</f>
        <v/>
      </c>
      <c r="H112" s="287"/>
      <c r="I112" s="357" t="str">
        <f>IF(H112&lt;&gt;"",VLOOKUP(H112,ELC_PROC!$H:$N,2,FALSE),"")</f>
        <v/>
      </c>
      <c r="J112" s="288"/>
      <c r="K112" s="288"/>
      <c r="L112" s="315" t="s">
        <v>141</v>
      </c>
      <c r="M112" s="288"/>
      <c r="N112" s="288"/>
      <c r="O112" s="289"/>
      <c r="P112" s="291"/>
      <c r="Q112" s="291"/>
      <c r="R112" s="291"/>
      <c r="S112" s="291"/>
      <c r="T112" s="288"/>
      <c r="U112" s="288"/>
      <c r="V112" s="288"/>
      <c r="W112" s="288"/>
      <c r="X112" s="288"/>
      <c r="Y112" s="288"/>
      <c r="Z112" s="288"/>
      <c r="AA112" s="288"/>
      <c r="AB112" s="288"/>
      <c r="AC112" s="288"/>
      <c r="AD112" s="288"/>
      <c r="AE112" s="288"/>
      <c r="AF112" s="288"/>
      <c r="AG112" s="311"/>
      <c r="AH112" s="288"/>
      <c r="AI112" s="285">
        <v>0</v>
      </c>
      <c r="AJ112" s="288"/>
      <c r="AK112" s="288"/>
      <c r="AL112" s="288"/>
      <c r="AM112" s="288"/>
      <c r="AN112" s="288"/>
      <c r="AO112" s="288"/>
      <c r="AP112" s="288"/>
      <c r="AQ112" s="288"/>
      <c r="AR112" s="288"/>
      <c r="AS112" s="288"/>
      <c r="AT112" s="288"/>
      <c r="AU112" s="288"/>
      <c r="AV112" s="288"/>
      <c r="AW112" s="288"/>
      <c r="AX112" s="288"/>
      <c r="AY112" s="288"/>
      <c r="AZ112" s="288"/>
      <c r="BA112" s="288"/>
      <c r="BB112" s="288"/>
      <c r="BC112" s="289"/>
    </row>
    <row r="113" spans="1:58" s="134" customFormat="1" ht="15" customHeight="1" x14ac:dyDescent="0.3">
      <c r="B113" s="339" t="s">
        <v>1797</v>
      </c>
      <c r="C113" s="339" t="s">
        <v>1710</v>
      </c>
      <c r="D113" s="339" t="s">
        <v>1736</v>
      </c>
      <c r="E113" s="340" t="str">
        <f>IFERROR(INDEX(ELC_PROC!$H$7:$M$145,MATCH($H113,ELC_PROC!$H$7:$H$145,0),MATCH(E$15,ELC_PROC!$H$7:$M$7,0)),"")</f>
        <v>PJ</v>
      </c>
      <c r="F113" s="340" t="str">
        <f>IFERROR(INDEX(ELC_PROC!$H$7:$M$145,MATCH($H113,ELC_PROC!$H$7:$H$145,0),MATCH(F$15,ELC_PROC!$H$7:$M$7,0)),"")</f>
        <v>GW</v>
      </c>
      <c r="H113" s="341" t="s">
        <v>46</v>
      </c>
      <c r="I113" s="366" t="str">
        <f>IF(H113&lt;&gt;"",VLOOKUP(H113,ELC_PROC!$H:$N,2,FALSE),"")</f>
        <v>ELC.GENERATION: .01.WIND.RNW.OFFSHORE.ROC.Existing.RNW.</v>
      </c>
      <c r="J113" s="342" t="s">
        <v>108</v>
      </c>
      <c r="K113" s="343"/>
      <c r="L113" s="378" t="s">
        <v>32</v>
      </c>
      <c r="M113" s="343"/>
      <c r="N113" s="343"/>
      <c r="O113" s="344"/>
      <c r="P113" s="367">
        <v>2018</v>
      </c>
      <c r="Q113" s="367">
        <v>22</v>
      </c>
      <c r="R113" s="367">
        <v>22</v>
      </c>
      <c r="S113" s="367">
        <v>-3</v>
      </c>
      <c r="T113" s="367">
        <v>2354.0511412840324</v>
      </c>
      <c r="U113" s="367">
        <v>2354.0511412840324</v>
      </c>
      <c r="V113" s="367">
        <v>1713.3654986629163</v>
      </c>
      <c r="W113" s="367">
        <v>1453.0374482999373</v>
      </c>
      <c r="X113" s="367">
        <v>1453.0374482999373</v>
      </c>
      <c r="Y113" s="367">
        <v>1453.0374482999373</v>
      </c>
      <c r="Z113" s="367">
        <v>1453.0374482999373</v>
      </c>
      <c r="AA113" s="367">
        <v>1453.0374482999373</v>
      </c>
      <c r="AB113" s="367">
        <v>1453.0374482999373</v>
      </c>
      <c r="AC113" s="367">
        <v>0.91165188311908907</v>
      </c>
      <c r="AD113" s="367">
        <v>94.578442584745275</v>
      </c>
      <c r="AE113" s="367">
        <v>0.22</v>
      </c>
      <c r="AF113" s="367">
        <v>0.38300000000000001</v>
      </c>
      <c r="AG113" s="367">
        <v>1</v>
      </c>
      <c r="AH113" s="367">
        <v>31.536000000000001</v>
      </c>
      <c r="AI113" s="379">
        <v>1</v>
      </c>
      <c r="AJ113" s="343"/>
      <c r="AK113" s="343"/>
      <c r="AL113" s="343"/>
      <c r="AM113" s="379"/>
      <c r="AN113" s="367">
        <f>$AF113*AN$101</f>
        <v>0.46574524982406745</v>
      </c>
      <c r="AO113" s="367">
        <f t="shared" ref="AO113:BC113" si="6">$AF113*AO$101</f>
        <v>0.52008219563687541</v>
      </c>
      <c r="AP113" s="367">
        <f t="shared" si="6"/>
        <v>0.48299507389162555</v>
      </c>
      <c r="AQ113" s="367">
        <f t="shared" si="6"/>
        <v>0.4722139338494018</v>
      </c>
      <c r="AR113" s="367">
        <f t="shared" si="6"/>
        <v>0.29940766060118629</v>
      </c>
      <c r="AS113" s="367">
        <f t="shared" si="6"/>
        <v>0.46833272343420124</v>
      </c>
      <c r="AT113" s="367">
        <f t="shared" si="6"/>
        <v>0.43555805770584088</v>
      </c>
      <c r="AU113" s="367">
        <f t="shared" si="6"/>
        <v>0.31696551724137928</v>
      </c>
      <c r="AV113" s="367">
        <f t="shared" si="6"/>
        <v>0.17188217553031065</v>
      </c>
      <c r="AW113" s="367">
        <f t="shared" si="6"/>
        <v>0.33507783251231527</v>
      </c>
      <c r="AX113" s="367">
        <f t="shared" si="6"/>
        <v>0.32774665728360308</v>
      </c>
      <c r="AY113" s="367">
        <f t="shared" si="6"/>
        <v>0.19406052076002811</v>
      </c>
      <c r="AZ113" s="367">
        <f t="shared" si="6"/>
        <v>0.3363715693173821</v>
      </c>
      <c r="BA113" s="367">
        <f t="shared" si="6"/>
        <v>0.44116425052779729</v>
      </c>
      <c r="BB113" s="367">
        <f t="shared" si="6"/>
        <v>0.3794961294862772</v>
      </c>
      <c r="BC113" s="380">
        <f t="shared" si="6"/>
        <v>0.34930893736805063</v>
      </c>
    </row>
    <row r="114" spans="1:58" ht="15" customHeight="1" x14ac:dyDescent="0.3">
      <c r="B114" s="153" t="s">
        <v>1668</v>
      </c>
      <c r="C114" s="153" t="s">
        <v>1668</v>
      </c>
      <c r="D114" s="153" t="s">
        <v>1795</v>
      </c>
      <c r="E114" s="147" t="str">
        <f>IFERROR(INDEX(ELC_PROC!$H$7:$M$145,MATCH($H114,ELC_PROC!$H$7:$H$145,0),MATCH(E$15,ELC_PROC!$H$7:$M$7,0)),"")</f>
        <v/>
      </c>
      <c r="F114" s="147" t="str">
        <f>IFERROR(INDEX(ELC_PROC!$H$7:$M$145,MATCH($H114,ELC_PROC!$H$7:$H$145,0),MATCH(F$15,ELC_PROC!$H$7:$M$7,0)),"")</f>
        <v/>
      </c>
      <c r="H114" s="287"/>
      <c r="I114" s="357" t="str">
        <f>IF(H114&lt;&gt;"",VLOOKUP(H114,ELC_PROC!$H:$N,2,FALSE),"")</f>
        <v/>
      </c>
      <c r="J114" s="288"/>
      <c r="K114" s="288"/>
      <c r="L114" s="315" t="s">
        <v>141</v>
      </c>
      <c r="M114" s="288"/>
      <c r="N114" s="288"/>
      <c r="O114" s="289"/>
      <c r="P114" s="291"/>
      <c r="Q114" s="291"/>
      <c r="R114" s="291"/>
      <c r="S114" s="291"/>
      <c r="T114" s="288"/>
      <c r="U114" s="288"/>
      <c r="V114" s="288"/>
      <c r="W114" s="288"/>
      <c r="X114" s="288"/>
      <c r="Y114" s="288"/>
      <c r="Z114" s="288"/>
      <c r="AA114" s="288"/>
      <c r="AB114" s="288"/>
      <c r="AC114" s="288"/>
      <c r="AD114" s="288"/>
      <c r="AE114" s="288"/>
      <c r="AF114" s="288"/>
      <c r="AG114" s="311"/>
      <c r="AH114" s="288"/>
      <c r="AI114" s="285">
        <v>0</v>
      </c>
      <c r="AJ114" s="288"/>
      <c r="AK114" s="288"/>
      <c r="AL114" s="288"/>
      <c r="AM114" s="288"/>
      <c r="AN114" s="288"/>
      <c r="AO114" s="288"/>
      <c r="AP114" s="288"/>
      <c r="AQ114" s="288"/>
      <c r="AR114" s="288"/>
      <c r="AS114" s="288"/>
      <c r="AT114" s="288"/>
      <c r="AU114" s="288"/>
      <c r="AV114" s="288"/>
      <c r="AW114" s="288"/>
      <c r="AX114" s="288"/>
      <c r="AY114" s="288"/>
      <c r="AZ114" s="288"/>
      <c r="BA114" s="288"/>
      <c r="BB114" s="288"/>
      <c r="BC114" s="289"/>
    </row>
    <row r="115" spans="1:58" s="134" customFormat="1" ht="15" customHeight="1" x14ac:dyDescent="0.3">
      <c r="B115" s="339" t="s">
        <v>1798</v>
      </c>
      <c r="C115" s="339" t="s">
        <v>1710</v>
      </c>
      <c r="D115" s="339" t="s">
        <v>1736</v>
      </c>
      <c r="E115" s="340" t="str">
        <f>IFERROR(INDEX(ELC_PROC!$H$7:$M$145,MATCH($H115,ELC_PROC!$H$7:$H$145,0),MATCH(E$15,ELC_PROC!$H$7:$M$7,0)),"")</f>
        <v>PJ</v>
      </c>
      <c r="F115" s="340" t="str">
        <f>IFERROR(INDEX(ELC_PROC!$H$7:$M$145,MATCH($H115,ELC_PROC!$H$7:$H$145,0),MATCH(F$15,ELC_PROC!$H$7:$M$7,0)),"")</f>
        <v>GW</v>
      </c>
      <c r="H115" s="341" t="s">
        <v>45</v>
      </c>
      <c r="I115" s="366" t="str">
        <f>IF(H115&lt;&gt;"",VLOOKUP(H115,ELC_PROC!$H:$N,2,FALSE),"")</f>
        <v>ELC.GENERATION: .01.WIND.RNW.OFFSHORE.RNW.</v>
      </c>
      <c r="J115" s="342" t="s">
        <v>108</v>
      </c>
      <c r="K115" s="343"/>
      <c r="L115" s="378" t="s">
        <v>32</v>
      </c>
      <c r="M115" s="343"/>
      <c r="N115" s="343"/>
      <c r="O115" s="344"/>
      <c r="P115" s="367">
        <v>2018</v>
      </c>
      <c r="Q115" s="367">
        <v>22</v>
      </c>
      <c r="R115" s="367">
        <v>22</v>
      </c>
      <c r="S115" s="367">
        <v>-3</v>
      </c>
      <c r="T115" s="367">
        <v>2354.0511412840324</v>
      </c>
      <c r="U115" s="367">
        <v>2354.0511412840324</v>
      </c>
      <c r="V115" s="367">
        <v>1713.3654986629163</v>
      </c>
      <c r="W115" s="367">
        <v>1453.0374482999373</v>
      </c>
      <c r="X115" s="367">
        <v>1453.0374482999373</v>
      </c>
      <c r="Y115" s="367">
        <v>1453.0374482999373</v>
      </c>
      <c r="Z115" s="367">
        <v>1453.0374482999373</v>
      </c>
      <c r="AA115" s="367">
        <v>1453.0374482999373</v>
      </c>
      <c r="AB115" s="367">
        <v>1453.0374482999373</v>
      </c>
      <c r="AC115" s="367">
        <v>0.91165188311908907</v>
      </c>
      <c r="AD115" s="367">
        <v>94.578442584745275</v>
      </c>
      <c r="AE115" s="367">
        <v>0.22</v>
      </c>
      <c r="AF115" s="367">
        <v>0.47571336660000002</v>
      </c>
      <c r="AG115" s="367">
        <v>1</v>
      </c>
      <c r="AH115" s="367">
        <v>31.536000000000001</v>
      </c>
      <c r="AI115" s="379">
        <v>1</v>
      </c>
      <c r="AJ115" s="343"/>
      <c r="AK115" s="343"/>
      <c r="AL115" s="343"/>
      <c r="AM115" s="379"/>
      <c r="AN115" s="367">
        <f t="shared" ref="AN115:BC115" si="7">$AF115*AN$101</f>
        <v>0.57848887929964798</v>
      </c>
      <c r="AO115" s="367">
        <f t="shared" si="7"/>
        <v>0.64597924855127364</v>
      </c>
      <c r="AP115" s="367">
        <f t="shared" si="7"/>
        <v>0.59991439334778318</v>
      </c>
      <c r="AQ115" s="367">
        <f t="shared" si="7"/>
        <v>0.58652344706769877</v>
      </c>
      <c r="AR115" s="367">
        <f t="shared" si="7"/>
        <v>0.37188570812120242</v>
      </c>
      <c r="AS115" s="367">
        <f t="shared" si="7"/>
        <v>0.58170270640686839</v>
      </c>
      <c r="AT115" s="367">
        <f t="shared" si="7"/>
        <v>0.54099422971541156</v>
      </c>
      <c r="AU115" s="367">
        <f t="shared" si="7"/>
        <v>0.39369382063448272</v>
      </c>
      <c r="AV115" s="367">
        <f t="shared" si="7"/>
        <v>0.21348994355106063</v>
      </c>
      <c r="AW115" s="367">
        <f t="shared" si="7"/>
        <v>0.41619061038502458</v>
      </c>
      <c r="AX115" s="367">
        <f t="shared" si="7"/>
        <v>0.40708476691456719</v>
      </c>
      <c r="AY115" s="367">
        <f t="shared" si="7"/>
        <v>0.24103703304152002</v>
      </c>
      <c r="AZ115" s="367">
        <f t="shared" si="7"/>
        <v>0.41779752393863473</v>
      </c>
      <c r="BA115" s="367">
        <f t="shared" si="7"/>
        <v>0.5479575217810555</v>
      </c>
      <c r="BB115" s="367">
        <f t="shared" si="7"/>
        <v>0.4713613090589725</v>
      </c>
      <c r="BC115" s="380">
        <f t="shared" si="7"/>
        <v>0.43386665947473607</v>
      </c>
    </row>
    <row r="116" spans="1:58" ht="15" customHeight="1" x14ac:dyDescent="0.3">
      <c r="B116" s="153" t="s">
        <v>1668</v>
      </c>
      <c r="C116" s="153" t="s">
        <v>1668</v>
      </c>
      <c r="D116" s="153" t="s">
        <v>1795</v>
      </c>
      <c r="E116" s="147" t="str">
        <f>IFERROR(INDEX(ELC_PROC!$H$7:$M$145,MATCH($H116,ELC_PROC!$H$7:$H$145,0),MATCH(E$15,ELC_PROC!$H$7:$M$7,0)),"")</f>
        <v/>
      </c>
      <c r="F116" s="147" t="str">
        <f>IFERROR(INDEX(ELC_PROC!$H$7:$M$145,MATCH($H116,ELC_PROC!$H$7:$H$145,0),MATCH(F$15,ELC_PROC!$H$7:$M$7,0)),"")</f>
        <v/>
      </c>
      <c r="H116" s="287"/>
      <c r="I116" s="357" t="str">
        <f>IF(H116&lt;&gt;"",VLOOKUP(H116,ELC_PROC!$H:$N,2,FALSE),"")</f>
        <v/>
      </c>
      <c r="J116" s="288"/>
      <c r="K116" s="288"/>
      <c r="L116" s="315" t="s">
        <v>141</v>
      </c>
      <c r="M116" s="288"/>
      <c r="N116" s="288"/>
      <c r="O116" s="289"/>
      <c r="P116" s="291"/>
      <c r="Q116" s="291"/>
      <c r="R116" s="291"/>
      <c r="S116" s="291"/>
      <c r="T116" s="288"/>
      <c r="U116" s="288"/>
      <c r="V116" s="288"/>
      <c r="W116" s="288"/>
      <c r="X116" s="288"/>
      <c r="Y116" s="288"/>
      <c r="Z116" s="288"/>
      <c r="AA116" s="288"/>
      <c r="AB116" s="288"/>
      <c r="AC116" s="288"/>
      <c r="AD116" s="288"/>
      <c r="AE116" s="288"/>
      <c r="AF116" s="288"/>
      <c r="AG116" s="311"/>
      <c r="AH116" s="288"/>
      <c r="AI116" s="285">
        <v>0</v>
      </c>
      <c r="AJ116" s="288"/>
      <c r="AK116" s="288"/>
      <c r="AL116" s="288"/>
      <c r="AM116" s="288"/>
      <c r="AN116" s="288"/>
      <c r="AO116" s="288"/>
      <c r="AP116" s="288"/>
      <c r="AQ116" s="288"/>
      <c r="AR116" s="288"/>
      <c r="AS116" s="288"/>
      <c r="AT116" s="288"/>
      <c r="AU116" s="288"/>
      <c r="AV116" s="288"/>
      <c r="AW116" s="288"/>
      <c r="AX116" s="288"/>
      <c r="AY116" s="288"/>
      <c r="AZ116" s="288"/>
      <c r="BA116" s="288"/>
      <c r="BB116" s="288"/>
      <c r="BC116" s="289"/>
    </row>
    <row r="117" spans="1:58" s="134" customFormat="1" ht="15" customHeight="1" x14ac:dyDescent="0.3">
      <c r="B117" s="339" t="s">
        <v>1799</v>
      </c>
      <c r="C117" s="339" t="s">
        <v>1711</v>
      </c>
      <c r="D117" s="339" t="s">
        <v>1736</v>
      </c>
      <c r="E117" s="340" t="str">
        <f>IFERROR(INDEX(ELC_PROC!$H$7:$M$145,MATCH($H117,ELC_PROC!$H$7:$H$145,0),MATCH(E$15,ELC_PROC!$H$7:$M$7,0)),"")</f>
        <v>PJ</v>
      </c>
      <c r="F117" s="340" t="str">
        <f>IFERROR(INDEX(ELC_PROC!$H$7:$M$145,MATCH($H117,ELC_PROC!$H$7:$H$145,0),MATCH(F$15,ELC_PROC!$H$7:$M$7,0)),"")</f>
        <v>GW</v>
      </c>
      <c r="G117" s="134" t="s">
        <v>99</v>
      </c>
      <c r="H117" s="341" t="s">
        <v>44</v>
      </c>
      <c r="I117" s="366" t="str">
        <f>IF(H117&lt;&gt;"",VLOOKUP(H117,ELC_PROC!$H:$N,2,FALSE),"")</f>
        <v>ELC.GENERATION: .01.WAVE.RNW.T1.FIXED.RNW.</v>
      </c>
      <c r="J117" s="342" t="s">
        <v>111</v>
      </c>
      <c r="K117" s="343"/>
      <c r="L117" s="378" t="s">
        <v>32</v>
      </c>
      <c r="M117" s="343"/>
      <c r="N117" s="343"/>
      <c r="O117" s="344"/>
      <c r="P117" s="367">
        <v>2018</v>
      </c>
      <c r="Q117" s="367">
        <v>20</v>
      </c>
      <c r="R117" s="367">
        <v>20</v>
      </c>
      <c r="S117" s="367">
        <v>-2</v>
      </c>
      <c r="T117" s="367">
        <v>6292.7225216989536</v>
      </c>
      <c r="U117" s="367">
        <v>6292.7225216989536</v>
      </c>
      <c r="V117" s="367">
        <v>5029.5910986762947</v>
      </c>
      <c r="W117" s="367">
        <v>3958.99840464098</v>
      </c>
      <c r="X117" s="367">
        <v>3025.2956095586164</v>
      </c>
      <c r="Y117" s="367">
        <v>3025.2956095586164</v>
      </c>
      <c r="Z117" s="367">
        <v>3025.2956095586164</v>
      </c>
      <c r="AA117" s="367">
        <v>3025.2956095586164</v>
      </c>
      <c r="AB117" s="367">
        <v>3025.2956095586164</v>
      </c>
      <c r="AC117" s="367">
        <v>8.775219510200376</v>
      </c>
      <c r="AD117" s="367">
        <v>113.41584566904979</v>
      </c>
      <c r="AE117" s="367">
        <v>0.22</v>
      </c>
      <c r="AF117" s="367">
        <v>0.3</v>
      </c>
      <c r="AG117" s="367">
        <v>1</v>
      </c>
      <c r="AH117" s="367">
        <v>31.536000000000001</v>
      </c>
      <c r="AI117" s="379">
        <v>1</v>
      </c>
      <c r="AJ117" s="343"/>
      <c r="AK117" s="343"/>
      <c r="AL117" s="343"/>
      <c r="AM117" s="343"/>
      <c r="AN117" s="343"/>
      <c r="AO117" s="343"/>
      <c r="AP117" s="343"/>
      <c r="AQ117" s="343"/>
      <c r="AR117" s="343"/>
      <c r="AS117" s="343"/>
      <c r="AT117" s="343"/>
      <c r="AU117" s="343"/>
      <c r="AV117" s="343"/>
      <c r="AW117" s="343"/>
      <c r="AX117" s="343"/>
      <c r="AY117" s="343"/>
      <c r="AZ117" s="343"/>
      <c r="BA117" s="343"/>
      <c r="BB117" s="343"/>
      <c r="BC117" s="344"/>
    </row>
    <row r="118" spans="1:58" ht="15" customHeight="1" x14ac:dyDescent="0.3">
      <c r="B118" s="153" t="s">
        <v>1668</v>
      </c>
      <c r="C118" s="153" t="s">
        <v>1668</v>
      </c>
      <c r="D118" s="153" t="s">
        <v>1795</v>
      </c>
      <c r="E118" s="147" t="str">
        <f>IFERROR(INDEX(ELC_PROC!$H$7:$M$145,MATCH($H118,ELC_PROC!$H$7:$H$145,0),MATCH(E$15,ELC_PROC!$H$7:$M$7,0)),"")</f>
        <v/>
      </c>
      <c r="F118" s="147" t="str">
        <f>IFERROR(INDEX(ELC_PROC!$H$7:$M$145,MATCH($H118,ELC_PROC!$H$7:$H$145,0),MATCH(F$15,ELC_PROC!$H$7:$M$7,0)),"")</f>
        <v/>
      </c>
      <c r="H118" s="287"/>
      <c r="I118" s="357" t="str">
        <f>IF(H118&lt;&gt;"",VLOOKUP(H118,ELC_PROC!$H:$N,2,FALSE),"")</f>
        <v/>
      </c>
      <c r="J118" s="288"/>
      <c r="K118" s="288"/>
      <c r="L118" s="315" t="s">
        <v>141</v>
      </c>
      <c r="M118" s="288"/>
      <c r="N118" s="288"/>
      <c r="O118" s="289"/>
      <c r="P118" s="291"/>
      <c r="Q118" s="291"/>
      <c r="R118" s="291"/>
      <c r="S118" s="291"/>
      <c r="T118" s="288"/>
      <c r="U118" s="288"/>
      <c r="V118" s="288"/>
      <c r="W118" s="288"/>
      <c r="X118" s="288"/>
      <c r="Y118" s="288"/>
      <c r="Z118" s="288"/>
      <c r="AA118" s="288"/>
      <c r="AB118" s="288"/>
      <c r="AC118" s="288"/>
      <c r="AD118" s="288"/>
      <c r="AE118" s="288"/>
      <c r="AF118" s="288"/>
      <c r="AG118" s="311"/>
      <c r="AH118" s="288"/>
      <c r="AI118" s="285">
        <v>0</v>
      </c>
      <c r="AJ118" s="288"/>
      <c r="AK118" s="288"/>
      <c r="AL118" s="288"/>
      <c r="AM118" s="288"/>
      <c r="AN118" s="288"/>
      <c r="AO118" s="288"/>
      <c r="AP118" s="288"/>
      <c r="AQ118" s="288"/>
      <c r="AR118" s="288"/>
      <c r="AS118" s="288"/>
      <c r="AT118" s="288"/>
      <c r="AU118" s="288"/>
      <c r="AV118" s="288"/>
      <c r="AW118" s="288"/>
      <c r="AX118" s="288"/>
      <c r="AY118" s="288"/>
      <c r="AZ118" s="288"/>
      <c r="BA118" s="288"/>
      <c r="BB118" s="288"/>
      <c r="BC118" s="289"/>
    </row>
    <row r="119" spans="1:58" s="134" customFormat="1" ht="15" customHeight="1" x14ac:dyDescent="0.3">
      <c r="B119" s="339" t="s">
        <v>1800</v>
      </c>
      <c r="C119" s="339" t="s">
        <v>1712</v>
      </c>
      <c r="D119" s="339" t="s">
        <v>1736</v>
      </c>
      <c r="E119" s="340" t="str">
        <f>IFERROR(INDEX(ELC_PROC!$H$7:$M$145,MATCH($H119,ELC_PROC!$H$7:$H$145,0),MATCH(E$15,ELC_PROC!$H$7:$M$7,0)),"")</f>
        <v>PJ</v>
      </c>
      <c r="F119" s="340" t="str">
        <f>IFERROR(INDEX(ELC_PROC!$H$7:$M$145,MATCH($H119,ELC_PROC!$H$7:$H$145,0),MATCH(F$15,ELC_PROC!$H$7:$M$7,0)),"")</f>
        <v>GW</v>
      </c>
      <c r="H119" s="341" t="s">
        <v>83</v>
      </c>
      <c r="I119" s="366" t="str">
        <f>IF(H119&lt;&gt;"",VLOOKUP(H119,ELC_PROC!$H:$N,2,FALSE),"")</f>
        <v>ELC.GENERATION: .01.TIDAL.STREAM.T1.RNW.</v>
      </c>
      <c r="J119" s="342" t="s">
        <v>113</v>
      </c>
      <c r="K119" s="343"/>
      <c r="L119" s="378" t="s">
        <v>32</v>
      </c>
      <c r="M119" s="343"/>
      <c r="N119" s="343"/>
      <c r="O119" s="344"/>
      <c r="P119" s="367">
        <v>2018</v>
      </c>
      <c r="Q119" s="367">
        <v>22</v>
      </c>
      <c r="R119" s="367">
        <v>22</v>
      </c>
      <c r="S119" s="367">
        <v>-2</v>
      </c>
      <c r="T119" s="367">
        <v>4985.0423535068758</v>
      </c>
      <c r="U119" s="367">
        <v>4985.0423535068758</v>
      </c>
      <c r="V119" s="367">
        <v>4516.2059220075535</v>
      </c>
      <c r="W119" s="367">
        <v>3787.7798437820738</v>
      </c>
      <c r="X119" s="367">
        <v>3001.4686671857989</v>
      </c>
      <c r="Y119" s="367">
        <v>3001.4686671857989</v>
      </c>
      <c r="Z119" s="367">
        <v>3001.4686671857989</v>
      </c>
      <c r="AA119" s="367">
        <v>3001.4686671857989</v>
      </c>
      <c r="AB119" s="367">
        <v>3001.4686671857989</v>
      </c>
      <c r="AC119" s="367">
        <v>2.388415325282049</v>
      </c>
      <c r="AD119" s="367">
        <v>194.41119635902231</v>
      </c>
      <c r="AE119" s="367">
        <v>0.22</v>
      </c>
      <c r="AF119" s="367">
        <v>0.30801000000000017</v>
      </c>
      <c r="AG119" s="367">
        <v>1</v>
      </c>
      <c r="AH119" s="367">
        <v>31.536000000000001</v>
      </c>
      <c r="AI119" s="379">
        <v>1</v>
      </c>
      <c r="AJ119" s="343"/>
      <c r="AK119" s="343"/>
      <c r="AL119" s="343"/>
      <c r="AM119" s="343"/>
      <c r="AN119" s="343"/>
      <c r="AO119" s="343"/>
      <c r="AP119" s="343"/>
      <c r="AQ119" s="343"/>
      <c r="AR119" s="343"/>
      <c r="AS119" s="343"/>
      <c r="AT119" s="343"/>
      <c r="AU119" s="343"/>
      <c r="AV119" s="343"/>
      <c r="AW119" s="343"/>
      <c r="AX119" s="343"/>
      <c r="AY119" s="343"/>
      <c r="AZ119" s="343"/>
      <c r="BA119" s="343"/>
      <c r="BB119" s="343"/>
      <c r="BC119" s="344"/>
    </row>
    <row r="120" spans="1:58" ht="15" customHeight="1" x14ac:dyDescent="0.3">
      <c r="B120" s="153" t="s">
        <v>1668</v>
      </c>
      <c r="C120" s="153" t="s">
        <v>1668</v>
      </c>
      <c r="D120" s="153" t="s">
        <v>1795</v>
      </c>
      <c r="E120" s="147" t="str">
        <f>IFERROR(INDEX(ELC_PROC!$H$7:$M$145,MATCH($H120,ELC_PROC!$H$7:$H$145,0),MATCH(E$15,ELC_PROC!$H$7:$M$7,0)),"")</f>
        <v/>
      </c>
      <c r="F120" s="147" t="str">
        <f>IFERROR(INDEX(ELC_PROC!$H$7:$M$145,MATCH($H120,ELC_PROC!$H$7:$H$145,0),MATCH(F$15,ELC_PROC!$H$7:$M$7,0)),"")</f>
        <v/>
      </c>
      <c r="H120" s="287"/>
      <c r="I120" s="357" t="str">
        <f>IF(H120&lt;&gt;"",VLOOKUP(H120,ELC_PROC!$H:$N,2,FALSE),"")</f>
        <v/>
      </c>
      <c r="J120" s="288"/>
      <c r="K120" s="288"/>
      <c r="L120" s="315" t="s">
        <v>141</v>
      </c>
      <c r="M120" s="288"/>
      <c r="N120" s="288"/>
      <c r="O120" s="289"/>
      <c r="P120" s="291"/>
      <c r="Q120" s="291"/>
      <c r="R120" s="291"/>
      <c r="S120" s="291"/>
      <c r="T120" s="288"/>
      <c r="U120" s="288"/>
      <c r="V120" s="288"/>
      <c r="W120" s="288"/>
      <c r="X120" s="288"/>
      <c r="Y120" s="288"/>
      <c r="Z120" s="288"/>
      <c r="AA120" s="288"/>
      <c r="AB120" s="288"/>
      <c r="AC120" s="288"/>
      <c r="AD120" s="288"/>
      <c r="AE120" s="288"/>
      <c r="AF120" s="288"/>
      <c r="AG120" s="311"/>
      <c r="AH120" s="288"/>
      <c r="AI120" s="285">
        <v>0</v>
      </c>
      <c r="AJ120" s="288"/>
      <c r="AK120" s="288"/>
      <c r="AL120" s="288"/>
      <c r="AM120" s="288"/>
      <c r="AN120" s="288"/>
      <c r="AO120" s="288"/>
      <c r="AP120" s="288"/>
      <c r="AQ120" s="288"/>
      <c r="AR120" s="288"/>
      <c r="AS120" s="288"/>
      <c r="AT120" s="288"/>
      <c r="AU120" s="288"/>
      <c r="AV120" s="288"/>
      <c r="AW120" s="288"/>
      <c r="AX120" s="288"/>
      <c r="AY120" s="288"/>
      <c r="AZ120" s="288"/>
      <c r="BA120" s="288"/>
      <c r="BB120" s="288"/>
      <c r="BC120" s="289"/>
    </row>
    <row r="121" spans="1:58" s="134" customFormat="1" ht="15" customHeight="1" x14ac:dyDescent="0.3">
      <c r="A121" s="134" t="s">
        <v>91</v>
      </c>
      <c r="B121" s="339" t="s">
        <v>1801</v>
      </c>
      <c r="C121" s="339" t="s">
        <v>1712</v>
      </c>
      <c r="D121" s="339" t="s">
        <v>1736</v>
      </c>
      <c r="E121" s="340" t="str">
        <f>IFERROR(INDEX(ELC_PROC!$H$7:$M$145,MATCH($H121,ELC_PROC!$H$7:$H$145,0),MATCH(E$15,ELC_PROC!$H$7:$M$7,0)),"")</f>
        <v>PJ</v>
      </c>
      <c r="F121" s="340" t="str">
        <f>IFERROR(INDEX(ELC_PROC!$H$7:$M$145,MATCH($H121,ELC_PROC!$H$7:$H$145,0),MATCH(F$15,ELC_PROC!$H$7:$M$7,0)),"")</f>
        <v>GW</v>
      </c>
      <c r="H121" s="341" t="s">
        <v>426</v>
      </c>
      <c r="I121" s="366" t="str">
        <f>IF(H121&lt;&gt;"",VLOOKUP(H121,ELC_PROC!$H:$N,2,FALSE),"")</f>
        <v>ELC.GENERATION: .01.TIDAL.RANGE.OTHER.RNW.</v>
      </c>
      <c r="J121" s="342" t="s">
        <v>113</v>
      </c>
      <c r="K121" s="343"/>
      <c r="L121" s="378" t="s">
        <v>32</v>
      </c>
      <c r="M121" s="343"/>
      <c r="N121" s="343"/>
      <c r="O121" s="344"/>
      <c r="P121" s="367">
        <v>2018</v>
      </c>
      <c r="Q121" s="367">
        <v>40</v>
      </c>
      <c r="R121" s="367">
        <v>40</v>
      </c>
      <c r="S121" s="367">
        <v>-5</v>
      </c>
      <c r="T121" s="367">
        <v>2807.4766499999996</v>
      </c>
      <c r="U121" s="367">
        <v>2807.4766499999996</v>
      </c>
      <c r="V121" s="367">
        <v>2807.4766499999996</v>
      </c>
      <c r="W121" s="367">
        <v>2807.4766499999996</v>
      </c>
      <c r="X121" s="367">
        <v>2807.4766499999996</v>
      </c>
      <c r="Y121" s="367">
        <v>2807.4766499999996</v>
      </c>
      <c r="Z121" s="367">
        <v>2807.4766499999996</v>
      </c>
      <c r="AA121" s="367">
        <v>2807.4766499999996</v>
      </c>
      <c r="AB121" s="367">
        <v>2807.4766499999996</v>
      </c>
      <c r="AC121" s="367">
        <v>0</v>
      </c>
      <c r="AD121" s="367">
        <v>36.850476295492321</v>
      </c>
      <c r="AE121" s="367">
        <v>0.22</v>
      </c>
      <c r="AF121" s="367">
        <v>0.2</v>
      </c>
      <c r="AG121" s="367">
        <v>1</v>
      </c>
      <c r="AH121" s="367">
        <v>31.536000000000001</v>
      </c>
      <c r="AI121" s="379">
        <v>1</v>
      </c>
      <c r="AJ121" s="343"/>
      <c r="AK121" s="343"/>
      <c r="AL121" s="343"/>
      <c r="AM121" s="343"/>
      <c r="AN121" s="343"/>
      <c r="AO121" s="343"/>
      <c r="AP121" s="343"/>
      <c r="AQ121" s="343"/>
      <c r="AR121" s="343"/>
      <c r="AS121" s="343"/>
      <c r="AT121" s="343"/>
      <c r="AU121" s="343"/>
      <c r="AV121" s="343"/>
      <c r="AW121" s="343"/>
      <c r="AX121" s="343"/>
      <c r="AY121" s="343"/>
      <c r="AZ121" s="343"/>
      <c r="BA121" s="343"/>
      <c r="BB121" s="343"/>
      <c r="BC121" s="344"/>
    </row>
    <row r="122" spans="1:58" ht="15" customHeight="1" x14ac:dyDescent="0.3">
      <c r="B122" s="153" t="s">
        <v>1668</v>
      </c>
      <c r="C122" s="153" t="s">
        <v>1668</v>
      </c>
      <c r="D122" s="153" t="s">
        <v>1795</v>
      </c>
      <c r="E122" s="147" t="str">
        <f>IFERROR(INDEX(ELC_PROC!$H$7:$M$145,MATCH($H122,ELC_PROC!$H$7:$H$145,0),MATCH(E$15,ELC_PROC!$H$7:$M$7,0)),"")</f>
        <v/>
      </c>
      <c r="F122" s="147" t="str">
        <f>IFERROR(INDEX(ELC_PROC!$H$7:$M$145,MATCH($H122,ELC_PROC!$H$7:$H$145,0),MATCH(F$15,ELC_PROC!$H$7:$M$7,0)),"")</f>
        <v/>
      </c>
      <c r="H122" s="287"/>
      <c r="I122" s="357" t="str">
        <f>IF(H122&lt;&gt;"",VLOOKUP(H122,ELC_PROC!$H:$N,2,FALSE),"")</f>
        <v/>
      </c>
      <c r="J122" s="288"/>
      <c r="K122" s="288"/>
      <c r="L122" s="315" t="s">
        <v>141</v>
      </c>
      <c r="M122" s="288"/>
      <c r="N122" s="288"/>
      <c r="O122" s="289"/>
      <c r="P122" s="291"/>
      <c r="Q122" s="291"/>
      <c r="R122" s="291"/>
      <c r="S122" s="291"/>
      <c r="T122" s="288"/>
      <c r="U122" s="288"/>
      <c r="V122" s="288"/>
      <c r="W122" s="288"/>
      <c r="X122" s="288"/>
      <c r="Y122" s="288"/>
      <c r="Z122" s="288"/>
      <c r="AA122" s="288"/>
      <c r="AB122" s="288"/>
      <c r="AC122" s="288"/>
      <c r="AD122" s="288"/>
      <c r="AE122" s="288"/>
      <c r="AF122" s="288"/>
      <c r="AG122" s="311"/>
      <c r="AH122" s="288"/>
      <c r="AI122" s="285">
        <v>0</v>
      </c>
      <c r="AJ122" s="288"/>
      <c r="AK122" s="288"/>
      <c r="AL122" s="288"/>
      <c r="AM122" s="288"/>
      <c r="AN122" s="288"/>
      <c r="AO122" s="288"/>
      <c r="AP122" s="288"/>
      <c r="AQ122" s="288"/>
      <c r="AR122" s="288"/>
      <c r="AS122" s="288"/>
      <c r="AT122" s="288"/>
      <c r="AU122" s="288"/>
      <c r="AV122" s="288"/>
      <c r="AW122" s="288"/>
      <c r="AX122" s="288"/>
      <c r="AY122" s="288"/>
      <c r="AZ122" s="288"/>
      <c r="BA122" s="288"/>
      <c r="BB122" s="288"/>
      <c r="BC122" s="289"/>
    </row>
    <row r="123" spans="1:58" s="134" customFormat="1" ht="15" customHeight="1" x14ac:dyDescent="0.3">
      <c r="B123" s="339" t="s">
        <v>1802</v>
      </c>
      <c r="C123" s="339" t="s">
        <v>1712</v>
      </c>
      <c r="D123" s="339" t="s">
        <v>1736</v>
      </c>
      <c r="E123" s="340" t="str">
        <f>IFERROR(INDEX(ELC_PROC!$H$7:$M$145,MATCH($H123,ELC_PROC!$H$7:$H$145,0),MATCH(E$15,ELC_PROC!$H$7:$M$7,0)),"")</f>
        <v>PJ</v>
      </c>
      <c r="F123" s="340" t="str">
        <f>IFERROR(INDEX(ELC_PROC!$H$7:$M$145,MATCH($H123,ELC_PROC!$H$7:$H$145,0),MATCH(F$15,ELC_PROC!$H$7:$M$7,0)),"")</f>
        <v>GW</v>
      </c>
      <c r="H123" s="341" t="s">
        <v>92</v>
      </c>
      <c r="I123" s="366" t="str">
        <f>IF(H123&lt;&gt;"",VLOOKUP(H123,ELC_PROC!$H:$N,2,FALSE),"")</f>
        <v>ELC.GENERATION: .01.TIDAL.BARRAGE.SEVERN.RNW.</v>
      </c>
      <c r="J123" s="342" t="s">
        <v>113</v>
      </c>
      <c r="K123" s="343"/>
      <c r="L123" s="378" t="s">
        <v>32</v>
      </c>
      <c r="M123" s="343"/>
      <c r="N123" s="343"/>
      <c r="O123" s="344"/>
      <c r="P123" s="381">
        <v>2018</v>
      </c>
      <c r="Q123" s="367">
        <f>IF(INDEX([1]Generation_technologies!$C$4:$BS$209,MATCH($H123,[1]Generation_technologies!$C$4:$C$209,0),MATCH(Q$74,[1]Generation_technologies!$C$3:$BS$3,0))="","",INDEX([1]Generation_technologies!$C$4:$BS$209,MATCH($H123,[1]Generation_technologies!$C$4:$C$209,0),MATCH(Q$74,[1]Generation_technologies!$C$3:$BS$3,0)))</f>
        <v>60</v>
      </c>
      <c r="R123" s="381">
        <v>30</v>
      </c>
      <c r="S123" s="367">
        <f>IF(INDEX([1]Generation_technologies!$C$4:$BS$209,MATCH($H123,[1]Generation_technologies!$C$4:$C$209,0),MATCH(S$74,[1]Generation_technologies!$C$3:$BS$3,0))="","",INDEX([1]Generation_technologies!$C$4:$BS$209,MATCH($H123,[1]Generation_technologies!$C$4:$C$209,0),MATCH(S$74,[1]Generation_technologies!$C$3:$BS$3,0)))</f>
        <v>-10</v>
      </c>
      <c r="T123" s="367">
        <f>IF(INDEX([1]Generation_technologies!$C$4:$BS$209,MATCH($H123,[1]Generation_technologies!$C$4:$C$209,0),MATCH(T$74,[1]Generation_technologies!$C$3:$BS$3,0))="","",INDEX([1]Generation_technologies!$C$4:$BS$209,MATCH($H123,[1]Generation_technologies!$C$4:$C$209,0),MATCH(T$74,[1]Generation_technologies!$C$3:$BS$3,0)))</f>
        <v>6762.6481481481478</v>
      </c>
      <c r="U123" s="343"/>
      <c r="V123" s="343"/>
      <c r="W123" s="343"/>
      <c r="X123" s="343"/>
      <c r="Y123" s="343"/>
      <c r="Z123" s="343"/>
      <c r="AA123" s="343"/>
      <c r="AB123" s="343"/>
      <c r="AC123" s="343"/>
      <c r="AD123" s="343"/>
      <c r="AE123" s="367">
        <f>IF(INDEX([1]Generation_technologies!$C$4:$BS$209,MATCH($H123,[1]Generation_technologies!$C$4:$C$209,0),MATCH(AE$105,[1]Generation_technologies!$C$3:$BS$3,0))="","",INDEX([1]Generation_technologies!$C$4:$BS$209,MATCH($H123,[1]Generation_technologies!$C$4:$C$209,0),MATCH(AE$105,[1]Generation_technologies!$C$3:$BS$3,0)))</f>
        <v>0.3</v>
      </c>
      <c r="AF123" s="381">
        <v>0.18</v>
      </c>
      <c r="AG123" s="382">
        <v>1</v>
      </c>
      <c r="AH123" s="367">
        <v>31.536000000000001</v>
      </c>
      <c r="AI123" s="379">
        <v>1</v>
      </c>
      <c r="AJ123" s="343"/>
      <c r="AK123" s="367">
        <f>[1]Marine!$B$41</f>
        <v>0.92491570246449617</v>
      </c>
      <c r="AL123" s="367">
        <f>[1]Marine!$B$41</f>
        <v>0.92491570246449617</v>
      </c>
      <c r="AM123" s="379">
        <v>3</v>
      </c>
      <c r="AN123" s="343"/>
      <c r="AO123" s="343"/>
      <c r="AP123" s="343"/>
      <c r="AQ123" s="343"/>
      <c r="AR123" s="343"/>
      <c r="AS123" s="343"/>
      <c r="AT123" s="343"/>
      <c r="AU123" s="343"/>
      <c r="AV123" s="343"/>
      <c r="AW123" s="343"/>
      <c r="AX123" s="343"/>
      <c r="AY123" s="343"/>
      <c r="AZ123" s="343"/>
      <c r="BA123" s="343"/>
      <c r="BB123" s="343"/>
      <c r="BC123" s="344"/>
      <c r="BF123" s="381" t="s">
        <v>462</v>
      </c>
    </row>
    <row r="124" spans="1:58" ht="15" customHeight="1" x14ac:dyDescent="0.3">
      <c r="B124" s="153" t="s">
        <v>1668</v>
      </c>
      <c r="C124" s="153" t="s">
        <v>1668</v>
      </c>
      <c r="D124" s="153" t="s">
        <v>1795</v>
      </c>
      <c r="E124" s="147" t="str">
        <f>IFERROR(INDEX(ELC_PROC!$H$7:$M$145,MATCH($H124,ELC_PROC!$H$7:$H$145,0),MATCH(E$15,ELC_PROC!$H$7:$M$7,0)),"")</f>
        <v/>
      </c>
      <c r="F124" s="147" t="str">
        <f>IFERROR(INDEX(ELC_PROC!$H$7:$M$145,MATCH($H124,ELC_PROC!$H$7:$H$145,0),MATCH(F$15,ELC_PROC!$H$7:$M$7,0)),"")</f>
        <v/>
      </c>
      <c r="H124" s="287"/>
      <c r="I124" s="357" t="str">
        <f>IF(H124&lt;&gt;"",VLOOKUP(H124,ELC_PROC!$H:$N,2,FALSE),"")</f>
        <v/>
      </c>
      <c r="J124" s="288"/>
      <c r="K124" s="288"/>
      <c r="L124" s="315" t="s">
        <v>141</v>
      </c>
      <c r="M124" s="288"/>
      <c r="N124" s="288"/>
      <c r="O124" s="289"/>
      <c r="P124" s="291"/>
      <c r="Q124" s="291"/>
      <c r="R124" s="291"/>
      <c r="S124" s="291"/>
      <c r="T124" s="288"/>
      <c r="U124" s="288"/>
      <c r="V124" s="288"/>
      <c r="W124" s="288"/>
      <c r="X124" s="288"/>
      <c r="Y124" s="288"/>
      <c r="Z124" s="288"/>
      <c r="AA124" s="288"/>
      <c r="AB124" s="288"/>
      <c r="AC124" s="288"/>
      <c r="AD124" s="288"/>
      <c r="AE124" s="288"/>
      <c r="AF124" s="288"/>
      <c r="AG124" s="311"/>
      <c r="AH124" s="288"/>
      <c r="AI124" s="285">
        <v>0</v>
      </c>
      <c r="AJ124" s="288"/>
      <c r="AK124" s="288"/>
      <c r="AL124" s="288"/>
      <c r="AM124" s="288"/>
      <c r="AN124" s="288"/>
      <c r="AO124" s="288"/>
      <c r="AP124" s="288"/>
      <c r="AQ124" s="288"/>
      <c r="AR124" s="288"/>
      <c r="AS124" s="288"/>
      <c r="AT124" s="288"/>
      <c r="AU124" s="288"/>
      <c r="AV124" s="288"/>
      <c r="AW124" s="288"/>
      <c r="AX124" s="288"/>
      <c r="AY124" s="288"/>
      <c r="AZ124" s="288"/>
      <c r="BA124" s="288"/>
      <c r="BB124" s="288"/>
      <c r="BC124" s="289"/>
    </row>
    <row r="125" spans="1:58" s="134" customFormat="1" ht="15" customHeight="1" x14ac:dyDescent="0.3">
      <c r="B125" s="339" t="s">
        <v>1803</v>
      </c>
      <c r="C125" s="339" t="s">
        <v>1713</v>
      </c>
      <c r="D125" s="339" t="s">
        <v>1736</v>
      </c>
      <c r="E125" s="340" t="str">
        <f>IFERROR(INDEX(ELC_PROC!$H$7:$M$145,MATCH($H125,ELC_PROC!$H$7:$H$145,0),MATCH(E$15,ELC_PROC!$H$7:$M$7,0)),"")</f>
        <v>PJ</v>
      </c>
      <c r="F125" s="340" t="str">
        <f>IFERROR(INDEX(ELC_PROC!$H$7:$M$145,MATCH($H125,ELC_PROC!$H$7:$H$145,0),MATCH(F$15,ELC_PROC!$H$7:$M$7,0)),"")</f>
        <v>GW</v>
      </c>
      <c r="H125" s="341" t="s">
        <v>43</v>
      </c>
      <c r="I125" s="366" t="str">
        <f>IF(H125&lt;&gt;"",VLOOKUP(H125,ELC_PROC!$H:$N,2,FALSE),"")</f>
        <v>ELC.GENERATION: .01.SOLAR.RNW.</v>
      </c>
      <c r="J125" s="342" t="s">
        <v>115</v>
      </c>
      <c r="K125" s="343"/>
      <c r="L125" s="378" t="s">
        <v>32</v>
      </c>
      <c r="M125" s="343"/>
      <c r="N125" s="343"/>
      <c r="O125" s="344"/>
      <c r="P125" s="367">
        <v>2018</v>
      </c>
      <c r="Q125" s="367">
        <v>25</v>
      </c>
      <c r="R125" s="367">
        <v>25</v>
      </c>
      <c r="S125" s="367">
        <v>-1</v>
      </c>
      <c r="T125" s="367">
        <v>814.23506155260236</v>
      </c>
      <c r="U125" s="367">
        <v>814.23506155260236</v>
      </c>
      <c r="V125" s="367">
        <v>654.76131996401648</v>
      </c>
      <c r="W125" s="367">
        <v>613.37305218545271</v>
      </c>
      <c r="X125" s="367">
        <v>584.68609723291843</v>
      </c>
      <c r="Y125" s="367">
        <v>584.68609723291843</v>
      </c>
      <c r="Z125" s="367">
        <v>584.68609723291843</v>
      </c>
      <c r="AA125" s="367">
        <v>584.68609723291843</v>
      </c>
      <c r="AB125" s="367">
        <v>584.68609723291843</v>
      </c>
      <c r="AC125" s="367">
        <v>0</v>
      </c>
      <c r="AD125" s="367">
        <v>9.5689785602023676</v>
      </c>
      <c r="AE125" s="367">
        <v>0</v>
      </c>
      <c r="AF125" s="367">
        <v>0.113</v>
      </c>
      <c r="AG125" s="367">
        <v>1</v>
      </c>
      <c r="AH125" s="367">
        <v>31.536000000000001</v>
      </c>
      <c r="AI125" s="379">
        <v>1</v>
      </c>
      <c r="AJ125" s="343"/>
      <c r="AK125" s="343"/>
      <c r="AL125" s="343"/>
      <c r="AM125" s="343"/>
      <c r="AN125" s="367">
        <f>$AF125*AN$102</f>
        <v>0</v>
      </c>
      <c r="AO125" s="367">
        <f t="shared" ref="AO125:BC125" si="8">$AF125*AO$102</f>
        <v>9.2229582495640186E-2</v>
      </c>
      <c r="AP125" s="367">
        <f t="shared" si="8"/>
        <v>0</v>
      </c>
      <c r="AQ125" s="367">
        <f t="shared" si="8"/>
        <v>0</v>
      </c>
      <c r="AR125" s="367">
        <f t="shared" si="8"/>
        <v>4.5733021065624217E-4</v>
      </c>
      <c r="AS125" s="367">
        <f t="shared" si="8"/>
        <v>0.26834196842393365</v>
      </c>
      <c r="AT125" s="367">
        <f t="shared" si="8"/>
        <v>2.4676680194086311E-3</v>
      </c>
      <c r="AU125" s="367">
        <f t="shared" si="8"/>
        <v>0</v>
      </c>
      <c r="AV125" s="367">
        <f t="shared" si="8"/>
        <v>8.5792750885559151E-3</v>
      </c>
      <c r="AW125" s="367">
        <f t="shared" si="8"/>
        <v>0.4007196250022857</v>
      </c>
      <c r="AX125" s="367">
        <f t="shared" si="8"/>
        <v>2.4673999028697206E-2</v>
      </c>
      <c r="AY125" s="367">
        <f t="shared" si="8"/>
        <v>0</v>
      </c>
      <c r="AZ125" s="367">
        <f t="shared" si="8"/>
        <v>8.212984122275103E-4</v>
      </c>
      <c r="BA125" s="367">
        <f t="shared" si="8"/>
        <v>0.30710463072678612</v>
      </c>
      <c r="BB125" s="367">
        <f t="shared" si="8"/>
        <v>4.5372021297162314E-3</v>
      </c>
      <c r="BC125" s="380">
        <f t="shared" si="8"/>
        <v>0</v>
      </c>
    </row>
    <row r="126" spans="1:58" ht="15" customHeight="1" x14ac:dyDescent="0.3">
      <c r="B126" s="153" t="s">
        <v>1668</v>
      </c>
      <c r="C126" s="153" t="s">
        <v>1668</v>
      </c>
      <c r="D126" s="153" t="s">
        <v>1795</v>
      </c>
      <c r="E126" s="147" t="str">
        <f>IFERROR(INDEX(ELC_PROC!$H$7:$M$145,MATCH($H126,ELC_PROC!$H$7:$H$145,0),MATCH(E$15,ELC_PROC!$H$7:$M$7,0)),"")</f>
        <v/>
      </c>
      <c r="F126" s="147" t="str">
        <f>IFERROR(INDEX(ELC_PROC!$H$7:$M$145,MATCH($H126,ELC_PROC!$H$7:$H$145,0),MATCH(F$15,ELC_PROC!$H$7:$M$7,0)),"")</f>
        <v/>
      </c>
      <c r="H126" s="287"/>
      <c r="I126" s="357" t="str">
        <f>IF(H126&lt;&gt;"",VLOOKUP(H126,ELC_PROC!$H:$N,2,FALSE),"")</f>
        <v/>
      </c>
      <c r="J126" s="288"/>
      <c r="K126" s="288"/>
      <c r="L126" s="315" t="s">
        <v>141</v>
      </c>
      <c r="M126" s="288"/>
      <c r="N126" s="288"/>
      <c r="O126" s="289"/>
      <c r="P126" s="291"/>
      <c r="Q126" s="291"/>
      <c r="R126" s="291"/>
      <c r="S126" s="291"/>
      <c r="T126" s="288"/>
      <c r="U126" s="288"/>
      <c r="V126" s="288"/>
      <c r="W126" s="288"/>
      <c r="X126" s="288"/>
      <c r="Y126" s="288"/>
      <c r="Z126" s="288"/>
      <c r="AA126" s="288"/>
      <c r="AB126" s="288"/>
      <c r="AC126" s="288"/>
      <c r="AD126" s="288"/>
      <c r="AE126" s="288"/>
      <c r="AF126" s="288"/>
      <c r="AG126" s="311"/>
      <c r="AH126" s="288"/>
      <c r="AI126" s="285">
        <v>0</v>
      </c>
      <c r="AJ126" s="288"/>
      <c r="AK126" s="288"/>
      <c r="AL126" s="288"/>
      <c r="AM126" s="288"/>
      <c r="AN126" s="288"/>
      <c r="AO126" s="288"/>
      <c r="AP126" s="288"/>
      <c r="AQ126" s="288"/>
      <c r="AR126" s="288"/>
      <c r="AS126" s="288"/>
      <c r="AT126" s="288"/>
      <c r="AU126" s="288"/>
      <c r="AV126" s="288"/>
      <c r="AW126" s="288"/>
      <c r="AX126" s="288"/>
      <c r="AY126" s="288"/>
      <c r="AZ126" s="288"/>
      <c r="BA126" s="288"/>
      <c r="BB126" s="288"/>
      <c r="BC126" s="289"/>
    </row>
    <row r="127" spans="1:58" s="134" customFormat="1" ht="15" customHeight="1" x14ac:dyDescent="0.3">
      <c r="A127" s="134" t="s">
        <v>396</v>
      </c>
      <c r="B127" s="339" t="s">
        <v>1804</v>
      </c>
      <c r="C127" s="339" t="s">
        <v>1713</v>
      </c>
      <c r="D127" s="339" t="s">
        <v>1736</v>
      </c>
      <c r="E127" s="340" t="str">
        <f>IFERROR(INDEX(ELC_PROC!$H$7:$M$145,MATCH($H127,ELC_PROC!$H$7:$H$145,0),MATCH(E$15,ELC_PROC!$H$7:$M$7,0)),"")</f>
        <v>PJ</v>
      </c>
      <c r="F127" s="340" t="str">
        <f>IFERROR(INDEX(ELC_PROC!$H$7:$M$145,MATCH($H127,ELC_PROC!$H$7:$H$145,0),MATCH(F$15,ELC_PROC!$H$7:$M$7,0)),"")</f>
        <v>GW</v>
      </c>
      <c r="H127" s="383" t="s">
        <v>394</v>
      </c>
      <c r="I127" s="366" t="str">
        <f>IF(H127&lt;&gt;"",VLOOKUP(H127,ELC_PROC!$H:$N,2,FALSE),"")</f>
        <v>ELC.GENERATION: .01.SOLAR.PV.GENERATION.RNW.</v>
      </c>
      <c r="J127" s="342" t="s">
        <v>115</v>
      </c>
      <c r="K127" s="343"/>
      <c r="L127" s="378" t="s">
        <v>32</v>
      </c>
      <c r="M127" s="343"/>
      <c r="N127" s="343"/>
      <c r="O127" s="344"/>
      <c r="P127" s="367">
        <v>2018</v>
      </c>
      <c r="Q127" s="367">
        <v>30</v>
      </c>
      <c r="R127" s="367">
        <v>30</v>
      </c>
      <c r="S127" s="367">
        <v>-1</v>
      </c>
      <c r="T127" s="367">
        <v>1467.3213453904677</v>
      </c>
      <c r="U127" s="367">
        <v>1467.3213453904677</v>
      </c>
      <c r="V127" s="367">
        <v>1365.172151354669</v>
      </c>
      <c r="W127" s="367">
        <v>1270.1391650274386</v>
      </c>
      <c r="X127" s="367">
        <v>1181.7216582800618</v>
      </c>
      <c r="Y127" s="367">
        <v>1181.7216582800618</v>
      </c>
      <c r="Z127" s="367">
        <v>1181.7216582800618</v>
      </c>
      <c r="AA127" s="367">
        <v>1181.7216582800618</v>
      </c>
      <c r="AB127" s="367">
        <v>1181.7216582800618</v>
      </c>
      <c r="AC127" s="367">
        <v>0</v>
      </c>
      <c r="AD127" s="367">
        <v>21.892176545645537</v>
      </c>
      <c r="AE127" s="367">
        <v>0</v>
      </c>
      <c r="AF127" s="367">
        <v>9.7000000000000003E-2</v>
      </c>
      <c r="AG127" s="367">
        <v>1</v>
      </c>
      <c r="AH127" s="367">
        <v>31.536000000000001</v>
      </c>
      <c r="AI127" s="379">
        <v>1</v>
      </c>
      <c r="AJ127" s="343"/>
      <c r="AK127" s="343"/>
      <c r="AL127" s="343"/>
      <c r="AM127" s="343"/>
      <c r="AN127" s="367">
        <f t="shared" ref="AN127:BC127" si="9">$AF127*AN$102</f>
        <v>0</v>
      </c>
      <c r="AO127" s="367">
        <f t="shared" si="9"/>
        <v>7.9170526567053964E-2</v>
      </c>
      <c r="AP127" s="367">
        <f t="shared" si="9"/>
        <v>0</v>
      </c>
      <c r="AQ127" s="367">
        <f t="shared" si="9"/>
        <v>0</v>
      </c>
      <c r="AR127" s="367">
        <f t="shared" si="9"/>
        <v>3.9257549056332292E-4</v>
      </c>
      <c r="AS127" s="367">
        <f t="shared" si="9"/>
        <v>0.2303466454612528</v>
      </c>
      <c r="AT127" s="367">
        <f t="shared" si="9"/>
        <v>2.1182636980764356E-3</v>
      </c>
      <c r="AU127" s="367">
        <f t="shared" si="9"/>
        <v>0</v>
      </c>
      <c r="AV127" s="367">
        <f t="shared" si="9"/>
        <v>7.3645104742471124E-3</v>
      </c>
      <c r="AW127" s="367">
        <f t="shared" si="9"/>
        <v>0.34398056305505942</v>
      </c>
      <c r="AX127" s="367">
        <f t="shared" si="9"/>
        <v>2.1180335449412648E-2</v>
      </c>
      <c r="AY127" s="367">
        <f t="shared" si="9"/>
        <v>0</v>
      </c>
      <c r="AZ127" s="367">
        <f t="shared" si="9"/>
        <v>7.0500837155812836E-4</v>
      </c>
      <c r="BA127" s="367">
        <f t="shared" si="9"/>
        <v>0.26362078920794918</v>
      </c>
      <c r="BB127" s="367">
        <f t="shared" si="9"/>
        <v>3.8947664299334023E-3</v>
      </c>
      <c r="BC127" s="380">
        <f t="shared" si="9"/>
        <v>0</v>
      </c>
      <c r="BF127" s="351"/>
    </row>
    <row r="128" spans="1:58" ht="15" customHeight="1" x14ac:dyDescent="0.3">
      <c r="B128" s="153" t="s">
        <v>1668</v>
      </c>
      <c r="C128" s="153" t="s">
        <v>1668</v>
      </c>
      <c r="D128" s="153" t="s">
        <v>1795</v>
      </c>
      <c r="E128" s="147" t="str">
        <f>IFERROR(INDEX(ELC_PROC!$H$7:$M$145,MATCH($H128,ELC_PROC!$H$7:$H$145,0),MATCH(E$15,ELC_PROC!$H$7:$M$7,0)),"")</f>
        <v/>
      </c>
      <c r="F128" s="147" t="str">
        <f>IFERROR(INDEX(ELC_PROC!$H$7:$M$145,MATCH($H128,ELC_PROC!$H$7:$H$145,0),MATCH(F$15,ELC_PROC!$H$7:$M$7,0)),"")</f>
        <v/>
      </c>
      <c r="H128" s="287"/>
      <c r="I128" s="357" t="str">
        <f>IF(H128&lt;&gt;"",VLOOKUP(H128,ELC_PROC!$H:$N,2,FALSE),"")</f>
        <v/>
      </c>
      <c r="J128" s="288"/>
      <c r="K128" s="288"/>
      <c r="L128" s="315" t="s">
        <v>141</v>
      </c>
      <c r="M128" s="288"/>
      <c r="N128" s="288"/>
      <c r="O128" s="289"/>
      <c r="P128" s="291"/>
      <c r="Q128" s="291"/>
      <c r="R128" s="291"/>
      <c r="S128" s="291"/>
      <c r="T128" s="288"/>
      <c r="U128" s="288"/>
      <c r="V128" s="288"/>
      <c r="W128" s="288"/>
      <c r="X128" s="288"/>
      <c r="Y128" s="288"/>
      <c r="Z128" s="288"/>
      <c r="AA128" s="288"/>
      <c r="AB128" s="288"/>
      <c r="AC128" s="288"/>
      <c r="AD128" s="288"/>
      <c r="AE128" s="288"/>
      <c r="AF128" s="288"/>
      <c r="AG128" s="311"/>
      <c r="AH128" s="288"/>
      <c r="AI128" s="285">
        <v>0</v>
      </c>
      <c r="AJ128" s="288"/>
      <c r="AK128" s="288"/>
      <c r="AL128" s="288"/>
      <c r="AM128" s="288"/>
      <c r="AN128" s="288"/>
      <c r="AO128" s="288"/>
      <c r="AP128" s="288"/>
      <c r="AQ128" s="288"/>
      <c r="AR128" s="288"/>
      <c r="AS128" s="288"/>
      <c r="AT128" s="288"/>
      <c r="AU128" s="288"/>
      <c r="AV128" s="288"/>
      <c r="AW128" s="288"/>
      <c r="AX128" s="288"/>
      <c r="AY128" s="288"/>
      <c r="AZ128" s="288"/>
      <c r="BA128" s="288"/>
      <c r="BB128" s="288"/>
      <c r="BC128" s="289"/>
    </row>
    <row r="129" spans="1:55" s="134" customFormat="1" ht="15" customHeight="1" thickBot="1" x14ac:dyDescent="0.35">
      <c r="B129" s="339" t="s">
        <v>1805</v>
      </c>
      <c r="C129" s="339" t="s">
        <v>1714</v>
      </c>
      <c r="D129" s="339" t="s">
        <v>1736</v>
      </c>
      <c r="E129" s="340" t="str">
        <f>IFERROR(INDEX(ELC_PROC!$H$7:$M$145,MATCH($H129,ELC_PROC!$H$7:$H$145,0),MATCH(E$15,ELC_PROC!$H$7:$M$7,0)),"")</f>
        <v>PJ</v>
      </c>
      <c r="F129" s="340" t="str">
        <f>IFERROR(INDEX(ELC_PROC!$H$7:$M$145,MATCH($H129,ELC_PROC!$H$7:$H$145,0),MATCH(F$15,ELC_PROC!$H$7:$M$7,0)),"")</f>
        <v>GW</v>
      </c>
      <c r="H129" s="384" t="s">
        <v>351</v>
      </c>
      <c r="I129" s="385" t="str">
        <f>IF(H129&lt;&gt;"",VLOOKUP(H129,ELC_PROC!$H:$N,2,FALSE),"")</f>
        <v>ELC.GENERATION: .01.GEOTHERMAL.RNW.</v>
      </c>
      <c r="J129" s="386" t="s">
        <v>279</v>
      </c>
      <c r="K129" s="387"/>
      <c r="L129" s="388" t="s">
        <v>32</v>
      </c>
      <c r="M129" s="387"/>
      <c r="N129" s="387"/>
      <c r="O129" s="389"/>
      <c r="P129" s="390">
        <v>2018</v>
      </c>
      <c r="Q129" s="390">
        <v>25</v>
      </c>
      <c r="R129" s="390">
        <v>25</v>
      </c>
      <c r="S129" s="390">
        <v>-3</v>
      </c>
      <c r="T129" s="390">
        <v>5540.5369384568457</v>
      </c>
      <c r="U129" s="390">
        <v>4184.9547764187328</v>
      </c>
      <c r="V129" s="390">
        <v>4103.7997083298033</v>
      </c>
      <c r="W129" s="390">
        <v>3995.7167526419717</v>
      </c>
      <c r="X129" s="390">
        <v>3911.420495398484</v>
      </c>
      <c r="Y129" s="390">
        <v>3911.420495398484</v>
      </c>
      <c r="Z129" s="390">
        <v>3911.420495398484</v>
      </c>
      <c r="AA129" s="390">
        <v>3911.420495398484</v>
      </c>
      <c r="AB129" s="390">
        <v>3911.420495398484</v>
      </c>
      <c r="AC129" s="390">
        <v>2.9049604482937714</v>
      </c>
      <c r="AD129" s="390">
        <v>104.72818051975088</v>
      </c>
      <c r="AE129" s="390">
        <v>0.87860000000000005</v>
      </c>
      <c r="AF129" s="390">
        <v>0.91162499999999957</v>
      </c>
      <c r="AG129" s="390">
        <v>1</v>
      </c>
      <c r="AH129" s="390">
        <v>31.536000000000001</v>
      </c>
      <c r="AI129" s="391">
        <v>1</v>
      </c>
      <c r="AJ129" s="387"/>
      <c r="AK129" s="390">
        <f>[1]Geothermal!$A$5</f>
        <v>9.5</v>
      </c>
      <c r="AL129" s="390">
        <f>[1]Geothermal!$A$5</f>
        <v>9.5</v>
      </c>
      <c r="AM129" s="391">
        <v>3</v>
      </c>
      <c r="AN129" s="387"/>
      <c r="AO129" s="387"/>
      <c r="AP129" s="387"/>
      <c r="AQ129" s="387"/>
      <c r="AR129" s="387"/>
      <c r="AS129" s="387"/>
      <c r="AT129" s="387"/>
      <c r="AU129" s="387"/>
      <c r="AV129" s="387"/>
      <c r="AW129" s="387"/>
      <c r="AX129" s="387"/>
      <c r="AY129" s="387"/>
      <c r="AZ129" s="387"/>
      <c r="BA129" s="387"/>
      <c r="BB129" s="387"/>
      <c r="BC129" s="389"/>
    </row>
    <row r="130" spans="1:55" ht="15" customHeight="1" x14ac:dyDescent="0.25">
      <c r="B130" s="153" t="s">
        <v>1668</v>
      </c>
      <c r="C130" s="153" t="s">
        <v>1668</v>
      </c>
      <c r="D130" s="153" t="s">
        <v>1668</v>
      </c>
      <c r="E130" s="147" t="str">
        <f>IFERROR(INDEX(ELC_PROC!$H$7:$M$145,MATCH($H130,ELC_PROC!$H$7:$H$145,0),MATCH(E$15,ELC_PROC!$H$7:$M$7,0)),"")</f>
        <v/>
      </c>
      <c r="F130" s="147" t="str">
        <f>IFERROR(INDEX(ELC_PROC!$H$7:$M$145,MATCH($H130,ELC_PROC!$H$7:$H$145,0),MATCH(F$15,ELC_PROC!$H$7:$M$7,0)),"")</f>
        <v/>
      </c>
      <c r="H130" s="110"/>
      <c r="AG130" s="110"/>
    </row>
    <row r="131" spans="1:55" ht="15" customHeight="1" x14ac:dyDescent="0.25">
      <c r="B131" s="153" t="s">
        <v>1668</v>
      </c>
      <c r="C131" s="153" t="s">
        <v>1668</v>
      </c>
      <c r="D131" s="153" t="s">
        <v>1668</v>
      </c>
      <c r="E131" s="147" t="str">
        <f>IFERROR(INDEX(ELC_PROC!$H$7:$M$145,MATCH($H131,ELC_PROC!$H$7:$H$145,0),MATCH(E$15,ELC_PROC!$H$7:$M$7,0)),"")</f>
        <v/>
      </c>
      <c r="F131" s="147" t="str">
        <f>IFERROR(INDEX(ELC_PROC!$H$7:$M$145,MATCH($H131,ELC_PROC!$H$7:$H$145,0),MATCH(F$15,ELC_PROC!$H$7:$M$7,0)),"")</f>
        <v/>
      </c>
      <c r="H131" s="110"/>
      <c r="AG131" s="110"/>
    </row>
    <row r="132" spans="1:55" ht="15" customHeight="1" x14ac:dyDescent="0.25">
      <c r="H132" s="110"/>
      <c r="AG132" s="110"/>
    </row>
    <row r="133" spans="1:55" ht="15" customHeight="1" x14ac:dyDescent="0.25">
      <c r="H133" s="110"/>
      <c r="Q133" s="159"/>
      <c r="S133" s="159"/>
      <c r="T133" s="159"/>
      <c r="U133" s="159"/>
      <c r="V133" s="159"/>
      <c r="W133" s="159"/>
      <c r="X133" s="159"/>
      <c r="Y133" s="159"/>
      <c r="AG133" s="110"/>
    </row>
    <row r="134" spans="1:55" ht="15" customHeight="1" thickBot="1" x14ac:dyDescent="0.35">
      <c r="H134" s="155" t="s">
        <v>42</v>
      </c>
      <c r="I134" s="131"/>
      <c r="J134" s="131"/>
      <c r="K134" s="131"/>
      <c r="L134" s="131"/>
      <c r="M134" s="132" t="s">
        <v>85</v>
      </c>
      <c r="P134" s="133"/>
      <c r="Q134" s="133"/>
      <c r="S134" s="133"/>
      <c r="T134" s="133"/>
      <c r="U134" s="133"/>
      <c r="V134" s="133"/>
      <c r="W134" s="133"/>
      <c r="X134" s="133"/>
      <c r="Y134" s="133"/>
      <c r="Z134" s="133"/>
      <c r="AA134" s="133"/>
      <c r="AB134" s="133"/>
      <c r="AC134" s="149"/>
      <c r="AG134" s="110"/>
    </row>
    <row r="135" spans="1:55" ht="30" customHeight="1" x14ac:dyDescent="0.25">
      <c r="H135" s="232" t="s">
        <v>86</v>
      </c>
      <c r="I135" s="207" t="s">
        <v>143</v>
      </c>
      <c r="J135" s="228" t="s">
        <v>50</v>
      </c>
      <c r="K135" s="228" t="s">
        <v>353</v>
      </c>
      <c r="L135" s="228" t="s">
        <v>51</v>
      </c>
      <c r="M135" s="229" t="s">
        <v>202</v>
      </c>
      <c r="N135" s="228" t="s">
        <v>354</v>
      </c>
      <c r="O135" s="228" t="s">
        <v>203</v>
      </c>
      <c r="P135" s="233" t="s">
        <v>52</v>
      </c>
      <c r="Q135" s="233" t="s">
        <v>79</v>
      </c>
      <c r="R135" s="233" t="s">
        <v>365</v>
      </c>
      <c r="S135" s="233" t="s">
        <v>97</v>
      </c>
      <c r="T135" s="233" t="s">
        <v>82</v>
      </c>
      <c r="U135" s="233" t="s">
        <v>372</v>
      </c>
      <c r="V135" s="233" t="s">
        <v>40</v>
      </c>
      <c r="W135" s="233" t="s">
        <v>373</v>
      </c>
      <c r="X135" s="233" t="s">
        <v>39</v>
      </c>
      <c r="Y135" s="233" t="s">
        <v>374</v>
      </c>
      <c r="Z135" s="233" t="s">
        <v>38</v>
      </c>
      <c r="AA135" s="233" t="s">
        <v>375</v>
      </c>
      <c r="AB135" s="233" t="s">
        <v>181</v>
      </c>
      <c r="AC135" s="233" t="s">
        <v>81</v>
      </c>
      <c r="AD135" s="233" t="s">
        <v>37</v>
      </c>
      <c r="AE135" s="233" t="s">
        <v>28</v>
      </c>
      <c r="AF135" s="233" t="s">
        <v>149</v>
      </c>
      <c r="AG135" s="233" t="s">
        <v>54</v>
      </c>
      <c r="AH135" s="236" t="s">
        <v>68</v>
      </c>
    </row>
    <row r="136" spans="1:55" ht="39.6" x14ac:dyDescent="0.25">
      <c r="H136" s="214" t="s">
        <v>78</v>
      </c>
      <c r="I136" s="134" t="s">
        <v>144</v>
      </c>
      <c r="J136" s="134" t="s">
        <v>66</v>
      </c>
      <c r="K136" s="134"/>
      <c r="L136" s="134" t="s">
        <v>67</v>
      </c>
      <c r="M136" s="215"/>
      <c r="N136" s="134" t="s">
        <v>384</v>
      </c>
      <c r="O136" s="134" t="s">
        <v>586</v>
      </c>
      <c r="P136" s="106" t="s">
        <v>587</v>
      </c>
      <c r="Q136" s="134" t="s">
        <v>385</v>
      </c>
      <c r="R136" s="134" t="s">
        <v>366</v>
      </c>
      <c r="S136" s="134" t="s">
        <v>386</v>
      </c>
      <c r="T136" s="134" t="s">
        <v>387</v>
      </c>
      <c r="U136" s="134" t="s">
        <v>376</v>
      </c>
      <c r="V136" s="134" t="s">
        <v>377</v>
      </c>
      <c r="W136" s="134" t="s">
        <v>378</v>
      </c>
      <c r="X136" s="134" t="s">
        <v>379</v>
      </c>
      <c r="Y136" s="134" t="s">
        <v>380</v>
      </c>
      <c r="Z136" s="134" t="s">
        <v>381</v>
      </c>
      <c r="AA136" s="134" t="s">
        <v>382</v>
      </c>
      <c r="AB136" s="134" t="s">
        <v>383</v>
      </c>
      <c r="AC136" s="134" t="s">
        <v>388</v>
      </c>
      <c r="AD136" s="134" t="s">
        <v>389</v>
      </c>
      <c r="AE136" s="134" t="s">
        <v>390</v>
      </c>
      <c r="AF136" s="134" t="s">
        <v>391</v>
      </c>
      <c r="AG136" s="150" t="s">
        <v>392</v>
      </c>
      <c r="AH136" s="215" t="s">
        <v>531</v>
      </c>
    </row>
    <row r="137" spans="1:55" ht="27" thickBot="1" x14ac:dyDescent="0.3">
      <c r="H137" s="352" t="s">
        <v>77</v>
      </c>
      <c r="M137" s="216"/>
      <c r="P137" s="353" t="s">
        <v>1815</v>
      </c>
      <c r="Q137" s="353" t="s">
        <v>1815</v>
      </c>
      <c r="R137" s="353" t="s">
        <v>367</v>
      </c>
      <c r="S137" s="353" t="s">
        <v>367</v>
      </c>
      <c r="T137" s="353" t="s">
        <v>1749</v>
      </c>
      <c r="U137" s="353" t="s">
        <v>1749</v>
      </c>
      <c r="V137" s="353" t="s">
        <v>1749</v>
      </c>
      <c r="W137" s="353" t="s">
        <v>1749</v>
      </c>
      <c r="X137" s="353" t="s">
        <v>1749</v>
      </c>
      <c r="Y137" s="353" t="s">
        <v>1749</v>
      </c>
      <c r="Z137" s="353" t="s">
        <v>1749</v>
      </c>
      <c r="AA137" s="353" t="s">
        <v>1749</v>
      </c>
      <c r="AB137" s="353" t="s">
        <v>1749</v>
      </c>
      <c r="AC137" s="354" t="s">
        <v>1680</v>
      </c>
      <c r="AD137" s="353" t="s">
        <v>1749</v>
      </c>
      <c r="AE137" s="353" t="s">
        <v>598</v>
      </c>
      <c r="AF137" s="353" t="s">
        <v>598</v>
      </c>
      <c r="AG137" s="355"/>
      <c r="AH137" s="216"/>
      <c r="AL137" s="106" t="s">
        <v>2048</v>
      </c>
    </row>
    <row r="138" spans="1:55" ht="15" customHeight="1" x14ac:dyDescent="0.3">
      <c r="A138" s="134"/>
      <c r="B138" s="339" t="s">
        <v>1806</v>
      </c>
      <c r="C138" s="339" t="s">
        <v>1715</v>
      </c>
      <c r="D138" s="339" t="s">
        <v>1668</v>
      </c>
      <c r="E138" s="340" t="str">
        <f>IFERROR(INDEX(ELC_PROC!$H$7:$M$145,MATCH($H138,ELC_PROC!$H$7:$H$145,0),MATCH(E$15,ELC_PROC!$H$7:$M$7,0)),"")</f>
        <v>PJ</v>
      </c>
      <c r="F138" s="340" t="str">
        <f>IFERROR(INDEX(ELC_PROC!$H$7:$M$145,MATCH($H138,ELC_PROC!$H$7:$H$145,0),MATCH(F$15,ELC_PROC!$H$7:$M$7,0)),"")</f>
        <v>GW</v>
      </c>
      <c r="G138" s="215"/>
      <c r="H138" s="358" t="s">
        <v>19</v>
      </c>
      <c r="I138" s="359" t="str">
        <f>IF(H138&lt;&gt;"",VLOOKUP(H138,ELC_PROC!$H:$N,2,FALSE),"")</f>
        <v>ELC.GENERATION: .01.NUCLEAR.GEN3.PWR.EPR.</v>
      </c>
      <c r="J138" s="360" t="s">
        <v>117</v>
      </c>
      <c r="K138" s="361"/>
      <c r="L138" s="360" t="s">
        <v>32</v>
      </c>
      <c r="M138" s="363"/>
      <c r="N138" s="361"/>
      <c r="O138" s="361"/>
      <c r="P138" s="362">
        <v>2018</v>
      </c>
      <c r="Q138" s="362">
        <v>60</v>
      </c>
      <c r="R138" s="362">
        <v>60</v>
      </c>
      <c r="S138" s="362">
        <v>-5</v>
      </c>
      <c r="T138" s="362">
        <v>3905.505507686647</v>
      </c>
      <c r="U138" s="362">
        <v>3905.505507686647</v>
      </c>
      <c r="V138" s="362">
        <v>3772.5573902561696</v>
      </c>
      <c r="W138" s="362">
        <v>3720.6176249657228</v>
      </c>
      <c r="X138" s="362">
        <v>3720.6176249657228</v>
      </c>
      <c r="Y138" s="362">
        <v>3720.6176249657228</v>
      </c>
      <c r="Z138" s="362">
        <v>3720.6176249657228</v>
      </c>
      <c r="AA138" s="362">
        <v>3720.6176249657228</v>
      </c>
      <c r="AB138" s="362">
        <v>3720.6176249657228</v>
      </c>
      <c r="AC138" s="362">
        <v>1.7541378198150919</v>
      </c>
      <c r="AD138" s="362">
        <v>79.561178892444858</v>
      </c>
      <c r="AE138" s="362">
        <v>0.82310000000000005</v>
      </c>
      <c r="AF138" s="362">
        <v>0.90226688899316876</v>
      </c>
      <c r="AG138" s="362">
        <v>1</v>
      </c>
      <c r="AH138" s="376">
        <v>31.536000000000001</v>
      </c>
    </row>
    <row r="139" spans="1:55" ht="15" customHeight="1" x14ac:dyDescent="0.3">
      <c r="B139" s="153" t="s">
        <v>1668</v>
      </c>
      <c r="C139" s="153" t="s">
        <v>1668</v>
      </c>
      <c r="D139" s="153" t="s">
        <v>1668</v>
      </c>
      <c r="E139" s="147" t="str">
        <f>IFERROR(INDEX(ELC_PROC!$H$7:$M$145,MATCH($H139,ELC_PROC!$H$7:$H$145,0),MATCH(E$15,ELC_PROC!$H$7:$M$7,0)),"")</f>
        <v/>
      </c>
      <c r="F139" s="147" t="str">
        <f>IFERROR(INDEX(ELC_PROC!$H$7:$M$145,MATCH($H139,ELC_PROC!$H$7:$H$145,0),MATCH(F$15,ELC_PROC!$H$7:$M$7,0)),"")</f>
        <v/>
      </c>
      <c r="H139" s="287"/>
      <c r="I139" s="137"/>
      <c r="J139" s="288"/>
      <c r="K139" s="288"/>
      <c r="L139" s="288"/>
      <c r="M139" s="365" t="str">
        <f>INDEX(ELC_PROC!$P$51:$P$92,
MATCH(ELC_Generation!H138,ELC_PROC!$H$51:$H$92,0),
0)</f>
        <v>ELCWSTHEAT</v>
      </c>
      <c r="N139" s="288"/>
      <c r="O139" s="312">
        <f>10^-15</f>
        <v>1.0000000000000001E-15</v>
      </c>
      <c r="P139" s="291"/>
      <c r="Q139" s="291"/>
      <c r="R139" s="291"/>
      <c r="S139" s="291"/>
      <c r="T139" s="288"/>
      <c r="U139" s="288"/>
      <c r="V139" s="288"/>
      <c r="W139" s="288"/>
      <c r="X139" s="288"/>
      <c r="Y139" s="288"/>
      <c r="Z139" s="288"/>
      <c r="AA139" s="288"/>
      <c r="AB139" s="288"/>
      <c r="AC139" s="288"/>
      <c r="AD139" s="288"/>
      <c r="AE139" s="288"/>
      <c r="AF139" s="288"/>
      <c r="AG139" s="311"/>
      <c r="AH139" s="289"/>
    </row>
    <row r="140" spans="1:55" s="134" customFormat="1" ht="15" customHeight="1" x14ac:dyDescent="0.3">
      <c r="B140" s="339" t="s">
        <v>1807</v>
      </c>
      <c r="C140" s="339" t="s">
        <v>1715</v>
      </c>
      <c r="D140" s="339" t="s">
        <v>1668</v>
      </c>
      <c r="E140" s="340" t="str">
        <f>IFERROR(INDEX(ELC_PROC!$H$7:$M$145,MATCH($H140,ELC_PROC!$H$7:$H$145,0),MATCH(E$15,ELC_PROC!$H$7:$M$7,0)),"")</f>
        <v>PJ</v>
      </c>
      <c r="F140" s="340" t="str">
        <f>IFERROR(INDEX(ELC_PROC!$H$7:$M$145,MATCH($H140,ELC_PROC!$H$7:$H$145,0),MATCH(F$15,ELC_PROC!$H$7:$M$7,0)),"")</f>
        <v>GW</v>
      </c>
      <c r="H140" s="341" t="s">
        <v>368</v>
      </c>
      <c r="I140" s="366" t="str">
        <f>IF(H140&lt;&gt;"",VLOOKUP(H140,ELC_PROC!$H:$N,2,FALSE),"")</f>
        <v>ELC.GENERATION: .01.NUCLEAR.GEN3.PWR.EPR.WITH MARK-UP.</v>
      </c>
      <c r="J140" s="342" t="s">
        <v>117</v>
      </c>
      <c r="K140" s="343"/>
      <c r="L140" s="342" t="s">
        <v>32</v>
      </c>
      <c r="M140" s="344"/>
      <c r="N140" s="343"/>
      <c r="O140" s="343"/>
      <c r="P140" s="367">
        <f>P138</f>
        <v>2018</v>
      </c>
      <c r="Q140" s="367">
        <f>Q138</f>
        <v>60</v>
      </c>
      <c r="R140" s="367">
        <f>R138</f>
        <v>60</v>
      </c>
      <c r="S140" s="367">
        <f>S138</f>
        <v>-5</v>
      </c>
      <c r="T140" s="367">
        <f t="shared" ref="T140:AD140" si="10">T138*$AK$140</f>
        <v>5858.2582615299707</v>
      </c>
      <c r="U140" s="367">
        <f t="shared" si="10"/>
        <v>5858.2582615299707</v>
      </c>
      <c r="V140" s="367">
        <f t="shared" si="10"/>
        <v>5658.8360853842541</v>
      </c>
      <c r="W140" s="367">
        <f t="shared" si="10"/>
        <v>5580.9264374485847</v>
      </c>
      <c r="X140" s="367">
        <f t="shared" si="10"/>
        <v>5580.9264374485847</v>
      </c>
      <c r="Y140" s="367">
        <f t="shared" si="10"/>
        <v>5580.9264374485847</v>
      </c>
      <c r="Z140" s="367">
        <f t="shared" si="10"/>
        <v>5580.9264374485847</v>
      </c>
      <c r="AA140" s="367">
        <f t="shared" si="10"/>
        <v>5580.9264374485847</v>
      </c>
      <c r="AB140" s="367">
        <f t="shared" si="10"/>
        <v>5580.9264374485847</v>
      </c>
      <c r="AC140" s="367">
        <f t="shared" ref="AC140" si="11">AC138*$AK$140</f>
        <v>2.6312067297226376</v>
      </c>
      <c r="AD140" s="367">
        <f t="shared" si="10"/>
        <v>119.34176833866729</v>
      </c>
      <c r="AE140" s="367">
        <f>AE138</f>
        <v>0.82310000000000005</v>
      </c>
      <c r="AF140" s="367">
        <f>AF138</f>
        <v>0.90226688899316876</v>
      </c>
      <c r="AG140" s="367">
        <f>AG138</f>
        <v>1</v>
      </c>
      <c r="AH140" s="380">
        <f>AH138</f>
        <v>31.536000000000001</v>
      </c>
      <c r="AK140" s="349">
        <v>1.5</v>
      </c>
      <c r="AL140" s="351" t="s">
        <v>470</v>
      </c>
    </row>
    <row r="141" spans="1:55" ht="15" customHeight="1" thickBot="1" x14ac:dyDescent="0.35">
      <c r="B141" s="153" t="s">
        <v>1668</v>
      </c>
      <c r="C141" s="153" t="s">
        <v>1668</v>
      </c>
      <c r="D141" s="153" t="s">
        <v>1668</v>
      </c>
      <c r="E141" s="147" t="str">
        <f>IFERROR(INDEX(ELC_PROC!$H$7:$M$145,MATCH($H141,ELC_PROC!$H$7:$H$145,0),MATCH(E$15,ELC_PROC!$H$7:$M$7,0)),"")</f>
        <v/>
      </c>
      <c r="F141" s="147" t="str">
        <f>IFERROR(INDEX(ELC_PROC!$H$7:$M$145,MATCH($H141,ELC_PROC!$H$7:$H$145,0),MATCH(F$15,ELC_PROC!$H$7:$M$7,0)),"")</f>
        <v/>
      </c>
      <c r="H141" s="295"/>
      <c r="I141" s="162"/>
      <c r="J141" s="298"/>
      <c r="K141" s="298"/>
      <c r="L141" s="298"/>
      <c r="M141" s="374" t="str">
        <f>INDEX(ELC_PROC!$P$51:$P$92,
MATCH(ELC_Generation!H140,ELC_PROC!$H$51:$H$92,0),
0)</f>
        <v>ELCWSTHEAT</v>
      </c>
      <c r="N141" s="298"/>
      <c r="O141" s="314">
        <f>10^-15</f>
        <v>1.0000000000000001E-15</v>
      </c>
      <c r="P141" s="299"/>
      <c r="Q141" s="299"/>
      <c r="R141" s="299"/>
      <c r="S141" s="299"/>
      <c r="T141" s="298"/>
      <c r="U141" s="298"/>
      <c r="V141" s="298"/>
      <c r="W141" s="298"/>
      <c r="X141" s="298"/>
      <c r="Y141" s="298"/>
      <c r="Z141" s="298"/>
      <c r="AA141" s="298"/>
      <c r="AB141" s="298"/>
      <c r="AC141" s="298"/>
      <c r="AD141" s="298"/>
      <c r="AE141" s="298"/>
      <c r="AF141" s="298"/>
      <c r="AG141" s="313"/>
      <c r="AH141" s="297"/>
      <c r="AK141" s="106" t="s">
        <v>450</v>
      </c>
    </row>
    <row r="142" spans="1:55" ht="13.2" x14ac:dyDescent="0.25">
      <c r="H142" s="110"/>
      <c r="AG142" s="110"/>
    </row>
    <row r="143" spans="1:55" ht="13.8" x14ac:dyDescent="0.25">
      <c r="H143" s="110"/>
      <c r="P143" s="124" t="s">
        <v>1443</v>
      </c>
      <c r="R143" s="124" t="s">
        <v>1444</v>
      </c>
      <c r="AG143" s="110"/>
    </row>
    <row r="144" spans="1:55" ht="15" customHeight="1" thickBot="1" x14ac:dyDescent="0.35">
      <c r="H144" s="155" t="s">
        <v>36</v>
      </c>
      <c r="I144" s="131"/>
      <c r="J144" s="131"/>
      <c r="K144" s="131"/>
      <c r="L144" s="131"/>
      <c r="M144" s="132" t="s">
        <v>85</v>
      </c>
      <c r="P144" s="133"/>
      <c r="Q144" s="133"/>
      <c r="S144" s="133"/>
      <c r="T144" s="133"/>
      <c r="U144" s="133"/>
      <c r="V144" s="133"/>
      <c r="W144" s="133"/>
      <c r="X144" s="133"/>
      <c r="Y144" s="133"/>
      <c r="Z144" s="133"/>
      <c r="AA144" s="133"/>
      <c r="AB144" s="133"/>
      <c r="AC144" s="149"/>
      <c r="AG144" s="110"/>
    </row>
    <row r="145" spans="1:44" ht="52.8" x14ac:dyDescent="0.25">
      <c r="H145" s="232" t="s">
        <v>86</v>
      </c>
      <c r="I145" s="207" t="s">
        <v>143</v>
      </c>
      <c r="J145" s="228" t="s">
        <v>50</v>
      </c>
      <c r="K145" s="228" t="s">
        <v>353</v>
      </c>
      <c r="L145" s="228" t="s">
        <v>51</v>
      </c>
      <c r="M145" s="229" t="s">
        <v>202</v>
      </c>
      <c r="N145" s="228" t="s">
        <v>354</v>
      </c>
      <c r="O145" s="228" t="s">
        <v>203</v>
      </c>
      <c r="P145" s="228" t="s">
        <v>52</v>
      </c>
      <c r="Q145" s="233" t="s">
        <v>79</v>
      </c>
      <c r="R145" s="228" t="s">
        <v>365</v>
      </c>
      <c r="S145" s="233" t="s">
        <v>97</v>
      </c>
      <c r="T145" s="233" t="s">
        <v>82</v>
      </c>
      <c r="U145" s="228" t="s">
        <v>372</v>
      </c>
      <c r="V145" s="233" t="s">
        <v>40</v>
      </c>
      <c r="W145" s="228" t="s">
        <v>373</v>
      </c>
      <c r="X145" s="233" t="s">
        <v>39</v>
      </c>
      <c r="Y145" s="228" t="s">
        <v>374</v>
      </c>
      <c r="Z145" s="233" t="s">
        <v>38</v>
      </c>
      <c r="AA145" s="228" t="s">
        <v>375</v>
      </c>
      <c r="AB145" s="228" t="s">
        <v>181</v>
      </c>
      <c r="AC145" s="228" t="s">
        <v>81</v>
      </c>
      <c r="AD145" s="228" t="s">
        <v>37</v>
      </c>
      <c r="AE145" s="233" t="s">
        <v>28</v>
      </c>
      <c r="AF145" s="233" t="s">
        <v>149</v>
      </c>
      <c r="AG145" s="233" t="s">
        <v>54</v>
      </c>
      <c r="AH145" s="236" t="s">
        <v>68</v>
      </c>
    </row>
    <row r="146" spans="1:44" ht="39.6" x14ac:dyDescent="0.25">
      <c r="H146" s="214" t="s">
        <v>78</v>
      </c>
      <c r="I146" s="134" t="s">
        <v>144</v>
      </c>
      <c r="J146" s="134" t="s">
        <v>66</v>
      </c>
      <c r="K146" s="134"/>
      <c r="L146" s="134" t="s">
        <v>67</v>
      </c>
      <c r="M146" s="215"/>
      <c r="N146" s="134" t="s">
        <v>384</v>
      </c>
      <c r="O146" s="134" t="s">
        <v>586</v>
      </c>
      <c r="P146" s="106" t="s">
        <v>587</v>
      </c>
      <c r="Q146" s="134" t="s">
        <v>385</v>
      </c>
      <c r="R146" s="134" t="s">
        <v>366</v>
      </c>
      <c r="S146" s="134" t="s">
        <v>386</v>
      </c>
      <c r="T146" s="134" t="s">
        <v>387</v>
      </c>
      <c r="U146" s="134" t="s">
        <v>376</v>
      </c>
      <c r="V146" s="134" t="s">
        <v>377</v>
      </c>
      <c r="W146" s="134" t="s">
        <v>378</v>
      </c>
      <c r="X146" s="134" t="s">
        <v>379</v>
      </c>
      <c r="Y146" s="134" t="s">
        <v>380</v>
      </c>
      <c r="Z146" s="134" t="s">
        <v>381</v>
      </c>
      <c r="AA146" s="134" t="s">
        <v>382</v>
      </c>
      <c r="AB146" s="134" t="s">
        <v>383</v>
      </c>
      <c r="AC146" s="134" t="s">
        <v>388</v>
      </c>
      <c r="AD146" s="134" t="s">
        <v>389</v>
      </c>
      <c r="AE146" s="134" t="s">
        <v>390</v>
      </c>
      <c r="AF146" s="134" t="s">
        <v>391</v>
      </c>
      <c r="AG146" s="150" t="s">
        <v>392</v>
      </c>
      <c r="AH146" s="215" t="s">
        <v>531</v>
      </c>
    </row>
    <row r="147" spans="1:44" ht="15" customHeight="1" thickBot="1" x14ac:dyDescent="0.3">
      <c r="H147" s="352" t="s">
        <v>77</v>
      </c>
      <c r="M147" s="216"/>
      <c r="P147" s="353" t="s">
        <v>1815</v>
      </c>
      <c r="Q147" s="353" t="s">
        <v>1815</v>
      </c>
      <c r="R147" s="353" t="s">
        <v>367</v>
      </c>
      <c r="S147" s="353" t="s">
        <v>367</v>
      </c>
      <c r="T147" s="353" t="s">
        <v>1749</v>
      </c>
      <c r="U147" s="353" t="s">
        <v>1749</v>
      </c>
      <c r="V147" s="353" t="s">
        <v>1749</v>
      </c>
      <c r="W147" s="353" t="s">
        <v>1749</v>
      </c>
      <c r="X147" s="353" t="s">
        <v>1749</v>
      </c>
      <c r="Y147" s="353" t="s">
        <v>1749</v>
      </c>
      <c r="Z147" s="353" t="s">
        <v>1749</v>
      </c>
      <c r="AA147" s="353" t="s">
        <v>1749</v>
      </c>
      <c r="AB147" s="353" t="s">
        <v>1749</v>
      </c>
      <c r="AC147" s="354" t="s">
        <v>1680</v>
      </c>
      <c r="AD147" s="353" t="s">
        <v>1749</v>
      </c>
      <c r="AE147" s="353" t="s">
        <v>598</v>
      </c>
      <c r="AF147" s="353" t="s">
        <v>598</v>
      </c>
      <c r="AG147" s="355"/>
      <c r="AH147" s="216"/>
    </row>
    <row r="148" spans="1:44" ht="15" customHeight="1" x14ac:dyDescent="0.3">
      <c r="A148" s="134"/>
      <c r="B148" s="339" t="s">
        <v>1808</v>
      </c>
      <c r="C148" s="339" t="s">
        <v>1723</v>
      </c>
      <c r="D148" s="339" t="s">
        <v>1668</v>
      </c>
      <c r="E148" s="340" t="str">
        <f>IFERROR(INDEX(ELC_PROC!$H$7:$M$145,MATCH($H148,ELC_PROC!$H$7:$H$145,0),MATCH(E$15,ELC_PROC!$H$7:$M$7,0)),"")</f>
        <v>PJ</v>
      </c>
      <c r="F148" s="340" t="str">
        <f>IFERROR(INDEX(ELC_PROC!$H$7:$M$145,MATCH($H148,ELC_PROC!$H$7:$H$145,0),MATCH(F$15,ELC_PROC!$H$7:$M$7,0)),"")</f>
        <v>GW</v>
      </c>
      <c r="G148" s="215"/>
      <c r="H148" s="375" t="s">
        <v>31</v>
      </c>
      <c r="I148" s="359" t="str">
        <f>VLOOKUP(H148,ELC_PROC!$H:$N,2,FALSE)</f>
        <v>ELC.GENERATION: .01.HYDROGEN.CCGT.</v>
      </c>
      <c r="J148" s="360" t="s">
        <v>152</v>
      </c>
      <c r="K148" s="361"/>
      <c r="L148" s="360" t="s">
        <v>32</v>
      </c>
      <c r="M148" s="363"/>
      <c r="N148" s="361"/>
      <c r="O148" s="361"/>
      <c r="P148" s="370">
        <v>2020</v>
      </c>
      <c r="Q148" s="362">
        <f>IF(INDEX([1]Generation_technologies!$C$4:$BS$209,MATCH($H148,[1]Generation_technologies!$C$4:$C$209,0),MATCH(Q$145,[1]Generation_technologies!$C$3:$BS$3,0))="","",INDEX([1]Generation_technologies!$C$4:$BS$209,MATCH($H148,[1]Generation_technologies!$C$4:$C$209,0),MATCH(Q$145,[1]Generation_technologies!$C$3:$BS$3,0)))</f>
        <v>35</v>
      </c>
      <c r="R148" s="372">
        <v>30</v>
      </c>
      <c r="S148" s="362">
        <f>IF(INDEX([1]Generation_technologies!$C$4:$BS$209,MATCH($H148,[1]Generation_technologies!$C$4:$C$209,0),MATCH(S$145,[1]Generation_technologies!$C$3:$BS$3,0))="","",INDEX([1]Generation_technologies!$C$4:$BS$209,MATCH($H148,[1]Generation_technologies!$C$4:$C$209,0),MATCH(S$145,[1]Generation_technologies!$C$3:$BS$3,0)))</f>
        <v>-2</v>
      </c>
      <c r="T148" s="362">
        <f>IF(INDEX([1]Generation_technologies!$C$4:$BS$209,MATCH($H148,[1]Generation_technologies!$C$4:$C$209,0),MATCH(T$145,[1]Generation_technologies!$C$3:$BS$3,0))="","",INDEX([1]Generation_technologies!$C$4:$BS$209,MATCH($H148,[1]Generation_technologies!$C$4:$C$209,0),MATCH(T$145,[1]Generation_technologies!$C$3:$BS$3,0)))</f>
        <v>751.57641553579776</v>
      </c>
      <c r="U148" s="361"/>
      <c r="V148" s="362">
        <f>IF(INDEX([1]Generation_technologies!$C$4:$BS$209,MATCH($H148,[1]Generation_technologies!$C$4:$C$209,0),MATCH(V$145,[1]Generation_technologies!$C$3:$BS$3,0))="","",INDEX([1]Generation_technologies!$C$4:$BS$209,MATCH($H148,[1]Generation_technologies!$C$4:$C$209,0),MATCH(V$145,[1]Generation_technologies!$C$3:$BS$3,0)))</f>
        <v>741.34873423571753</v>
      </c>
      <c r="W148" s="361"/>
      <c r="X148" s="362">
        <f>IF(INDEX([1]Generation_technologies!$C$4:$BS$209,MATCH($H148,[1]Generation_technologies!$C$4:$C$209,0),MATCH(X$145,[1]Generation_technologies!$C$3:$BS$3,0))="","",INDEX([1]Generation_technologies!$C$4:$BS$209,MATCH($H148,[1]Generation_technologies!$C$4:$C$209,0),MATCH(X$145,[1]Generation_technologies!$C$3:$BS$3,0)))</f>
        <v>730.27753282841411</v>
      </c>
      <c r="Y148" s="361"/>
      <c r="Z148" s="362">
        <f>IF(INDEX([1]Generation_technologies!$C$4:$BS$209,MATCH($H148,[1]Generation_technologies!$C$4:$C$209,0),MATCH(Z$145,[1]Generation_technologies!$C$3:$BS$3,0))="","",INDEX([1]Generation_technologies!$C$4:$BS$209,MATCH($H148,[1]Generation_technologies!$C$4:$C$209,0),MATCH(Z$145,[1]Generation_technologies!$C$3:$BS$3,0)))</f>
        <v>720.57705159534828</v>
      </c>
      <c r="AA148" s="361"/>
      <c r="AB148" s="361"/>
      <c r="AC148" s="361"/>
      <c r="AD148" s="361"/>
      <c r="AE148" s="362">
        <f>IF(INDEX([1]Generation_technologies!$C$4:$BS$209,MATCH($H148,[1]Generation_technologies!$C$4:$C$209,0),MATCH(AE$145,[1]Generation_technologies!$C$3:$BS$3,0))="","",INDEX([1]Generation_technologies!$C$4:$BS$209,MATCH($H148,[1]Generation_technologies!$C$4:$C$209,0),MATCH(AE$145,[1]Generation_technologies!$C$3:$BS$3,0)))</f>
        <v>0.85</v>
      </c>
      <c r="AF148" s="362">
        <f>IF(INDEX([1]Generation_technologies!$C$4:$BS$209,MATCH($H148,[1]Generation_technologies!$C$4:$C$209,0),MATCH(AF$145,[1]Generation_technologies!$C$3:$BS$3,0))="","",INDEX([1]Generation_technologies!$C$4:$BS$209,MATCH($H148,[1]Generation_technologies!$C$4:$C$209,0),MATCH(AF$145,[1]Generation_technologies!$C$3:$BS$3,0)))</f>
        <v>0.91200000000000003</v>
      </c>
      <c r="AG148" s="362">
        <f>IF(INDEX([1]Generation_technologies!$C$4:$BS$209,MATCH($H148,[1]Generation_technologies!$C$4:$C$209,0),MATCH(AG$145,[1]Generation_technologies!$C$3:$BS$3,0))="","",INDEX([1]Generation_technologies!$C$4:$BS$209,MATCH($H148,[1]Generation_technologies!$C$4:$C$209,0),MATCH(AG$145,[1]Generation_technologies!$C$3:$BS$3,0)))</f>
        <v>0.59</v>
      </c>
      <c r="AH148" s="376">
        <v>31.536000000000001</v>
      </c>
      <c r="AK148" s="317" t="s">
        <v>471</v>
      </c>
    </row>
    <row r="149" spans="1:44" ht="15" customHeight="1" x14ac:dyDescent="0.3">
      <c r="B149" s="153" t="s">
        <v>1668</v>
      </c>
      <c r="C149" s="153" t="s">
        <v>1727</v>
      </c>
      <c r="D149" s="153" t="s">
        <v>1668</v>
      </c>
      <c r="E149" s="147" t="str">
        <f>IFERROR(INDEX(ELC_PROC!$H$7:$M$145,MATCH($H149,ELC_PROC!$H$7:$H$145,0),MATCH(E$15,ELC_PROC!$H$7:$M$7,0)),"")</f>
        <v/>
      </c>
      <c r="F149" s="147" t="str">
        <f>IFERROR(INDEX(ELC_PROC!$H$7:$M$145,MATCH($H149,ELC_PROC!$H$7:$H$145,0),MATCH(F$15,ELC_PROC!$H$7:$M$7,0)),"")</f>
        <v/>
      </c>
      <c r="H149" s="318"/>
      <c r="I149" s="137"/>
      <c r="J149" s="276" t="s">
        <v>153</v>
      </c>
      <c r="K149" s="288"/>
      <c r="L149" s="288"/>
      <c r="M149" s="289"/>
      <c r="N149" s="288"/>
      <c r="O149" s="288"/>
      <c r="P149" s="291"/>
      <c r="Q149" s="291"/>
      <c r="R149" s="291"/>
      <c r="S149" s="291"/>
      <c r="T149" s="288"/>
      <c r="U149" s="288"/>
      <c r="V149" s="288"/>
      <c r="W149" s="288"/>
      <c r="X149" s="288"/>
      <c r="Y149" s="288"/>
      <c r="Z149" s="288"/>
      <c r="AA149" s="288"/>
      <c r="AB149" s="288"/>
      <c r="AC149" s="288"/>
      <c r="AD149" s="288"/>
      <c r="AE149" s="288"/>
      <c r="AF149" s="288"/>
      <c r="AG149" s="311"/>
      <c r="AH149" s="289"/>
    </row>
    <row r="150" spans="1:44" ht="15" customHeight="1" x14ac:dyDescent="0.3">
      <c r="B150" s="153" t="s">
        <v>1668</v>
      </c>
      <c r="C150" s="153" t="s">
        <v>1668</v>
      </c>
      <c r="D150" s="153" t="s">
        <v>1668</v>
      </c>
      <c r="E150" s="147" t="str">
        <f>IFERROR(INDEX(ELC_PROC!$H$7:$M$145,MATCH($H150,ELC_PROC!$H$7:$H$145,0),MATCH(E$15,ELC_PROC!$H$7:$M$7,0)),"")</f>
        <v/>
      </c>
      <c r="F150" s="147" t="str">
        <f>IFERROR(INDEX(ELC_PROC!$H$7:$M$145,MATCH($H150,ELC_PROC!$H$7:$H$145,0),MATCH(F$15,ELC_PROC!$H$7:$M$7,0)),"")</f>
        <v/>
      </c>
      <c r="H150" s="287"/>
      <c r="I150" s="137"/>
      <c r="J150" s="288"/>
      <c r="K150" s="288"/>
      <c r="L150" s="288"/>
      <c r="M150" s="365" t="str">
        <f>INDEX(ELC_PROC!$P$51:$P$92,
MATCH(ELC_Generation!H148,ELC_PROC!$H$51:$H$92,0),
0)</f>
        <v>ELCWSTHEAT</v>
      </c>
      <c r="N150" s="288"/>
      <c r="O150" s="312">
        <f>10^-15</f>
        <v>1.0000000000000001E-15</v>
      </c>
      <c r="P150" s="291"/>
      <c r="Q150" s="291"/>
      <c r="R150" s="291"/>
      <c r="S150" s="291"/>
      <c r="T150" s="288"/>
      <c r="U150" s="288"/>
      <c r="V150" s="288"/>
      <c r="W150" s="288"/>
      <c r="X150" s="288"/>
      <c r="Y150" s="288"/>
      <c r="Z150" s="288"/>
      <c r="AA150" s="288"/>
      <c r="AB150" s="288"/>
      <c r="AC150" s="288"/>
      <c r="AD150" s="288"/>
      <c r="AE150" s="288"/>
      <c r="AF150" s="288"/>
      <c r="AG150" s="311"/>
      <c r="AH150" s="289"/>
    </row>
    <row r="151" spans="1:44" s="134" customFormat="1" ht="15" customHeight="1" thickBot="1" x14ac:dyDescent="0.35">
      <c r="B151" s="339" t="s">
        <v>1809</v>
      </c>
      <c r="C151" s="339" t="s">
        <v>1723</v>
      </c>
      <c r="D151" s="339" t="s">
        <v>1668</v>
      </c>
      <c r="E151" s="340" t="str">
        <f>IFERROR(INDEX(ELC_PROC!$H$7:$M$145,MATCH($H151,ELC_PROC!$H$7:$H$145,0),MATCH(E$15,ELC_PROC!$H$7:$M$7,0)),"")</f>
        <v>PJ</v>
      </c>
      <c r="F151" s="340" t="str">
        <f>IFERROR(INDEX(ELC_PROC!$H$7:$M$145,MATCH($H151,ELC_PROC!$H$7:$H$145,0),MATCH(F$15,ELC_PROC!$H$7:$M$7,0)),"")</f>
        <v>GW</v>
      </c>
      <c r="H151" s="392" t="s">
        <v>30</v>
      </c>
      <c r="I151" s="385" t="str">
        <f>VLOOKUP(H151,ELC_PROC!$H:$N,2,FALSE)</f>
        <v>ELC.GENERATION: .01.HYDROGEN.OCGT.GAS-TURBINE.</v>
      </c>
      <c r="J151" s="386" t="s">
        <v>152</v>
      </c>
      <c r="K151" s="387"/>
      <c r="L151" s="386" t="s">
        <v>32</v>
      </c>
      <c r="M151" s="389"/>
      <c r="N151" s="387"/>
      <c r="O151" s="387"/>
      <c r="P151" s="393">
        <v>2020</v>
      </c>
      <c r="Q151" s="390">
        <f>IF(INDEX([1]Generation_technologies!$C$4:$BS$209,MATCH($H151,[1]Generation_technologies!$C$4:$C$209,0),MATCH(Q$145,[1]Generation_technologies!$C$3:$BS$3,0))="","",INDEX([1]Generation_technologies!$C$4:$BS$209,MATCH($H151,[1]Generation_technologies!$C$4:$C$209,0),MATCH(Q$145,[1]Generation_technologies!$C$3:$BS$3,0)))</f>
        <v>30</v>
      </c>
      <c r="R151" s="394"/>
      <c r="S151" s="390">
        <f>IF(INDEX([1]Generation_technologies!$C$4:$BS$209,MATCH($H151,[1]Generation_technologies!$C$4:$C$209,0),MATCH(S$145,[1]Generation_technologies!$C$3:$BS$3,0))="","",INDEX([1]Generation_technologies!$C$4:$BS$209,MATCH($H151,[1]Generation_technologies!$C$4:$C$209,0),MATCH(S$145,[1]Generation_technologies!$C$3:$BS$3,0)))</f>
        <v>-1</v>
      </c>
      <c r="T151" s="390">
        <f>IF(INDEX([1]Generation_technologies!$C$4:$BS$209,MATCH($H151,[1]Generation_technologies!$C$4:$C$209,0),MATCH(T$145,[1]Generation_technologies!$C$3:$BS$3,0))="","",INDEX([1]Generation_technologies!$C$4:$BS$209,MATCH($H151,[1]Generation_technologies!$C$4:$C$209,0),MATCH(T$145,[1]Generation_technologies!$C$3:$BS$3,0)))</f>
        <v>558.96093837058106</v>
      </c>
      <c r="U151" s="387"/>
      <c r="V151" s="390">
        <f>IF(INDEX([1]Generation_technologies!$C$4:$BS$209,MATCH($H151,[1]Generation_technologies!$C$4:$C$209,0),MATCH(V$145,[1]Generation_technologies!$C$3:$BS$3,0))="","",INDEX([1]Generation_technologies!$C$4:$BS$209,MATCH($H151,[1]Generation_technologies!$C$4:$C$209,0),MATCH(V$145,[1]Generation_technologies!$C$3:$BS$3,0)))</f>
        <v>553.2560550559823</v>
      </c>
      <c r="W151" s="387"/>
      <c r="X151" s="390">
        <f>IF(INDEX([1]Generation_technologies!$C$4:$BS$209,MATCH($H151,[1]Generation_technologies!$C$4:$C$209,0),MATCH(X$145,[1]Generation_technologies!$C$3:$BS$3,0))="","",INDEX([1]Generation_technologies!$C$4:$BS$209,MATCH($H151,[1]Generation_technologies!$C$4:$C$209,0),MATCH(X$145,[1]Generation_technologies!$C$3:$BS$3,0)))</f>
        <v>547.08066590100441</v>
      </c>
      <c r="Y151" s="387"/>
      <c r="Z151" s="390">
        <f>IF(INDEX([1]Generation_technologies!$C$4:$BS$209,MATCH($H151,[1]Generation_technologies!$C$4:$C$209,0),MATCH(Z$145,[1]Generation_technologies!$C$3:$BS$3,0))="","",INDEX([1]Generation_technologies!$C$4:$BS$209,MATCH($H151,[1]Generation_technologies!$C$4:$C$209,0),MATCH(Z$145,[1]Generation_technologies!$C$3:$BS$3,0)))</f>
        <v>541.66984873664273</v>
      </c>
      <c r="AA151" s="387"/>
      <c r="AB151" s="387"/>
      <c r="AC151" s="387"/>
      <c r="AD151" s="387"/>
      <c r="AE151" s="390">
        <f>IF(INDEX([1]Generation_technologies!$C$4:$BS$209,MATCH($H151,[1]Generation_technologies!$C$4:$C$209,0),MATCH(AE$145,[1]Generation_technologies!$C$3:$BS$3,0))="","",INDEX([1]Generation_technologies!$C$4:$BS$209,MATCH($H151,[1]Generation_technologies!$C$4:$C$209,0),MATCH(AE$145,[1]Generation_technologies!$C$3:$BS$3,0)))</f>
        <v>0.95</v>
      </c>
      <c r="AF151" s="390">
        <f>IF(INDEX([1]Generation_technologies!$C$4:$BS$209,MATCH($H151,[1]Generation_technologies!$C$4:$C$209,0),MATCH(AF$145,[1]Generation_technologies!$C$3:$BS$3,0))="","",INDEX([1]Generation_technologies!$C$4:$BS$209,MATCH($H151,[1]Generation_technologies!$C$4:$C$209,0),MATCH(AF$145,[1]Generation_technologies!$C$3:$BS$3,0)))</f>
        <v>0.91200000000000003</v>
      </c>
      <c r="AG151" s="390">
        <f>IF(INDEX([1]Generation_technologies!$C$4:$BS$209,MATCH($H151,[1]Generation_technologies!$C$4:$C$209,0),MATCH(AG$145,[1]Generation_technologies!$C$3:$BS$3,0))="","",INDEX([1]Generation_technologies!$C$4:$BS$209,MATCH($H151,[1]Generation_technologies!$C$4:$C$209,0),MATCH(AG$145,[1]Generation_technologies!$C$3:$BS$3,0)))</f>
        <v>0.42735000000000001</v>
      </c>
      <c r="AH151" s="395">
        <v>31.536000000000001</v>
      </c>
    </row>
    <row r="152" spans="1:44" ht="15" customHeight="1" x14ac:dyDescent="0.25">
      <c r="H152" s="110"/>
      <c r="AG152" s="110"/>
    </row>
    <row r="153" spans="1:44" ht="15" customHeight="1" x14ac:dyDescent="0.25">
      <c r="H153" s="110"/>
      <c r="AG153" s="110"/>
    </row>
    <row r="154" spans="1:44" ht="15" customHeight="1" x14ac:dyDescent="0.25">
      <c r="H154" s="110"/>
      <c r="AG154" s="110"/>
    </row>
    <row r="155" spans="1:44" ht="15" customHeight="1" x14ac:dyDescent="0.25">
      <c r="H155" s="110"/>
      <c r="P155" s="124" t="s">
        <v>2049</v>
      </c>
      <c r="AG155" s="110"/>
      <c r="AL155" s="124" t="s">
        <v>1445</v>
      </c>
      <c r="AM155" s="124" t="s">
        <v>1446</v>
      </c>
    </row>
    <row r="156" spans="1:44" ht="15" customHeight="1" thickBot="1" x14ac:dyDescent="0.35">
      <c r="H156" s="155" t="s">
        <v>415</v>
      </c>
      <c r="I156" s="131"/>
      <c r="J156" s="131"/>
      <c r="K156" s="131"/>
      <c r="L156" s="131"/>
      <c r="M156" s="132" t="s">
        <v>85</v>
      </c>
      <c r="O156" s="133"/>
      <c r="P156" s="133"/>
      <c r="Q156" s="133"/>
      <c r="S156" s="133"/>
      <c r="T156" s="133"/>
      <c r="U156" s="133"/>
      <c r="V156" s="133"/>
      <c r="W156" s="133"/>
      <c r="X156" s="133"/>
      <c r="Y156" s="133"/>
      <c r="Z156" s="133"/>
      <c r="AA156" s="133"/>
      <c r="AB156" s="133"/>
      <c r="AC156" s="149"/>
      <c r="AG156" s="110"/>
    </row>
    <row r="157" spans="1:44" ht="52.8" x14ac:dyDescent="0.25">
      <c r="H157" s="232" t="s">
        <v>86</v>
      </c>
      <c r="I157" s="207" t="s">
        <v>143</v>
      </c>
      <c r="J157" s="228" t="s">
        <v>50</v>
      </c>
      <c r="K157" s="228" t="s">
        <v>353</v>
      </c>
      <c r="L157" s="228" t="s">
        <v>51</v>
      </c>
      <c r="M157" s="229" t="s">
        <v>202</v>
      </c>
      <c r="N157" s="228" t="s">
        <v>354</v>
      </c>
      <c r="O157" s="228" t="s">
        <v>203</v>
      </c>
      <c r="P157" s="228" t="s">
        <v>52</v>
      </c>
      <c r="Q157" s="233" t="s">
        <v>79</v>
      </c>
      <c r="R157" s="233" t="s">
        <v>365</v>
      </c>
      <c r="S157" s="233" t="s">
        <v>97</v>
      </c>
      <c r="T157" s="233" t="s">
        <v>82</v>
      </c>
      <c r="U157" s="233" t="s">
        <v>372</v>
      </c>
      <c r="V157" s="233" t="s">
        <v>40</v>
      </c>
      <c r="W157" s="233" t="s">
        <v>373</v>
      </c>
      <c r="X157" s="233" t="s">
        <v>39</v>
      </c>
      <c r="Y157" s="233" t="s">
        <v>374</v>
      </c>
      <c r="Z157" s="233" t="s">
        <v>38</v>
      </c>
      <c r="AA157" s="233" t="s">
        <v>375</v>
      </c>
      <c r="AB157" s="233" t="s">
        <v>181</v>
      </c>
      <c r="AC157" s="233" t="s">
        <v>81</v>
      </c>
      <c r="AD157" s="233" t="s">
        <v>37</v>
      </c>
      <c r="AE157" s="233" t="s">
        <v>28</v>
      </c>
      <c r="AF157" s="233" t="s">
        <v>149</v>
      </c>
      <c r="AG157" s="233" t="s">
        <v>54</v>
      </c>
      <c r="AH157" s="233" t="s">
        <v>68</v>
      </c>
      <c r="AI157" s="234" t="s">
        <v>121</v>
      </c>
      <c r="AJ157" s="234" t="s">
        <v>122</v>
      </c>
      <c r="AK157" s="234" t="s">
        <v>355</v>
      </c>
      <c r="AL157" s="234" t="s">
        <v>453</v>
      </c>
      <c r="AM157" s="235" t="s">
        <v>454</v>
      </c>
      <c r="AP157" s="151" t="s">
        <v>371</v>
      </c>
      <c r="AR157" s="106" t="s">
        <v>448</v>
      </c>
    </row>
    <row r="158" spans="1:44" ht="66" x14ac:dyDescent="0.25">
      <c r="H158" s="214" t="s">
        <v>78</v>
      </c>
      <c r="I158" s="134" t="s">
        <v>144</v>
      </c>
      <c r="J158" s="134" t="s">
        <v>66</v>
      </c>
      <c r="K158" s="134"/>
      <c r="L158" s="134" t="s">
        <v>67</v>
      </c>
      <c r="M158" s="215"/>
      <c r="N158" s="134" t="s">
        <v>384</v>
      </c>
      <c r="O158" s="134" t="s">
        <v>586</v>
      </c>
      <c r="P158" s="106" t="s">
        <v>587</v>
      </c>
      <c r="Q158" s="134" t="s">
        <v>385</v>
      </c>
      <c r="R158" s="134" t="s">
        <v>366</v>
      </c>
      <c r="S158" s="134" t="s">
        <v>386</v>
      </c>
      <c r="T158" s="134" t="s">
        <v>387</v>
      </c>
      <c r="U158" s="134" t="s">
        <v>376</v>
      </c>
      <c r="V158" s="134" t="s">
        <v>377</v>
      </c>
      <c r="W158" s="134" t="s">
        <v>378</v>
      </c>
      <c r="X158" s="134" t="s">
        <v>379</v>
      </c>
      <c r="Y158" s="134" t="s">
        <v>380</v>
      </c>
      <c r="Z158" s="134" t="s">
        <v>381</v>
      </c>
      <c r="AA158" s="134" t="s">
        <v>382</v>
      </c>
      <c r="AB158" s="134" t="s">
        <v>383</v>
      </c>
      <c r="AC158" s="134" t="s">
        <v>388</v>
      </c>
      <c r="AD158" s="134" t="s">
        <v>389</v>
      </c>
      <c r="AE158" s="134" t="s">
        <v>390</v>
      </c>
      <c r="AF158" s="134" t="s">
        <v>391</v>
      </c>
      <c r="AG158" s="150" t="s">
        <v>392</v>
      </c>
      <c r="AH158" s="134" t="s">
        <v>531</v>
      </c>
      <c r="AI158" s="134" t="s">
        <v>1813</v>
      </c>
      <c r="AJ158" s="134" t="s">
        <v>1813</v>
      </c>
      <c r="AK158" s="134" t="s">
        <v>1813</v>
      </c>
      <c r="AL158" s="177" t="s">
        <v>1838</v>
      </c>
      <c r="AM158" s="192" t="s">
        <v>1839</v>
      </c>
    </row>
    <row r="159" spans="1:44" ht="15" customHeight="1" thickBot="1" x14ac:dyDescent="0.3">
      <c r="H159" s="352" t="s">
        <v>77</v>
      </c>
      <c r="M159" s="216"/>
      <c r="P159" s="353" t="s">
        <v>1815</v>
      </c>
      <c r="Q159" s="353" t="s">
        <v>1815</v>
      </c>
      <c r="R159" s="353" t="s">
        <v>367</v>
      </c>
      <c r="S159" s="353" t="s">
        <v>367</v>
      </c>
      <c r="T159" s="353" t="s">
        <v>1749</v>
      </c>
      <c r="U159" s="353" t="s">
        <v>1749</v>
      </c>
      <c r="V159" s="353" t="s">
        <v>1749</v>
      </c>
      <c r="W159" s="353" t="s">
        <v>1749</v>
      </c>
      <c r="X159" s="353" t="s">
        <v>1749</v>
      </c>
      <c r="Y159" s="353" t="s">
        <v>1749</v>
      </c>
      <c r="Z159" s="353" t="s">
        <v>1749</v>
      </c>
      <c r="AA159" s="353" t="s">
        <v>1749</v>
      </c>
      <c r="AB159" s="353" t="s">
        <v>1749</v>
      </c>
      <c r="AC159" s="354" t="s">
        <v>1680</v>
      </c>
      <c r="AD159" s="353" t="s">
        <v>1749</v>
      </c>
      <c r="AE159" s="353" t="s">
        <v>598</v>
      </c>
      <c r="AF159" s="353" t="s">
        <v>598</v>
      </c>
      <c r="AG159" s="355"/>
      <c r="AM159" s="216"/>
    </row>
    <row r="160" spans="1:44" ht="15" customHeight="1" x14ac:dyDescent="0.3">
      <c r="A160" s="134" t="s">
        <v>421</v>
      </c>
      <c r="B160" s="339" t="s">
        <v>1668</v>
      </c>
      <c r="C160" s="339" t="s">
        <v>1696</v>
      </c>
      <c r="D160" s="339" t="s">
        <v>1668</v>
      </c>
      <c r="E160" s="340" t="str">
        <f>IFERROR(INDEX(ELC_PROC!$H$7:$M$145,MATCH($H160,ELC_PROC!$H$7:$H$145,0),MATCH(E$15,ELC_PROC!$H$7:$M$7,0)),"")</f>
        <v>PJ</v>
      </c>
      <c r="F160" s="340" t="str">
        <f>IFERROR(INDEX(ELC_PROC!$H$7:$M$145,MATCH($H160,ELC_PROC!$H$7:$H$145,0),MATCH(F$15,ELC_PROC!$H$7:$M$7,0)),"")</f>
        <v>GW</v>
      </c>
      <c r="G160" s="215"/>
      <c r="H160" s="358" t="s">
        <v>416</v>
      </c>
      <c r="I160" s="359" t="str">
        <f>IF(H160&lt;&gt;"",VLOOKUP(H160,ELC_PROC!$H:$N,2,FALSE),"")</f>
        <v>ELC.GENERATION: .01.COAL.COMBUSTION.CCS.DEMO</v>
      </c>
      <c r="J160" s="360" t="s">
        <v>74</v>
      </c>
      <c r="K160" s="361"/>
      <c r="L160" s="360" t="s">
        <v>32</v>
      </c>
      <c r="M160" s="363"/>
      <c r="N160" s="361"/>
      <c r="O160" s="361"/>
      <c r="P160" s="370">
        <v>2018</v>
      </c>
      <c r="Q160" s="362">
        <v>40</v>
      </c>
      <c r="R160" s="362">
        <v>40</v>
      </c>
      <c r="S160" s="362">
        <v>-4</v>
      </c>
      <c r="T160" s="362">
        <v>2055.6953634843376</v>
      </c>
      <c r="U160" s="362">
        <v>2055.6953634843376</v>
      </c>
      <c r="V160" s="362">
        <v>2055.6953634843376</v>
      </c>
      <c r="W160" s="362">
        <v>2055.6953634843376</v>
      </c>
      <c r="X160" s="362">
        <v>2055.6953634843376</v>
      </c>
      <c r="Y160" s="362">
        <v>1995.6101055967265</v>
      </c>
      <c r="Z160" s="362">
        <v>1939.9368589795972</v>
      </c>
      <c r="AA160" s="362">
        <v>1939.9368589795972</v>
      </c>
      <c r="AB160" s="362">
        <v>1939.9368589795972</v>
      </c>
      <c r="AC160" s="362">
        <v>0.96129999999999993</v>
      </c>
      <c r="AD160" s="362">
        <v>121.30644699999999</v>
      </c>
      <c r="AE160" s="362">
        <v>0.87860000000000005</v>
      </c>
      <c r="AF160" s="362">
        <v>0.84999999999999987</v>
      </c>
      <c r="AG160" s="362">
        <v>0.32300000000000001</v>
      </c>
      <c r="AH160" s="362">
        <v>31.536000000000001</v>
      </c>
      <c r="AI160" s="362">
        <f>'[2]GHG PJ'!$C$53/AG160*$AP160</f>
        <v>243.26367389060886</v>
      </c>
      <c r="AJ160" s="371"/>
      <c r="AK160" s="361"/>
      <c r="AL160" s="372">
        <v>0</v>
      </c>
      <c r="AM160" s="373">
        <v>3</v>
      </c>
      <c r="AP160" s="274">
        <v>0.9</v>
      </c>
      <c r="AR160" s="106" t="s">
        <v>1906</v>
      </c>
    </row>
    <row r="161" spans="1:44" ht="15" customHeight="1" x14ac:dyDescent="0.3">
      <c r="B161" s="153" t="s">
        <v>1668</v>
      </c>
      <c r="C161" s="153" t="s">
        <v>1668</v>
      </c>
      <c r="D161" s="153" t="s">
        <v>1668</v>
      </c>
      <c r="E161" s="147" t="str">
        <f>IFERROR(INDEX(ELC_PROC!$H$7:$M$145,MATCH($H161,ELC_PROC!$H$7:$H$145,0),MATCH(E$15,ELC_PROC!$H$7:$M$7,0)),"")</f>
        <v/>
      </c>
      <c r="F161" s="147" t="str">
        <f>IFERROR(INDEX(ELC_PROC!$H$7:$M$145,MATCH($H161,ELC_PROC!$H$7:$H$145,0),MATCH(F$15,ELC_PROC!$H$7:$M$7,0)),"")</f>
        <v/>
      </c>
      <c r="H161" s="287"/>
      <c r="I161" s="137"/>
      <c r="J161" s="276" t="s">
        <v>536</v>
      </c>
      <c r="K161" s="288"/>
      <c r="L161" s="288"/>
      <c r="M161" s="289"/>
      <c r="N161" s="288"/>
      <c r="O161" s="288"/>
      <c r="P161" s="291"/>
      <c r="Q161" s="291"/>
      <c r="R161" s="291"/>
      <c r="S161" s="291"/>
      <c r="T161" s="291"/>
      <c r="U161" s="291"/>
      <c r="V161" s="291"/>
      <c r="W161" s="291"/>
      <c r="X161" s="291"/>
      <c r="Y161" s="291"/>
      <c r="Z161" s="291"/>
      <c r="AA161" s="291"/>
      <c r="AB161" s="291"/>
      <c r="AC161" s="291"/>
      <c r="AD161" s="291"/>
      <c r="AE161" s="310"/>
      <c r="AF161" s="310"/>
      <c r="AG161" s="311"/>
      <c r="AH161" s="288"/>
      <c r="AI161" s="288"/>
      <c r="AJ161" s="319"/>
      <c r="AK161" s="288"/>
      <c r="AL161" s="319"/>
      <c r="AM161" s="289"/>
      <c r="AP161" s="137"/>
    </row>
    <row r="162" spans="1:44" ht="15" customHeight="1" x14ac:dyDescent="0.3">
      <c r="B162" s="153" t="s">
        <v>1668</v>
      </c>
      <c r="C162" s="153" t="s">
        <v>1668</v>
      </c>
      <c r="D162" s="153" t="s">
        <v>1668</v>
      </c>
      <c r="E162" s="147" t="str">
        <f>IFERROR(INDEX(ELC_PROC!$H$7:$M$145,MATCH($H162,ELC_PROC!$H$7:$H$145,0),MATCH(E$15,ELC_PROC!$H$7:$M$7,0)),"")</f>
        <v/>
      </c>
      <c r="F162" s="147" t="str">
        <f>IFERROR(INDEX(ELC_PROC!$H$7:$M$145,MATCH($H162,ELC_PROC!$H$7:$H$145,0),MATCH(F$15,ELC_PROC!$H$7:$M$7,0)),"")</f>
        <v/>
      </c>
      <c r="H162" s="287"/>
      <c r="I162" s="137"/>
      <c r="J162" s="288"/>
      <c r="K162" s="288"/>
      <c r="L162" s="288"/>
      <c r="M162" s="365" t="str">
        <f>INDEX(ELC_PROC!$P$51:$P$92,
MATCH(ELC_Generation!H160,ELC_PROC!$H$51:$H$92,0),
0)</f>
        <v>ELCWSTHEAT</v>
      </c>
      <c r="N162" s="288"/>
      <c r="O162" s="312">
        <f>10^-15</f>
        <v>1.0000000000000001E-15</v>
      </c>
      <c r="P162" s="291"/>
      <c r="Q162" s="291"/>
      <c r="R162" s="291"/>
      <c r="S162" s="291"/>
      <c r="T162" s="288"/>
      <c r="U162" s="288"/>
      <c r="V162" s="288"/>
      <c r="W162" s="288"/>
      <c r="X162" s="288"/>
      <c r="Y162" s="288"/>
      <c r="Z162" s="288"/>
      <c r="AA162" s="288"/>
      <c r="AB162" s="288"/>
      <c r="AC162" s="288"/>
      <c r="AD162" s="288"/>
      <c r="AE162" s="288"/>
      <c r="AF162" s="288"/>
      <c r="AG162" s="311"/>
      <c r="AH162" s="288"/>
      <c r="AI162" s="288"/>
      <c r="AJ162" s="288"/>
      <c r="AK162" s="288"/>
      <c r="AL162" s="288"/>
      <c r="AM162" s="289"/>
    </row>
    <row r="163" spans="1:44" s="134" customFormat="1" ht="15" customHeight="1" x14ac:dyDescent="0.3">
      <c r="A163" s="134" t="s">
        <v>422</v>
      </c>
      <c r="B163" s="339" t="s">
        <v>1668</v>
      </c>
      <c r="C163" s="339" t="s">
        <v>1729</v>
      </c>
      <c r="D163" s="339" t="s">
        <v>1668</v>
      </c>
      <c r="E163" s="340" t="str">
        <f>IFERROR(INDEX(ELC_PROC!$H$7:$M$145,MATCH($H163,ELC_PROC!$H$7:$H$145,0),MATCH(E$15,ELC_PROC!$H$7:$M$7,0)),"")</f>
        <v>PJ</v>
      </c>
      <c r="F163" s="340" t="str">
        <f>IFERROR(INDEX(ELC_PROC!$H$7:$M$145,MATCH($H163,ELC_PROC!$H$7:$H$145,0),MATCH(F$15,ELC_PROC!$H$7:$M$7,0)),"")</f>
        <v>GW</v>
      </c>
      <c r="H163" s="341" t="s">
        <v>417</v>
      </c>
      <c r="I163" s="366" t="str">
        <f>IF(H163&lt;&gt;"",VLOOKUP(H163,ELC_PROC!$H:$N,2,FALSE),"")</f>
        <v>ELC.GENERATION: .01.NATURAL-GAS.CCGT.CCS.DEMO</v>
      </c>
      <c r="J163" s="342" t="s">
        <v>223</v>
      </c>
      <c r="K163" s="343"/>
      <c r="L163" s="342" t="s">
        <v>32</v>
      </c>
      <c r="M163" s="344"/>
      <c r="N163" s="343"/>
      <c r="O163" s="343"/>
      <c r="P163" s="396">
        <v>2018</v>
      </c>
      <c r="Q163" s="367">
        <v>15</v>
      </c>
      <c r="R163" s="367">
        <v>15</v>
      </c>
      <c r="S163" s="367">
        <v>-4</v>
      </c>
      <c r="T163" s="367">
        <v>384.13813752901336</v>
      </c>
      <c r="U163" s="367">
        <v>384.13813752901336</v>
      </c>
      <c r="V163" s="367">
        <v>384.13813752901336</v>
      </c>
      <c r="W163" s="367">
        <v>384.13813752901336</v>
      </c>
      <c r="X163" s="367">
        <v>384.13813752901336</v>
      </c>
      <c r="Y163" s="367">
        <v>370.48676307108218</v>
      </c>
      <c r="Z163" s="367">
        <v>357.5407551791937</v>
      </c>
      <c r="AA163" s="367">
        <v>357.5407551791937</v>
      </c>
      <c r="AB163" s="367">
        <v>357.5407551791937</v>
      </c>
      <c r="AC163" s="367">
        <v>0.42724444444444443</v>
      </c>
      <c r="AD163" s="367">
        <v>66.720590060240923</v>
      </c>
      <c r="AE163" s="367">
        <v>0.876</v>
      </c>
      <c r="AF163" s="367">
        <v>0.84999999999999987</v>
      </c>
      <c r="AG163" s="367">
        <v>0.38340000000000002</v>
      </c>
      <c r="AH163" s="367">
        <v>31.536000000000001</v>
      </c>
      <c r="AI163" s="397"/>
      <c r="AJ163" s="367">
        <f>'[2]GHG PJ'!$J$53/AG163*$AP163</f>
        <v>121.23714979740019</v>
      </c>
      <c r="AK163" s="343"/>
      <c r="AL163" s="379">
        <v>0</v>
      </c>
      <c r="AM163" s="345">
        <v>3</v>
      </c>
      <c r="AP163" s="274">
        <v>0.9</v>
      </c>
      <c r="AR163" s="134" t="s">
        <v>1906</v>
      </c>
    </row>
    <row r="164" spans="1:44" ht="15" customHeight="1" x14ac:dyDescent="0.3">
      <c r="B164" s="153" t="s">
        <v>1668</v>
      </c>
      <c r="C164" s="153" t="s">
        <v>1730</v>
      </c>
      <c r="D164" s="153" t="s">
        <v>1668</v>
      </c>
      <c r="E164" s="147" t="str">
        <f>IFERROR(INDEX(ELC_PROC!$H$7:$M$145,MATCH($H164,ELC_PROC!$H$7:$H$145,0),MATCH(E$15,ELC_PROC!$H$7:$M$7,0)),"")</f>
        <v/>
      </c>
      <c r="F164" s="147" t="str">
        <f>IFERROR(INDEX(ELC_PROC!$H$7:$M$145,MATCH($H164,ELC_PROC!$H$7:$H$145,0),MATCH(F$15,ELC_PROC!$H$7:$M$7,0)),"")</f>
        <v/>
      </c>
      <c r="H164" s="287"/>
      <c r="I164" s="137"/>
      <c r="J164" s="276" t="s">
        <v>475</v>
      </c>
      <c r="K164" s="288"/>
      <c r="L164" s="288"/>
      <c r="M164" s="289"/>
      <c r="N164" s="288"/>
      <c r="O164" s="288"/>
      <c r="P164" s="291"/>
      <c r="Q164" s="291"/>
      <c r="R164" s="291"/>
      <c r="S164" s="291"/>
      <c r="T164" s="291"/>
      <c r="U164" s="291"/>
      <c r="V164" s="291"/>
      <c r="W164" s="291"/>
      <c r="X164" s="291"/>
      <c r="Y164" s="291"/>
      <c r="Z164" s="291"/>
      <c r="AA164" s="291"/>
      <c r="AB164" s="291"/>
      <c r="AC164" s="291"/>
      <c r="AD164" s="291"/>
      <c r="AE164" s="310"/>
      <c r="AF164" s="310"/>
      <c r="AG164" s="311"/>
      <c r="AH164" s="288"/>
      <c r="AI164" s="319"/>
      <c r="AJ164" s="288"/>
      <c r="AK164" s="288"/>
      <c r="AL164" s="319"/>
      <c r="AM164" s="289"/>
    </row>
    <row r="165" spans="1:44" ht="15" customHeight="1" thickBot="1" x14ac:dyDescent="0.35">
      <c r="B165" s="153" t="s">
        <v>1668</v>
      </c>
      <c r="C165" s="153" t="s">
        <v>1668</v>
      </c>
      <c r="D165" s="153" t="s">
        <v>1668</v>
      </c>
      <c r="E165" s="147" t="str">
        <f>IFERROR(INDEX(ELC_PROC!$H$7:$M$145,MATCH($H165,ELC_PROC!$H$7:$H$145,0),MATCH(E$15,ELC_PROC!$H$7:$M$7,0)),"")</f>
        <v/>
      </c>
      <c r="F165" s="147" t="str">
        <f>IFERROR(INDEX(ELC_PROC!$H$7:$M$145,MATCH($H165,ELC_PROC!$H$7:$H$145,0),MATCH(F$15,ELC_PROC!$H$7:$M$7,0)),"")</f>
        <v/>
      </c>
      <c r="H165" s="295"/>
      <c r="I165" s="162"/>
      <c r="J165" s="298"/>
      <c r="K165" s="298"/>
      <c r="L165" s="298"/>
      <c r="M165" s="374" t="str">
        <f>INDEX(ELC_PROC!$P$51:$P$92,
MATCH(ELC_Generation!H163,ELC_PROC!$H$51:$H$92,0),
0)</f>
        <v>ELCWSTHEAT</v>
      </c>
      <c r="N165" s="298"/>
      <c r="O165" s="314">
        <f>10^-15</f>
        <v>1.0000000000000001E-15</v>
      </c>
      <c r="P165" s="299"/>
      <c r="Q165" s="299"/>
      <c r="R165" s="299"/>
      <c r="S165" s="299"/>
      <c r="T165" s="298"/>
      <c r="U165" s="298"/>
      <c r="V165" s="298"/>
      <c r="W165" s="298"/>
      <c r="X165" s="298"/>
      <c r="Y165" s="298"/>
      <c r="Z165" s="298"/>
      <c r="AA165" s="298"/>
      <c r="AB165" s="298"/>
      <c r="AC165" s="298"/>
      <c r="AD165" s="298"/>
      <c r="AE165" s="298"/>
      <c r="AF165" s="298"/>
      <c r="AG165" s="313"/>
      <c r="AH165" s="298"/>
      <c r="AI165" s="298"/>
      <c r="AJ165" s="298"/>
      <c r="AK165" s="298"/>
      <c r="AL165" s="298"/>
      <c r="AM165" s="297"/>
    </row>
    <row r="166" spans="1:44" ht="15" customHeight="1" x14ac:dyDescent="0.25">
      <c r="H166" s="110"/>
      <c r="AG166" s="110"/>
    </row>
    <row r="167" spans="1:44" ht="15" customHeight="1" x14ac:dyDescent="0.25">
      <c r="H167" s="110"/>
      <c r="AG167" s="110"/>
    </row>
    <row r="168" spans="1:44" ht="15" customHeight="1" x14ac:dyDescent="0.25">
      <c r="H168" s="160"/>
      <c r="AG168" s="110"/>
    </row>
    <row r="169" spans="1:44" ht="15" customHeight="1" x14ac:dyDescent="0.25">
      <c r="H169" s="157" t="s">
        <v>1447</v>
      </c>
      <c r="AG169" s="110"/>
    </row>
    <row r="170" spans="1:44" ht="15" customHeight="1" x14ac:dyDescent="0.25">
      <c r="H170" s="157" t="s">
        <v>1448</v>
      </c>
      <c r="I170" s="106" t="s">
        <v>1449</v>
      </c>
      <c r="AG170" s="110"/>
    </row>
    <row r="171" spans="1:44" ht="15" customHeight="1" x14ac:dyDescent="0.25">
      <c r="H171" s="124" t="s">
        <v>1450</v>
      </c>
      <c r="I171" s="124" t="s">
        <v>2050</v>
      </c>
    </row>
    <row r="172" spans="1:44" ht="15" customHeight="1" x14ac:dyDescent="0.25">
      <c r="H172" s="124" t="s">
        <v>1451</v>
      </c>
      <c r="I172" s="124" t="s">
        <v>1452</v>
      </c>
    </row>
    <row r="173" spans="1:44" ht="15" customHeight="1" x14ac:dyDescent="0.25">
      <c r="H173" s="124" t="s">
        <v>1459</v>
      </c>
      <c r="I173" s="124" t="s">
        <v>1453</v>
      </c>
    </row>
    <row r="174" spans="1:44" ht="15" customHeight="1" x14ac:dyDescent="0.25">
      <c r="H174" s="124" t="s">
        <v>1460</v>
      </c>
      <c r="I174" s="124" t="s">
        <v>1454</v>
      </c>
    </row>
    <row r="175" spans="1:44" ht="15" customHeight="1" x14ac:dyDescent="0.25">
      <c r="H175" s="124" t="s">
        <v>1455</v>
      </c>
      <c r="I175" s="124" t="s">
        <v>1456</v>
      </c>
    </row>
    <row r="176" spans="1:44" ht="15" customHeight="1" x14ac:dyDescent="0.25">
      <c r="H176" s="124" t="s">
        <v>1457</v>
      </c>
      <c r="I176" s="124" t="s">
        <v>1458</v>
      </c>
    </row>
  </sheetData>
  <phoneticPr fontId="4"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4" tint="0.59999389629810485"/>
  </sheetPr>
  <dimension ref="A1:AE31"/>
  <sheetViews>
    <sheetView showGridLines="0" topLeftCell="B2" zoomScale="55" zoomScaleNormal="55" workbookViewId="0">
      <selection activeCell="I16" sqref="I16"/>
    </sheetView>
  </sheetViews>
  <sheetFormatPr defaultColWidth="9.109375" defaultRowHeight="13.2" x14ac:dyDescent="0.25"/>
  <cols>
    <col min="1" max="1" width="9.109375" style="106"/>
    <col min="2" max="4" width="21.33203125" style="106" customWidth="1"/>
    <col min="5" max="7" width="9.109375" style="106"/>
    <col min="8" max="8" width="17" style="106" customWidth="1"/>
    <col min="9" max="9" width="77.6640625" style="106" bestFit="1" customWidth="1"/>
    <col min="10" max="10" width="12" style="106" customWidth="1"/>
    <col min="11" max="11" width="11" style="106" customWidth="1"/>
    <col min="12" max="12" width="10.109375" style="106" customWidth="1"/>
    <col min="13" max="13" width="9.109375" style="106"/>
    <col min="14" max="14" width="9.6640625" style="106" customWidth="1"/>
    <col min="15" max="15" width="10.44140625" style="106" customWidth="1"/>
    <col min="16" max="16384" width="9.109375" style="106"/>
  </cols>
  <sheetData>
    <row r="1" spans="1:31" ht="21" x14ac:dyDescent="0.4">
      <c r="A1" s="109" t="s">
        <v>207</v>
      </c>
      <c r="B1" s="109"/>
      <c r="C1" s="109"/>
      <c r="D1" s="109"/>
      <c r="E1" s="109"/>
      <c r="F1" s="109"/>
    </row>
    <row r="2" spans="1:31" ht="13.8" x14ac:dyDescent="0.25">
      <c r="H2" s="171" t="s">
        <v>616</v>
      </c>
    </row>
    <row r="4" spans="1:31" ht="18" thickBot="1" x14ac:dyDescent="0.35">
      <c r="H4" s="142" t="s">
        <v>87</v>
      </c>
      <c r="I4" s="131"/>
      <c r="J4" s="131"/>
      <c r="K4" s="132" t="s">
        <v>2054</v>
      </c>
      <c r="L4" s="133"/>
      <c r="M4" s="133"/>
      <c r="N4" s="133"/>
    </row>
    <row r="5" spans="1:31" ht="26.4" x14ac:dyDescent="0.25">
      <c r="H5" s="238" t="s">
        <v>86</v>
      </c>
      <c r="I5" s="200" t="s">
        <v>143</v>
      </c>
      <c r="J5" s="226" t="s">
        <v>50</v>
      </c>
      <c r="K5" s="227" t="s">
        <v>51</v>
      </c>
      <c r="L5" s="226" t="s">
        <v>37</v>
      </c>
      <c r="M5" s="226" t="s">
        <v>79</v>
      </c>
      <c r="N5" s="226" t="s">
        <v>82</v>
      </c>
      <c r="O5" s="226" t="s">
        <v>80</v>
      </c>
      <c r="P5" s="226" t="s">
        <v>54</v>
      </c>
      <c r="Q5" s="226" t="s">
        <v>28</v>
      </c>
      <c r="R5" s="226" t="s">
        <v>68</v>
      </c>
      <c r="S5" s="227" t="s">
        <v>365</v>
      </c>
    </row>
    <row r="6" spans="1:31" ht="105.6" x14ac:dyDescent="0.25">
      <c r="H6" s="176" t="s">
        <v>78</v>
      </c>
      <c r="I6" s="177" t="s">
        <v>144</v>
      </c>
      <c r="J6" s="177" t="s">
        <v>66</v>
      </c>
      <c r="K6" s="192" t="s">
        <v>67</v>
      </c>
      <c r="L6" s="177" t="s">
        <v>1747</v>
      </c>
      <c r="M6" s="177" t="s">
        <v>1670</v>
      </c>
      <c r="N6" s="177" t="s">
        <v>1746</v>
      </c>
      <c r="O6" s="177" t="s">
        <v>1748</v>
      </c>
      <c r="P6" s="177" t="s">
        <v>1672</v>
      </c>
      <c r="Q6" s="177" t="s">
        <v>1811</v>
      </c>
      <c r="R6" s="177" t="s">
        <v>531</v>
      </c>
      <c r="S6" s="192" t="s">
        <v>1851</v>
      </c>
    </row>
    <row r="7" spans="1:31" ht="53.4" thickBot="1" x14ac:dyDescent="0.3">
      <c r="B7" s="144" t="s">
        <v>1681</v>
      </c>
      <c r="C7" s="144" t="s">
        <v>1682</v>
      </c>
      <c r="D7" s="144" t="s">
        <v>1683</v>
      </c>
      <c r="E7" s="145" t="s">
        <v>63</v>
      </c>
      <c r="F7" s="145" t="s">
        <v>64</v>
      </c>
      <c r="H7" s="179" t="s">
        <v>77</v>
      </c>
      <c r="I7" s="183"/>
      <c r="J7" s="183"/>
      <c r="K7" s="191"/>
      <c r="L7" s="135" t="s">
        <v>1749</v>
      </c>
      <c r="M7" s="135" t="s">
        <v>1676</v>
      </c>
      <c r="N7" s="135" t="s">
        <v>1749</v>
      </c>
      <c r="O7" s="135" t="s">
        <v>1678</v>
      </c>
      <c r="P7" s="135" t="s">
        <v>1679</v>
      </c>
      <c r="Q7" s="135" t="s">
        <v>1769</v>
      </c>
      <c r="R7" s="135" t="s">
        <v>1677</v>
      </c>
      <c r="S7" s="180" t="s">
        <v>367</v>
      </c>
    </row>
    <row r="8" spans="1:31" ht="40.799999999999997" thickBot="1" x14ac:dyDescent="0.35">
      <c r="B8" s="146" t="s">
        <v>1840</v>
      </c>
      <c r="C8" s="146" t="s">
        <v>1736</v>
      </c>
      <c r="D8" s="146" t="s">
        <v>1841</v>
      </c>
      <c r="E8" s="147" t="str">
        <f>IFERROR(INDEX(ELC_PROC!$H$7:$M$145,MATCH($H8,ELC_PROC!$H$7:$H$145,0),MATCH(E$7,ELC_PROC!$H$7:$M$7,0)),"")</f>
        <v>PJ</v>
      </c>
      <c r="F8" s="147" t="str">
        <f>IFERROR(INDEX(ELC_PROC!$H$7:$M$145,MATCH($H8,ELC_PROC!$H$7:$H$145,0),MATCH(F$7,ELC_PROC!$H$7:$M$7,0)),"")</f>
        <v>GW</v>
      </c>
      <c r="H8" s="277" t="s">
        <v>1903</v>
      </c>
      <c r="I8" s="219" t="str">
        <f>VLOOKUP(H8,ELC_PROC!$H:$N,2,FALSE)</f>
        <v>ELC.INFRASTRUCTURE: .01.TRANSMISSION-NETWORK.</v>
      </c>
      <c r="J8" s="296" t="s">
        <v>32</v>
      </c>
      <c r="K8" s="420" t="s">
        <v>151</v>
      </c>
      <c r="L8" s="320">
        <f>'[1]Transmission Distribution'!$D$196</f>
        <v>6.3384977073256952</v>
      </c>
      <c r="M8" s="321">
        <v>40</v>
      </c>
      <c r="N8" s="322">
        <f>'[1]Transmission Distribution'!$D$195</f>
        <v>628.25654297710469</v>
      </c>
      <c r="O8" s="321">
        <v>1</v>
      </c>
      <c r="P8" s="322">
        <f>1-'[1]Transmission Distribution'!$B$63</f>
        <v>0.98399999999999999</v>
      </c>
      <c r="Q8" s="321">
        <v>1</v>
      </c>
      <c r="R8" s="321">
        <v>31.56</v>
      </c>
      <c r="S8" s="323">
        <v>30</v>
      </c>
    </row>
    <row r="9" spans="1:31" x14ac:dyDescent="0.25">
      <c r="B9" s="146"/>
      <c r="C9" s="146"/>
      <c r="D9" s="146"/>
    </row>
    <row r="10" spans="1:31" x14ac:dyDescent="0.25">
      <c r="B10" s="146"/>
      <c r="C10" s="146"/>
      <c r="D10" s="146"/>
    </row>
    <row r="11" spans="1:31" x14ac:dyDescent="0.25">
      <c r="B11" s="146"/>
      <c r="C11" s="146"/>
      <c r="D11" s="146"/>
    </row>
    <row r="12" spans="1:31" ht="14.4" x14ac:dyDescent="0.3">
      <c r="B12" s="146"/>
      <c r="C12" s="146"/>
      <c r="D12" s="146"/>
      <c r="L12" s="171" t="s">
        <v>2051</v>
      </c>
      <c r="M12" s="137"/>
      <c r="N12" s="171" t="s">
        <v>1461</v>
      </c>
      <c r="O12" s="171" t="s">
        <v>1462</v>
      </c>
      <c r="Q12" s="171" t="s">
        <v>1465</v>
      </c>
      <c r="R12" s="171" t="s">
        <v>1466</v>
      </c>
      <c r="S12" s="171" t="s">
        <v>1467</v>
      </c>
      <c r="T12" s="171" t="s">
        <v>1463</v>
      </c>
      <c r="U12" s="171" t="s">
        <v>1464</v>
      </c>
      <c r="AA12" s="171" t="s">
        <v>1468</v>
      </c>
      <c r="AD12" s="171" t="s">
        <v>1470</v>
      </c>
      <c r="AE12" s="171" t="s">
        <v>1469</v>
      </c>
    </row>
    <row r="13" spans="1:31" ht="18" thickBot="1" x14ac:dyDescent="0.35">
      <c r="B13" s="146"/>
      <c r="C13" s="146"/>
      <c r="D13" s="146"/>
      <c r="H13" s="142" t="s">
        <v>148</v>
      </c>
      <c r="I13" s="131"/>
      <c r="J13" s="131"/>
      <c r="K13" s="132" t="s">
        <v>85</v>
      </c>
    </row>
    <row r="14" spans="1:31" ht="39.6" x14ac:dyDescent="0.25">
      <c r="B14" s="146"/>
      <c r="C14" s="146"/>
      <c r="D14" s="146"/>
      <c r="H14" s="238" t="s">
        <v>86</v>
      </c>
      <c r="I14" s="200" t="s">
        <v>143</v>
      </c>
      <c r="J14" s="226" t="s">
        <v>50</v>
      </c>
      <c r="K14" s="227" t="s">
        <v>51</v>
      </c>
      <c r="L14" s="226" t="s">
        <v>52</v>
      </c>
      <c r="M14" s="226" t="s">
        <v>79</v>
      </c>
      <c r="N14" s="226" t="s">
        <v>97</v>
      </c>
      <c r="O14" s="226" t="s">
        <v>54</v>
      </c>
      <c r="P14" s="226" t="s">
        <v>174</v>
      </c>
      <c r="Q14" s="226" t="s">
        <v>175</v>
      </c>
      <c r="R14" s="226" t="s">
        <v>176</v>
      </c>
      <c r="S14" s="226" t="s">
        <v>177</v>
      </c>
      <c r="T14" s="226" t="s">
        <v>477</v>
      </c>
      <c r="U14" s="226" t="s">
        <v>478</v>
      </c>
      <c r="V14" s="226" t="s">
        <v>178</v>
      </c>
      <c r="W14" s="226" t="s">
        <v>179</v>
      </c>
      <c r="X14" s="226" t="s">
        <v>180</v>
      </c>
      <c r="Y14" s="226" t="s">
        <v>181</v>
      </c>
      <c r="Z14" s="226" t="s">
        <v>28</v>
      </c>
      <c r="AA14" s="226" t="s">
        <v>68</v>
      </c>
      <c r="AB14" s="226" t="s">
        <v>15</v>
      </c>
      <c r="AC14" s="226" t="s">
        <v>150</v>
      </c>
      <c r="AD14" s="226" t="s">
        <v>100</v>
      </c>
      <c r="AE14" s="227" t="s">
        <v>365</v>
      </c>
    </row>
    <row r="15" spans="1:31" ht="224.4" x14ac:dyDescent="0.25">
      <c r="B15" s="146"/>
      <c r="C15" s="146"/>
      <c r="D15" s="146"/>
      <c r="H15" s="176" t="s">
        <v>78</v>
      </c>
      <c r="I15" s="177" t="s">
        <v>62</v>
      </c>
      <c r="J15" s="177" t="s">
        <v>66</v>
      </c>
      <c r="K15" s="192" t="s">
        <v>67</v>
      </c>
      <c r="L15" s="177" t="s">
        <v>1852</v>
      </c>
      <c r="M15" s="177" t="s">
        <v>1670</v>
      </c>
      <c r="N15" s="177" t="s">
        <v>361</v>
      </c>
      <c r="O15" s="177" t="s">
        <v>1672</v>
      </c>
      <c r="P15" s="177" t="s">
        <v>1853</v>
      </c>
      <c r="Q15" s="177" t="s">
        <v>1744</v>
      </c>
      <c r="R15" s="177" t="s">
        <v>1854</v>
      </c>
      <c r="S15" s="177" t="s">
        <v>1855</v>
      </c>
      <c r="T15" s="177" t="s">
        <v>1856</v>
      </c>
      <c r="U15" s="177" t="s">
        <v>1857</v>
      </c>
      <c r="V15" s="177" t="s">
        <v>1858</v>
      </c>
      <c r="W15" s="177" t="s">
        <v>1859</v>
      </c>
      <c r="X15" s="177" t="s">
        <v>1860</v>
      </c>
      <c r="Y15" s="177" t="s">
        <v>1861</v>
      </c>
      <c r="Z15" s="177" t="s">
        <v>1811</v>
      </c>
      <c r="AA15" s="177" t="s">
        <v>531</v>
      </c>
      <c r="AB15" s="177" t="s">
        <v>1817</v>
      </c>
      <c r="AC15" s="177" t="s">
        <v>1862</v>
      </c>
      <c r="AD15" s="177" t="s">
        <v>1819</v>
      </c>
      <c r="AE15" s="192" t="s">
        <v>1851</v>
      </c>
    </row>
    <row r="16" spans="1:31" ht="66.599999999999994" thickBot="1" x14ac:dyDescent="0.3">
      <c r="B16" s="146"/>
      <c r="C16" s="146"/>
      <c r="D16" s="146"/>
      <c r="H16" s="193" t="s">
        <v>77</v>
      </c>
      <c r="I16" s="197"/>
      <c r="J16" s="197"/>
      <c r="K16" s="198"/>
      <c r="L16" s="194" t="s">
        <v>367</v>
      </c>
      <c r="M16" s="194" t="s">
        <v>1676</v>
      </c>
      <c r="N16" s="194" t="s">
        <v>1676</v>
      </c>
      <c r="O16" s="194" t="s">
        <v>1679</v>
      </c>
      <c r="P16" s="194" t="s">
        <v>598</v>
      </c>
      <c r="Q16" s="194" t="s">
        <v>1745</v>
      </c>
      <c r="R16" s="194" t="s">
        <v>1679</v>
      </c>
      <c r="S16" s="194" t="s">
        <v>1679</v>
      </c>
      <c r="T16" s="194" t="s">
        <v>1769</v>
      </c>
      <c r="U16" s="194" t="s">
        <v>1769</v>
      </c>
      <c r="V16" s="220" t="s">
        <v>1749</v>
      </c>
      <c r="W16" s="194" t="s">
        <v>1749</v>
      </c>
      <c r="X16" s="220" t="s">
        <v>1749</v>
      </c>
      <c r="Y16" s="194" t="s">
        <v>1749</v>
      </c>
      <c r="Z16" s="194" t="s">
        <v>1769</v>
      </c>
      <c r="AA16" s="194" t="s">
        <v>1677</v>
      </c>
      <c r="AB16" s="220" t="s">
        <v>1836</v>
      </c>
      <c r="AC16" s="220" t="s">
        <v>1836</v>
      </c>
      <c r="AD16" s="220" t="s">
        <v>1837</v>
      </c>
      <c r="AE16" s="180" t="s">
        <v>367</v>
      </c>
    </row>
    <row r="17" spans="2:31" ht="27" x14ac:dyDescent="0.3">
      <c r="B17" s="146" t="s">
        <v>1842</v>
      </c>
      <c r="C17" s="146" t="s">
        <v>1841</v>
      </c>
      <c r="D17" s="146" t="s">
        <v>1841</v>
      </c>
      <c r="E17" s="147" t="str">
        <f>IFERROR(INDEX(ELC_PROC!$H$7:$M$145,MATCH($H17,ELC_PROC!$H$7:$H$145,0),MATCH(E$7,ELC_PROC!$H$7:$M$7,0)),"")</f>
        <v>PJ</v>
      </c>
      <c r="F17" s="147" t="str">
        <f>IFERROR(INDEX(ELC_PROC!$H$7:$M$145,MATCH($H17,ELC_PROC!$H$7:$H$145,0),MATCH(F$7,ELC_PROC!$H$7:$M$7,0)),"")</f>
        <v>GW</v>
      </c>
      <c r="H17" s="267" t="s">
        <v>20</v>
      </c>
      <c r="I17" s="182" t="str">
        <f>VLOOKUP(H17,ELC_PROC!$H:$N,2,FALSE)</f>
        <v>ELC.STORAGE: .01.PUMPED-HYDRO.</v>
      </c>
      <c r="J17" s="276" t="s">
        <v>151</v>
      </c>
      <c r="K17" s="270" t="s">
        <v>151</v>
      </c>
      <c r="L17" s="285">
        <v>2018</v>
      </c>
      <c r="M17" s="268">
        <f>'[2]Pumped storage'!$C$18</f>
        <v>80</v>
      </c>
      <c r="N17" s="285">
        <v>-7</v>
      </c>
      <c r="O17" s="288"/>
      <c r="P17" s="288"/>
      <c r="Q17" s="288"/>
      <c r="R17" s="268">
        <f>'[2]Pumped storage'!$C$17</f>
        <v>0.76923076923076916</v>
      </c>
      <c r="S17" s="268">
        <f>R17</f>
        <v>0.76923076923076916</v>
      </c>
      <c r="T17" s="285">
        <v>1</v>
      </c>
      <c r="U17" s="285">
        <v>0.9</v>
      </c>
      <c r="V17" s="268">
        <f>'[2]Pumped storage'!$C$22</f>
        <v>26.617984732824425</v>
      </c>
      <c r="W17" s="268">
        <f>V17</f>
        <v>26.617984732824425</v>
      </c>
      <c r="X17" s="268">
        <f>'[2]Pumped storage'!$C$21</f>
        <v>1747.0880305343512</v>
      </c>
      <c r="Y17" s="268">
        <f>X17</f>
        <v>1747.0880305343512</v>
      </c>
      <c r="Z17" s="268">
        <f>'[2]Pumped storage'!$C$20</f>
        <v>0.95</v>
      </c>
      <c r="AA17" s="285">
        <v>31.56</v>
      </c>
      <c r="AB17" s="268">
        <f>'[2]Pumped storage'!$C$23</f>
        <v>9.9420289855072461</v>
      </c>
      <c r="AC17" s="268">
        <f>'[2]Pumped storage'!$C$23</f>
        <v>9.9420289855072461</v>
      </c>
      <c r="AD17" s="317">
        <v>3</v>
      </c>
      <c r="AE17" s="286">
        <v>30</v>
      </c>
    </row>
    <row r="18" spans="2:31" ht="27" x14ac:dyDescent="0.3">
      <c r="B18" s="146" t="s">
        <v>1668</v>
      </c>
      <c r="C18" s="146" t="s">
        <v>1795</v>
      </c>
      <c r="D18" s="146" t="s">
        <v>1668</v>
      </c>
      <c r="E18" s="147" t="str">
        <f>IFERROR(INDEX(ELC_PROC!$H$7:$M$145,MATCH($H18,ELC_PROC!$H$7:$H$145,0),MATCH(E$7,ELC_PROC!$H$7:$M$7,0)),"")</f>
        <v/>
      </c>
      <c r="F18" s="147" t="str">
        <f>IFERROR(INDEX(ELC_PROC!$H$7:$M$145,MATCH($H18,ELC_PROC!$H$7:$H$145,0),MATCH(F$7,ELC_PROC!$H$7:$M$7,0)),"")</f>
        <v/>
      </c>
      <c r="H18" s="287"/>
      <c r="I18" s="137"/>
      <c r="J18" s="276" t="s">
        <v>141</v>
      </c>
      <c r="K18" s="289"/>
      <c r="L18" s="288"/>
      <c r="M18" s="324"/>
      <c r="N18" s="288"/>
      <c r="O18" s="288"/>
      <c r="P18" s="288"/>
      <c r="Q18" s="288"/>
      <c r="R18" s="288"/>
      <c r="S18" s="288"/>
      <c r="T18" s="288"/>
      <c r="U18" s="288"/>
      <c r="V18" s="288"/>
      <c r="W18" s="288"/>
      <c r="X18" s="288"/>
      <c r="Y18" s="288"/>
      <c r="Z18" s="288"/>
      <c r="AA18" s="288"/>
      <c r="AB18" s="288"/>
      <c r="AC18" s="288"/>
      <c r="AD18" s="288"/>
      <c r="AE18" s="289"/>
    </row>
    <row r="19" spans="2:31" ht="53.4" x14ac:dyDescent="0.3">
      <c r="B19" s="146" t="s">
        <v>1843</v>
      </c>
      <c r="C19" s="146" t="s">
        <v>1841</v>
      </c>
      <c r="D19" s="146" t="s">
        <v>1844</v>
      </c>
      <c r="E19" s="147" t="str">
        <f>IFERROR(INDEX(ELC_PROC!$H$7:$M$145,MATCH($H19,ELC_PROC!$H$7:$H$145,0),MATCH(E$7,ELC_PROC!$H$7:$M$7,0)),"")</f>
        <v>PJ</v>
      </c>
      <c r="F19" s="147" t="str">
        <f>IFERROR(INDEX(ELC_PROC!$H$7:$M$145,MATCH($H19,ELC_PROC!$H$7:$H$145,0),MATCH(F$7,ELC_PROC!$H$7:$M$7,0)),"")</f>
        <v>GW</v>
      </c>
      <c r="H19" s="267" t="s">
        <v>182</v>
      </c>
      <c r="I19" s="123" t="str">
        <f>VLOOKUP(H19,ELC_PROC!$H:$N,2,FALSE)</f>
        <v>ELC.STORAGE: .01.COMPRESSED-AIR-ENERGY-STORAGE.CONVERTER.CAES.</v>
      </c>
      <c r="J19" s="276" t="s">
        <v>151</v>
      </c>
      <c r="K19" s="270" t="s">
        <v>173</v>
      </c>
      <c r="L19" s="285">
        <v>2018</v>
      </c>
      <c r="M19" s="274">
        <f>[2]CAES!$C$8</f>
        <v>40</v>
      </c>
      <c r="N19" s="285">
        <v>-2</v>
      </c>
      <c r="O19" s="317">
        <v>1</v>
      </c>
      <c r="P19" s="288"/>
      <c r="Q19" s="288"/>
      <c r="R19" s="288"/>
      <c r="S19" s="288"/>
      <c r="T19" s="285">
        <v>1</v>
      </c>
      <c r="U19" s="285">
        <v>0.9</v>
      </c>
      <c r="V19" s="288"/>
      <c r="W19" s="288"/>
      <c r="X19" s="288"/>
      <c r="Y19" s="288"/>
      <c r="Z19" s="288"/>
      <c r="AA19" s="285">
        <v>31.56</v>
      </c>
      <c r="AB19" s="288"/>
      <c r="AC19" s="288"/>
      <c r="AD19" s="288"/>
      <c r="AE19" s="286">
        <v>30</v>
      </c>
    </row>
    <row r="20" spans="2:31" ht="27" x14ac:dyDescent="0.3">
      <c r="B20" s="146" t="s">
        <v>1668</v>
      </c>
      <c r="C20" s="146" t="s">
        <v>1795</v>
      </c>
      <c r="D20" s="146" t="s">
        <v>1668</v>
      </c>
      <c r="E20" s="147" t="str">
        <f>IFERROR(INDEX(ELC_PROC!$H$7:$M$145,MATCH($H20,ELC_PROC!$H$7:$H$145,0),MATCH(E$7,ELC_PROC!$H$7:$M$7,0)),"")</f>
        <v/>
      </c>
      <c r="F20" s="147" t="str">
        <f>IFERROR(INDEX(ELC_PROC!$H$7:$M$145,MATCH($H20,ELC_PROC!$H$7:$H$145,0),MATCH(F$7,ELC_PROC!$H$7:$M$7,0)),"")</f>
        <v/>
      </c>
      <c r="H20" s="287"/>
      <c r="I20" s="137"/>
      <c r="J20" s="276" t="s">
        <v>141</v>
      </c>
      <c r="K20" s="289"/>
      <c r="L20" s="288"/>
      <c r="M20" s="324"/>
      <c r="N20" s="288"/>
      <c r="O20" s="288"/>
      <c r="P20" s="288"/>
      <c r="Q20" s="288"/>
      <c r="R20" s="288"/>
      <c r="S20" s="288"/>
      <c r="T20" s="288"/>
      <c r="U20" s="288"/>
      <c r="V20" s="288"/>
      <c r="W20" s="288"/>
      <c r="X20" s="288"/>
      <c r="Y20" s="288"/>
      <c r="Z20" s="288"/>
      <c r="AA20" s="288"/>
      <c r="AB20" s="288"/>
      <c r="AC20" s="288"/>
      <c r="AD20" s="288"/>
      <c r="AE20" s="289"/>
    </row>
    <row r="21" spans="2:31" ht="53.4" x14ac:dyDescent="0.3">
      <c r="B21" s="146" t="s">
        <v>1845</v>
      </c>
      <c r="C21" s="146" t="s">
        <v>1844</v>
      </c>
      <c r="D21" s="146" t="s">
        <v>1844</v>
      </c>
      <c r="E21" s="147" t="str">
        <f>IFERROR(INDEX(ELC_PROC!$H$7:$M$145,MATCH($H21,ELC_PROC!$H$7:$H$145,0),MATCH(E$7,ELC_PROC!$H$7:$M$7,0)),"")</f>
        <v>PJ</v>
      </c>
      <c r="F21" s="147" t="str">
        <f>IFERROR(INDEX(ELC_PROC!$H$7:$M$145,MATCH($H21,ELC_PROC!$H$7:$H$145,0),MATCH(F$7,ELC_PROC!$H$7:$M$7,0)),"")</f>
        <v>GW</v>
      </c>
      <c r="H21" s="267" t="s">
        <v>183</v>
      </c>
      <c r="I21" s="123" t="str">
        <f>VLOOKUP(H21,ELC_PROC!$H:$N,2,FALSE)</f>
        <v>ELC.STORAGE: .01.COMPRESSED-AIR-ENERGY-STORAGE.CAES.</v>
      </c>
      <c r="J21" s="276" t="s">
        <v>173</v>
      </c>
      <c r="K21" s="270" t="s">
        <v>173</v>
      </c>
      <c r="L21" s="285">
        <v>2018</v>
      </c>
      <c r="M21" s="274">
        <f>[2]CAES!$C$8</f>
        <v>40</v>
      </c>
      <c r="N21" s="285">
        <v>-2</v>
      </c>
      <c r="O21" s="288"/>
      <c r="P21" s="288"/>
      <c r="Q21" s="288"/>
      <c r="R21" s="317">
        <v>1</v>
      </c>
      <c r="S21" s="317">
        <v>1</v>
      </c>
      <c r="T21" s="285">
        <v>1</v>
      </c>
      <c r="U21" s="285">
        <v>0.9</v>
      </c>
      <c r="V21" s="288"/>
      <c r="W21" s="288"/>
      <c r="X21" s="288"/>
      <c r="Y21" s="288"/>
      <c r="Z21" s="288"/>
      <c r="AA21" s="285">
        <v>31.56</v>
      </c>
      <c r="AB21" s="288"/>
      <c r="AC21" s="288"/>
      <c r="AD21" s="288"/>
      <c r="AE21" s="286">
        <v>30</v>
      </c>
    </row>
    <row r="22" spans="2:31" ht="53.4" x14ac:dyDescent="0.3">
      <c r="B22" s="146" t="s">
        <v>1846</v>
      </c>
      <c r="C22" s="146" t="s">
        <v>1844</v>
      </c>
      <c r="D22" s="146" t="s">
        <v>1841</v>
      </c>
      <c r="E22" s="147" t="str">
        <f>IFERROR(INDEX(ELC_PROC!$H$7:$M$145,MATCH($H22,ELC_PROC!$H$7:$H$145,0),MATCH(E$7,ELC_PROC!$H$7:$M$7,0)),"")</f>
        <v>PJ</v>
      </c>
      <c r="F22" s="147" t="str">
        <f>IFERROR(INDEX(ELC_PROC!$H$7:$M$145,MATCH($H22,ELC_PROC!$H$7:$H$145,0),MATCH(F$7,ELC_PROC!$H$7:$M$7,0)),"")</f>
        <v>GW</v>
      </c>
      <c r="H22" s="267" t="s">
        <v>184</v>
      </c>
      <c r="I22" s="123" t="str">
        <f>VLOOKUP(H22,ELC_PROC!$H:$N,2,FALSE)</f>
        <v>ELC.STORAGE: .01.COMPRESSED-AIR-ENERGY-STORAGE.TURBINE.CAES.</v>
      </c>
      <c r="J22" s="276" t="s">
        <v>173</v>
      </c>
      <c r="K22" s="270" t="s">
        <v>151</v>
      </c>
      <c r="L22" s="285">
        <v>2018</v>
      </c>
      <c r="M22" s="274">
        <f>[2]CAES!$C$8</f>
        <v>40</v>
      </c>
      <c r="N22" s="285">
        <v>-1</v>
      </c>
      <c r="O22" s="274">
        <f>[2]CAES!$C$5</f>
        <v>0.7</v>
      </c>
      <c r="P22" s="274">
        <f>1-P23</f>
        <v>0.37096774193548387</v>
      </c>
      <c r="Q22" s="317">
        <v>5</v>
      </c>
      <c r="R22" s="288"/>
      <c r="S22" s="288"/>
      <c r="T22" s="285">
        <v>1</v>
      </c>
      <c r="U22" s="285">
        <v>0.9</v>
      </c>
      <c r="V22" s="274">
        <f>[2]CAES!$C$12</f>
        <v>12.136875</v>
      </c>
      <c r="W22" s="274">
        <f>V22</f>
        <v>12.136875</v>
      </c>
      <c r="X22" s="274">
        <f>[2]CAES!$C$11</f>
        <v>809.125</v>
      </c>
      <c r="Y22" s="274">
        <f>X22</f>
        <v>809.125</v>
      </c>
      <c r="Z22" s="274">
        <f>[2]CAES!$C$10</f>
        <v>0.95</v>
      </c>
      <c r="AA22" s="285">
        <v>31.56</v>
      </c>
      <c r="AB22" s="288"/>
      <c r="AC22" s="288"/>
      <c r="AD22" s="288"/>
      <c r="AE22" s="286">
        <v>30</v>
      </c>
    </row>
    <row r="23" spans="2:31" ht="53.4" x14ac:dyDescent="0.3">
      <c r="B23" s="146" t="s">
        <v>1668</v>
      </c>
      <c r="C23" s="146" t="s">
        <v>1729</v>
      </c>
      <c r="D23" s="146" t="s">
        <v>1668</v>
      </c>
      <c r="E23" s="147" t="str">
        <f>IFERROR(INDEX(ELC_PROC!$H$7:$M$145,MATCH($H23,ELC_PROC!$H$7:$H$145,0),MATCH(E$7,ELC_PROC!$H$7:$M$7,0)),"")</f>
        <v/>
      </c>
      <c r="F23" s="147" t="str">
        <f>IFERROR(INDEX(ELC_PROC!$H$7:$M$145,MATCH($H23,ELC_PROC!$H$7:$H$145,0),MATCH(F$7,ELC_PROC!$H$7:$M$7,0)),"")</f>
        <v/>
      </c>
      <c r="H23" s="287"/>
      <c r="I23" s="137"/>
      <c r="J23" s="276" t="s">
        <v>223</v>
      </c>
      <c r="K23" s="289"/>
      <c r="L23" s="291"/>
      <c r="M23" s="324"/>
      <c r="N23" s="288"/>
      <c r="O23" s="288"/>
      <c r="P23" s="274">
        <f>[2]CAES!$C$7/([2]CAES!$C$7+[2]CAES!$C$6)</f>
        <v>0.62903225806451613</v>
      </c>
      <c r="Q23" s="317">
        <v>5</v>
      </c>
      <c r="R23" s="288"/>
      <c r="S23" s="288"/>
      <c r="T23" s="288"/>
      <c r="U23" s="288"/>
      <c r="V23" s="288"/>
      <c r="W23" s="288"/>
      <c r="X23" s="288"/>
      <c r="Y23" s="288"/>
      <c r="Z23" s="288"/>
      <c r="AA23" s="288"/>
      <c r="AB23" s="288"/>
      <c r="AC23" s="288"/>
      <c r="AD23" s="288"/>
      <c r="AE23" s="289"/>
    </row>
    <row r="24" spans="2:31" ht="40.200000000000003" x14ac:dyDescent="0.3">
      <c r="B24" s="146" t="s">
        <v>1847</v>
      </c>
      <c r="C24" s="146" t="s">
        <v>1841</v>
      </c>
      <c r="D24" s="146" t="s">
        <v>1841</v>
      </c>
      <c r="E24" s="147" t="str">
        <f>IFERROR(INDEX(ELC_PROC!$H$7:$M$145,MATCH($H24,ELC_PROC!$H$7:$H$145,0),MATCH(E$7,ELC_PROC!$H$7:$M$7,0)),"")</f>
        <v>PJ</v>
      </c>
      <c r="F24" s="147" t="str">
        <f>IFERROR(INDEX(ELC_PROC!$H$7:$M$145,MATCH($H24,ELC_PROC!$H$7:$H$145,0),MATCH(F$7,ELC_PROC!$H$7:$M$7,0)),"")</f>
        <v>GW</v>
      </c>
      <c r="H24" s="267" t="s">
        <v>185</v>
      </c>
      <c r="I24" s="123" t="str">
        <f>VLOOKUP(H24,ELC_PROC!$H:$N,2,FALSE)</f>
        <v>ELC.STORAGE: .01.ADVANCED-ADIABATIC-COMPRESSED-AIR-ENERGY-STORAGE.CAES.</v>
      </c>
      <c r="J24" s="276" t="s">
        <v>151</v>
      </c>
      <c r="K24" s="270" t="s">
        <v>151</v>
      </c>
      <c r="L24" s="294">
        <f>[2]CAES!$C$26</f>
        <v>2020</v>
      </c>
      <c r="M24" s="274">
        <f>[2]CAES!$C$19</f>
        <v>40</v>
      </c>
      <c r="N24" s="285">
        <v>-1</v>
      </c>
      <c r="O24" s="288"/>
      <c r="P24" s="288"/>
      <c r="Q24" s="288"/>
      <c r="R24" s="274">
        <f>[2]CAES!$C$18</f>
        <v>0.72</v>
      </c>
      <c r="S24" s="274">
        <f>R24</f>
        <v>0.72</v>
      </c>
      <c r="T24" s="285">
        <v>1</v>
      </c>
      <c r="U24" s="285">
        <v>0.9</v>
      </c>
      <c r="V24" s="274">
        <f>[2]CAES!$C$23</f>
        <v>15.171093749999999</v>
      </c>
      <c r="W24" s="274">
        <f>V24</f>
        <v>15.171093749999999</v>
      </c>
      <c r="X24" s="274">
        <f>[2]CAES!$C$22</f>
        <v>1011.40625</v>
      </c>
      <c r="Y24" s="274">
        <f>X24</f>
        <v>1011.40625</v>
      </c>
      <c r="Z24" s="274">
        <f>[2]CAES!$C$21</f>
        <v>0.95</v>
      </c>
      <c r="AA24" s="285">
        <v>31.56</v>
      </c>
      <c r="AB24" s="288"/>
      <c r="AC24" s="288"/>
      <c r="AD24" s="288"/>
      <c r="AE24" s="286">
        <v>30</v>
      </c>
    </row>
    <row r="25" spans="2:31" ht="27" x14ac:dyDescent="0.3">
      <c r="B25" s="146" t="s">
        <v>1668</v>
      </c>
      <c r="C25" s="146" t="s">
        <v>1795</v>
      </c>
      <c r="D25" s="146" t="s">
        <v>1668</v>
      </c>
      <c r="E25" s="147" t="str">
        <f>IFERROR(INDEX(ELC_PROC!$H$7:$M$145,MATCH($H25,ELC_PROC!$H$7:$H$145,0),MATCH(E$7,ELC_PROC!$H$7:$M$7,0)),"")</f>
        <v/>
      </c>
      <c r="F25" s="147" t="str">
        <f>IFERROR(INDEX(ELC_PROC!$H$7:$M$145,MATCH($H25,ELC_PROC!$H$7:$H$145,0),MATCH(F$7,ELC_PROC!$H$7:$M$7,0)),"")</f>
        <v/>
      </c>
      <c r="H25" s="287"/>
      <c r="I25" s="137"/>
      <c r="J25" s="276" t="s">
        <v>141</v>
      </c>
      <c r="K25" s="289"/>
      <c r="L25" s="291"/>
      <c r="M25" s="324"/>
      <c r="N25" s="288"/>
      <c r="O25" s="288"/>
      <c r="P25" s="288"/>
      <c r="Q25" s="288"/>
      <c r="R25" s="288"/>
      <c r="S25" s="288"/>
      <c r="T25" s="288"/>
      <c r="U25" s="288"/>
      <c r="V25" s="288"/>
      <c r="W25" s="288"/>
      <c r="X25" s="288"/>
      <c r="Y25" s="288"/>
      <c r="Z25" s="288"/>
      <c r="AA25" s="288"/>
      <c r="AB25" s="288"/>
      <c r="AC25" s="288"/>
      <c r="AD25" s="288"/>
      <c r="AE25" s="292"/>
    </row>
    <row r="26" spans="2:31" ht="27" x14ac:dyDescent="0.3">
      <c r="B26" s="146" t="s">
        <v>1848</v>
      </c>
      <c r="C26" s="146" t="s">
        <v>1841</v>
      </c>
      <c r="D26" s="146" t="s">
        <v>1841</v>
      </c>
      <c r="E26" s="147" t="str">
        <f>IFERROR(INDEX(ELC_PROC!$H$7:$M$145,MATCH($H26,ELC_PROC!$H$7:$H$145,0),MATCH(E$7,ELC_PROC!$H$7:$M$7,0)),"")</f>
        <v>PJ</v>
      </c>
      <c r="F26" s="147" t="str">
        <f>IFERROR(INDEX(ELC_PROC!$H$7:$M$145,MATCH($H26,ELC_PROC!$H$7:$H$145,0),MATCH(F$7,ELC_PROC!$H$7:$M$7,0)),"")</f>
        <v>GW</v>
      </c>
      <c r="H26" s="267" t="s">
        <v>186</v>
      </c>
      <c r="I26" s="123" t="str">
        <f>VLOOKUP(H26,ELC_PROC!$H:$N,2,FALSE)</f>
        <v>ELC.STORAGE: .01.BATTERY.SODIUM-SULPHUR.</v>
      </c>
      <c r="J26" s="276" t="s">
        <v>151</v>
      </c>
      <c r="K26" s="270" t="s">
        <v>151</v>
      </c>
      <c r="L26" s="285">
        <v>2018</v>
      </c>
      <c r="M26" s="274">
        <f>[2]Batteries!$C$7</f>
        <v>8</v>
      </c>
      <c r="N26" s="285">
        <v>-1</v>
      </c>
      <c r="O26" s="288"/>
      <c r="P26" s="288"/>
      <c r="Q26" s="288"/>
      <c r="R26" s="274">
        <f>[2]Batteries!$C$5</f>
        <v>0.75</v>
      </c>
      <c r="S26" s="274">
        <f>[2]Batteries!$C$6</f>
        <v>0.85</v>
      </c>
      <c r="T26" s="285">
        <v>1</v>
      </c>
      <c r="U26" s="285">
        <v>0.9</v>
      </c>
      <c r="V26" s="274">
        <f>[2]Batteries!$C$12</f>
        <v>20.713600000000003</v>
      </c>
      <c r="W26" s="274">
        <f>[2]Batteries!$C$13</f>
        <v>8.9285824267928504</v>
      </c>
      <c r="X26" s="274">
        <f>[2]Batteries!$C$10</f>
        <v>2071.36</v>
      </c>
      <c r="Y26" s="274">
        <f>[2]Batteries!$C$11</f>
        <v>892.85824267928501</v>
      </c>
      <c r="Z26" s="274">
        <f>[2]Batteries!$C$9</f>
        <v>0.95</v>
      </c>
      <c r="AA26" s="285">
        <v>31.56</v>
      </c>
      <c r="AB26" s="288"/>
      <c r="AC26" s="288"/>
      <c r="AD26" s="288"/>
      <c r="AE26" s="292"/>
    </row>
    <row r="27" spans="2:31" ht="27" x14ac:dyDescent="0.3">
      <c r="B27" s="146" t="s">
        <v>1668</v>
      </c>
      <c r="C27" s="146" t="s">
        <v>1795</v>
      </c>
      <c r="D27" s="146" t="s">
        <v>1668</v>
      </c>
      <c r="E27" s="147" t="str">
        <f>IFERROR(INDEX(ELC_PROC!$H$7:$M$145,MATCH($H27,ELC_PROC!$H$7:$H$145,0),MATCH(E$7,ELC_PROC!$H$7:$M$7,0)),"")</f>
        <v/>
      </c>
      <c r="F27" s="147" t="str">
        <f>IFERROR(INDEX(ELC_PROC!$H$7:$M$145,MATCH($H27,ELC_PROC!$H$7:$H$145,0),MATCH(F$7,ELC_PROC!$H$7:$M$7,0)),"")</f>
        <v/>
      </c>
      <c r="H27" s="287"/>
      <c r="I27" s="137"/>
      <c r="J27" s="276" t="s">
        <v>141</v>
      </c>
      <c r="K27" s="289"/>
      <c r="L27" s="288"/>
      <c r="M27" s="324"/>
      <c r="N27" s="288"/>
      <c r="O27" s="288"/>
      <c r="P27" s="288"/>
      <c r="Q27" s="288"/>
      <c r="R27" s="288"/>
      <c r="S27" s="288"/>
      <c r="T27" s="288"/>
      <c r="U27" s="288"/>
      <c r="V27" s="288"/>
      <c r="W27" s="288"/>
      <c r="X27" s="288"/>
      <c r="Y27" s="288"/>
      <c r="Z27" s="288"/>
      <c r="AA27" s="288"/>
      <c r="AB27" s="288"/>
      <c r="AC27" s="288"/>
      <c r="AD27" s="288"/>
      <c r="AE27" s="292"/>
    </row>
    <row r="28" spans="2:31" ht="27" x14ac:dyDescent="0.3">
      <c r="B28" s="146" t="s">
        <v>1849</v>
      </c>
      <c r="C28" s="146" t="s">
        <v>1841</v>
      </c>
      <c r="D28" s="146" t="s">
        <v>1841</v>
      </c>
      <c r="E28" s="147" t="str">
        <f>IFERROR(INDEX(ELC_PROC!$H$7:$M$145,MATCH($H28,ELC_PROC!$H$7:$H$145,0),MATCH(E$7,ELC_PROC!$H$7:$M$7,0)),"")</f>
        <v>PJ</v>
      </c>
      <c r="F28" s="147" t="str">
        <f>IFERROR(INDEX(ELC_PROC!$H$7:$M$145,MATCH($H28,ELC_PROC!$H$7:$H$145,0),MATCH(F$7,ELC_PROC!$H$7:$M$7,0)),"")</f>
        <v>GW</v>
      </c>
      <c r="H28" s="267" t="s">
        <v>187</v>
      </c>
      <c r="I28" s="123" t="str">
        <f>VLOOKUP(H28,ELC_PROC!$H:$N,2,FALSE)</f>
        <v>ELC.STORAGE: .01.BATTERY.LEAD-ACID.</v>
      </c>
      <c r="J28" s="276" t="s">
        <v>151</v>
      </c>
      <c r="K28" s="270" t="s">
        <v>151</v>
      </c>
      <c r="L28" s="285">
        <v>2018</v>
      </c>
      <c r="M28" s="274">
        <f>[2]Batteries!$C$19</f>
        <v>8</v>
      </c>
      <c r="N28" s="285">
        <v>-1</v>
      </c>
      <c r="O28" s="288"/>
      <c r="P28" s="288"/>
      <c r="Q28" s="288"/>
      <c r="R28" s="274">
        <f>[2]Batteries!$C$17</f>
        <v>0.8</v>
      </c>
      <c r="S28" s="274">
        <f>[2]Batteries!$C$18</f>
        <v>0.9</v>
      </c>
      <c r="T28" s="285">
        <v>1</v>
      </c>
      <c r="U28" s="285">
        <v>0.9</v>
      </c>
      <c r="V28" s="274">
        <f>[2]Batteries!$C$24</f>
        <v>24.597400000000004</v>
      </c>
      <c r="W28" s="274">
        <f>[2]Batteries!$C$25</f>
        <v>10.60269163181651</v>
      </c>
      <c r="X28" s="274">
        <f>[2]Batteries!$C$22</f>
        <v>2459.7400000000002</v>
      </c>
      <c r="Y28" s="274">
        <f>[2]Batteries!$C$23</f>
        <v>1060.269163181651</v>
      </c>
      <c r="Z28" s="274">
        <f>[2]Batteries!$C$21</f>
        <v>0.95</v>
      </c>
      <c r="AA28" s="285">
        <v>31.56</v>
      </c>
      <c r="AB28" s="288"/>
      <c r="AC28" s="288"/>
      <c r="AD28" s="288"/>
      <c r="AE28" s="292"/>
    </row>
    <row r="29" spans="2:31" ht="27" x14ac:dyDescent="0.3">
      <c r="B29" s="146" t="s">
        <v>1668</v>
      </c>
      <c r="C29" s="146" t="s">
        <v>1795</v>
      </c>
      <c r="D29" s="146" t="s">
        <v>1668</v>
      </c>
      <c r="E29" s="147" t="str">
        <f>IFERROR(INDEX(ELC_PROC!$H$7:$M$145,MATCH($H29,ELC_PROC!$H$7:$H$145,0),MATCH(E$7,ELC_PROC!$H$7:$M$7,0)),"")</f>
        <v/>
      </c>
      <c r="F29" s="147" t="str">
        <f>IFERROR(INDEX(ELC_PROC!$H$7:$M$145,MATCH($H29,ELC_PROC!$H$7:$H$145,0),MATCH(F$7,ELC_PROC!$H$7:$M$7,0)),"")</f>
        <v/>
      </c>
      <c r="H29" s="287"/>
      <c r="I29" s="137"/>
      <c r="J29" s="276" t="s">
        <v>141</v>
      </c>
      <c r="K29" s="289"/>
      <c r="L29" s="288"/>
      <c r="M29" s="324"/>
      <c r="N29" s="288"/>
      <c r="O29" s="288"/>
      <c r="P29" s="288"/>
      <c r="Q29" s="288"/>
      <c r="R29" s="288"/>
      <c r="S29" s="288"/>
      <c r="T29" s="288"/>
      <c r="U29" s="288"/>
      <c r="V29" s="288"/>
      <c r="W29" s="288"/>
      <c r="X29" s="288"/>
      <c r="Y29" s="288"/>
      <c r="Z29" s="288"/>
      <c r="AA29" s="288"/>
      <c r="AB29" s="288"/>
      <c r="AC29" s="288"/>
      <c r="AD29" s="288"/>
      <c r="AE29" s="292"/>
    </row>
    <row r="30" spans="2:31" ht="27" x14ac:dyDescent="0.3">
      <c r="B30" s="146" t="s">
        <v>1850</v>
      </c>
      <c r="C30" s="146" t="s">
        <v>1841</v>
      </c>
      <c r="D30" s="146" t="s">
        <v>1841</v>
      </c>
      <c r="E30" s="147" t="str">
        <f>IFERROR(INDEX(ELC_PROC!$H$7:$M$145,MATCH($H30,ELC_PROC!$H$7:$H$145,0),MATCH(E$7,ELC_PROC!$H$7:$M$7,0)),"")</f>
        <v>PJ</v>
      </c>
      <c r="F30" s="147" t="str">
        <f>IFERROR(INDEX(ELC_PROC!$H$7:$M$145,MATCH($H30,ELC_PROC!$H$7:$H$145,0),MATCH(F$7,ELC_PROC!$H$7:$M$7,0)),"")</f>
        <v>GW</v>
      </c>
      <c r="H30" s="267" t="s">
        <v>188</v>
      </c>
      <c r="I30" s="123" t="str">
        <f>VLOOKUP(H30,ELC_PROC!$H:$N,2,FALSE)</f>
        <v>ELC.STORAGE: .01.BATTERY.REDOX-FLOW.</v>
      </c>
      <c r="J30" s="276" t="s">
        <v>151</v>
      </c>
      <c r="K30" s="270" t="s">
        <v>151</v>
      </c>
      <c r="L30" s="285">
        <v>2018</v>
      </c>
      <c r="M30" s="274">
        <f>[2]Batteries!$C$31</f>
        <v>15</v>
      </c>
      <c r="N30" s="285">
        <v>-1</v>
      </c>
      <c r="O30" s="288"/>
      <c r="P30" s="288"/>
      <c r="Q30" s="288"/>
      <c r="R30" s="274">
        <f>[2]Batteries!$C$29</f>
        <v>0.75</v>
      </c>
      <c r="S30" s="274">
        <f>[2]Batteries!$C$30</f>
        <v>0.8</v>
      </c>
      <c r="T30" s="285">
        <v>1</v>
      </c>
      <c r="U30" s="285">
        <v>0.9</v>
      </c>
      <c r="V30" s="274">
        <f>[2]Batteries!$C$36</f>
        <v>22.008200000000002</v>
      </c>
      <c r="W30" s="274">
        <f>[2]Batteries!$C$37</f>
        <v>9.4866188284674031</v>
      </c>
      <c r="X30" s="274">
        <f>[2]Batteries!$C$34</f>
        <v>2200.8200000000002</v>
      </c>
      <c r="Y30" s="274">
        <f>[2]Batteries!$C$35</f>
        <v>948.66188284674035</v>
      </c>
      <c r="Z30" s="274">
        <f>[2]Batteries!$C$33</f>
        <v>0.95</v>
      </c>
      <c r="AA30" s="285">
        <v>31.56</v>
      </c>
      <c r="AB30" s="291"/>
      <c r="AC30" s="291"/>
      <c r="AD30" s="291"/>
      <c r="AE30" s="292"/>
    </row>
    <row r="31" spans="2:31" ht="27.6" thickBot="1" x14ac:dyDescent="0.35">
      <c r="B31" s="146" t="s">
        <v>1668</v>
      </c>
      <c r="C31" s="146" t="s">
        <v>1795</v>
      </c>
      <c r="D31" s="146" t="s">
        <v>1668</v>
      </c>
      <c r="E31" s="147" t="str">
        <f>IFERROR(INDEX(ELC_PROC!$H$7:$M$145,MATCH($H31,ELC_PROC!$H$7:$H$145,0),MATCH(E$7,ELC_PROC!$H$7:$M$7,0)),"")</f>
        <v/>
      </c>
      <c r="F31" s="147" t="str">
        <f>IFERROR(INDEX(ELC_PROC!$H$7:$M$145,MATCH($H31,ELC_PROC!$H$7:$H$145,0),MATCH(F$7,ELC_PROC!$H$7:$M$7,0)),"")</f>
        <v/>
      </c>
      <c r="H31" s="295"/>
      <c r="I31" s="162"/>
      <c r="J31" s="296" t="s">
        <v>141</v>
      </c>
      <c r="K31" s="297"/>
      <c r="L31" s="299"/>
      <c r="M31" s="325"/>
      <c r="N31" s="325"/>
      <c r="O31" s="298"/>
      <c r="P31" s="298"/>
      <c r="Q31" s="298"/>
      <c r="R31" s="298"/>
      <c r="S31" s="298"/>
      <c r="T31" s="298"/>
      <c r="U31" s="298"/>
      <c r="V31" s="298"/>
      <c r="W31" s="298"/>
      <c r="X31" s="298"/>
      <c r="Y31" s="298"/>
      <c r="Z31" s="326"/>
      <c r="AA31" s="298"/>
      <c r="AB31" s="299"/>
      <c r="AC31" s="299"/>
      <c r="AD31" s="299"/>
      <c r="AE31" s="32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1:AC62"/>
  <sheetViews>
    <sheetView showGridLines="0" zoomScale="55" zoomScaleNormal="55" workbookViewId="0"/>
  </sheetViews>
  <sheetFormatPr defaultColWidth="9.109375" defaultRowHeight="13.2" x14ac:dyDescent="0.25"/>
  <cols>
    <col min="1" max="1" width="9.109375" style="106"/>
    <col min="2" max="2" width="13.33203125" style="106" customWidth="1"/>
    <col min="3" max="3" width="9.109375" style="106"/>
    <col min="4" max="4" width="30.6640625" style="106" customWidth="1"/>
    <col min="5" max="5" width="79.6640625" style="106" bestFit="1" customWidth="1"/>
    <col min="6" max="6" width="16.6640625" style="106" customWidth="1"/>
    <col min="7" max="7" width="19.33203125" style="106" customWidth="1"/>
    <col min="8" max="8" width="15.33203125" style="106" customWidth="1"/>
    <col min="9" max="9" width="15" style="106" customWidth="1"/>
    <col min="10" max="10" width="14" style="106" customWidth="1"/>
    <col min="11" max="13" width="13.109375" style="106" customWidth="1"/>
    <col min="14" max="14" width="7.6640625" style="106" customWidth="1"/>
    <col min="15" max="15" width="10.6640625" style="106" customWidth="1"/>
    <col min="16" max="17" width="11" style="106" customWidth="1"/>
    <col min="18" max="19" width="10.5546875" style="106" customWidth="1"/>
    <col min="20" max="21" width="10.6640625" style="106" customWidth="1"/>
    <col min="22" max="24" width="11.44140625" style="106" customWidth="1"/>
    <col min="25" max="25" width="10.88671875" style="106" customWidth="1"/>
    <col min="26" max="26" width="13.44140625" style="106" customWidth="1"/>
    <col min="27" max="27" width="9.33203125" style="106" customWidth="1"/>
    <col min="28" max="28" width="11" style="106" customWidth="1"/>
    <col min="29" max="29" width="9.5546875" style="106" customWidth="1"/>
    <col min="30" max="16384" width="9.109375" style="106"/>
  </cols>
  <sheetData>
    <row r="1" spans="1:10" x14ac:dyDescent="0.25">
      <c r="B1" s="106" t="s">
        <v>1892</v>
      </c>
    </row>
    <row r="2" spans="1:10" ht="20.399999999999999" x14ac:dyDescent="0.35">
      <c r="B2" s="125" t="s">
        <v>571</v>
      </c>
    </row>
    <row r="3" spans="1:10" ht="20.399999999999999" x14ac:dyDescent="0.35">
      <c r="B3" s="125" t="s">
        <v>1948</v>
      </c>
    </row>
    <row r="5" spans="1:10" x14ac:dyDescent="0.25">
      <c r="B5" s="106" t="s">
        <v>582</v>
      </c>
    </row>
    <row r="6" spans="1:10" x14ac:dyDescent="0.25">
      <c r="B6" s="106" t="s">
        <v>574</v>
      </c>
    </row>
    <row r="7" spans="1:10" x14ac:dyDescent="0.25">
      <c r="B7" s="106" t="s">
        <v>612</v>
      </c>
    </row>
    <row r="8" spans="1:10" x14ac:dyDescent="0.25">
      <c r="C8" s="106" t="s">
        <v>613</v>
      </c>
    </row>
    <row r="9" spans="1:10" x14ac:dyDescent="0.25">
      <c r="B9" s="106" t="s">
        <v>575</v>
      </c>
    </row>
    <row r="10" spans="1:10" x14ac:dyDescent="0.25">
      <c r="B10" s="106" t="s">
        <v>583</v>
      </c>
    </row>
    <row r="11" spans="1:10" x14ac:dyDescent="0.25">
      <c r="C11" s="106" t="s">
        <v>584</v>
      </c>
    </row>
    <row r="12" spans="1:10" x14ac:dyDescent="0.25">
      <c r="C12" s="106" t="s">
        <v>585</v>
      </c>
    </row>
    <row r="14" spans="1:10" ht="17.399999999999999" x14ac:dyDescent="0.3">
      <c r="B14" s="112"/>
      <c r="C14" s="112"/>
      <c r="D14" s="112"/>
      <c r="E14" s="112"/>
      <c r="F14" s="107"/>
      <c r="G14" s="107"/>
      <c r="I14" s="107"/>
      <c r="J14" s="107"/>
    </row>
    <row r="15" spans="1:10" x14ac:dyDescent="0.25">
      <c r="A15" s="107"/>
      <c r="B15" s="115" t="s">
        <v>55</v>
      </c>
      <c r="C15" s="107"/>
      <c r="D15" s="107"/>
      <c r="E15" s="107"/>
      <c r="F15" s="107"/>
      <c r="G15" s="107"/>
      <c r="H15" s="107"/>
      <c r="I15" s="107"/>
      <c r="J15" s="107"/>
    </row>
    <row r="16" spans="1:10" x14ac:dyDescent="0.25">
      <c r="A16" s="107"/>
      <c r="B16" s="108" t="s">
        <v>53</v>
      </c>
      <c r="C16" s="108" t="s">
        <v>10</v>
      </c>
      <c r="D16" s="108" t="s">
        <v>86</v>
      </c>
      <c r="E16" s="108" t="s">
        <v>49</v>
      </c>
      <c r="F16" s="108" t="s">
        <v>56</v>
      </c>
      <c r="G16" s="108" t="s">
        <v>57</v>
      </c>
      <c r="H16" s="108" t="s">
        <v>58</v>
      </c>
      <c r="I16" s="108" t="s">
        <v>59</v>
      </c>
      <c r="J16" s="108" t="s">
        <v>60</v>
      </c>
    </row>
    <row r="17" spans="1:29" ht="39.6" x14ac:dyDescent="0.25">
      <c r="A17" s="107"/>
      <c r="B17" s="117" t="s">
        <v>8</v>
      </c>
      <c r="C17" s="117" t="s">
        <v>9</v>
      </c>
      <c r="D17" s="117" t="s">
        <v>61</v>
      </c>
      <c r="E17" s="117" t="s">
        <v>62</v>
      </c>
      <c r="F17" s="117" t="s">
        <v>63</v>
      </c>
      <c r="G17" s="117" t="s">
        <v>64</v>
      </c>
      <c r="H17" s="117" t="s">
        <v>48</v>
      </c>
      <c r="I17" s="117" t="s">
        <v>47</v>
      </c>
      <c r="J17" s="117" t="s">
        <v>65</v>
      </c>
    </row>
    <row r="18" spans="1:29" x14ac:dyDescent="0.25">
      <c r="A18" s="107"/>
      <c r="B18" s="119" t="s">
        <v>95</v>
      </c>
      <c r="C18" s="119" t="s">
        <v>96</v>
      </c>
      <c r="D18" s="119" t="s">
        <v>603</v>
      </c>
      <c r="E18" s="119" t="s">
        <v>577</v>
      </c>
      <c r="F18" s="119" t="s">
        <v>70</v>
      </c>
      <c r="G18" s="119" t="s">
        <v>17</v>
      </c>
      <c r="H18" s="119" t="s">
        <v>98</v>
      </c>
      <c r="I18" s="107"/>
      <c r="J18" s="119" t="s">
        <v>146</v>
      </c>
    </row>
    <row r="19" spans="1:29" x14ac:dyDescent="0.25">
      <c r="A19" s="107" t="s">
        <v>560</v>
      </c>
      <c r="B19" s="107" t="s">
        <v>557</v>
      </c>
      <c r="C19" s="107" t="s">
        <v>96</v>
      </c>
      <c r="D19" s="107" t="s">
        <v>561</v>
      </c>
      <c r="E19" s="107" t="s">
        <v>562</v>
      </c>
      <c r="F19" s="107" t="s">
        <v>70</v>
      </c>
      <c r="G19" s="107" t="s">
        <v>69</v>
      </c>
      <c r="H19" s="107" t="s">
        <v>98</v>
      </c>
      <c r="I19" s="107"/>
      <c r="J19" s="107"/>
    </row>
    <row r="20" spans="1:29" x14ac:dyDescent="0.25">
      <c r="A20" s="107" t="s">
        <v>573</v>
      </c>
      <c r="B20" s="107" t="s">
        <v>211</v>
      </c>
      <c r="C20" s="107" t="s">
        <v>96</v>
      </c>
      <c r="D20" s="107" t="s">
        <v>563</v>
      </c>
      <c r="E20" s="107" t="s">
        <v>572</v>
      </c>
      <c r="F20" s="107" t="s">
        <v>70</v>
      </c>
      <c r="G20" s="107" t="s">
        <v>69</v>
      </c>
      <c r="H20" s="107" t="s">
        <v>98</v>
      </c>
      <c r="I20" s="107"/>
      <c r="J20" s="107"/>
    </row>
    <row r="21" spans="1:29" x14ac:dyDescent="0.25">
      <c r="A21" s="107"/>
      <c r="B21" s="107"/>
      <c r="C21" s="107"/>
      <c r="D21" s="107"/>
      <c r="E21" s="107"/>
      <c r="F21" s="107"/>
      <c r="G21" s="107"/>
      <c r="H21" s="107"/>
      <c r="I21" s="107"/>
      <c r="J21" s="107"/>
    </row>
    <row r="24" spans="1:29" ht="27.6" x14ac:dyDescent="0.25">
      <c r="B24" s="122" t="s">
        <v>1885</v>
      </c>
      <c r="C24" s="126">
        <v>2025</v>
      </c>
      <c r="D24" s="122" t="s">
        <v>1890</v>
      </c>
      <c r="E24" s="127" t="str">
        <f>"ELC - Waste Heat Collection - "&amp;B24&amp;C24&amp;", "&amp;D24</f>
        <v>ELC - Waste Heat Collection - Start year = 2025, If waste heat collection is selected to be operational in "what if" scenarios.</v>
      </c>
    </row>
    <row r="25" spans="1:29" ht="13.8" x14ac:dyDescent="0.25">
      <c r="B25" s="122" t="s">
        <v>1886</v>
      </c>
      <c r="C25" s="126">
        <v>50</v>
      </c>
      <c r="D25" s="122" t="s">
        <v>1887</v>
      </c>
      <c r="E25" s="127" t="str">
        <f>"ELC - Waste Heat Collection - "&amp;B25&amp;C25&amp;", "&amp;D25</f>
        <v>ELC - Waste Heat Collection - Lifetime = 50, Source - set the same as DH pipes</v>
      </c>
    </row>
    <row r="27" spans="1:29" x14ac:dyDescent="0.25">
      <c r="B27" s="106" t="s">
        <v>580</v>
      </c>
    </row>
    <row r="28" spans="1:29" ht="14.4" x14ac:dyDescent="0.3">
      <c r="B28" s="106" t="s">
        <v>576</v>
      </c>
      <c r="C28" s="128">
        <v>8</v>
      </c>
      <c r="D28" s="129" t="s">
        <v>1873</v>
      </c>
      <c r="E28" s="122" t="s">
        <v>1614</v>
      </c>
      <c r="F28" s="130" t="s">
        <v>1615</v>
      </c>
    </row>
    <row r="29" spans="1:29" ht="13.8" x14ac:dyDescent="0.25">
      <c r="B29" s="106" t="s">
        <v>581</v>
      </c>
      <c r="L29" s="171" t="s">
        <v>1471</v>
      </c>
      <c r="M29" s="171" t="s">
        <v>1472</v>
      </c>
      <c r="N29" s="171" t="s">
        <v>1473</v>
      </c>
      <c r="O29" s="171" t="s">
        <v>1474</v>
      </c>
      <c r="P29" s="171" t="s">
        <v>1475</v>
      </c>
      <c r="Y29" s="171" t="s">
        <v>1476</v>
      </c>
      <c r="Z29" s="171" t="s">
        <v>1477</v>
      </c>
      <c r="AA29" s="171" t="s">
        <v>1478</v>
      </c>
      <c r="AC29" s="171" t="s">
        <v>1479</v>
      </c>
    </row>
    <row r="30" spans="1:29" ht="13.8" x14ac:dyDescent="0.25">
      <c r="B30" s="171" t="str">
        <f>"ELC - Waste Heat Collection - Z ratio = "&amp;C28&amp;" -The ratio between the useful low temperature heat extracted from the plant and the  electrical output sacrificed due to the reduced electrical efficiency. Source - "&amp;E28</f>
        <v>ELC - Waste Heat Collection - Z ratio = 8 -The ratio between the useful low temperature heat extracted from the plant and the  electrical output sacrificed due to the reduced electrical efficiency. Source - 2050 options for decarbonising heat in buildings, Committee on Climate Change, Final report, April 2012 - page 110</v>
      </c>
    </row>
    <row r="33" spans="1:29" ht="17.399999999999999" x14ac:dyDescent="0.3">
      <c r="D33" s="131"/>
      <c r="E33" s="131"/>
      <c r="F33" s="131"/>
      <c r="G33" s="131"/>
      <c r="H33" s="131"/>
      <c r="I33" s="132" t="s">
        <v>85</v>
      </c>
      <c r="L33" s="133"/>
      <c r="M33" s="133"/>
      <c r="O33" s="133"/>
      <c r="P33" s="133"/>
      <c r="Q33" s="133"/>
      <c r="R33" s="133"/>
      <c r="S33" s="133"/>
      <c r="T33" s="133"/>
      <c r="U33" s="133"/>
      <c r="V33" s="133"/>
      <c r="W33" s="133"/>
      <c r="X33" s="133"/>
      <c r="Y33" s="133"/>
    </row>
    <row r="34" spans="1:29" x14ac:dyDescent="0.25">
      <c r="D34" s="106" t="s">
        <v>86</v>
      </c>
      <c r="E34" s="106" t="s">
        <v>143</v>
      </c>
      <c r="F34" s="106" t="s">
        <v>50</v>
      </c>
      <c r="G34" s="106" t="s">
        <v>353</v>
      </c>
      <c r="H34" s="106" t="s">
        <v>51</v>
      </c>
      <c r="I34" s="106" t="s">
        <v>202</v>
      </c>
      <c r="J34" s="106" t="s">
        <v>354</v>
      </c>
      <c r="K34" s="106" t="s">
        <v>203</v>
      </c>
      <c r="L34" s="106" t="s">
        <v>52</v>
      </c>
      <c r="M34" s="106" t="s">
        <v>79</v>
      </c>
      <c r="N34" s="106" t="s">
        <v>365</v>
      </c>
      <c r="O34" s="106" t="s">
        <v>97</v>
      </c>
      <c r="P34" s="106" t="s">
        <v>82</v>
      </c>
      <c r="Q34" s="106" t="s">
        <v>372</v>
      </c>
      <c r="R34" s="106" t="s">
        <v>40</v>
      </c>
      <c r="S34" s="106" t="s">
        <v>373</v>
      </c>
      <c r="T34" s="106" t="s">
        <v>39</v>
      </c>
      <c r="U34" s="106" t="s">
        <v>374</v>
      </c>
      <c r="V34" s="106" t="s">
        <v>38</v>
      </c>
      <c r="W34" s="106" t="s">
        <v>375</v>
      </c>
      <c r="X34" s="106" t="s">
        <v>181</v>
      </c>
      <c r="Y34" s="106" t="s">
        <v>81</v>
      </c>
      <c r="Z34" s="106" t="s">
        <v>37</v>
      </c>
      <c r="AA34" s="106" t="s">
        <v>149</v>
      </c>
      <c r="AB34" s="106" t="s">
        <v>54</v>
      </c>
      <c r="AC34" s="106" t="s">
        <v>68</v>
      </c>
    </row>
    <row r="35" spans="1:29" x14ac:dyDescent="0.25">
      <c r="D35" s="134" t="s">
        <v>78</v>
      </c>
      <c r="E35" s="134" t="s">
        <v>144</v>
      </c>
      <c r="F35" s="134" t="s">
        <v>66</v>
      </c>
      <c r="G35" s="134"/>
      <c r="H35" s="134" t="s">
        <v>67</v>
      </c>
      <c r="I35" s="134"/>
      <c r="J35" s="134" t="s">
        <v>579</v>
      </c>
      <c r="K35" s="134" t="s">
        <v>586</v>
      </c>
      <c r="L35" s="106" t="s">
        <v>544</v>
      </c>
      <c r="M35" s="134" t="s">
        <v>385</v>
      </c>
      <c r="N35" s="134" t="s">
        <v>366</v>
      </c>
      <c r="O35" s="134" t="s">
        <v>386</v>
      </c>
      <c r="P35" s="134" t="s">
        <v>387</v>
      </c>
      <c r="Q35" s="134" t="s">
        <v>376</v>
      </c>
      <c r="R35" s="134" t="s">
        <v>377</v>
      </c>
      <c r="S35" s="134" t="s">
        <v>378</v>
      </c>
      <c r="T35" s="134" t="s">
        <v>379</v>
      </c>
      <c r="U35" s="134" t="s">
        <v>380</v>
      </c>
      <c r="V35" s="134" t="s">
        <v>381</v>
      </c>
      <c r="W35" s="134" t="s">
        <v>382</v>
      </c>
      <c r="X35" s="134" t="s">
        <v>383</v>
      </c>
      <c r="Y35" s="134" t="s">
        <v>388</v>
      </c>
      <c r="Z35" s="134" t="s">
        <v>389</v>
      </c>
      <c r="AA35" s="134" t="s">
        <v>391</v>
      </c>
      <c r="AB35" s="134" t="s">
        <v>392</v>
      </c>
      <c r="AC35" s="134" t="s">
        <v>531</v>
      </c>
    </row>
    <row r="36" spans="1:29" ht="27" thickBot="1" x14ac:dyDescent="0.3">
      <c r="D36" s="135" t="s">
        <v>77</v>
      </c>
      <c r="J36" s="135" t="s">
        <v>598</v>
      </c>
      <c r="K36" s="135" t="s">
        <v>598</v>
      </c>
      <c r="L36" s="135" t="s">
        <v>595</v>
      </c>
      <c r="M36" s="135" t="s">
        <v>367</v>
      </c>
      <c r="N36" s="135" t="s">
        <v>367</v>
      </c>
      <c r="O36" s="135" t="s">
        <v>367</v>
      </c>
      <c r="P36" s="135" t="s">
        <v>597</v>
      </c>
      <c r="Q36" s="135" t="s">
        <v>597</v>
      </c>
      <c r="R36" s="135" t="s">
        <v>597</v>
      </c>
      <c r="S36" s="135" t="s">
        <v>597</v>
      </c>
      <c r="T36" s="135" t="s">
        <v>597</v>
      </c>
      <c r="U36" s="135" t="s">
        <v>597</v>
      </c>
      <c r="V36" s="135" t="s">
        <v>597</v>
      </c>
      <c r="W36" s="135" t="s">
        <v>597</v>
      </c>
      <c r="X36" s="135" t="s">
        <v>597</v>
      </c>
      <c r="Y36" s="135" t="s">
        <v>599</v>
      </c>
      <c r="Z36" s="135" t="s">
        <v>600</v>
      </c>
      <c r="AA36" s="135" t="s">
        <v>598</v>
      </c>
      <c r="AB36" s="135" t="s">
        <v>598</v>
      </c>
      <c r="AC36" s="135" t="s">
        <v>593</v>
      </c>
    </row>
    <row r="37" spans="1:29" ht="14.4" x14ac:dyDescent="0.3">
      <c r="D37" s="136" t="s">
        <v>603</v>
      </c>
      <c r="E37" s="136" t="s">
        <v>577</v>
      </c>
      <c r="F37" s="136" t="s">
        <v>578</v>
      </c>
      <c r="G37" s="137"/>
      <c r="H37" s="136" t="s">
        <v>541</v>
      </c>
      <c r="I37" s="137"/>
      <c r="J37" s="137"/>
      <c r="K37" s="137"/>
      <c r="L37" s="138">
        <f>$C$24</f>
        <v>2025</v>
      </c>
      <c r="M37" s="138">
        <f>$C$25</f>
        <v>50</v>
      </c>
      <c r="N37" s="138">
        <f>M37</f>
        <v>50</v>
      </c>
      <c r="O37" s="139">
        <v>-1</v>
      </c>
      <c r="P37" s="139">
        <v>1000</v>
      </c>
      <c r="Q37" s="137"/>
      <c r="R37" s="137"/>
      <c r="S37" s="137"/>
      <c r="T37" s="137"/>
      <c r="U37" s="137"/>
      <c r="V37" s="137"/>
      <c r="W37" s="137"/>
      <c r="X37" s="137"/>
      <c r="Y37" s="140">
        <v>0.1</v>
      </c>
      <c r="Z37" s="140">
        <v>0.1</v>
      </c>
      <c r="AA37" s="140">
        <v>1</v>
      </c>
      <c r="AB37" s="140">
        <v>1</v>
      </c>
      <c r="AC37" s="140">
        <v>31.536000000000001</v>
      </c>
    </row>
    <row r="38" spans="1:29" ht="14.4" x14ac:dyDescent="0.3">
      <c r="D38" s="137"/>
      <c r="E38" s="137"/>
      <c r="F38" s="137"/>
      <c r="G38" s="136" t="s">
        <v>32</v>
      </c>
      <c r="H38" s="137"/>
      <c r="I38" s="137"/>
      <c r="J38" s="123">
        <f>1/$C$28</f>
        <v>0.125</v>
      </c>
      <c r="K38" s="137"/>
      <c r="L38" s="137"/>
      <c r="M38" s="137"/>
      <c r="N38" s="137"/>
      <c r="O38" s="137"/>
      <c r="P38" s="137"/>
      <c r="Q38" s="137"/>
      <c r="R38" s="137"/>
      <c r="S38" s="137"/>
      <c r="T38" s="137"/>
      <c r="U38" s="137"/>
      <c r="V38" s="137"/>
      <c r="W38" s="137"/>
      <c r="X38" s="137"/>
      <c r="Y38" s="137"/>
      <c r="Z38" s="137"/>
      <c r="AA38" s="137"/>
      <c r="AB38" s="137"/>
      <c r="AC38" s="137"/>
    </row>
    <row r="42" spans="1:29" ht="24.6" x14ac:dyDescent="0.4">
      <c r="A42" s="141" t="s">
        <v>559</v>
      </c>
      <c r="H42" s="171" t="s">
        <v>1480</v>
      </c>
      <c r="I42" s="171" t="s">
        <v>1481</v>
      </c>
      <c r="J42" s="171" t="s">
        <v>1482</v>
      </c>
      <c r="N42" s="171" t="s">
        <v>1483</v>
      </c>
      <c r="O42" s="171" t="s">
        <v>1484</v>
      </c>
      <c r="P42" s="171" t="s">
        <v>1485</v>
      </c>
      <c r="Q42" s="171" t="s">
        <v>1486</v>
      </c>
      <c r="R42" s="171" t="s">
        <v>1487</v>
      </c>
    </row>
    <row r="43" spans="1:29" ht="17.399999999999999" x14ac:dyDescent="0.3">
      <c r="D43" s="142" t="s">
        <v>543</v>
      </c>
      <c r="E43" s="131"/>
      <c r="F43" s="131"/>
      <c r="G43" s="132" t="s">
        <v>85</v>
      </c>
    </row>
    <row r="44" spans="1:29" ht="14.4" x14ac:dyDescent="0.3">
      <c r="D44" s="106" t="s">
        <v>86</v>
      </c>
      <c r="E44" s="106" t="s">
        <v>143</v>
      </c>
      <c r="F44" s="106" t="s">
        <v>50</v>
      </c>
      <c r="G44" s="106" t="s">
        <v>51</v>
      </c>
      <c r="H44" s="106" t="s">
        <v>52</v>
      </c>
      <c r="I44" s="106" t="s">
        <v>79</v>
      </c>
      <c r="J44" s="106" t="s">
        <v>82</v>
      </c>
      <c r="K44" s="106" t="s">
        <v>40</v>
      </c>
      <c r="L44" s="106" t="s">
        <v>39</v>
      </c>
      <c r="M44" s="106" t="s">
        <v>38</v>
      </c>
      <c r="N44" s="106" t="s">
        <v>81</v>
      </c>
      <c r="O44" s="106" t="s">
        <v>37</v>
      </c>
      <c r="P44" s="106" t="s">
        <v>28</v>
      </c>
      <c r="Q44" s="106" t="s">
        <v>54</v>
      </c>
      <c r="R44" s="106" t="s">
        <v>68</v>
      </c>
      <c r="S44" s="123" t="str">
        <f>"NCAP_AFA"</f>
        <v>NCAP_AFA</v>
      </c>
    </row>
    <row r="45" spans="1:29" x14ac:dyDescent="0.25">
      <c r="D45" s="106" t="s">
        <v>78</v>
      </c>
      <c r="E45" s="106" t="s">
        <v>62</v>
      </c>
      <c r="F45" s="106" t="s">
        <v>66</v>
      </c>
      <c r="G45" s="106" t="s">
        <v>67</v>
      </c>
      <c r="H45" s="106" t="s">
        <v>544</v>
      </c>
      <c r="I45" s="106" t="s">
        <v>545</v>
      </c>
      <c r="J45" s="106" t="s">
        <v>546</v>
      </c>
      <c r="K45" s="106" t="s">
        <v>547</v>
      </c>
      <c r="L45" s="106" t="s">
        <v>548</v>
      </c>
      <c r="M45" s="106" t="s">
        <v>549</v>
      </c>
      <c r="N45" s="106" t="s">
        <v>550</v>
      </c>
      <c r="O45" s="106" t="s">
        <v>551</v>
      </c>
      <c r="P45" s="106" t="s">
        <v>552</v>
      </c>
      <c r="Q45" s="106" t="s">
        <v>553</v>
      </c>
      <c r="R45" s="106" t="s">
        <v>554</v>
      </c>
      <c r="S45" s="106" t="s">
        <v>555</v>
      </c>
    </row>
    <row r="46" spans="1:29" ht="27" thickBot="1" x14ac:dyDescent="0.3">
      <c r="D46" s="106" t="s">
        <v>556</v>
      </c>
      <c r="H46" s="135" t="s">
        <v>595</v>
      </c>
      <c r="I46" s="135" t="s">
        <v>367</v>
      </c>
      <c r="J46" s="135" t="s">
        <v>596</v>
      </c>
      <c r="K46" s="135" t="s">
        <v>596</v>
      </c>
      <c r="L46" s="135" t="s">
        <v>596</v>
      </c>
      <c r="M46" s="135" t="s">
        <v>596</v>
      </c>
      <c r="N46" s="135" t="s">
        <v>601</v>
      </c>
      <c r="O46" s="135" t="s">
        <v>602</v>
      </c>
      <c r="P46" s="135" t="s">
        <v>598</v>
      </c>
      <c r="Q46" s="135" t="s">
        <v>598</v>
      </c>
      <c r="R46" s="135" t="s">
        <v>594</v>
      </c>
      <c r="S46" s="135" t="s">
        <v>598</v>
      </c>
    </row>
    <row r="47" spans="1:29" ht="14.4" x14ac:dyDescent="0.3">
      <c r="D47" s="137" t="s">
        <v>561</v>
      </c>
      <c r="E47" s="137" t="s">
        <v>562</v>
      </c>
      <c r="F47" s="137" t="s">
        <v>541</v>
      </c>
      <c r="G47" s="137" t="s">
        <v>558</v>
      </c>
      <c r="H47" s="124">
        <v>2020</v>
      </c>
      <c r="I47" s="124">
        <v>30</v>
      </c>
      <c r="J47" s="124">
        <v>0</v>
      </c>
      <c r="K47" s="137"/>
      <c r="L47" s="137"/>
      <c r="M47" s="137"/>
      <c r="N47" s="124">
        <v>0</v>
      </c>
      <c r="O47" s="124">
        <v>0</v>
      </c>
      <c r="P47" s="124">
        <v>1</v>
      </c>
      <c r="Q47" s="124">
        <v>1</v>
      </c>
      <c r="R47" s="124">
        <v>1</v>
      </c>
      <c r="S47" s="137"/>
    </row>
    <row r="51" spans="1:19" ht="24.6" x14ac:dyDescent="0.4">
      <c r="A51" s="141" t="s">
        <v>570</v>
      </c>
      <c r="H51" s="171" t="s">
        <v>1495</v>
      </c>
      <c r="I51" s="171" t="s">
        <v>1488</v>
      </c>
      <c r="J51" s="171" t="s">
        <v>1489</v>
      </c>
      <c r="N51" s="171" t="s">
        <v>1490</v>
      </c>
      <c r="O51" s="171" t="s">
        <v>1491</v>
      </c>
      <c r="P51" s="171" t="s">
        <v>1492</v>
      </c>
      <c r="Q51" s="171" t="s">
        <v>1493</v>
      </c>
      <c r="R51" s="171" t="s">
        <v>1494</v>
      </c>
    </row>
    <row r="52" spans="1:19" ht="24.6" x14ac:dyDescent="0.4">
      <c r="A52" s="141" t="s">
        <v>611</v>
      </c>
    </row>
    <row r="53" spans="1:19" ht="17.399999999999999" x14ac:dyDescent="0.3">
      <c r="D53" s="142" t="s">
        <v>543</v>
      </c>
      <c r="E53" s="131"/>
      <c r="F53" s="131"/>
      <c r="G53" s="132" t="s">
        <v>85</v>
      </c>
    </row>
    <row r="54" spans="1:19" ht="14.4" x14ac:dyDescent="0.3">
      <c r="D54" s="106" t="s">
        <v>86</v>
      </c>
      <c r="E54" s="106" t="s">
        <v>143</v>
      </c>
      <c r="F54" s="106" t="s">
        <v>50</v>
      </c>
      <c r="G54" s="106" t="s">
        <v>51</v>
      </c>
      <c r="H54" s="106" t="s">
        <v>52</v>
      </c>
      <c r="I54" s="106" t="s">
        <v>79</v>
      </c>
      <c r="J54" s="106" t="s">
        <v>82</v>
      </c>
      <c r="K54" s="106" t="s">
        <v>40</v>
      </c>
      <c r="L54" s="106" t="s">
        <v>39</v>
      </c>
      <c r="M54" s="106" t="s">
        <v>38</v>
      </c>
      <c r="N54" s="106" t="s">
        <v>81</v>
      </c>
      <c r="O54" s="106" t="s">
        <v>37</v>
      </c>
      <c r="P54" s="106" t="s">
        <v>28</v>
      </c>
      <c r="Q54" s="106" t="s">
        <v>54</v>
      </c>
      <c r="R54" s="106" t="s">
        <v>68</v>
      </c>
      <c r="S54" s="123" t="str">
        <f>"NCAP_AFA"</f>
        <v>NCAP_AFA</v>
      </c>
    </row>
    <row r="55" spans="1:19" x14ac:dyDescent="0.25">
      <c r="D55" s="106" t="s">
        <v>78</v>
      </c>
      <c r="E55" s="106" t="s">
        <v>62</v>
      </c>
      <c r="F55" s="106" t="s">
        <v>66</v>
      </c>
      <c r="G55" s="106" t="s">
        <v>67</v>
      </c>
      <c r="H55" s="106" t="s">
        <v>544</v>
      </c>
      <c r="I55" s="106" t="s">
        <v>545</v>
      </c>
      <c r="J55" s="106" t="s">
        <v>546</v>
      </c>
      <c r="K55" s="106" t="s">
        <v>547</v>
      </c>
      <c r="L55" s="106" t="s">
        <v>548</v>
      </c>
      <c r="M55" s="106" t="s">
        <v>549</v>
      </c>
      <c r="N55" s="106" t="s">
        <v>550</v>
      </c>
      <c r="O55" s="106" t="s">
        <v>551</v>
      </c>
      <c r="P55" s="106" t="s">
        <v>552</v>
      </c>
      <c r="Q55" s="106" t="s">
        <v>553</v>
      </c>
      <c r="R55" s="106" t="s">
        <v>554</v>
      </c>
      <c r="S55" s="106" t="s">
        <v>555</v>
      </c>
    </row>
    <row r="56" spans="1:19" ht="27" thickBot="1" x14ac:dyDescent="0.3">
      <c r="D56" s="106" t="s">
        <v>556</v>
      </c>
      <c r="H56" s="135" t="s">
        <v>595</v>
      </c>
      <c r="I56" s="135" t="s">
        <v>367</v>
      </c>
      <c r="J56" s="135" t="s">
        <v>596</v>
      </c>
      <c r="K56" s="135" t="s">
        <v>596</v>
      </c>
      <c r="L56" s="135" t="s">
        <v>596</v>
      </c>
      <c r="M56" s="135" t="s">
        <v>596</v>
      </c>
      <c r="N56" s="135" t="s">
        <v>601</v>
      </c>
      <c r="O56" s="135" t="s">
        <v>602</v>
      </c>
      <c r="P56" s="135" t="s">
        <v>598</v>
      </c>
      <c r="Q56" s="135" t="s">
        <v>598</v>
      </c>
      <c r="R56" s="135" t="s">
        <v>594</v>
      </c>
      <c r="S56" s="135" t="s">
        <v>598</v>
      </c>
    </row>
    <row r="57" spans="1:19" ht="14.4" x14ac:dyDescent="0.3">
      <c r="D57" s="137" t="s">
        <v>563</v>
      </c>
      <c r="E57" s="137" t="s">
        <v>572</v>
      </c>
      <c r="F57" s="137" t="s">
        <v>541</v>
      </c>
      <c r="G57" s="137" t="s">
        <v>565</v>
      </c>
      <c r="H57" s="124">
        <v>2100</v>
      </c>
      <c r="I57" s="124">
        <v>30</v>
      </c>
      <c r="J57" s="124">
        <v>0</v>
      </c>
      <c r="K57" s="137"/>
      <c r="L57" s="137"/>
      <c r="M57" s="137"/>
      <c r="N57" s="124">
        <v>0</v>
      </c>
      <c r="O57" s="124">
        <v>0</v>
      </c>
      <c r="P57" s="124">
        <v>1</v>
      </c>
      <c r="Q57" s="124">
        <v>1</v>
      </c>
      <c r="R57" s="124">
        <v>1</v>
      </c>
      <c r="S57" s="137"/>
    </row>
    <row r="58" spans="1:19" ht="14.4" x14ac:dyDescent="0.3">
      <c r="D58" s="137"/>
      <c r="E58" s="137"/>
      <c r="F58" s="137"/>
      <c r="G58" s="137" t="s">
        <v>566</v>
      </c>
      <c r="H58" s="143"/>
      <c r="I58" s="143"/>
      <c r="J58" s="137"/>
      <c r="K58" s="137"/>
      <c r="L58" s="137"/>
      <c r="M58" s="137"/>
      <c r="N58" s="137"/>
      <c r="O58" s="137"/>
      <c r="P58" s="137"/>
      <c r="Q58" s="137"/>
      <c r="R58" s="137"/>
      <c r="S58" s="137"/>
    </row>
    <row r="59" spans="1:19" ht="14.4" x14ac:dyDescent="0.3">
      <c r="D59" s="137"/>
      <c r="E59" s="137"/>
      <c r="F59" s="137"/>
      <c r="G59" s="137" t="s">
        <v>564</v>
      </c>
      <c r="H59" s="143"/>
      <c r="I59" s="143"/>
      <c r="J59" s="137"/>
      <c r="K59" s="137"/>
      <c r="L59" s="137"/>
      <c r="M59" s="137"/>
      <c r="N59" s="137"/>
      <c r="O59" s="137"/>
      <c r="P59" s="137"/>
      <c r="Q59" s="137"/>
      <c r="R59" s="137"/>
      <c r="S59" s="137"/>
    </row>
    <row r="60" spans="1:19" ht="14.4" x14ac:dyDescent="0.3">
      <c r="D60" s="137"/>
      <c r="E60" s="137"/>
      <c r="F60" s="137"/>
      <c r="G60" s="137" t="s">
        <v>567</v>
      </c>
      <c r="H60" s="143"/>
      <c r="I60" s="143"/>
      <c r="J60" s="137"/>
      <c r="K60" s="137"/>
      <c r="L60" s="137"/>
      <c r="M60" s="137"/>
      <c r="N60" s="137"/>
      <c r="O60" s="137"/>
      <c r="P60" s="137"/>
      <c r="Q60" s="137"/>
      <c r="R60" s="137"/>
      <c r="S60" s="137"/>
    </row>
    <row r="61" spans="1:19" ht="14.4" x14ac:dyDescent="0.3">
      <c r="D61" s="137"/>
      <c r="E61" s="137"/>
      <c r="F61" s="137"/>
      <c r="G61" s="137" t="s">
        <v>568</v>
      </c>
      <c r="H61" s="143"/>
      <c r="I61" s="143"/>
      <c r="J61" s="137"/>
      <c r="K61" s="137"/>
      <c r="L61" s="137"/>
      <c r="M61" s="137"/>
      <c r="N61" s="137"/>
      <c r="O61" s="137"/>
      <c r="P61" s="137"/>
      <c r="Q61" s="137"/>
      <c r="R61" s="137"/>
      <c r="S61" s="137"/>
    </row>
    <row r="62" spans="1:19" ht="14.4" x14ac:dyDescent="0.3">
      <c r="D62" s="137"/>
      <c r="E62" s="137"/>
      <c r="F62" s="137"/>
      <c r="G62" s="137" t="s">
        <v>569</v>
      </c>
      <c r="H62" s="143"/>
      <c r="I62" s="143"/>
      <c r="J62" s="137"/>
      <c r="K62" s="137"/>
      <c r="L62" s="137"/>
      <c r="M62" s="137"/>
      <c r="N62" s="137"/>
      <c r="O62" s="137"/>
      <c r="P62" s="137"/>
      <c r="Q62" s="137"/>
      <c r="R62" s="137"/>
      <c r="S62" s="137"/>
    </row>
  </sheetData>
  <hyperlinks>
    <hyperlink ref="F28" r:id="rId1" xr:uid="{00000000-0004-0000-0700-00000000000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5" tint="0.39997558519241921"/>
  </sheetPr>
  <dimension ref="A1:N115"/>
  <sheetViews>
    <sheetView zoomScale="60" zoomScaleNormal="60" workbookViewId="0">
      <pane ySplit="3" topLeftCell="A4" activePane="bottomLeft" state="frozen"/>
      <selection pane="bottomLeft" activeCell="A4" sqref="A4"/>
    </sheetView>
  </sheetViews>
  <sheetFormatPr defaultColWidth="9.109375" defaultRowHeight="14.4" x14ac:dyDescent="0.3"/>
  <cols>
    <col min="1" max="1" width="21.5546875" style="14" customWidth="1"/>
    <col min="2" max="2" width="33.44140625" style="14" customWidth="1"/>
    <col min="3" max="3" width="37" style="14" customWidth="1"/>
    <col min="4" max="4" width="16.109375" style="14" customWidth="1"/>
    <col min="5" max="5" width="12.44140625" style="14" customWidth="1"/>
    <col min="6" max="6" width="26.5546875" style="14" customWidth="1"/>
    <col min="7" max="7" width="12.44140625" style="14" customWidth="1"/>
    <col min="8" max="8" width="68.5546875" style="14" customWidth="1"/>
    <col min="9" max="9" width="63.44140625" style="14" customWidth="1"/>
    <col min="10" max="10" width="20.88671875" style="14" customWidth="1"/>
    <col min="11" max="11" width="22.88671875" style="14" customWidth="1"/>
    <col min="12" max="12" width="19.33203125" style="14" customWidth="1"/>
    <col min="13" max="14" width="16.5546875" style="14" customWidth="1"/>
    <col min="15" max="16384" width="9.109375" style="14"/>
  </cols>
  <sheetData>
    <row r="1" spans="1:14" ht="32.4" x14ac:dyDescent="0.6">
      <c r="A1" s="333" t="s">
        <v>1496</v>
      </c>
    </row>
    <row r="3" spans="1:14" ht="43.2" x14ac:dyDescent="0.3">
      <c r="A3" s="68" t="s">
        <v>1497</v>
      </c>
      <c r="B3" s="68" t="s">
        <v>1498</v>
      </c>
      <c r="C3" s="68" t="s">
        <v>1499</v>
      </c>
      <c r="D3" s="68" t="s">
        <v>1500</v>
      </c>
      <c r="E3" s="68" t="s">
        <v>437</v>
      </c>
      <c r="F3" s="68" t="s">
        <v>617</v>
      </c>
      <c r="G3" s="68" t="s">
        <v>1501</v>
      </c>
      <c r="H3" s="68" t="s">
        <v>1502</v>
      </c>
      <c r="I3" s="68" t="s">
        <v>1503</v>
      </c>
      <c r="J3" s="68" t="s">
        <v>1504</v>
      </c>
      <c r="K3" s="68" t="s">
        <v>1505</v>
      </c>
      <c r="L3" s="68" t="s">
        <v>1506</v>
      </c>
      <c r="M3" s="68" t="s">
        <v>1507</v>
      </c>
      <c r="N3" s="68" t="s">
        <v>1508</v>
      </c>
    </row>
    <row r="4" spans="1:14" ht="144" x14ac:dyDescent="0.3">
      <c r="A4" s="15" t="s">
        <v>1565</v>
      </c>
      <c r="B4" s="16" t="s">
        <v>398</v>
      </c>
      <c r="C4" s="17"/>
      <c r="D4" s="18" t="s">
        <v>438</v>
      </c>
      <c r="E4" s="19"/>
      <c r="F4" s="19" t="s">
        <v>405</v>
      </c>
      <c r="G4" s="19"/>
      <c r="H4" s="18" t="s">
        <v>1566</v>
      </c>
      <c r="I4" s="20"/>
      <c r="J4" s="20"/>
      <c r="K4" s="20"/>
      <c r="L4" s="18"/>
      <c r="M4" s="20"/>
      <c r="N4" s="21"/>
    </row>
    <row r="5" spans="1:14" ht="86.4" x14ac:dyDescent="0.3">
      <c r="A5" s="15" t="s">
        <v>1565</v>
      </c>
      <c r="B5" s="16" t="s">
        <v>398</v>
      </c>
      <c r="C5" s="17"/>
      <c r="D5" s="18" t="s">
        <v>438</v>
      </c>
      <c r="E5" s="19"/>
      <c r="F5" s="19" t="s">
        <v>405</v>
      </c>
      <c r="G5" s="19"/>
      <c r="H5" s="18" t="s">
        <v>406</v>
      </c>
      <c r="I5" s="20"/>
      <c r="J5" s="20"/>
      <c r="K5" s="20"/>
      <c r="L5" s="18"/>
      <c r="M5" s="20"/>
      <c r="N5" s="21"/>
    </row>
    <row r="6" spans="1:14" ht="57.6" x14ac:dyDescent="0.3">
      <c r="A6" s="15" t="s">
        <v>1565</v>
      </c>
      <c r="B6" s="16" t="s">
        <v>398</v>
      </c>
      <c r="C6" s="17"/>
      <c r="D6" s="18" t="s">
        <v>438</v>
      </c>
      <c r="E6" s="19"/>
      <c r="F6" s="19" t="s">
        <v>405</v>
      </c>
      <c r="G6" s="19"/>
      <c r="H6" s="18" t="s">
        <v>409</v>
      </c>
      <c r="I6" s="20"/>
      <c r="J6" s="20"/>
      <c r="K6" s="20"/>
      <c r="L6" s="18"/>
      <c r="M6" s="20"/>
      <c r="N6" s="21"/>
    </row>
    <row r="7" spans="1:14" x14ac:dyDescent="0.3">
      <c r="A7" s="15" t="s">
        <v>1565</v>
      </c>
      <c r="B7" s="16" t="s">
        <v>399</v>
      </c>
      <c r="C7" s="17"/>
      <c r="D7" s="18" t="s">
        <v>438</v>
      </c>
      <c r="E7" s="19"/>
      <c r="F7" s="19" t="s">
        <v>405</v>
      </c>
      <c r="G7" s="19"/>
      <c r="H7" s="18" t="s">
        <v>408</v>
      </c>
      <c r="I7" s="20"/>
      <c r="J7" s="20"/>
      <c r="K7" s="20"/>
      <c r="L7" s="18"/>
      <c r="M7" s="20"/>
      <c r="N7" s="21"/>
    </row>
    <row r="8" spans="1:14" x14ac:dyDescent="0.3">
      <c r="A8" s="15" t="s">
        <v>1565</v>
      </c>
      <c r="B8" s="16" t="s">
        <v>399</v>
      </c>
      <c r="C8" s="17"/>
      <c r="D8" s="18" t="s">
        <v>438</v>
      </c>
      <c r="E8" s="19"/>
      <c r="F8" s="19" t="s">
        <v>405</v>
      </c>
      <c r="G8" s="19"/>
      <c r="H8" s="18" t="s">
        <v>412</v>
      </c>
      <c r="I8" s="20"/>
      <c r="J8" s="20"/>
      <c r="K8" s="20"/>
      <c r="L8" s="18"/>
      <c r="M8" s="20"/>
      <c r="N8" s="21"/>
    </row>
    <row r="9" spans="1:14" x14ac:dyDescent="0.3">
      <c r="A9" s="15" t="s">
        <v>1565</v>
      </c>
      <c r="B9" s="16" t="s">
        <v>400</v>
      </c>
      <c r="C9" s="17"/>
      <c r="D9" s="18"/>
      <c r="E9" s="19"/>
      <c r="F9" s="19"/>
      <c r="G9" s="19"/>
      <c r="H9" s="18" t="s">
        <v>407</v>
      </c>
      <c r="I9" s="20"/>
      <c r="J9" s="20"/>
      <c r="K9" s="20"/>
      <c r="L9" s="18"/>
      <c r="M9" s="20"/>
      <c r="N9" s="21"/>
    </row>
    <row r="10" spans="1:14" x14ac:dyDescent="0.3">
      <c r="A10" s="15" t="s">
        <v>1565</v>
      </c>
      <c r="B10" s="16" t="s">
        <v>401</v>
      </c>
      <c r="C10" s="17"/>
      <c r="D10" s="18" t="s">
        <v>438</v>
      </c>
      <c r="E10" s="19"/>
      <c r="F10" s="19" t="s">
        <v>405</v>
      </c>
      <c r="G10" s="19"/>
      <c r="H10" s="18" t="s">
        <v>410</v>
      </c>
      <c r="I10" s="20"/>
      <c r="J10" s="20"/>
      <c r="K10" s="20"/>
      <c r="L10" s="18"/>
      <c r="M10" s="20"/>
      <c r="N10" s="21"/>
    </row>
    <row r="11" spans="1:14" ht="129.6" x14ac:dyDescent="0.3">
      <c r="A11" s="15" t="s">
        <v>1565</v>
      </c>
      <c r="B11" s="16" t="s">
        <v>401</v>
      </c>
      <c r="C11" s="17"/>
      <c r="D11" s="18" t="s">
        <v>438</v>
      </c>
      <c r="E11" s="19"/>
      <c r="F11" s="19" t="s">
        <v>405</v>
      </c>
      <c r="G11" s="19"/>
      <c r="H11" s="18" t="s">
        <v>411</v>
      </c>
      <c r="I11" s="20"/>
      <c r="J11" s="20"/>
      <c r="K11" s="20"/>
      <c r="L11" s="18"/>
      <c r="M11" s="20"/>
      <c r="N11" s="21"/>
    </row>
    <row r="12" spans="1:14" x14ac:dyDescent="0.3">
      <c r="A12" s="15" t="s">
        <v>1565</v>
      </c>
      <c r="B12" s="16" t="s">
        <v>401</v>
      </c>
      <c r="C12" s="17"/>
      <c r="D12" s="18" t="s">
        <v>438</v>
      </c>
      <c r="E12" s="19"/>
      <c r="F12" s="19" t="s">
        <v>405</v>
      </c>
      <c r="G12" s="19"/>
      <c r="H12" s="18" t="s">
        <v>2052</v>
      </c>
      <c r="I12" s="20"/>
      <c r="J12" s="20"/>
      <c r="K12" s="20"/>
      <c r="L12" s="18"/>
      <c r="M12" s="20"/>
      <c r="N12" s="21"/>
    </row>
    <row r="13" spans="1:14" ht="57.6" x14ac:dyDescent="0.3">
      <c r="A13" s="15" t="s">
        <v>1565</v>
      </c>
      <c r="B13" s="16" t="s">
        <v>401</v>
      </c>
      <c r="C13" s="17"/>
      <c r="D13" s="18" t="s">
        <v>438</v>
      </c>
      <c r="E13" s="19"/>
      <c r="F13" s="19" t="s">
        <v>405</v>
      </c>
      <c r="G13" s="19"/>
      <c r="H13" s="18" t="s">
        <v>414</v>
      </c>
      <c r="I13" s="20"/>
      <c r="J13" s="20"/>
      <c r="K13" s="20"/>
      <c r="L13" s="18"/>
      <c r="M13" s="20"/>
      <c r="N13" s="21"/>
    </row>
    <row r="14" spans="1:14" x14ac:dyDescent="0.3">
      <c r="A14" s="15" t="s">
        <v>1565</v>
      </c>
      <c r="B14" s="16" t="s">
        <v>402</v>
      </c>
      <c r="C14" s="17"/>
      <c r="D14" s="18"/>
      <c r="E14" s="19"/>
      <c r="F14" s="19"/>
      <c r="G14" s="19"/>
      <c r="H14" s="18" t="s">
        <v>407</v>
      </c>
      <c r="I14" s="20"/>
      <c r="J14" s="20"/>
      <c r="K14" s="20"/>
      <c r="L14" s="18"/>
      <c r="M14" s="20"/>
      <c r="N14" s="21"/>
    </row>
    <row r="15" spans="1:14" ht="57.6" x14ac:dyDescent="0.3">
      <c r="A15" s="15" t="s">
        <v>1565</v>
      </c>
      <c r="B15" s="16" t="s">
        <v>413</v>
      </c>
      <c r="C15" s="17"/>
      <c r="D15" s="18" t="s">
        <v>438</v>
      </c>
      <c r="E15" s="19"/>
      <c r="F15" s="19" t="s">
        <v>405</v>
      </c>
      <c r="G15" s="19"/>
      <c r="H15" s="18" t="s">
        <v>1567</v>
      </c>
      <c r="I15" s="20"/>
      <c r="J15" s="20"/>
      <c r="K15" s="20"/>
      <c r="L15" s="18"/>
      <c r="M15" s="20"/>
      <c r="N15" s="21"/>
    </row>
    <row r="16" spans="1:14" ht="43.2" x14ac:dyDescent="0.3">
      <c r="A16" s="15" t="s">
        <v>1565</v>
      </c>
      <c r="B16" s="16" t="s">
        <v>413</v>
      </c>
      <c r="C16" s="17"/>
      <c r="D16" s="18" t="s">
        <v>438</v>
      </c>
      <c r="E16" s="19"/>
      <c r="F16" s="19" t="s">
        <v>405</v>
      </c>
      <c r="G16" s="19"/>
      <c r="H16" s="18" t="s">
        <v>1568</v>
      </c>
      <c r="I16" s="20"/>
      <c r="J16" s="20"/>
      <c r="K16" s="20"/>
      <c r="L16" s="18"/>
      <c r="M16" s="20"/>
      <c r="N16" s="21"/>
    </row>
    <row r="17" spans="1:14" ht="43.2" x14ac:dyDescent="0.3">
      <c r="A17" s="15" t="s">
        <v>1565</v>
      </c>
      <c r="B17" s="16" t="s">
        <v>413</v>
      </c>
      <c r="C17" s="17"/>
      <c r="D17" s="18" t="s">
        <v>438</v>
      </c>
      <c r="E17" s="19"/>
      <c r="F17" s="19" t="s">
        <v>405</v>
      </c>
      <c r="G17" s="19"/>
      <c r="H17" s="18" t="s">
        <v>1569</v>
      </c>
      <c r="I17" s="20"/>
      <c r="J17" s="20"/>
      <c r="K17" s="20"/>
      <c r="L17" s="18"/>
      <c r="M17" s="20"/>
      <c r="N17" s="21"/>
    </row>
    <row r="18" spans="1:14" ht="28.8" x14ac:dyDescent="0.3">
      <c r="A18" s="15" t="s">
        <v>1565</v>
      </c>
      <c r="B18" s="16" t="s">
        <v>423</v>
      </c>
      <c r="C18" s="17"/>
      <c r="D18" s="18" t="s">
        <v>438</v>
      </c>
      <c r="E18" s="19"/>
      <c r="F18" s="19" t="s">
        <v>429</v>
      </c>
      <c r="G18" s="19"/>
      <c r="H18" s="18" t="s">
        <v>430</v>
      </c>
      <c r="I18" s="20"/>
      <c r="J18" s="20"/>
      <c r="K18" s="20"/>
      <c r="L18" s="18"/>
      <c r="M18" s="20"/>
      <c r="N18" s="21"/>
    </row>
    <row r="19" spans="1:14" ht="28.8" x14ac:dyDescent="0.3">
      <c r="A19" s="15" t="s">
        <v>1565</v>
      </c>
      <c r="B19" s="16" t="s">
        <v>423</v>
      </c>
      <c r="C19" s="17"/>
      <c r="D19" s="18" t="s">
        <v>438</v>
      </c>
      <c r="E19" s="19"/>
      <c r="F19" s="19" t="s">
        <v>429</v>
      </c>
      <c r="G19" s="19"/>
      <c r="H19" s="18" t="s">
        <v>431</v>
      </c>
      <c r="I19" s="20"/>
      <c r="J19" s="20"/>
      <c r="K19" s="20"/>
      <c r="L19" s="18"/>
      <c r="M19" s="20"/>
      <c r="N19" s="21"/>
    </row>
    <row r="20" spans="1:14" ht="57.6" x14ac:dyDescent="0.3">
      <c r="A20" s="15" t="s">
        <v>1565</v>
      </c>
      <c r="B20" s="16" t="s">
        <v>423</v>
      </c>
      <c r="C20" s="17"/>
      <c r="D20" s="18" t="s">
        <v>438</v>
      </c>
      <c r="E20" s="19"/>
      <c r="F20" s="19" t="s">
        <v>428</v>
      </c>
      <c r="G20" s="19"/>
      <c r="H20" s="18" t="s">
        <v>433</v>
      </c>
      <c r="I20" s="20"/>
      <c r="J20" s="20"/>
      <c r="K20" s="20"/>
      <c r="L20" s="18"/>
      <c r="M20" s="20"/>
      <c r="N20" s="21"/>
    </row>
    <row r="21" spans="1:14" x14ac:dyDescent="0.3">
      <c r="A21" s="15" t="s">
        <v>1565</v>
      </c>
      <c r="B21" s="16" t="s">
        <v>423</v>
      </c>
      <c r="C21" s="17"/>
      <c r="D21" s="18" t="s">
        <v>438</v>
      </c>
      <c r="E21" s="19"/>
      <c r="F21" s="19" t="s">
        <v>405</v>
      </c>
      <c r="G21" s="19"/>
      <c r="H21" s="18" t="s">
        <v>436</v>
      </c>
      <c r="I21" s="20"/>
      <c r="J21" s="20"/>
      <c r="K21" s="20"/>
      <c r="L21" s="18"/>
      <c r="M21" s="20"/>
      <c r="N21" s="21"/>
    </row>
    <row r="22" spans="1:14" x14ac:dyDescent="0.3">
      <c r="A22" s="15" t="s">
        <v>1565</v>
      </c>
      <c r="B22" s="16" t="s">
        <v>439</v>
      </c>
      <c r="C22" s="17"/>
      <c r="D22" s="18" t="s">
        <v>438</v>
      </c>
      <c r="E22" s="19">
        <v>41831</v>
      </c>
      <c r="F22" s="19" t="s">
        <v>440</v>
      </c>
      <c r="G22" s="19"/>
      <c r="H22" s="18" t="s">
        <v>441</v>
      </c>
      <c r="I22" s="20"/>
      <c r="J22" s="20"/>
      <c r="K22" s="20"/>
      <c r="L22" s="18"/>
      <c r="M22" s="20"/>
      <c r="N22" s="21"/>
    </row>
    <row r="23" spans="1:14" x14ac:dyDescent="0.3">
      <c r="A23" s="15" t="s">
        <v>1565</v>
      </c>
      <c r="B23" s="16" t="s">
        <v>451</v>
      </c>
      <c r="C23" s="17"/>
      <c r="D23" s="18"/>
      <c r="E23" s="19"/>
      <c r="F23" s="19"/>
      <c r="G23" s="19"/>
      <c r="H23" s="18"/>
      <c r="I23" s="20"/>
      <c r="J23" s="20"/>
      <c r="K23" s="20"/>
      <c r="L23" s="18"/>
      <c r="M23" s="20"/>
      <c r="N23" s="21"/>
    </row>
    <row r="24" spans="1:14" x14ac:dyDescent="0.3">
      <c r="A24" s="16" t="s">
        <v>443</v>
      </c>
      <c r="B24" s="16"/>
      <c r="C24" s="17"/>
      <c r="D24" s="18" t="s">
        <v>438</v>
      </c>
      <c r="E24" s="19">
        <v>41849</v>
      </c>
      <c r="F24" s="19" t="s">
        <v>405</v>
      </c>
      <c r="G24" s="19"/>
      <c r="H24" s="18" t="s">
        <v>444</v>
      </c>
      <c r="I24" s="20"/>
      <c r="J24" s="20"/>
      <c r="K24" s="20"/>
      <c r="L24" s="18"/>
      <c r="M24" s="20"/>
      <c r="N24" s="21"/>
    </row>
    <row r="25" spans="1:14" x14ac:dyDescent="0.3">
      <c r="A25" s="16" t="s">
        <v>443</v>
      </c>
      <c r="B25" s="16"/>
      <c r="C25" s="17"/>
      <c r="D25" s="18" t="s">
        <v>438</v>
      </c>
      <c r="E25" s="19">
        <v>41849</v>
      </c>
      <c r="F25" s="19" t="s">
        <v>405</v>
      </c>
      <c r="G25" s="19"/>
      <c r="H25" s="18" t="s">
        <v>445</v>
      </c>
      <c r="I25" s="20"/>
      <c r="J25" s="20"/>
      <c r="K25" s="20"/>
      <c r="L25" s="18"/>
      <c r="M25" s="20"/>
      <c r="N25" s="21"/>
    </row>
    <row r="26" spans="1:14" ht="28.8" x14ac:dyDescent="0.3">
      <c r="A26" s="16" t="s">
        <v>443</v>
      </c>
      <c r="B26" s="16"/>
      <c r="C26" s="17"/>
      <c r="D26" s="18" t="s">
        <v>438</v>
      </c>
      <c r="E26" s="19">
        <v>41849</v>
      </c>
      <c r="F26" s="19" t="s">
        <v>405</v>
      </c>
      <c r="G26" s="19"/>
      <c r="H26" s="18" t="s">
        <v>446</v>
      </c>
      <c r="I26" s="20"/>
      <c r="J26" s="20"/>
      <c r="K26" s="20"/>
      <c r="L26" s="18"/>
      <c r="M26" s="20"/>
      <c r="N26" s="21"/>
    </row>
    <row r="27" spans="1:14" ht="57.6" x14ac:dyDescent="0.3">
      <c r="A27" s="16" t="s">
        <v>443</v>
      </c>
      <c r="B27" s="16"/>
      <c r="C27" s="17"/>
      <c r="D27" s="18" t="s">
        <v>438</v>
      </c>
      <c r="E27" s="19">
        <v>41849</v>
      </c>
      <c r="F27" s="19" t="s">
        <v>405</v>
      </c>
      <c r="G27" s="19"/>
      <c r="H27" s="18" t="s">
        <v>447</v>
      </c>
      <c r="I27" s="20"/>
      <c r="J27" s="20"/>
      <c r="K27" s="20"/>
      <c r="L27" s="18"/>
      <c r="M27" s="20"/>
      <c r="N27" s="21"/>
    </row>
    <row r="28" spans="1:14" ht="28.8" x14ac:dyDescent="0.3">
      <c r="A28" s="16" t="s">
        <v>443</v>
      </c>
      <c r="B28" s="16"/>
      <c r="C28" s="17"/>
      <c r="D28" s="18" t="s">
        <v>455</v>
      </c>
      <c r="E28" s="19">
        <v>41886</v>
      </c>
      <c r="F28" s="19" t="s">
        <v>405</v>
      </c>
      <c r="G28" s="19"/>
      <c r="H28" s="18" t="s">
        <v>456</v>
      </c>
      <c r="I28" s="20"/>
      <c r="J28" s="20"/>
      <c r="K28" s="20"/>
      <c r="L28" s="18"/>
      <c r="M28" s="20"/>
      <c r="N28" s="21"/>
    </row>
    <row r="29" spans="1:14" ht="28.8" x14ac:dyDescent="0.3">
      <c r="A29" s="16" t="s">
        <v>443</v>
      </c>
      <c r="B29" s="16"/>
      <c r="C29" s="17"/>
      <c r="D29" s="18" t="s">
        <v>457</v>
      </c>
      <c r="E29" s="19">
        <v>41894</v>
      </c>
      <c r="F29" s="19" t="s">
        <v>405</v>
      </c>
      <c r="G29" s="19"/>
      <c r="H29" s="18" t="s">
        <v>458</v>
      </c>
      <c r="I29" s="20"/>
      <c r="J29" s="20"/>
      <c r="K29" s="20"/>
      <c r="L29" s="18"/>
      <c r="M29" s="20"/>
      <c r="N29" s="21"/>
    </row>
    <row r="30" spans="1:14" ht="43.2" x14ac:dyDescent="0.3">
      <c r="A30" s="16" t="s">
        <v>467</v>
      </c>
      <c r="B30" s="16"/>
      <c r="C30" s="17"/>
      <c r="D30" s="18" t="s">
        <v>438</v>
      </c>
      <c r="E30" s="19">
        <v>41901</v>
      </c>
      <c r="F30" s="19" t="s">
        <v>468</v>
      </c>
      <c r="G30" s="19"/>
      <c r="H30" s="18" t="s">
        <v>469</v>
      </c>
      <c r="I30" s="20"/>
      <c r="J30" s="20"/>
      <c r="K30" s="20"/>
      <c r="L30" s="18"/>
      <c r="M30" s="20"/>
      <c r="N30" s="21"/>
    </row>
    <row r="31" spans="1:14" x14ac:dyDescent="0.3">
      <c r="A31" s="15" t="s">
        <v>1570</v>
      </c>
      <c r="B31" s="16" t="s">
        <v>481</v>
      </c>
      <c r="C31" s="17"/>
      <c r="D31" s="18"/>
      <c r="E31" s="19"/>
      <c r="F31" s="19"/>
      <c r="G31" s="19"/>
      <c r="H31" s="18"/>
      <c r="I31" s="20"/>
      <c r="J31" s="20"/>
      <c r="K31" s="20"/>
      <c r="L31" s="18"/>
      <c r="M31" s="20"/>
      <c r="N31" s="21"/>
    </row>
    <row r="32" spans="1:14" ht="57.6" x14ac:dyDescent="0.3">
      <c r="A32" s="15" t="s">
        <v>1570</v>
      </c>
      <c r="B32" s="16" t="s">
        <v>481</v>
      </c>
      <c r="C32" s="17"/>
      <c r="D32" s="18" t="s">
        <v>438</v>
      </c>
      <c r="E32" s="19">
        <v>42039</v>
      </c>
      <c r="F32" s="19" t="s">
        <v>482</v>
      </c>
      <c r="G32" s="19"/>
      <c r="H32" s="18" t="s">
        <v>1571</v>
      </c>
      <c r="I32" s="20"/>
      <c r="J32" s="20"/>
      <c r="K32" s="20"/>
      <c r="L32" s="18"/>
      <c r="M32" s="20"/>
      <c r="N32" s="21"/>
    </row>
    <row r="33" spans="1:14" ht="28.8" x14ac:dyDescent="0.3">
      <c r="A33" s="15" t="s">
        <v>1570</v>
      </c>
      <c r="B33" s="16" t="s">
        <v>483</v>
      </c>
      <c r="C33" s="17"/>
      <c r="D33" s="18" t="s">
        <v>438</v>
      </c>
      <c r="E33" s="19">
        <v>42044</v>
      </c>
      <c r="F33" s="19" t="s">
        <v>405</v>
      </c>
      <c r="G33" s="19"/>
      <c r="H33" s="18" t="s">
        <v>1572</v>
      </c>
      <c r="I33" s="20"/>
      <c r="J33" s="20"/>
      <c r="K33" s="20"/>
      <c r="L33" s="18"/>
      <c r="M33" s="20"/>
      <c r="N33" s="21"/>
    </row>
    <row r="34" spans="1:14" x14ac:dyDescent="0.3">
      <c r="A34" s="15" t="s">
        <v>1570</v>
      </c>
      <c r="B34" s="16" t="s">
        <v>517</v>
      </c>
      <c r="C34" s="17"/>
      <c r="D34" s="18" t="s">
        <v>438</v>
      </c>
      <c r="E34" s="19">
        <v>42048</v>
      </c>
      <c r="F34" s="19" t="s">
        <v>428</v>
      </c>
      <c r="G34" s="19"/>
      <c r="H34" s="18" t="s">
        <v>1573</v>
      </c>
      <c r="I34" s="20"/>
      <c r="J34" s="20"/>
      <c r="K34" s="20"/>
      <c r="L34" s="18"/>
      <c r="M34" s="20"/>
      <c r="N34" s="21"/>
    </row>
    <row r="35" spans="1:14" ht="57.6" x14ac:dyDescent="0.3">
      <c r="A35" s="15" t="s">
        <v>1570</v>
      </c>
      <c r="B35" s="16" t="s">
        <v>517</v>
      </c>
      <c r="C35" s="17"/>
      <c r="D35" s="18" t="s">
        <v>438</v>
      </c>
      <c r="E35" s="19">
        <v>42048</v>
      </c>
      <c r="F35" s="19" t="s">
        <v>403</v>
      </c>
      <c r="G35" s="19"/>
      <c r="H35" s="18" t="s">
        <v>518</v>
      </c>
      <c r="I35" s="20"/>
      <c r="J35" s="20"/>
      <c r="K35" s="20"/>
      <c r="L35" s="18"/>
      <c r="M35" s="20"/>
      <c r="N35" s="21"/>
    </row>
    <row r="36" spans="1:14" ht="28.8" x14ac:dyDescent="0.3">
      <c r="A36" s="15" t="s">
        <v>1570</v>
      </c>
      <c r="B36" s="16" t="s">
        <v>524</v>
      </c>
      <c r="C36" s="17"/>
      <c r="D36" s="18" t="s">
        <v>438</v>
      </c>
      <c r="E36" s="19">
        <v>42048</v>
      </c>
      <c r="F36" s="19" t="s">
        <v>525</v>
      </c>
      <c r="G36" s="19"/>
      <c r="H36" s="18" t="s">
        <v>526</v>
      </c>
      <c r="I36" s="20"/>
      <c r="J36" s="20"/>
      <c r="K36" s="20"/>
      <c r="L36" s="18"/>
      <c r="M36" s="20"/>
      <c r="N36" s="21"/>
    </row>
    <row r="37" spans="1:14" ht="57.6" x14ac:dyDescent="0.3">
      <c r="A37" s="15" t="s">
        <v>1570</v>
      </c>
      <c r="B37" s="16" t="s">
        <v>528</v>
      </c>
      <c r="C37" s="17"/>
      <c r="D37" s="18" t="s">
        <v>438</v>
      </c>
      <c r="E37" s="19">
        <v>42060</v>
      </c>
      <c r="F37" s="19" t="s">
        <v>405</v>
      </c>
      <c r="G37" s="19"/>
      <c r="H37" s="18" t="s">
        <v>529</v>
      </c>
      <c r="I37" s="20"/>
      <c r="J37" s="20"/>
      <c r="K37" s="20"/>
      <c r="L37" s="18"/>
      <c r="M37" s="20"/>
      <c r="N37" s="21"/>
    </row>
    <row r="38" spans="1:14" ht="28.8" x14ac:dyDescent="0.3">
      <c r="A38" s="15" t="s">
        <v>1570</v>
      </c>
      <c r="B38" s="16" t="s">
        <v>532</v>
      </c>
      <c r="C38" s="17"/>
      <c r="D38" s="18" t="s">
        <v>438</v>
      </c>
      <c r="E38" s="19">
        <v>42062</v>
      </c>
      <c r="F38" s="19" t="s">
        <v>405</v>
      </c>
      <c r="G38" s="19"/>
      <c r="H38" s="18" t="s">
        <v>533</v>
      </c>
      <c r="I38" s="20"/>
      <c r="J38" s="20"/>
      <c r="K38" s="20"/>
      <c r="L38" s="18"/>
      <c r="M38" s="20"/>
      <c r="N38" s="21"/>
    </row>
    <row r="39" spans="1:14" x14ac:dyDescent="0.3">
      <c r="A39" s="15" t="s">
        <v>1570</v>
      </c>
      <c r="B39" s="16" t="s">
        <v>532</v>
      </c>
      <c r="C39" s="17"/>
      <c r="D39" s="18" t="s">
        <v>438</v>
      </c>
      <c r="E39" s="19">
        <v>42066</v>
      </c>
      <c r="F39" s="19" t="s">
        <v>428</v>
      </c>
      <c r="G39" s="19"/>
      <c r="H39" s="18" t="s">
        <v>538</v>
      </c>
      <c r="I39" s="20"/>
      <c r="J39" s="20"/>
      <c r="K39" s="20"/>
      <c r="L39" s="18"/>
      <c r="M39" s="20"/>
      <c r="N39" s="21"/>
    </row>
    <row r="40" spans="1:14" ht="43.2" x14ac:dyDescent="0.3">
      <c r="A40" s="15" t="s">
        <v>1570</v>
      </c>
      <c r="B40" s="16" t="s">
        <v>532</v>
      </c>
      <c r="C40" s="17"/>
      <c r="D40" s="18" t="s">
        <v>438</v>
      </c>
      <c r="E40" s="19">
        <v>42066</v>
      </c>
      <c r="F40" s="19" t="s">
        <v>405</v>
      </c>
      <c r="G40" s="19"/>
      <c r="H40" s="18" t="s">
        <v>1574</v>
      </c>
      <c r="I40" s="20"/>
      <c r="J40" s="20"/>
      <c r="K40" s="20"/>
      <c r="L40" s="18"/>
      <c r="M40" s="20"/>
      <c r="N40" s="21"/>
    </row>
    <row r="41" spans="1:14" ht="28.8" x14ac:dyDescent="0.3">
      <c r="A41" s="15" t="s">
        <v>1570</v>
      </c>
      <c r="B41" s="16" t="s">
        <v>532</v>
      </c>
      <c r="C41" s="17"/>
      <c r="D41" s="18" t="s">
        <v>438</v>
      </c>
      <c r="E41" s="19">
        <v>42066</v>
      </c>
      <c r="F41" s="19" t="s">
        <v>539</v>
      </c>
      <c r="G41" s="19"/>
      <c r="H41" s="18" t="s">
        <v>540</v>
      </c>
      <c r="I41" s="20"/>
      <c r="J41" s="20"/>
      <c r="K41" s="20"/>
      <c r="L41" s="18"/>
      <c r="M41" s="20"/>
      <c r="N41" s="21"/>
    </row>
    <row r="42" spans="1:14" x14ac:dyDescent="0.3">
      <c r="A42" s="15" t="s">
        <v>1570</v>
      </c>
      <c r="B42" s="16" t="s">
        <v>588</v>
      </c>
      <c r="C42" s="17"/>
      <c r="D42" s="18" t="s">
        <v>438</v>
      </c>
      <c r="E42" s="19">
        <v>42090</v>
      </c>
      <c r="F42" s="19" t="s">
        <v>539</v>
      </c>
      <c r="G42" s="19"/>
      <c r="H42" s="18" t="s">
        <v>592</v>
      </c>
      <c r="I42" s="20"/>
      <c r="J42" s="20"/>
      <c r="K42" s="20"/>
      <c r="L42" s="18"/>
      <c r="M42" s="20"/>
      <c r="N42" s="21"/>
    </row>
    <row r="43" spans="1:14" x14ac:dyDescent="0.3">
      <c r="A43" s="15" t="s">
        <v>1570</v>
      </c>
      <c r="B43" s="16" t="s">
        <v>588</v>
      </c>
      <c r="C43" s="17"/>
      <c r="D43" s="18" t="s">
        <v>438</v>
      </c>
      <c r="E43" s="19">
        <v>42090</v>
      </c>
      <c r="F43" s="19" t="s">
        <v>589</v>
      </c>
      <c r="G43" s="19"/>
      <c r="H43" s="18" t="s">
        <v>590</v>
      </c>
      <c r="I43" s="20"/>
      <c r="J43" s="20"/>
      <c r="K43" s="20"/>
      <c r="L43" s="18"/>
      <c r="M43" s="20"/>
      <c r="N43" s="21"/>
    </row>
    <row r="44" spans="1:14" x14ac:dyDescent="0.3">
      <c r="A44" s="15" t="s">
        <v>1570</v>
      </c>
      <c r="B44" s="16" t="s">
        <v>588</v>
      </c>
      <c r="C44" s="17"/>
      <c r="D44" s="18" t="s">
        <v>438</v>
      </c>
      <c r="E44" s="19">
        <v>42090</v>
      </c>
      <c r="F44" s="19" t="s">
        <v>405</v>
      </c>
      <c r="G44" s="19"/>
      <c r="H44" s="18" t="s">
        <v>591</v>
      </c>
      <c r="I44" s="20"/>
      <c r="J44" s="20"/>
      <c r="K44" s="20"/>
      <c r="L44" s="18"/>
      <c r="M44" s="20"/>
      <c r="N44" s="21"/>
    </row>
    <row r="45" spans="1:14" ht="28.8" x14ac:dyDescent="0.3">
      <c r="A45" s="15" t="s">
        <v>1570</v>
      </c>
      <c r="B45" s="16" t="s">
        <v>605</v>
      </c>
      <c r="C45" s="17"/>
      <c r="D45" s="18" t="s">
        <v>438</v>
      </c>
      <c r="E45" s="19">
        <v>42094</v>
      </c>
      <c r="F45" s="19" t="s">
        <v>428</v>
      </c>
      <c r="G45" s="19"/>
      <c r="H45" s="18" t="s">
        <v>609</v>
      </c>
      <c r="I45" s="20"/>
      <c r="J45" s="20"/>
      <c r="K45" s="20"/>
      <c r="L45" s="18"/>
      <c r="M45" s="20"/>
      <c r="N45" s="21"/>
    </row>
    <row r="46" spans="1:14" ht="28.8" x14ac:dyDescent="0.3">
      <c r="A46" s="15" t="s">
        <v>1570</v>
      </c>
      <c r="B46" s="16" t="s">
        <v>605</v>
      </c>
      <c r="C46" s="17"/>
      <c r="D46" s="18" t="s">
        <v>438</v>
      </c>
      <c r="E46" s="19">
        <v>42094</v>
      </c>
      <c r="F46" s="19" t="s">
        <v>405</v>
      </c>
      <c r="G46" s="19"/>
      <c r="H46" s="18" t="s">
        <v>610</v>
      </c>
      <c r="I46" s="20"/>
      <c r="J46" s="20"/>
      <c r="K46" s="20"/>
      <c r="L46" s="18"/>
      <c r="M46" s="20"/>
      <c r="N46" s="21"/>
    </row>
    <row r="47" spans="1:14" x14ac:dyDescent="0.3">
      <c r="A47" s="15" t="s">
        <v>1570</v>
      </c>
      <c r="B47" s="16" t="s">
        <v>605</v>
      </c>
      <c r="C47" s="17"/>
      <c r="D47" s="18" t="s">
        <v>438</v>
      </c>
      <c r="E47" s="19">
        <v>42093</v>
      </c>
      <c r="F47" s="19" t="s">
        <v>589</v>
      </c>
      <c r="G47" s="19"/>
      <c r="H47" s="18" t="s">
        <v>606</v>
      </c>
      <c r="I47" s="20"/>
      <c r="J47" s="20"/>
      <c r="K47" s="20"/>
      <c r="L47" s="18"/>
      <c r="M47" s="20"/>
      <c r="N47" s="21"/>
    </row>
    <row r="48" spans="1:14" ht="43.2" x14ac:dyDescent="0.3">
      <c r="A48" s="15" t="s">
        <v>1570</v>
      </c>
      <c r="B48" s="16" t="s">
        <v>615</v>
      </c>
      <c r="C48" s="17"/>
      <c r="D48" s="18" t="s">
        <v>438</v>
      </c>
      <c r="E48" s="19">
        <v>42101</v>
      </c>
      <c r="F48" s="19" t="s">
        <v>589</v>
      </c>
      <c r="G48" s="19"/>
      <c r="H48" s="18" t="s">
        <v>614</v>
      </c>
      <c r="I48" s="20"/>
      <c r="J48" s="20"/>
      <c r="K48" s="20"/>
      <c r="L48" s="18"/>
      <c r="M48" s="20"/>
      <c r="N48" s="21"/>
    </row>
    <row r="49" spans="1:14" x14ac:dyDescent="0.3">
      <c r="A49" s="15"/>
      <c r="B49" s="16"/>
      <c r="C49" s="17"/>
      <c r="D49" s="18"/>
      <c r="E49" s="19"/>
      <c r="F49" s="19"/>
      <c r="G49" s="19"/>
      <c r="H49" s="18"/>
      <c r="I49" s="20"/>
      <c r="J49" s="20"/>
      <c r="K49" s="20"/>
      <c r="L49" s="18"/>
      <c r="M49" s="20"/>
      <c r="N49" s="21"/>
    </row>
    <row r="50" spans="1:14" x14ac:dyDescent="0.3">
      <c r="A50" s="15" t="s">
        <v>1509</v>
      </c>
      <c r="B50" s="16" t="s">
        <v>1601</v>
      </c>
      <c r="C50" s="17" t="s">
        <v>1602</v>
      </c>
      <c r="D50" s="18" t="s">
        <v>438</v>
      </c>
      <c r="E50" s="19">
        <v>42160</v>
      </c>
      <c r="F50" s="19" t="s">
        <v>397</v>
      </c>
      <c r="G50" s="19"/>
      <c r="H50" s="18" t="s">
        <v>1575</v>
      </c>
      <c r="I50" s="20"/>
      <c r="J50" s="20" t="s">
        <v>407</v>
      </c>
      <c r="K50" s="20" t="s">
        <v>1515</v>
      </c>
      <c r="L50" s="18" t="s">
        <v>1515</v>
      </c>
      <c r="M50" s="20" t="s">
        <v>1515</v>
      </c>
      <c r="N50" s="21"/>
    </row>
    <row r="51" spans="1:14" ht="28.8" x14ac:dyDescent="0.3">
      <c r="A51" s="15" t="s">
        <v>1509</v>
      </c>
      <c r="B51" s="16" t="s">
        <v>1601</v>
      </c>
      <c r="C51" s="17" t="s">
        <v>1602</v>
      </c>
      <c r="D51" s="18" t="s">
        <v>438</v>
      </c>
      <c r="E51" s="19">
        <v>42160</v>
      </c>
      <c r="F51" s="19" t="s">
        <v>403</v>
      </c>
      <c r="G51" s="19" t="s">
        <v>1576</v>
      </c>
      <c r="H51" s="18" t="s">
        <v>1577</v>
      </c>
      <c r="I51" s="20" t="s">
        <v>1578</v>
      </c>
      <c r="J51" s="20"/>
      <c r="K51" s="20"/>
      <c r="L51" s="18"/>
      <c r="M51" s="20"/>
      <c r="N51" s="21"/>
    </row>
    <row r="52" spans="1:14" ht="28.8" x14ac:dyDescent="0.3">
      <c r="A52" s="15" t="s">
        <v>1509</v>
      </c>
      <c r="B52" s="16" t="s">
        <v>1601</v>
      </c>
      <c r="C52" s="17" t="s">
        <v>1602</v>
      </c>
      <c r="D52" s="18" t="s">
        <v>438</v>
      </c>
      <c r="E52" s="19">
        <v>42160</v>
      </c>
      <c r="F52" s="19" t="s">
        <v>403</v>
      </c>
      <c r="G52" s="19" t="s">
        <v>1579</v>
      </c>
      <c r="H52" s="18" t="s">
        <v>1580</v>
      </c>
      <c r="I52" s="20" t="s">
        <v>1581</v>
      </c>
      <c r="J52" s="20" t="s">
        <v>407</v>
      </c>
      <c r="K52" s="20" t="s">
        <v>1515</v>
      </c>
      <c r="L52" s="18" t="s">
        <v>1515</v>
      </c>
      <c r="M52" s="20" t="s">
        <v>1515</v>
      </c>
      <c r="N52" s="21"/>
    </row>
    <row r="53" spans="1:14" ht="28.8" x14ac:dyDescent="0.3">
      <c r="A53" s="15" t="s">
        <v>1509</v>
      </c>
      <c r="B53" s="16" t="s">
        <v>1601</v>
      </c>
      <c r="C53" s="17" t="s">
        <v>1602</v>
      </c>
      <c r="D53" s="18" t="s">
        <v>438</v>
      </c>
      <c r="E53" s="19">
        <v>42160</v>
      </c>
      <c r="F53" s="19" t="s">
        <v>403</v>
      </c>
      <c r="G53" s="19" t="s">
        <v>1576</v>
      </c>
      <c r="H53" s="18" t="s">
        <v>1907</v>
      </c>
      <c r="I53" s="20" t="s">
        <v>1581</v>
      </c>
      <c r="J53" s="20" t="s">
        <v>407</v>
      </c>
      <c r="K53" s="20" t="s">
        <v>1515</v>
      </c>
      <c r="L53" s="18" t="s">
        <v>1515</v>
      </c>
      <c r="M53" s="20" t="s">
        <v>1515</v>
      </c>
      <c r="N53" s="21"/>
    </row>
    <row r="54" spans="1:14" ht="28.8" x14ac:dyDescent="0.3">
      <c r="A54" s="15" t="s">
        <v>1509</v>
      </c>
      <c r="B54" s="16" t="s">
        <v>1601</v>
      </c>
      <c r="C54" s="17" t="s">
        <v>1602</v>
      </c>
      <c r="D54" s="18" t="s">
        <v>438</v>
      </c>
      <c r="E54" s="19">
        <v>42160</v>
      </c>
      <c r="F54" s="19" t="s">
        <v>403</v>
      </c>
      <c r="G54" s="19" t="s">
        <v>1582</v>
      </c>
      <c r="H54" s="18" t="s">
        <v>1583</v>
      </c>
      <c r="I54" s="20" t="s">
        <v>1581</v>
      </c>
      <c r="J54" s="20" t="s">
        <v>407</v>
      </c>
      <c r="K54" s="20" t="s">
        <v>1515</v>
      </c>
      <c r="L54" s="18" t="s">
        <v>1515</v>
      </c>
      <c r="M54" s="20" t="s">
        <v>1515</v>
      </c>
      <c r="N54" s="21"/>
    </row>
    <row r="55" spans="1:14" ht="28.8" x14ac:dyDescent="0.3">
      <c r="A55" s="15" t="s">
        <v>1509</v>
      </c>
      <c r="B55" s="16" t="s">
        <v>1601</v>
      </c>
      <c r="C55" s="17" t="s">
        <v>1602</v>
      </c>
      <c r="D55" s="18" t="s">
        <v>438</v>
      </c>
      <c r="E55" s="19">
        <v>42160</v>
      </c>
      <c r="F55" s="19" t="s">
        <v>403</v>
      </c>
      <c r="G55" s="19" t="s">
        <v>656</v>
      </c>
      <c r="H55" s="18" t="s">
        <v>1584</v>
      </c>
      <c r="I55" s="20" t="s">
        <v>1585</v>
      </c>
      <c r="J55" s="20" t="s">
        <v>407</v>
      </c>
      <c r="K55" s="20" t="s">
        <v>1515</v>
      </c>
      <c r="L55" s="18" t="s">
        <v>1515</v>
      </c>
      <c r="M55" s="20" t="s">
        <v>1515</v>
      </c>
      <c r="N55" s="21"/>
    </row>
    <row r="56" spans="1:14" ht="28.8" x14ac:dyDescent="0.3">
      <c r="A56" s="15" t="s">
        <v>1509</v>
      </c>
      <c r="B56" s="16" t="s">
        <v>1601</v>
      </c>
      <c r="C56" s="17" t="s">
        <v>1602</v>
      </c>
      <c r="D56" s="18" t="s">
        <v>438</v>
      </c>
      <c r="E56" s="19">
        <v>42160</v>
      </c>
      <c r="F56" s="19" t="s">
        <v>403</v>
      </c>
      <c r="G56" s="19" t="s">
        <v>1586</v>
      </c>
      <c r="H56" s="18" t="s">
        <v>1587</v>
      </c>
      <c r="I56" s="20" t="s">
        <v>1585</v>
      </c>
      <c r="J56" s="20"/>
      <c r="K56" s="20"/>
      <c r="L56" s="18"/>
      <c r="M56" s="20"/>
      <c r="N56" s="21"/>
    </row>
    <row r="57" spans="1:14" ht="28.8" x14ac:dyDescent="0.3">
      <c r="A57" s="15" t="s">
        <v>1509</v>
      </c>
      <c r="B57" s="16" t="s">
        <v>1601</v>
      </c>
      <c r="C57" s="17" t="s">
        <v>1602</v>
      </c>
      <c r="D57" s="18" t="s">
        <v>438</v>
      </c>
      <c r="E57" s="19">
        <v>42160</v>
      </c>
      <c r="F57" s="19"/>
      <c r="G57" s="19"/>
      <c r="H57" s="18" t="s">
        <v>1600</v>
      </c>
      <c r="I57" s="20" t="s">
        <v>1588</v>
      </c>
      <c r="J57" s="20" t="s">
        <v>407</v>
      </c>
      <c r="K57" s="20" t="s">
        <v>1515</v>
      </c>
      <c r="L57" s="18" t="s">
        <v>1515</v>
      </c>
      <c r="M57" s="20" t="s">
        <v>1515</v>
      </c>
      <c r="N57" s="21"/>
    </row>
    <row r="58" spans="1:14" ht="28.8" x14ac:dyDescent="0.3">
      <c r="A58" s="15" t="s">
        <v>1509</v>
      </c>
      <c r="B58" s="16" t="s">
        <v>1601</v>
      </c>
      <c r="C58" s="17" t="s">
        <v>1602</v>
      </c>
      <c r="D58" s="18" t="s">
        <v>438</v>
      </c>
      <c r="E58" s="19">
        <v>42160</v>
      </c>
      <c r="F58" s="19" t="s">
        <v>403</v>
      </c>
      <c r="G58" s="19" t="s">
        <v>1589</v>
      </c>
      <c r="H58" s="18" t="s">
        <v>1590</v>
      </c>
      <c r="I58" s="20" t="s">
        <v>1591</v>
      </c>
      <c r="J58" s="20" t="s">
        <v>407</v>
      </c>
      <c r="K58" s="20" t="s">
        <v>1515</v>
      </c>
      <c r="L58" s="18" t="s">
        <v>1515</v>
      </c>
      <c r="M58" s="20" t="s">
        <v>1515</v>
      </c>
      <c r="N58" s="21"/>
    </row>
    <row r="59" spans="1:14" ht="28.8" x14ac:dyDescent="0.3">
      <c r="A59" s="15" t="s">
        <v>1509</v>
      </c>
      <c r="B59" s="16" t="s">
        <v>1601</v>
      </c>
      <c r="C59" s="17" t="s">
        <v>1602</v>
      </c>
      <c r="D59" s="18" t="s">
        <v>438</v>
      </c>
      <c r="E59" s="19">
        <v>42160</v>
      </c>
      <c r="F59" s="19" t="s">
        <v>403</v>
      </c>
      <c r="G59" s="19" t="s">
        <v>1592</v>
      </c>
      <c r="H59" s="18" t="s">
        <v>1593</v>
      </c>
      <c r="I59" s="20" t="s">
        <v>1591</v>
      </c>
      <c r="J59" s="20"/>
      <c r="K59" s="20"/>
      <c r="L59" s="18"/>
      <c r="M59" s="20"/>
      <c r="N59" s="21"/>
    </row>
    <row r="60" spans="1:14" ht="43.2" x14ac:dyDescent="0.3">
      <c r="A60" s="15" t="s">
        <v>1509</v>
      </c>
      <c r="B60" s="16" t="s">
        <v>1603</v>
      </c>
      <c r="C60" s="17"/>
      <c r="D60" s="18" t="s">
        <v>438</v>
      </c>
      <c r="E60" s="19">
        <v>42163</v>
      </c>
      <c r="F60" s="19" t="s">
        <v>405</v>
      </c>
      <c r="G60" s="19" t="s">
        <v>1604</v>
      </c>
      <c r="H60" s="18" t="s">
        <v>1607</v>
      </c>
      <c r="I60" s="20" t="s">
        <v>1605</v>
      </c>
      <c r="J60" s="20" t="s">
        <v>1608</v>
      </c>
      <c r="K60" s="20"/>
      <c r="L60" s="18"/>
      <c r="M60" s="20"/>
      <c r="N60" s="21"/>
    </row>
    <row r="61" spans="1:14" ht="43.2" x14ac:dyDescent="0.3">
      <c r="A61" s="15" t="s">
        <v>1509</v>
      </c>
      <c r="B61" s="16" t="s">
        <v>1603</v>
      </c>
      <c r="C61" s="17"/>
      <c r="D61" s="18" t="s">
        <v>438</v>
      </c>
      <c r="E61" s="19">
        <v>42163</v>
      </c>
      <c r="F61" s="19" t="s">
        <v>405</v>
      </c>
      <c r="G61" s="19" t="s">
        <v>1041</v>
      </c>
      <c r="H61" s="18" t="s">
        <v>1610</v>
      </c>
      <c r="I61" s="20" t="s">
        <v>1606</v>
      </c>
      <c r="J61" s="20" t="s">
        <v>1609</v>
      </c>
      <c r="K61" s="20"/>
      <c r="L61" s="18"/>
      <c r="M61" s="20"/>
      <c r="N61" s="21"/>
    </row>
    <row r="62" spans="1:14" ht="72" x14ac:dyDescent="0.3">
      <c r="A62" s="69" t="s">
        <v>1509</v>
      </c>
      <c r="B62" s="20" t="s">
        <v>1613</v>
      </c>
      <c r="C62" s="17"/>
      <c r="D62" s="18" t="s">
        <v>438</v>
      </c>
      <c r="E62" s="19">
        <v>42165</v>
      </c>
      <c r="F62" s="19" t="s">
        <v>468</v>
      </c>
      <c r="G62" s="19"/>
      <c r="H62" s="18" t="s">
        <v>1611</v>
      </c>
      <c r="I62" s="20" t="s">
        <v>1612</v>
      </c>
      <c r="J62" s="20"/>
      <c r="K62" s="20"/>
      <c r="L62" s="18"/>
      <c r="M62" s="20"/>
      <c r="N62" s="21"/>
    </row>
    <row r="63" spans="1:14" ht="28.8" x14ac:dyDescent="0.3">
      <c r="A63" s="70" t="s">
        <v>1617</v>
      </c>
      <c r="B63" s="22" t="s">
        <v>1618</v>
      </c>
      <c r="C63" s="22"/>
      <c r="D63" s="27" t="s">
        <v>438</v>
      </c>
      <c r="E63" s="19">
        <v>42181</v>
      </c>
      <c r="F63" s="19" t="s">
        <v>428</v>
      </c>
      <c r="G63" s="19" t="s">
        <v>1616</v>
      </c>
      <c r="H63" s="18" t="s">
        <v>1619</v>
      </c>
      <c r="I63" s="20"/>
      <c r="J63" s="20"/>
      <c r="K63" s="20"/>
      <c r="L63" s="18"/>
      <c r="M63" s="20"/>
      <c r="N63" s="21"/>
    </row>
    <row r="64" spans="1:14" ht="28.8" x14ac:dyDescent="0.3">
      <c r="A64" s="70" t="s">
        <v>1617</v>
      </c>
      <c r="B64" s="22" t="s">
        <v>1618</v>
      </c>
      <c r="C64" s="22"/>
      <c r="D64" s="27" t="s">
        <v>438</v>
      </c>
      <c r="E64" s="19">
        <v>42181</v>
      </c>
      <c r="F64" s="19" t="s">
        <v>405</v>
      </c>
      <c r="G64" s="19" t="s">
        <v>1623</v>
      </c>
      <c r="H64" s="18" t="s">
        <v>1620</v>
      </c>
      <c r="I64" s="20"/>
      <c r="J64" s="20"/>
      <c r="K64" s="20"/>
      <c r="L64" s="18"/>
      <c r="M64" s="20"/>
      <c r="N64" s="21"/>
    </row>
    <row r="65" spans="1:14" x14ac:dyDescent="0.3">
      <c r="A65" s="70" t="s">
        <v>1617</v>
      </c>
      <c r="B65" s="22" t="s">
        <v>1618</v>
      </c>
      <c r="C65" s="22"/>
      <c r="D65" s="27" t="s">
        <v>438</v>
      </c>
      <c r="E65" s="19">
        <v>42181</v>
      </c>
      <c r="F65" s="19" t="s">
        <v>405</v>
      </c>
      <c r="G65" s="19" t="s">
        <v>1624</v>
      </c>
      <c r="H65" s="18" t="s">
        <v>1621</v>
      </c>
      <c r="I65" s="20"/>
      <c r="J65" s="20"/>
      <c r="K65" s="20"/>
      <c r="L65" s="18"/>
      <c r="M65" s="20"/>
      <c r="N65" s="21"/>
    </row>
    <row r="66" spans="1:14" ht="28.8" x14ac:dyDescent="0.3">
      <c r="A66" s="70" t="s">
        <v>1617</v>
      </c>
      <c r="B66" s="22" t="s">
        <v>1618</v>
      </c>
      <c r="C66" s="22"/>
      <c r="D66" s="27" t="s">
        <v>438</v>
      </c>
      <c r="E66" s="19">
        <v>42181</v>
      </c>
      <c r="F66" s="19" t="s">
        <v>405</v>
      </c>
      <c r="G66" s="19" t="s">
        <v>1625</v>
      </c>
      <c r="H66" s="18" t="s">
        <v>1622</v>
      </c>
      <c r="I66" s="20"/>
      <c r="J66" s="20"/>
      <c r="K66" s="20"/>
      <c r="L66" s="18"/>
      <c r="M66" s="20"/>
      <c r="N66" s="21"/>
    </row>
    <row r="67" spans="1:14" ht="28.8" x14ac:dyDescent="0.3">
      <c r="A67" s="70" t="s">
        <v>1617</v>
      </c>
      <c r="B67" s="22" t="s">
        <v>1618</v>
      </c>
      <c r="C67" s="22"/>
      <c r="D67" s="27" t="s">
        <v>438</v>
      </c>
      <c r="E67" s="19">
        <v>42181</v>
      </c>
      <c r="F67" s="19" t="s">
        <v>589</v>
      </c>
      <c r="G67" s="19"/>
      <c r="H67" s="18" t="s">
        <v>1626</v>
      </c>
      <c r="I67" s="20" t="s">
        <v>1627</v>
      </c>
      <c r="J67" s="20"/>
      <c r="K67" s="20"/>
      <c r="L67" s="18"/>
      <c r="M67" s="20"/>
      <c r="N67" s="21"/>
    </row>
    <row r="68" spans="1:14" x14ac:dyDescent="0.3">
      <c r="A68" s="70" t="s">
        <v>1617</v>
      </c>
      <c r="B68" s="16" t="s">
        <v>1863</v>
      </c>
      <c r="C68" s="17"/>
      <c r="D68" s="18" t="s">
        <v>1864</v>
      </c>
      <c r="E68" s="19">
        <v>42199</v>
      </c>
      <c r="F68" s="19" t="s">
        <v>1865</v>
      </c>
      <c r="G68" s="19"/>
      <c r="H68" s="18" t="s">
        <v>1866</v>
      </c>
      <c r="I68" s="20" t="s">
        <v>1867</v>
      </c>
      <c r="J68" s="20"/>
      <c r="K68" s="20"/>
      <c r="L68" s="18"/>
      <c r="M68" s="20"/>
      <c r="N68" s="21"/>
    </row>
    <row r="69" spans="1:14" ht="43.2" x14ac:dyDescent="0.3">
      <c r="A69" s="23" t="s">
        <v>1617</v>
      </c>
      <c r="B69" s="23" t="s">
        <v>1869</v>
      </c>
      <c r="C69" s="23" t="s">
        <v>1870</v>
      </c>
      <c r="D69" s="24" t="s">
        <v>438</v>
      </c>
      <c r="E69" s="25">
        <v>42205</v>
      </c>
      <c r="F69" s="26" t="s">
        <v>589</v>
      </c>
      <c r="G69" s="26"/>
      <c r="H69" s="27" t="s">
        <v>1871</v>
      </c>
      <c r="I69" s="28" t="s">
        <v>1872</v>
      </c>
      <c r="J69" s="20"/>
      <c r="K69" s="20"/>
      <c r="L69" s="18"/>
      <c r="M69" s="20"/>
      <c r="N69" s="21"/>
    </row>
    <row r="70" spans="1:14" x14ac:dyDescent="0.3">
      <c r="A70" s="23" t="s">
        <v>1617</v>
      </c>
      <c r="B70" s="23" t="s">
        <v>1869</v>
      </c>
      <c r="C70" s="23" t="s">
        <v>1870</v>
      </c>
      <c r="D70" s="24" t="s">
        <v>438</v>
      </c>
      <c r="E70" s="25">
        <v>42205</v>
      </c>
      <c r="F70" s="26" t="s">
        <v>589</v>
      </c>
      <c r="G70" s="26"/>
      <c r="H70" s="27" t="s">
        <v>1874</v>
      </c>
      <c r="I70" s="28" t="s">
        <v>1875</v>
      </c>
      <c r="J70" s="20" t="s">
        <v>407</v>
      </c>
      <c r="K70" s="20"/>
      <c r="L70" s="18"/>
      <c r="M70" s="20"/>
      <c r="N70" s="21"/>
    </row>
    <row r="71" spans="1:14" ht="43.2" x14ac:dyDescent="0.3">
      <c r="A71" s="23" t="s">
        <v>1617</v>
      </c>
      <c r="B71" s="23" t="s">
        <v>1869</v>
      </c>
      <c r="C71" s="23" t="s">
        <v>1870</v>
      </c>
      <c r="D71" s="24" t="s">
        <v>438</v>
      </c>
      <c r="E71" s="25">
        <v>42205</v>
      </c>
      <c r="F71" s="26" t="s">
        <v>589</v>
      </c>
      <c r="G71" s="26"/>
      <c r="H71" s="27" t="s">
        <v>1876</v>
      </c>
      <c r="I71" s="28" t="s">
        <v>1877</v>
      </c>
      <c r="J71" s="20"/>
      <c r="K71" s="20"/>
      <c r="L71" s="18"/>
      <c r="M71" s="20"/>
      <c r="N71" s="21"/>
    </row>
    <row r="72" spans="1:14" ht="28.8" x14ac:dyDescent="0.3">
      <c r="A72" s="23" t="s">
        <v>1617</v>
      </c>
      <c r="B72" s="23" t="s">
        <v>1869</v>
      </c>
      <c r="C72" s="23" t="s">
        <v>1870</v>
      </c>
      <c r="D72" s="24" t="s">
        <v>438</v>
      </c>
      <c r="E72" s="25">
        <v>42205</v>
      </c>
      <c r="F72" s="26" t="s">
        <v>589</v>
      </c>
      <c r="G72" s="26"/>
      <c r="H72" s="27" t="s">
        <v>1878</v>
      </c>
      <c r="I72" s="28"/>
      <c r="J72" s="20"/>
      <c r="K72" s="20"/>
      <c r="L72" s="18"/>
      <c r="M72" s="20"/>
      <c r="N72" s="21"/>
    </row>
    <row r="73" spans="1:14" ht="43.2" x14ac:dyDescent="0.3">
      <c r="A73" s="23" t="s">
        <v>1617</v>
      </c>
      <c r="B73" s="23" t="s">
        <v>1869</v>
      </c>
      <c r="C73" s="23" t="s">
        <v>1870</v>
      </c>
      <c r="D73" s="24" t="s">
        <v>438</v>
      </c>
      <c r="E73" s="25">
        <v>42205</v>
      </c>
      <c r="F73" s="26" t="s">
        <v>405</v>
      </c>
      <c r="G73" s="26"/>
      <c r="H73" s="27" t="s">
        <v>1879</v>
      </c>
      <c r="I73" s="28" t="s">
        <v>1880</v>
      </c>
      <c r="J73" s="20"/>
      <c r="K73" s="20"/>
      <c r="L73" s="18"/>
      <c r="M73" s="20"/>
      <c r="N73" s="21"/>
    </row>
    <row r="74" spans="1:14" x14ac:dyDescent="0.3">
      <c r="A74" s="23" t="s">
        <v>1617</v>
      </c>
      <c r="B74" s="23" t="s">
        <v>1869</v>
      </c>
      <c r="C74" s="23" t="s">
        <v>1870</v>
      </c>
      <c r="D74" s="24" t="s">
        <v>438</v>
      </c>
      <c r="E74" s="25">
        <v>42205</v>
      </c>
      <c r="F74" s="26" t="s">
        <v>1881</v>
      </c>
      <c r="G74" s="26"/>
      <c r="H74" s="27" t="s">
        <v>1882</v>
      </c>
      <c r="I74" s="28" t="s">
        <v>1883</v>
      </c>
      <c r="J74" s="20"/>
      <c r="K74" s="20"/>
      <c r="L74" s="18"/>
      <c r="M74" s="20"/>
      <c r="N74" s="21"/>
    </row>
    <row r="75" spans="1:14" x14ac:dyDescent="0.3">
      <c r="A75" s="23" t="s">
        <v>1617</v>
      </c>
      <c r="B75" s="23" t="s">
        <v>1869</v>
      </c>
      <c r="C75" s="23" t="s">
        <v>1870</v>
      </c>
      <c r="D75" s="24" t="s">
        <v>438</v>
      </c>
      <c r="E75" s="25">
        <v>42205</v>
      </c>
      <c r="F75" s="26" t="s">
        <v>1881</v>
      </c>
      <c r="G75" s="26"/>
      <c r="H75" s="27" t="s">
        <v>1884</v>
      </c>
      <c r="I75" s="28" t="s">
        <v>1883</v>
      </c>
      <c r="J75" s="20"/>
      <c r="K75" s="20"/>
      <c r="L75" s="18"/>
      <c r="M75" s="20"/>
      <c r="N75" s="21"/>
    </row>
    <row r="76" spans="1:14" x14ac:dyDescent="0.3">
      <c r="A76" s="23" t="s">
        <v>1617</v>
      </c>
      <c r="B76" s="23" t="s">
        <v>1869</v>
      </c>
      <c r="C76" s="23" t="s">
        <v>1870</v>
      </c>
      <c r="D76" s="24" t="s">
        <v>438</v>
      </c>
      <c r="E76" s="25">
        <v>42205</v>
      </c>
      <c r="F76" s="26" t="s">
        <v>1881</v>
      </c>
      <c r="G76" s="26"/>
      <c r="H76" s="27" t="s">
        <v>1888</v>
      </c>
      <c r="I76" s="28" t="s">
        <v>1875</v>
      </c>
      <c r="J76" s="20" t="s">
        <v>407</v>
      </c>
      <c r="K76" s="20"/>
      <c r="L76" s="18"/>
      <c r="M76" s="20"/>
      <c r="N76" s="21"/>
    </row>
    <row r="77" spans="1:14" x14ac:dyDescent="0.3">
      <c r="A77" s="23" t="s">
        <v>1617</v>
      </c>
      <c r="B77" s="23" t="s">
        <v>1869</v>
      </c>
      <c r="C77" s="23" t="s">
        <v>1870</v>
      </c>
      <c r="D77" s="24" t="s">
        <v>438</v>
      </c>
      <c r="E77" s="25">
        <v>42205</v>
      </c>
      <c r="F77" s="26" t="s">
        <v>1881</v>
      </c>
      <c r="G77" s="26"/>
      <c r="H77" s="27" t="s">
        <v>1889</v>
      </c>
      <c r="I77" s="28" t="s">
        <v>1875</v>
      </c>
      <c r="J77" s="20" t="s">
        <v>407</v>
      </c>
      <c r="K77" s="20"/>
      <c r="L77" s="18"/>
      <c r="M77" s="20"/>
      <c r="N77" s="21"/>
    </row>
    <row r="78" spans="1:14" ht="28.8" x14ac:dyDescent="0.3">
      <c r="A78" s="71" t="s">
        <v>1617</v>
      </c>
      <c r="B78" s="72" t="s">
        <v>1893</v>
      </c>
      <c r="C78" s="22" t="s">
        <v>1894</v>
      </c>
      <c r="D78" s="24" t="s">
        <v>438</v>
      </c>
      <c r="E78" s="26">
        <v>42230</v>
      </c>
      <c r="F78" s="26" t="s">
        <v>589</v>
      </c>
      <c r="G78" s="26" t="s">
        <v>1891</v>
      </c>
      <c r="H78" s="27" t="s">
        <v>1896</v>
      </c>
      <c r="I78" s="28" t="s">
        <v>1895</v>
      </c>
      <c r="J78" s="20"/>
      <c r="K78" s="20"/>
      <c r="L78" s="18"/>
      <c r="M78" s="20"/>
      <c r="N78" s="21"/>
    </row>
    <row r="79" spans="1:14" ht="26.4" x14ac:dyDescent="0.3">
      <c r="A79" s="23" t="s">
        <v>1897</v>
      </c>
      <c r="B79" s="23" t="s">
        <v>1898</v>
      </c>
      <c r="C79" s="23" t="s">
        <v>1899</v>
      </c>
      <c r="D79" s="27" t="s">
        <v>438</v>
      </c>
      <c r="E79" s="26">
        <v>42317</v>
      </c>
      <c r="F79" s="26"/>
      <c r="G79" s="26"/>
      <c r="H79" s="29" t="s">
        <v>1900</v>
      </c>
      <c r="I79" s="28"/>
      <c r="J79" s="20"/>
      <c r="K79" s="20"/>
      <c r="L79" s="18"/>
      <c r="M79" s="20"/>
      <c r="N79" s="21"/>
    </row>
    <row r="80" spans="1:14" ht="52.8" x14ac:dyDescent="0.3">
      <c r="A80" s="23" t="s">
        <v>1897</v>
      </c>
      <c r="B80" s="23" t="s">
        <v>1898</v>
      </c>
      <c r="C80" s="23" t="s">
        <v>1899</v>
      </c>
      <c r="D80" s="27" t="s">
        <v>438</v>
      </c>
      <c r="E80" s="26">
        <v>42317</v>
      </c>
      <c r="F80" s="26" t="s">
        <v>405</v>
      </c>
      <c r="G80" s="26"/>
      <c r="H80" s="29" t="s">
        <v>1902</v>
      </c>
      <c r="I80" s="28" t="s">
        <v>1901</v>
      </c>
      <c r="J80" s="20"/>
      <c r="K80" s="20"/>
      <c r="L80" s="18"/>
      <c r="M80" s="20"/>
      <c r="N80" s="21"/>
    </row>
    <row r="81" spans="1:14" x14ac:dyDescent="0.3">
      <c r="A81" s="221" t="s">
        <v>1938</v>
      </c>
      <c r="B81" s="222" t="s">
        <v>1939</v>
      </c>
      <c r="C81" s="222" t="s">
        <v>1940</v>
      </c>
      <c r="D81" s="223" t="s">
        <v>1864</v>
      </c>
      <c r="E81" s="224">
        <v>42562</v>
      </c>
      <c r="F81" s="224" t="s">
        <v>468</v>
      </c>
      <c r="G81" s="224"/>
      <c r="H81" s="225" t="s">
        <v>1941</v>
      </c>
      <c r="I81" s="28"/>
      <c r="J81" s="20"/>
      <c r="K81" s="20"/>
      <c r="L81" s="18"/>
      <c r="M81" s="20"/>
      <c r="N81" s="21"/>
    </row>
    <row r="82" spans="1:14" x14ac:dyDescent="0.3">
      <c r="A82" s="221" t="s">
        <v>1938</v>
      </c>
      <c r="B82" s="222" t="s">
        <v>1939</v>
      </c>
      <c r="C82" s="222" t="s">
        <v>1940</v>
      </c>
      <c r="D82" s="223" t="s">
        <v>1864</v>
      </c>
      <c r="E82" s="328">
        <v>42563</v>
      </c>
      <c r="F82" s="329" t="s">
        <v>468</v>
      </c>
      <c r="G82" s="329"/>
      <c r="H82" s="330" t="s">
        <v>1942</v>
      </c>
      <c r="I82" s="330"/>
      <c r="J82" s="331"/>
      <c r="K82" s="331"/>
      <c r="L82" s="332"/>
      <c r="M82" s="331"/>
      <c r="N82" s="21"/>
    </row>
    <row r="83" spans="1:14" x14ac:dyDescent="0.3">
      <c r="A83" s="221" t="s">
        <v>1938</v>
      </c>
      <c r="B83" s="222" t="s">
        <v>1946</v>
      </c>
      <c r="C83" s="222" t="s">
        <v>1947</v>
      </c>
      <c r="D83" s="223" t="s">
        <v>1864</v>
      </c>
      <c r="E83" s="26">
        <v>42578</v>
      </c>
      <c r="F83" s="26" t="s">
        <v>405</v>
      </c>
      <c r="G83" s="26" t="s">
        <v>1945</v>
      </c>
      <c r="H83" s="29" t="s">
        <v>1943</v>
      </c>
      <c r="I83" s="28" t="s">
        <v>1944</v>
      </c>
      <c r="J83" s="20"/>
      <c r="K83" s="20"/>
      <c r="L83" s="18"/>
      <c r="M83" s="20"/>
      <c r="N83" s="21"/>
    </row>
    <row r="84" spans="1:14" x14ac:dyDescent="0.3">
      <c r="A84" s="28" t="s">
        <v>1938</v>
      </c>
      <c r="B84" s="28" t="s">
        <v>1949</v>
      </c>
      <c r="C84" s="28" t="s">
        <v>1950</v>
      </c>
      <c r="D84" s="223" t="s">
        <v>438</v>
      </c>
      <c r="E84" s="26">
        <v>42586</v>
      </c>
      <c r="F84" s="26" t="s">
        <v>589</v>
      </c>
      <c r="G84" s="26"/>
      <c r="H84" s="29" t="s">
        <v>1951</v>
      </c>
      <c r="I84" s="28"/>
      <c r="J84" s="20"/>
      <c r="K84" s="20"/>
      <c r="L84" s="18"/>
      <c r="M84" s="20"/>
      <c r="N84" s="21"/>
    </row>
    <row r="85" spans="1:14" ht="72" x14ac:dyDescent="0.3">
      <c r="A85" s="28" t="s">
        <v>1938</v>
      </c>
      <c r="B85" s="28" t="s">
        <v>1949</v>
      </c>
      <c r="C85" s="28" t="s">
        <v>1950</v>
      </c>
      <c r="D85" s="223" t="s">
        <v>438</v>
      </c>
      <c r="E85" s="26">
        <v>42586</v>
      </c>
      <c r="F85" s="26"/>
      <c r="G85" s="26"/>
      <c r="H85" s="330" t="s">
        <v>1952</v>
      </c>
      <c r="I85" s="330" t="s">
        <v>1953</v>
      </c>
      <c r="J85" s="20"/>
      <c r="K85" s="20"/>
      <c r="L85" s="18"/>
      <c r="M85" s="20"/>
      <c r="N85" s="21"/>
    </row>
    <row r="86" spans="1:14" ht="43.2" x14ac:dyDescent="0.3">
      <c r="A86" s="28" t="s">
        <v>1938</v>
      </c>
      <c r="B86" s="28" t="s">
        <v>1949</v>
      </c>
      <c r="C86" s="28" t="s">
        <v>1950</v>
      </c>
      <c r="D86" s="223" t="s">
        <v>438</v>
      </c>
      <c r="E86" s="26">
        <v>42586</v>
      </c>
      <c r="F86" s="26" t="s">
        <v>428</v>
      </c>
      <c r="G86" s="26"/>
      <c r="H86" s="27" t="s">
        <v>1979</v>
      </c>
      <c r="I86" s="330" t="s">
        <v>1954</v>
      </c>
      <c r="J86" s="20"/>
      <c r="K86" s="20"/>
      <c r="L86" s="18"/>
      <c r="M86" s="20"/>
      <c r="N86" s="21"/>
    </row>
    <row r="87" spans="1:14" ht="52.8" x14ac:dyDescent="0.3">
      <c r="A87" s="28" t="s">
        <v>1938</v>
      </c>
      <c r="B87" s="28" t="s">
        <v>1949</v>
      </c>
      <c r="C87" s="28" t="s">
        <v>1950</v>
      </c>
      <c r="D87" s="223" t="s">
        <v>438</v>
      </c>
      <c r="E87" s="26">
        <v>42586</v>
      </c>
      <c r="F87" s="26" t="s">
        <v>428</v>
      </c>
      <c r="G87" s="26"/>
      <c r="H87" s="29" t="s">
        <v>1955</v>
      </c>
      <c r="I87" s="28"/>
      <c r="J87" s="20"/>
      <c r="K87" s="20"/>
      <c r="L87" s="18"/>
      <c r="M87" s="20"/>
      <c r="N87" s="21"/>
    </row>
    <row r="88" spans="1:14" ht="26.4" x14ac:dyDescent="0.3">
      <c r="A88" s="28" t="s">
        <v>1938</v>
      </c>
      <c r="B88" s="28" t="s">
        <v>1949</v>
      </c>
      <c r="C88" s="28" t="s">
        <v>1950</v>
      </c>
      <c r="D88" s="223" t="s">
        <v>438</v>
      </c>
      <c r="E88" s="26">
        <v>42586</v>
      </c>
      <c r="F88" s="26" t="s">
        <v>428</v>
      </c>
      <c r="G88" s="26"/>
      <c r="H88" s="29" t="s">
        <v>1980</v>
      </c>
      <c r="I88" s="28"/>
      <c r="J88" s="20"/>
      <c r="K88" s="20"/>
      <c r="L88" s="18"/>
      <c r="M88" s="20"/>
      <c r="N88" s="21"/>
    </row>
    <row r="89" spans="1:14" ht="26.4" x14ac:dyDescent="0.3">
      <c r="A89" s="28" t="s">
        <v>1938</v>
      </c>
      <c r="B89" s="28" t="s">
        <v>1949</v>
      </c>
      <c r="C89" s="28" t="s">
        <v>1950</v>
      </c>
      <c r="D89" s="223" t="s">
        <v>438</v>
      </c>
      <c r="E89" s="26">
        <v>42586</v>
      </c>
      <c r="F89" s="26" t="s">
        <v>428</v>
      </c>
      <c r="G89" s="26"/>
      <c r="H89" s="29" t="s">
        <v>1963</v>
      </c>
      <c r="I89" s="28" t="s">
        <v>1962</v>
      </c>
      <c r="J89" s="20"/>
      <c r="K89" s="20"/>
      <c r="L89" s="18"/>
      <c r="M89" s="20"/>
      <c r="N89" s="21"/>
    </row>
    <row r="90" spans="1:14" ht="43.2" x14ac:dyDescent="0.3">
      <c r="A90" s="28" t="s">
        <v>1938</v>
      </c>
      <c r="B90" s="28" t="s">
        <v>1949</v>
      </c>
      <c r="C90" s="28" t="s">
        <v>1950</v>
      </c>
      <c r="D90" s="223" t="s">
        <v>438</v>
      </c>
      <c r="E90" s="26">
        <v>42586</v>
      </c>
      <c r="F90" s="26" t="s">
        <v>405</v>
      </c>
      <c r="G90" s="26"/>
      <c r="H90" s="27" t="s">
        <v>1961</v>
      </c>
      <c r="I90" s="330" t="s">
        <v>1954</v>
      </c>
      <c r="J90" s="20"/>
      <c r="K90" s="20"/>
      <c r="L90" s="18"/>
      <c r="M90" s="20"/>
      <c r="N90" s="21"/>
    </row>
    <row r="91" spans="1:14" ht="39.6" x14ac:dyDescent="0.3">
      <c r="A91" s="28" t="s">
        <v>1938</v>
      </c>
      <c r="B91" s="28" t="s">
        <v>1949</v>
      </c>
      <c r="C91" s="28" t="s">
        <v>1950</v>
      </c>
      <c r="D91" s="223" t="s">
        <v>438</v>
      </c>
      <c r="E91" s="26">
        <v>42586</v>
      </c>
      <c r="F91" s="26" t="s">
        <v>405</v>
      </c>
      <c r="G91" s="26"/>
      <c r="H91" s="29" t="s">
        <v>1960</v>
      </c>
      <c r="I91" s="28"/>
      <c r="J91" s="20"/>
      <c r="K91" s="20"/>
      <c r="L91" s="18"/>
      <c r="M91" s="20"/>
      <c r="N91" s="21"/>
    </row>
    <row r="92" spans="1:14" ht="115.2" x14ac:dyDescent="0.3">
      <c r="A92" s="28" t="s">
        <v>1938</v>
      </c>
      <c r="B92" s="28" t="s">
        <v>1949</v>
      </c>
      <c r="C92" s="28" t="s">
        <v>1950</v>
      </c>
      <c r="D92" s="223" t="s">
        <v>438</v>
      </c>
      <c r="E92" s="26">
        <v>42586</v>
      </c>
      <c r="F92" s="26" t="s">
        <v>405</v>
      </c>
      <c r="G92" s="26"/>
      <c r="H92" s="27" t="s">
        <v>1973</v>
      </c>
      <c r="I92" s="28"/>
      <c r="J92" s="20"/>
      <c r="K92" s="20"/>
      <c r="L92" s="18"/>
      <c r="M92" s="20"/>
      <c r="N92" s="21"/>
    </row>
    <row r="93" spans="1:14" ht="52.8" x14ac:dyDescent="0.3">
      <c r="A93" s="28" t="s">
        <v>1938</v>
      </c>
      <c r="B93" s="28" t="s">
        <v>1949</v>
      </c>
      <c r="C93" s="28" t="s">
        <v>1950</v>
      </c>
      <c r="D93" s="223" t="s">
        <v>438</v>
      </c>
      <c r="E93" s="26">
        <v>42586</v>
      </c>
      <c r="F93" s="26" t="s">
        <v>405</v>
      </c>
      <c r="G93" s="26"/>
      <c r="H93" s="29" t="s">
        <v>1974</v>
      </c>
      <c r="I93" s="28" t="s">
        <v>1978</v>
      </c>
      <c r="J93" s="20"/>
      <c r="K93" s="20"/>
      <c r="L93" s="18"/>
      <c r="M93" s="20"/>
      <c r="N93" s="21"/>
    </row>
    <row r="94" spans="1:14" ht="39.6" x14ac:dyDescent="0.3">
      <c r="A94" s="28" t="s">
        <v>1938</v>
      </c>
      <c r="B94" s="28" t="s">
        <v>1949</v>
      </c>
      <c r="C94" s="28" t="s">
        <v>1950</v>
      </c>
      <c r="D94" s="223" t="s">
        <v>438</v>
      </c>
      <c r="E94" s="26">
        <v>42586</v>
      </c>
      <c r="F94" s="26" t="s">
        <v>405</v>
      </c>
      <c r="G94" s="26"/>
      <c r="H94" s="29" t="s">
        <v>1975</v>
      </c>
      <c r="I94" s="28" t="s">
        <v>1976</v>
      </c>
      <c r="J94" s="20"/>
      <c r="K94" s="20"/>
      <c r="L94" s="18"/>
      <c r="M94" s="20"/>
      <c r="N94" s="21"/>
    </row>
    <row r="95" spans="1:14" ht="52.8" x14ac:dyDescent="0.3">
      <c r="A95" s="28" t="s">
        <v>1938</v>
      </c>
      <c r="B95" s="28" t="s">
        <v>1949</v>
      </c>
      <c r="C95" s="28" t="s">
        <v>1950</v>
      </c>
      <c r="D95" s="223" t="s">
        <v>438</v>
      </c>
      <c r="E95" s="26">
        <v>42586</v>
      </c>
      <c r="F95" s="26" t="s">
        <v>405</v>
      </c>
      <c r="G95" s="26"/>
      <c r="H95" s="29" t="s">
        <v>1977</v>
      </c>
      <c r="I95" s="28" t="s">
        <v>1976</v>
      </c>
      <c r="J95" s="20"/>
      <c r="K95" s="20"/>
      <c r="L95" s="18"/>
      <c r="M95" s="20"/>
      <c r="N95" s="21"/>
    </row>
    <row r="96" spans="1:14" ht="26.4" x14ac:dyDescent="0.3">
      <c r="A96" s="28" t="s">
        <v>1938</v>
      </c>
      <c r="B96" s="28" t="s">
        <v>1949</v>
      </c>
      <c r="C96" s="28" t="s">
        <v>1950</v>
      </c>
      <c r="D96" s="223" t="s">
        <v>438</v>
      </c>
      <c r="E96" s="26">
        <v>42586</v>
      </c>
      <c r="F96" s="26" t="s">
        <v>405</v>
      </c>
      <c r="G96" s="26"/>
      <c r="H96" s="29" t="s">
        <v>1963</v>
      </c>
      <c r="I96" s="28" t="s">
        <v>1962</v>
      </c>
      <c r="J96" s="20"/>
      <c r="K96" s="20"/>
      <c r="L96" s="18"/>
      <c r="M96" s="20"/>
      <c r="N96" s="21"/>
    </row>
    <row r="97" spans="1:14" x14ac:dyDescent="0.3">
      <c r="A97" s="28" t="s">
        <v>1938</v>
      </c>
      <c r="B97" s="28" t="s">
        <v>1981</v>
      </c>
      <c r="C97" s="28" t="s">
        <v>1982</v>
      </c>
      <c r="D97" s="223" t="s">
        <v>438</v>
      </c>
      <c r="E97" s="26">
        <v>42594</v>
      </c>
      <c r="F97" s="26" t="s">
        <v>405</v>
      </c>
      <c r="G97" s="26"/>
      <c r="H97" s="29" t="s">
        <v>1983</v>
      </c>
      <c r="I97" s="28" t="s">
        <v>1984</v>
      </c>
      <c r="J97" s="20"/>
      <c r="K97" s="20"/>
      <c r="L97" s="18"/>
      <c r="M97" s="20"/>
      <c r="N97" s="21"/>
    </row>
    <row r="98" spans="1:14" x14ac:dyDescent="0.3">
      <c r="A98" s="28" t="s">
        <v>1938</v>
      </c>
      <c r="B98" s="28" t="s">
        <v>1981</v>
      </c>
      <c r="C98" s="28" t="s">
        <v>1982</v>
      </c>
      <c r="D98" s="223" t="s">
        <v>438</v>
      </c>
      <c r="E98" s="26">
        <v>42594</v>
      </c>
      <c r="F98" s="26" t="s">
        <v>405</v>
      </c>
      <c r="G98" s="26"/>
      <c r="H98" s="29" t="s">
        <v>1985</v>
      </c>
      <c r="I98" s="28"/>
      <c r="J98" s="20"/>
      <c r="K98" s="20"/>
      <c r="L98" s="18"/>
      <c r="M98" s="20"/>
      <c r="N98" s="21"/>
    </row>
    <row r="99" spans="1:14" ht="144" x14ac:dyDescent="0.3">
      <c r="A99" s="28" t="s">
        <v>1938</v>
      </c>
      <c r="B99" s="28" t="s">
        <v>1986</v>
      </c>
      <c r="C99" s="28" t="s">
        <v>1981</v>
      </c>
      <c r="D99" s="223" t="s">
        <v>438</v>
      </c>
      <c r="E99" s="26">
        <v>42598</v>
      </c>
      <c r="F99" s="26" t="s">
        <v>405</v>
      </c>
      <c r="G99" s="26"/>
      <c r="H99" s="27" t="s">
        <v>1990</v>
      </c>
      <c r="I99" s="28" t="s">
        <v>1987</v>
      </c>
      <c r="J99" s="20"/>
      <c r="K99" s="20"/>
      <c r="L99" s="18"/>
      <c r="M99" s="20"/>
      <c r="N99" s="21"/>
    </row>
    <row r="100" spans="1:14" ht="26.4" x14ac:dyDescent="0.3">
      <c r="A100" s="28" t="s">
        <v>1938</v>
      </c>
      <c r="B100" s="28" t="s">
        <v>1994</v>
      </c>
      <c r="C100" s="28" t="s">
        <v>1986</v>
      </c>
      <c r="D100" s="223" t="s">
        <v>438</v>
      </c>
      <c r="E100" s="26">
        <v>42599</v>
      </c>
      <c r="F100" s="26" t="s">
        <v>428</v>
      </c>
      <c r="G100" s="26"/>
      <c r="H100" s="29" t="s">
        <v>1992</v>
      </c>
      <c r="I100" s="28" t="s">
        <v>1993</v>
      </c>
      <c r="J100" s="20"/>
      <c r="K100" s="20"/>
      <c r="L100" s="18"/>
      <c r="M100" s="20"/>
      <c r="N100" s="21"/>
    </row>
    <row r="101" spans="1:14" ht="26.4" x14ac:dyDescent="0.3">
      <c r="A101" s="28" t="s">
        <v>1938</v>
      </c>
      <c r="B101" s="28" t="s">
        <v>1994</v>
      </c>
      <c r="C101" s="28" t="s">
        <v>1986</v>
      </c>
      <c r="D101" s="223" t="s">
        <v>438</v>
      </c>
      <c r="E101" s="26">
        <v>42599</v>
      </c>
      <c r="F101" s="26" t="s">
        <v>428</v>
      </c>
      <c r="G101" s="26"/>
      <c r="H101" s="29" t="s">
        <v>1991</v>
      </c>
      <c r="I101" s="28" t="s">
        <v>1581</v>
      </c>
      <c r="J101" s="20"/>
      <c r="K101" s="20"/>
      <c r="L101" s="18"/>
      <c r="M101" s="20"/>
      <c r="N101" s="21"/>
    </row>
    <row r="102" spans="1:14" ht="43.2" x14ac:dyDescent="0.3">
      <c r="A102" s="28" t="s">
        <v>1938</v>
      </c>
      <c r="B102" s="28" t="s">
        <v>1994</v>
      </c>
      <c r="C102" s="28" t="s">
        <v>1986</v>
      </c>
      <c r="D102" s="223" t="s">
        <v>438</v>
      </c>
      <c r="E102" s="26">
        <v>42599</v>
      </c>
      <c r="F102" s="26" t="s">
        <v>405</v>
      </c>
      <c r="G102" s="26" t="s">
        <v>1997</v>
      </c>
      <c r="H102" s="29" t="s">
        <v>1998</v>
      </c>
      <c r="I102" s="28" t="s">
        <v>1999</v>
      </c>
      <c r="J102" s="20"/>
      <c r="K102" s="20"/>
      <c r="L102" s="18"/>
      <c r="M102" s="20"/>
      <c r="N102" s="21"/>
    </row>
    <row r="103" spans="1:14" ht="26.4" x14ac:dyDescent="0.3">
      <c r="A103" s="28" t="s">
        <v>1938</v>
      </c>
      <c r="B103" s="28" t="s">
        <v>1994</v>
      </c>
      <c r="C103" s="28" t="s">
        <v>1986</v>
      </c>
      <c r="D103" s="223" t="s">
        <v>438</v>
      </c>
      <c r="E103" s="26">
        <v>42599</v>
      </c>
      <c r="F103" s="26" t="s">
        <v>539</v>
      </c>
      <c r="G103" s="26"/>
      <c r="H103" s="29" t="s">
        <v>2002</v>
      </c>
      <c r="I103" s="28" t="s">
        <v>2006</v>
      </c>
      <c r="J103" s="20"/>
      <c r="K103" s="20"/>
      <c r="L103" s="18"/>
      <c r="M103" s="20"/>
      <c r="N103" s="21"/>
    </row>
    <row r="104" spans="1:14" ht="102.75" customHeight="1" x14ac:dyDescent="0.3">
      <c r="A104" s="28" t="s">
        <v>1938</v>
      </c>
      <c r="B104" s="28" t="s">
        <v>1994</v>
      </c>
      <c r="C104" s="28" t="s">
        <v>1986</v>
      </c>
      <c r="D104" s="223" t="s">
        <v>438</v>
      </c>
      <c r="E104" s="26">
        <v>42599</v>
      </c>
      <c r="F104" s="26" t="s">
        <v>405</v>
      </c>
      <c r="G104" s="26"/>
      <c r="H104" s="29" t="s">
        <v>2005</v>
      </c>
      <c r="I104" s="28" t="s">
        <v>2006</v>
      </c>
      <c r="J104" s="20"/>
      <c r="K104" s="20"/>
      <c r="L104" s="18"/>
      <c r="M104" s="20"/>
      <c r="N104" s="21"/>
    </row>
    <row r="105" spans="1:14" ht="28.8" x14ac:dyDescent="0.3">
      <c r="A105" s="404" t="s">
        <v>1938</v>
      </c>
      <c r="B105" s="405" t="s">
        <v>2007</v>
      </c>
      <c r="C105" s="405" t="s">
        <v>2008</v>
      </c>
      <c r="D105" s="406" t="s">
        <v>2009</v>
      </c>
      <c r="E105" s="26">
        <v>42685</v>
      </c>
      <c r="F105" s="26" t="s">
        <v>405</v>
      </c>
      <c r="G105" s="26"/>
      <c r="H105" s="29" t="s">
        <v>2010</v>
      </c>
      <c r="I105" s="28"/>
      <c r="J105" s="20"/>
      <c r="K105" s="20"/>
      <c r="L105" s="18"/>
      <c r="M105" s="20"/>
      <c r="N105" s="21"/>
    </row>
    <row r="106" spans="1:14" ht="28.8" x14ac:dyDescent="0.3">
      <c r="A106" s="404" t="s">
        <v>1938</v>
      </c>
      <c r="B106" s="405" t="s">
        <v>2007</v>
      </c>
      <c r="C106" s="405" t="s">
        <v>2008</v>
      </c>
      <c r="D106" s="406" t="s">
        <v>2009</v>
      </c>
      <c r="E106" s="26">
        <v>42685</v>
      </c>
      <c r="F106" s="29" t="s">
        <v>428</v>
      </c>
      <c r="G106" s="26"/>
      <c r="H106" s="29" t="s">
        <v>2010</v>
      </c>
      <c r="I106" s="28"/>
      <c r="J106" s="20"/>
      <c r="K106" s="20"/>
      <c r="L106" s="18"/>
      <c r="M106" s="20"/>
      <c r="N106" s="21"/>
    </row>
    <row r="107" spans="1:14" ht="66" x14ac:dyDescent="0.3">
      <c r="A107" s="404" t="s">
        <v>1938</v>
      </c>
      <c r="B107" s="405" t="s">
        <v>2007</v>
      </c>
      <c r="C107" s="405" t="s">
        <v>2008</v>
      </c>
      <c r="D107" s="406" t="s">
        <v>2009</v>
      </c>
      <c r="E107" s="26">
        <v>42685</v>
      </c>
      <c r="F107" s="29" t="s">
        <v>428</v>
      </c>
      <c r="G107" s="26"/>
      <c r="H107" s="29" t="s">
        <v>2015</v>
      </c>
      <c r="I107" s="28"/>
      <c r="J107" s="20"/>
      <c r="K107" s="20"/>
      <c r="L107" s="18"/>
      <c r="M107" s="20"/>
      <c r="N107" s="21"/>
    </row>
    <row r="108" spans="1:14" ht="39.6" x14ac:dyDescent="0.3">
      <c r="A108" s="404" t="s">
        <v>1938</v>
      </c>
      <c r="B108" s="405" t="s">
        <v>2007</v>
      </c>
      <c r="C108" s="405" t="s">
        <v>2008</v>
      </c>
      <c r="D108" s="406" t="s">
        <v>2009</v>
      </c>
      <c r="E108" s="26">
        <v>42685</v>
      </c>
      <c r="F108" s="26" t="s">
        <v>405</v>
      </c>
      <c r="G108" s="26"/>
      <c r="H108" s="29" t="s">
        <v>2016</v>
      </c>
      <c r="I108" s="28"/>
      <c r="J108" s="20"/>
      <c r="K108" s="20"/>
      <c r="L108" s="18"/>
      <c r="M108" s="20"/>
      <c r="N108" s="21"/>
    </row>
    <row r="109" spans="1:14" ht="43.2" x14ac:dyDescent="0.3">
      <c r="A109" s="404" t="s">
        <v>1938</v>
      </c>
      <c r="B109" s="405" t="s">
        <v>2022</v>
      </c>
      <c r="C109" s="405" t="s">
        <v>2007</v>
      </c>
      <c r="D109" s="406" t="s">
        <v>438</v>
      </c>
      <c r="E109" s="26">
        <v>42690</v>
      </c>
      <c r="F109" s="26" t="s">
        <v>405</v>
      </c>
      <c r="G109" s="26" t="s">
        <v>2021</v>
      </c>
      <c r="H109" s="29" t="s">
        <v>2023</v>
      </c>
      <c r="I109" s="28" t="s">
        <v>2024</v>
      </c>
      <c r="J109" s="20"/>
      <c r="K109" s="20"/>
      <c r="L109" s="18"/>
      <c r="M109" s="20"/>
      <c r="N109" s="21"/>
    </row>
    <row r="110" spans="1:14" ht="28.8" x14ac:dyDescent="0.3">
      <c r="A110" s="28" t="s">
        <v>1938</v>
      </c>
      <c r="B110" s="28" t="s">
        <v>2025</v>
      </c>
      <c r="C110" s="28" t="s">
        <v>2026</v>
      </c>
      <c r="D110" s="407" t="s">
        <v>1864</v>
      </c>
      <c r="E110" s="408">
        <v>42716</v>
      </c>
      <c r="F110" s="29" t="s">
        <v>403</v>
      </c>
      <c r="G110" s="26" t="s">
        <v>2027</v>
      </c>
      <c r="H110" s="409" t="s">
        <v>2028</v>
      </c>
      <c r="I110" s="410" t="s">
        <v>2029</v>
      </c>
      <c r="J110" s="20"/>
      <c r="K110" s="20"/>
      <c r="L110" s="18"/>
      <c r="M110" s="20"/>
      <c r="N110" s="21"/>
    </row>
    <row r="111" spans="1:14" x14ac:dyDescent="0.3">
      <c r="A111" s="28" t="s">
        <v>1938</v>
      </c>
      <c r="B111" s="28" t="s">
        <v>2031</v>
      </c>
      <c r="C111" s="222" t="s">
        <v>2025</v>
      </c>
      <c r="D111" s="223" t="s">
        <v>2032</v>
      </c>
      <c r="E111" s="26">
        <v>42866</v>
      </c>
      <c r="F111" s="29" t="s">
        <v>2033</v>
      </c>
      <c r="G111" s="26"/>
      <c r="H111" s="29" t="s">
        <v>2034</v>
      </c>
      <c r="I111" s="28" t="s">
        <v>2035</v>
      </c>
      <c r="J111" s="20"/>
      <c r="K111" s="20"/>
      <c r="L111" s="18"/>
      <c r="M111" s="20"/>
      <c r="N111" s="21"/>
    </row>
    <row r="112" spans="1:14" x14ac:dyDescent="0.3">
      <c r="A112" s="30"/>
      <c r="B112" s="31"/>
      <c r="C112" s="23"/>
      <c r="D112" s="27"/>
      <c r="E112" s="26"/>
      <c r="F112" s="26"/>
      <c r="G112" s="26"/>
      <c r="H112" s="29"/>
      <c r="I112" s="28"/>
      <c r="J112" s="20"/>
      <c r="K112" s="20"/>
      <c r="L112" s="18"/>
      <c r="M112" s="20"/>
      <c r="N112" s="21"/>
    </row>
    <row r="115" spans="8:8" x14ac:dyDescent="0.3">
      <c r="H115" s="33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Contents</vt:lpstr>
      <vt:lpstr>Introduction</vt:lpstr>
      <vt:lpstr>ELC_COMM</vt:lpstr>
      <vt:lpstr>ELC_PROC</vt:lpstr>
      <vt:lpstr>ELC_DIST</vt:lpstr>
      <vt:lpstr>ELC_Generation</vt:lpstr>
      <vt:lpstr>ELC_Network&amp;Storage</vt:lpstr>
      <vt:lpstr>ELC_Waste_Heat_Collection</vt:lpstr>
      <vt:lpstr>Change log</vt:lpstr>
      <vt:lpstr>QA&gt;&gt;</vt:lpstr>
      <vt:lpstr>Summary</vt:lpstr>
      <vt:lpstr>AdsUFListWorkbook</vt:lpstr>
      <vt:lpstr>QA Change log</vt:lpstr>
      <vt:lpstr>Links to_from</vt:lpstr>
      <vt:lpstr>AdsUFListWorkbook!Print_Titles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Iram Shahzadi</cp:lastModifiedBy>
  <cp:lastPrinted>2015-05-27T16:16:45Z</cp:lastPrinted>
  <dcterms:created xsi:type="dcterms:W3CDTF">2005-06-03T09:41:13Z</dcterms:created>
  <dcterms:modified xsi:type="dcterms:W3CDTF">2024-04-27T11:33:52Z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131431162357330</vt:r8>
  </property>
</Properties>
</file>