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C:\Veda\Veda_models\Power - BAU -V6.2.0\"/>
    </mc:Choice>
  </mc:AlternateContent>
  <xr:revisionPtr revIDLastSave="0" documentId="13_ncr:1_{007D32C5-BE05-445E-A7B9-DE2AAF1059CD}" xr6:coauthVersionLast="47" xr6:coauthVersionMax="47" xr10:uidLastSave="{00000000-0000-0000-0000-000000000000}"/>
  <bookViews>
    <workbookView xWindow="-108" yWindow="-108" windowWidth="23256" windowHeight="12456" activeTab="5" xr2:uid="{00000000-000D-0000-FFFF-FFFF00000000}"/>
  </bookViews>
  <sheets>
    <sheet name="EB2018" sheetId="13" r:id="rId1"/>
    <sheet name="CONVENTIONS" sheetId="20" state="hidden" r:id="rId2"/>
    <sheet name="Commodities" sheetId="4" r:id="rId3"/>
    <sheet name="Processes" sheetId="21" r:id="rId4"/>
    <sheet name="SUP_FuelTech" sheetId="17" r:id="rId5"/>
    <sheet name="Interconnector" sheetId="5" r:id="rId6"/>
    <sheet name="SEAI-AEA_BioData" sheetId="9" state="hidden" r:id="rId7"/>
    <sheet name="Conversions" sheetId="16" state="hidden" r:id="rId8"/>
  </sheets>
  <externalReferences>
    <externalReference r:id="rId9"/>
  </externalReferences>
  <definedNames>
    <definedName name="__123Graph_AEUMILKPN" hidden="1">#REF!</definedName>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1</definedName>
    <definedName name="_AtRisk_SimSetting_StdRecalcWithoutRiskStatic" hidden="1">0</definedName>
    <definedName name="_AtRisk_SimSetting_StdRecalcWithoutRiskStaticPercentile" hidden="1">0.5</definedName>
    <definedName name="_Regression_Y" hidden="1">#REF!</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2030000</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FALSE</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5" l="1"/>
  <c r="C17" i="5"/>
  <c r="C16" i="5"/>
  <c r="S6" i="5"/>
  <c r="T6" i="5" s="1"/>
  <c r="U6" i="5" s="1"/>
  <c r="V6" i="5" s="1"/>
  <c r="W6" i="5" s="1"/>
  <c r="X6" i="5" s="1"/>
  <c r="Y6" i="5" s="1"/>
  <c r="S7" i="5"/>
  <c r="T7" i="5" s="1"/>
  <c r="U7" i="5" s="1"/>
  <c r="V7" i="5" s="1"/>
  <c r="W7" i="5" s="1"/>
  <c r="X7" i="5" s="1"/>
  <c r="Y7" i="5" s="1"/>
  <c r="S8" i="5"/>
  <c r="T8" i="5" s="1"/>
  <c r="U8" i="5" s="1"/>
  <c r="V8" i="5" s="1"/>
  <c r="W8" i="5" s="1"/>
  <c r="X8" i="5" s="1"/>
  <c r="Y8" i="5" s="1"/>
  <c r="S5" i="5"/>
  <c r="T5" i="5" s="1"/>
  <c r="U5" i="5" s="1"/>
  <c r="V5" i="5" s="1"/>
  <c r="W5" i="5" s="1"/>
  <c r="X5" i="5" s="1"/>
  <c r="Y5" i="5" s="1"/>
  <c r="H7" i="5"/>
  <c r="H8" i="5"/>
  <c r="C6" i="4"/>
  <c r="F67" i="20"/>
  <c r="E7" i="21" s="1"/>
  <c r="D6" i="5" s="1"/>
  <c r="F68" i="20"/>
  <c r="E8" i="21" s="1"/>
  <c r="D7" i="5" s="1"/>
  <c r="E67" i="20"/>
  <c r="D7" i="21" s="1"/>
  <c r="C6" i="5" s="1"/>
  <c r="E68" i="20"/>
  <c r="D8" i="21" s="1"/>
  <c r="C7" i="5" s="1"/>
  <c r="B9" i="21"/>
  <c r="B8" i="21"/>
  <c r="B7" i="21"/>
  <c r="J69" i="20"/>
  <c r="H68" i="20"/>
  <c r="I68" i="20"/>
  <c r="G68" i="20" s="1"/>
  <c r="J68" i="20"/>
  <c r="J67" i="20"/>
  <c r="H67" i="20"/>
  <c r="I67" i="20"/>
  <c r="G67" i="20" s="1"/>
  <c r="Q31" i="13" l="1"/>
  <c r="P31" i="13"/>
  <c r="I31" i="13"/>
  <c r="H31" i="13"/>
  <c r="G31" i="13"/>
  <c r="F31" i="13"/>
  <c r="E31" i="13"/>
  <c r="D31" i="13"/>
  <c r="R30" i="13"/>
  <c r="R29" i="13"/>
  <c r="R28" i="13"/>
  <c r="R27" i="13"/>
  <c r="R26" i="13"/>
  <c r="R25" i="13"/>
  <c r="R24" i="13"/>
  <c r="R23" i="13"/>
  <c r="R20" i="13"/>
  <c r="R18" i="13"/>
  <c r="R17" i="13"/>
  <c r="R16" i="13"/>
  <c r="Q14" i="13"/>
  <c r="I14" i="13"/>
  <c r="H14" i="13"/>
  <c r="G14" i="13"/>
  <c r="F14" i="13"/>
  <c r="F21" i="13" s="1"/>
  <c r="E14" i="13"/>
  <c r="D14" i="13"/>
  <c r="R13" i="13"/>
  <c r="R12" i="13"/>
  <c r="R11" i="13"/>
  <c r="Q9" i="13"/>
  <c r="Q21" i="13" s="1"/>
  <c r="I9" i="13"/>
  <c r="H9" i="13"/>
  <c r="G9" i="13"/>
  <c r="F9" i="13"/>
  <c r="E9" i="13"/>
  <c r="E21" i="13" s="1"/>
  <c r="D9" i="13"/>
  <c r="D21" i="13" s="1"/>
  <c r="R8" i="13"/>
  <c r="R7" i="13"/>
  <c r="R6" i="13"/>
  <c r="R5" i="13"/>
  <c r="R9" i="13" s="1"/>
  <c r="I5" i="13"/>
  <c r="H6" i="5"/>
  <c r="B6" i="21"/>
  <c r="J66" i="20"/>
  <c r="I69" i="20"/>
  <c r="G69" i="20" s="1"/>
  <c r="H69" i="20"/>
  <c r="I66" i="20"/>
  <c r="G66" i="20" s="1"/>
  <c r="H66" i="20"/>
  <c r="R31" i="13" l="1"/>
  <c r="R14" i="13"/>
  <c r="R21" i="13" s="1"/>
  <c r="F5" i="5"/>
  <c r="F6" i="5"/>
  <c r="E8" i="5"/>
  <c r="E7" i="5"/>
  <c r="F66" i="20"/>
  <c r="E6" i="21" s="1"/>
  <c r="D5" i="5" s="1"/>
  <c r="E69" i="20"/>
  <c r="D9" i="21" s="1"/>
  <c r="C8" i="5" s="1"/>
  <c r="E66" i="20"/>
  <c r="D6" i="21" s="1"/>
  <c r="C5" i="5" s="1"/>
  <c r="F69" i="20" l="1"/>
  <c r="E9" i="21" s="1"/>
  <c r="D8" i="5" s="1"/>
  <c r="C5" i="16"/>
  <c r="H55" i="20" l="1"/>
  <c r="H65" i="20"/>
  <c r="H64" i="20"/>
  <c r="I64" i="20"/>
  <c r="G64" i="20" s="1"/>
  <c r="I65" i="20"/>
  <c r="G65" i="20" s="1"/>
  <c r="H63" i="20"/>
  <c r="J8" i="9"/>
  <c r="B11" i="21"/>
  <c r="H75" i="20"/>
  <c r="H74" i="20"/>
  <c r="H73" i="20"/>
  <c r="H72" i="20"/>
  <c r="H71" i="20"/>
  <c r="I72" i="20"/>
  <c r="I73" i="20"/>
  <c r="I74" i="20"/>
  <c r="I75" i="20"/>
  <c r="I71" i="20"/>
  <c r="G71" i="20" s="1"/>
  <c r="I70" i="20"/>
  <c r="G70" i="20" s="1"/>
  <c r="H70" i="20"/>
  <c r="J70" i="20"/>
  <c r="D6" i="4"/>
  <c r="I28" i="20"/>
  <c r="G28" i="20" s="1"/>
  <c r="I29" i="20"/>
  <c r="G29" i="20" s="1"/>
  <c r="I30" i="20"/>
  <c r="I31" i="20"/>
  <c r="G31" i="20" s="1"/>
  <c r="I32" i="20"/>
  <c r="G32" i="20" s="1"/>
  <c r="I33" i="20"/>
  <c r="I34" i="20"/>
  <c r="G34" i="20" s="1"/>
  <c r="I35" i="20"/>
  <c r="G35" i="20" s="1"/>
  <c r="I36" i="20"/>
  <c r="I37" i="20"/>
  <c r="G37" i="20" s="1"/>
  <c r="I38" i="20"/>
  <c r="I39" i="20"/>
  <c r="G39" i="20" s="1"/>
  <c r="I40" i="20"/>
  <c r="G40" i="20" s="1"/>
  <c r="I41" i="20"/>
  <c r="G41" i="20" s="1"/>
  <c r="I42" i="20"/>
  <c r="I43" i="20"/>
  <c r="I44" i="20"/>
  <c r="G44" i="20" s="1"/>
  <c r="I45" i="20"/>
  <c r="G45" i="20" s="1"/>
  <c r="I46" i="20"/>
  <c r="I47" i="20"/>
  <c r="G47" i="20" s="1"/>
  <c r="I48" i="20"/>
  <c r="G48" i="20" s="1"/>
  <c r="I49" i="20"/>
  <c r="G49" i="20" s="1"/>
  <c r="I50" i="20"/>
  <c r="G50" i="20" s="1"/>
  <c r="I51" i="20"/>
  <c r="I52" i="20"/>
  <c r="I53" i="20"/>
  <c r="G53" i="20" s="1"/>
  <c r="I54" i="20"/>
  <c r="I55" i="20"/>
  <c r="G55" i="20" s="1"/>
  <c r="I56" i="20"/>
  <c r="G56" i="20" s="1"/>
  <c r="I57" i="20"/>
  <c r="G57" i="20" s="1"/>
  <c r="I58" i="20"/>
  <c r="G58" i="20" s="1"/>
  <c r="I59" i="20"/>
  <c r="G59" i="20" s="1"/>
  <c r="I60" i="20"/>
  <c r="G60" i="20" s="1"/>
  <c r="I61" i="20"/>
  <c r="G61" i="20" s="1"/>
  <c r="I62" i="20"/>
  <c r="I63" i="20"/>
  <c r="G63" i="20" s="1"/>
  <c r="H41" i="20"/>
  <c r="H42" i="20"/>
  <c r="H40" i="20"/>
  <c r="H38" i="20"/>
  <c r="H39" i="20"/>
  <c r="H37" i="20"/>
  <c r="H35" i="20"/>
  <c r="H36" i="20"/>
  <c r="H34" i="20"/>
  <c r="H43" i="20"/>
  <c r="H44" i="20"/>
  <c r="H45" i="20"/>
  <c r="H46" i="20"/>
  <c r="H47" i="20"/>
  <c r="H48" i="20"/>
  <c r="H49" i="20"/>
  <c r="H50" i="20"/>
  <c r="H51" i="20"/>
  <c r="H52" i="20"/>
  <c r="H53" i="20"/>
  <c r="H54" i="20"/>
  <c r="H56" i="20"/>
  <c r="H57" i="20"/>
  <c r="H58" i="20"/>
  <c r="H59" i="20"/>
  <c r="H60" i="20"/>
  <c r="H61" i="20"/>
  <c r="H62" i="20"/>
  <c r="H33" i="20"/>
  <c r="H32" i="20"/>
  <c r="H31" i="20"/>
  <c r="H30" i="20"/>
  <c r="H29" i="20"/>
  <c r="H28" i="20"/>
  <c r="E28" i="20" s="1"/>
  <c r="I26" i="20"/>
  <c r="I27" i="20"/>
  <c r="G27" i="20" s="1"/>
  <c r="H27" i="20"/>
  <c r="H26" i="20"/>
  <c r="I25" i="20"/>
  <c r="G25" i="20" s="1"/>
  <c r="H25" i="20"/>
  <c r="H24" i="20"/>
  <c r="I24" i="20"/>
  <c r="H23" i="20"/>
  <c r="H22" i="20"/>
  <c r="I22" i="20"/>
  <c r="I23" i="20"/>
  <c r="G23" i="20" s="1"/>
  <c r="H21" i="20"/>
  <c r="I21" i="20"/>
  <c r="H20" i="20"/>
  <c r="I20" i="20"/>
  <c r="G20" i="20" s="1"/>
  <c r="H19" i="20"/>
  <c r="I19" i="20"/>
  <c r="G19" i="20" s="1"/>
  <c r="H16" i="20"/>
  <c r="I16" i="20"/>
  <c r="G16" i="20" s="1"/>
  <c r="H15" i="20"/>
  <c r="I15" i="20"/>
  <c r="G15" i="20" s="1"/>
  <c r="H13" i="20"/>
  <c r="I13" i="20"/>
  <c r="G13" i="20" s="1"/>
  <c r="H14" i="20"/>
  <c r="I14" i="20"/>
  <c r="H12" i="20"/>
  <c r="I12" i="20"/>
  <c r="G12" i="20" s="1"/>
  <c r="H10" i="20"/>
  <c r="I10" i="20"/>
  <c r="G10" i="20" s="1"/>
  <c r="H11" i="20"/>
  <c r="I11" i="20"/>
  <c r="G11" i="20" s="1"/>
  <c r="J18" i="20"/>
  <c r="J17" i="20"/>
  <c r="H18" i="20"/>
  <c r="I18" i="20"/>
  <c r="G18" i="20" s="1"/>
  <c r="H7" i="20"/>
  <c r="I7" i="20"/>
  <c r="G7" i="20" s="1"/>
  <c r="H8" i="20"/>
  <c r="I8" i="20"/>
  <c r="G8" i="20" s="1"/>
  <c r="I5" i="20"/>
  <c r="G5" i="20" s="1"/>
  <c r="H5" i="20"/>
  <c r="H6" i="20"/>
  <c r="H17" i="20"/>
  <c r="H9" i="20"/>
  <c r="I6" i="20"/>
  <c r="G6" i="20" s="1"/>
  <c r="I17" i="20"/>
  <c r="G17" i="20" s="1"/>
  <c r="I9" i="20"/>
  <c r="K13" i="9"/>
  <c r="N57" i="9"/>
  <c r="Z57" i="9" s="1"/>
  <c r="M57" i="9"/>
  <c r="L57" i="9"/>
  <c r="X57" i="9" s="1"/>
  <c r="K57" i="9"/>
  <c r="J57" i="9"/>
  <c r="V57" i="9"/>
  <c r="N56" i="9"/>
  <c r="M56" i="9"/>
  <c r="L56" i="9"/>
  <c r="K56" i="9"/>
  <c r="J56" i="9"/>
  <c r="N55" i="9"/>
  <c r="Z55" i="9"/>
  <c r="M55" i="9"/>
  <c r="Y55" i="9" s="1"/>
  <c r="L55" i="9"/>
  <c r="X55" i="9"/>
  <c r="K55" i="9"/>
  <c r="J55" i="9"/>
  <c r="V55" i="9" s="1"/>
  <c r="N54" i="9"/>
  <c r="M54" i="9"/>
  <c r="L54" i="9"/>
  <c r="K54" i="9"/>
  <c r="J54" i="9"/>
  <c r="N53" i="9"/>
  <c r="Z53" i="9"/>
  <c r="M53" i="9"/>
  <c r="L53" i="9"/>
  <c r="R53" i="9"/>
  <c r="K53" i="9"/>
  <c r="W53" i="9" s="1"/>
  <c r="J53" i="9"/>
  <c r="V53" i="9"/>
  <c r="N52" i="9"/>
  <c r="M52" i="9"/>
  <c r="L52" i="9"/>
  <c r="J52" i="9"/>
  <c r="W51" i="9"/>
  <c r="N51" i="9"/>
  <c r="M51" i="9"/>
  <c r="Y51" i="9" s="1"/>
  <c r="L51" i="9"/>
  <c r="K51" i="9"/>
  <c r="J51" i="9"/>
  <c r="S51" i="9" s="1"/>
  <c r="V51" i="9"/>
  <c r="N50" i="9"/>
  <c r="M50" i="9"/>
  <c r="L50" i="9"/>
  <c r="J50" i="9"/>
  <c r="N46" i="9"/>
  <c r="Z46" i="9"/>
  <c r="M46" i="9"/>
  <c r="L46" i="9"/>
  <c r="K46" i="9"/>
  <c r="J46" i="9"/>
  <c r="V46" i="9" s="1"/>
  <c r="N45" i="9"/>
  <c r="M45" i="9"/>
  <c r="L45" i="9"/>
  <c r="K45" i="9"/>
  <c r="J45" i="9"/>
  <c r="N44" i="9"/>
  <c r="T44" i="9" s="1"/>
  <c r="M44" i="9"/>
  <c r="S44" i="9" s="1"/>
  <c r="L44" i="9"/>
  <c r="X44" i="9" s="1"/>
  <c r="K44" i="9"/>
  <c r="J44" i="9"/>
  <c r="V44" i="9"/>
  <c r="N43" i="9"/>
  <c r="M43" i="9"/>
  <c r="L43" i="9"/>
  <c r="K43" i="9"/>
  <c r="J43" i="9"/>
  <c r="X42" i="9"/>
  <c r="N42" i="9"/>
  <c r="Z42" i="9"/>
  <c r="M42" i="9"/>
  <c r="L42" i="9"/>
  <c r="K42" i="9"/>
  <c r="J42" i="9"/>
  <c r="V42" i="9" s="1"/>
  <c r="N41" i="9"/>
  <c r="M41" i="9"/>
  <c r="L41" i="9"/>
  <c r="K41" i="9"/>
  <c r="J41" i="9"/>
  <c r="N40" i="9"/>
  <c r="Z40" i="9" s="1"/>
  <c r="M40" i="9"/>
  <c r="S40" i="9" s="1"/>
  <c r="L40" i="9"/>
  <c r="X40" i="9" s="1"/>
  <c r="K40" i="9"/>
  <c r="J40" i="9"/>
  <c r="V40" i="9"/>
  <c r="N39" i="9"/>
  <c r="M39" i="9"/>
  <c r="L39" i="9"/>
  <c r="K39" i="9"/>
  <c r="J39" i="9"/>
  <c r="N35" i="9"/>
  <c r="Z35" i="9"/>
  <c r="M35" i="9"/>
  <c r="S35" i="9" s="1"/>
  <c r="L35" i="9"/>
  <c r="X35" i="9" s="1"/>
  <c r="K35" i="9"/>
  <c r="Q35" i="9" s="1"/>
  <c r="J35" i="9"/>
  <c r="V35" i="9"/>
  <c r="N34" i="9"/>
  <c r="M34" i="9"/>
  <c r="L34" i="9"/>
  <c r="K34" i="9"/>
  <c r="J34" i="9"/>
  <c r="N33" i="9"/>
  <c r="Z33" i="9" s="1"/>
  <c r="M33" i="9"/>
  <c r="L33" i="9"/>
  <c r="X33" i="9"/>
  <c r="K33" i="9"/>
  <c r="J33" i="9"/>
  <c r="V33" i="9"/>
  <c r="N32" i="9"/>
  <c r="M32" i="9"/>
  <c r="L32" i="9"/>
  <c r="K32" i="9"/>
  <c r="J32" i="9"/>
  <c r="N31" i="9"/>
  <c r="Z31" i="9" s="1"/>
  <c r="M31" i="9"/>
  <c r="S31" i="9" s="1"/>
  <c r="L31" i="9"/>
  <c r="X31" i="9" s="1"/>
  <c r="K31" i="9"/>
  <c r="J31" i="9"/>
  <c r="T31" i="9" s="1"/>
  <c r="N30" i="9"/>
  <c r="M30" i="9"/>
  <c r="L30" i="9"/>
  <c r="K30" i="9"/>
  <c r="J30" i="9"/>
  <c r="N29" i="9"/>
  <c r="Z29" i="9" s="1"/>
  <c r="M29" i="9"/>
  <c r="L29" i="9"/>
  <c r="X29" i="9" s="1"/>
  <c r="K29" i="9"/>
  <c r="J29" i="9"/>
  <c r="V29" i="9"/>
  <c r="N28" i="9"/>
  <c r="M28" i="9"/>
  <c r="L28" i="9"/>
  <c r="K28" i="9"/>
  <c r="J28" i="9"/>
  <c r="X25" i="9"/>
  <c r="N25" i="9"/>
  <c r="Z25" i="9"/>
  <c r="M25" i="9"/>
  <c r="L25" i="9"/>
  <c r="K25" i="9"/>
  <c r="J25" i="9"/>
  <c r="V25" i="9"/>
  <c r="N24" i="9"/>
  <c r="M24" i="9"/>
  <c r="L24" i="9"/>
  <c r="K24" i="9"/>
  <c r="J24" i="9"/>
  <c r="N23" i="9"/>
  <c r="Z23" i="9"/>
  <c r="M23" i="9"/>
  <c r="L23" i="9"/>
  <c r="X23" i="9"/>
  <c r="K23" i="9"/>
  <c r="J23" i="9"/>
  <c r="V23" i="9" s="1"/>
  <c r="N22" i="9"/>
  <c r="M22" i="9"/>
  <c r="L22" i="9"/>
  <c r="K22" i="9"/>
  <c r="J22" i="9"/>
  <c r="N21" i="9"/>
  <c r="Z21" i="9" s="1"/>
  <c r="M21" i="9"/>
  <c r="S21" i="9"/>
  <c r="L21" i="9"/>
  <c r="R21" i="9" s="1"/>
  <c r="K21" i="9"/>
  <c r="J21" i="9"/>
  <c r="Q21" i="9" s="1"/>
  <c r="V21" i="9"/>
  <c r="N20" i="9"/>
  <c r="M20" i="9"/>
  <c r="L20" i="9"/>
  <c r="K20" i="9"/>
  <c r="J20" i="9"/>
  <c r="N19" i="9"/>
  <c r="Z19" i="9" s="1"/>
  <c r="M19" i="9"/>
  <c r="L19" i="9"/>
  <c r="R19" i="9" s="1"/>
  <c r="K19" i="9"/>
  <c r="J19" i="9"/>
  <c r="T19" i="9" s="1"/>
  <c r="V19" i="9"/>
  <c r="N18" i="9"/>
  <c r="M18" i="9"/>
  <c r="L18" i="9"/>
  <c r="K18" i="9"/>
  <c r="J18" i="9"/>
  <c r="N14" i="9"/>
  <c r="M14" i="9"/>
  <c r="L14" i="9"/>
  <c r="K14" i="9"/>
  <c r="J14" i="9"/>
  <c r="N13" i="9"/>
  <c r="M13" i="9"/>
  <c r="L13" i="9"/>
  <c r="J13" i="9"/>
  <c r="N12" i="9"/>
  <c r="M12" i="9"/>
  <c r="L12" i="9"/>
  <c r="K12" i="9"/>
  <c r="J12" i="9"/>
  <c r="N11" i="9"/>
  <c r="M11" i="9"/>
  <c r="L11" i="9"/>
  <c r="K11" i="9"/>
  <c r="J11" i="9"/>
  <c r="N10" i="9"/>
  <c r="M10" i="9"/>
  <c r="L10" i="9"/>
  <c r="K10" i="9"/>
  <c r="J10" i="9"/>
  <c r="N9" i="9"/>
  <c r="M9" i="9"/>
  <c r="L9" i="9"/>
  <c r="K9" i="9"/>
  <c r="J9" i="9"/>
  <c r="N8" i="9"/>
  <c r="M8" i="9"/>
  <c r="L8" i="9"/>
  <c r="K8" i="9"/>
  <c r="N7" i="9"/>
  <c r="M7" i="9"/>
  <c r="L7" i="9"/>
  <c r="K7" i="9"/>
  <c r="J7" i="9"/>
  <c r="T25" i="9"/>
  <c r="Q29" i="9"/>
  <c r="Q33" i="9"/>
  <c r="R46" i="9"/>
  <c r="S29" i="9"/>
  <c r="S33" i="9"/>
  <c r="X53" i="9"/>
  <c r="T40" i="9"/>
  <c r="R42" i="9"/>
  <c r="P23" i="9"/>
  <c r="P29" i="9"/>
  <c r="P33" i="9"/>
  <c r="X46" i="9"/>
  <c r="T23" i="9"/>
  <c r="R25" i="9"/>
  <c r="T33" i="9"/>
  <c r="K50" i="9"/>
  <c r="T55" i="9"/>
  <c r="R57" i="9"/>
  <c r="R44" i="9"/>
  <c r="R55" i="9"/>
  <c r="R23" i="9"/>
  <c r="R29" i="9"/>
  <c r="R33" i="9"/>
  <c r="Q42" i="9"/>
  <c r="P42" i="9"/>
  <c r="Q46" i="9"/>
  <c r="P46" i="9"/>
  <c r="P53" i="9"/>
  <c r="Q57" i="9"/>
  <c r="P57" i="9"/>
  <c r="P21" i="9"/>
  <c r="Q25" i="9"/>
  <c r="P25" i="9"/>
  <c r="Q31" i="9"/>
  <c r="P31" i="9"/>
  <c r="P35" i="9"/>
  <c r="T35" i="9"/>
  <c r="Q40" i="9"/>
  <c r="P40" i="9"/>
  <c r="S42" i="9"/>
  <c r="T42" i="9"/>
  <c r="Q44" i="9"/>
  <c r="P44" i="9"/>
  <c r="S46" i="9"/>
  <c r="T46" i="9"/>
  <c r="S53" i="9"/>
  <c r="T53" i="9"/>
  <c r="Q55" i="9"/>
  <c r="P55" i="9"/>
  <c r="S57" i="9"/>
  <c r="T57" i="9"/>
  <c r="Y19" i="9"/>
  <c r="Y21" i="9"/>
  <c r="Y29" i="9"/>
  <c r="Y31" i="9"/>
  <c r="Y33" i="9"/>
  <c r="Y35" i="9"/>
  <c r="Y40" i="9"/>
  <c r="Y42" i="9"/>
  <c r="Y44" i="9"/>
  <c r="Y46" i="9"/>
  <c r="K52" i="9"/>
  <c r="W55" i="9"/>
  <c r="W57" i="9"/>
  <c r="W19" i="9"/>
  <c r="W21" i="9"/>
  <c r="W25" i="9"/>
  <c r="W29" i="9"/>
  <c r="W31" i="9"/>
  <c r="W33" i="9"/>
  <c r="W40" i="9"/>
  <c r="W42" i="9"/>
  <c r="W44" i="9"/>
  <c r="W46" i="9"/>
  <c r="Y53" i="9"/>
  <c r="Y57" i="9"/>
  <c r="P19" i="9" l="1"/>
  <c r="Q23" i="9"/>
  <c r="S55" i="9"/>
  <c r="T21" i="9"/>
  <c r="X19" i="9"/>
  <c r="V31" i="9"/>
  <c r="Y25" i="9"/>
  <c r="R35" i="9"/>
  <c r="X21" i="9"/>
  <c r="Z51" i="9"/>
  <c r="W35" i="9"/>
  <c r="R40" i="9"/>
  <c r="Y23" i="9"/>
  <c r="Q53" i="9"/>
  <c r="W23" i="9"/>
  <c r="R31" i="9"/>
  <c r="T51" i="9"/>
  <c r="Q19" i="9"/>
  <c r="T29" i="9"/>
  <c r="P51" i="9"/>
  <c r="X51" i="9"/>
  <c r="R51" i="9"/>
  <c r="Q51" i="9"/>
  <c r="S23" i="9"/>
  <c r="S19" i="9"/>
  <c r="S25" i="9"/>
  <c r="Z44" i="9"/>
  <c r="E73" i="20"/>
  <c r="F20" i="20"/>
  <c r="E72" i="20"/>
  <c r="F64" i="20"/>
  <c r="E9" i="20"/>
  <c r="E60" i="20"/>
  <c r="G73" i="20"/>
  <c r="F73" i="20" s="1"/>
  <c r="F10" i="20"/>
  <c r="F15" i="20"/>
  <c r="F63" i="20"/>
  <c r="F8" i="20"/>
  <c r="F11" i="20"/>
  <c r="F27" i="20"/>
  <c r="E12" i="20"/>
  <c r="E74" i="20"/>
  <c r="F65" i="20"/>
  <c r="E34" i="20"/>
  <c r="E61" i="20"/>
  <c r="F35" i="20"/>
  <c r="F53" i="20"/>
  <c r="F60" i="20"/>
  <c r="F71" i="20"/>
  <c r="F12" i="20"/>
  <c r="F16" i="20"/>
  <c r="F18" i="20"/>
  <c r="E5" i="20"/>
  <c r="E31" i="20"/>
  <c r="E40" i="20"/>
  <c r="E30" i="20"/>
  <c r="E14" i="20"/>
  <c r="F19" i="20"/>
  <c r="F49" i="20"/>
  <c r="G9" i="20"/>
  <c r="F9" i="20" s="1"/>
  <c r="E35" i="20"/>
  <c r="E17" i="20"/>
  <c r="E57" i="20"/>
  <c r="E45" i="20"/>
  <c r="F59" i="20"/>
  <c r="F6" i="20"/>
  <c r="E63" i="20"/>
  <c r="E26" i="20"/>
  <c r="F34" i="20"/>
  <c r="F29" i="20"/>
  <c r="F70" i="20"/>
  <c r="F7" i="20"/>
  <c r="E53" i="20"/>
  <c r="F47" i="20"/>
  <c r="E64" i="20"/>
  <c r="E22" i="20"/>
  <c r="F57" i="20"/>
  <c r="F25" i="20"/>
  <c r="F58" i="20"/>
  <c r="E65" i="20"/>
  <c r="E37" i="20"/>
  <c r="F39" i="20"/>
  <c r="E18" i="20"/>
  <c r="E49" i="20"/>
  <c r="E39" i="20"/>
  <c r="E10" i="20"/>
  <c r="E23" i="20"/>
  <c r="E32" i="20"/>
  <c r="G30" i="20"/>
  <c r="F30" i="20" s="1"/>
  <c r="E70" i="20"/>
  <c r="E56" i="20"/>
  <c r="F17" i="20"/>
  <c r="E20" i="20"/>
  <c r="E59" i="20"/>
  <c r="G26" i="20"/>
  <c r="F26" i="20" s="1"/>
  <c r="F40" i="20"/>
  <c r="E29" i="20"/>
  <c r="E71" i="20"/>
  <c r="E47" i="20"/>
  <c r="F45" i="20"/>
  <c r="E33" i="20"/>
  <c r="F28" i="20"/>
  <c r="F5" i="20"/>
  <c r="E27" i="20"/>
  <c r="F37" i="20"/>
  <c r="E62" i="20"/>
  <c r="F61" i="20"/>
  <c r="F50" i="20"/>
  <c r="F31" i="20"/>
  <c r="E25" i="20"/>
  <c r="E44" i="20"/>
  <c r="E55" i="20"/>
  <c r="F56" i="20"/>
  <c r="E6" i="20"/>
  <c r="E8" i="20"/>
  <c r="E15" i="20"/>
  <c r="E16" i="20"/>
  <c r="E24" i="20"/>
  <c r="E43" i="20"/>
  <c r="E13" i="20"/>
  <c r="E7" i="20"/>
  <c r="E19" i="20"/>
  <c r="F23" i="20"/>
  <c r="F48" i="20"/>
  <c r="F13" i="20"/>
  <c r="G46" i="20"/>
  <c r="F46" i="20" s="1"/>
  <c r="E46" i="20"/>
  <c r="G14" i="20"/>
  <c r="F14" i="20" s="1"/>
  <c r="E50" i="20"/>
  <c r="E41" i="20"/>
  <c r="G62" i="20"/>
  <c r="F62" i="20" s="1"/>
  <c r="E58" i="20"/>
  <c r="E52" i="20"/>
  <c r="G52" i="20"/>
  <c r="F52" i="20" s="1"/>
  <c r="G33" i="20"/>
  <c r="F33" i="20" s="1"/>
  <c r="E11" i="20"/>
  <c r="E51" i="20"/>
  <c r="G38" i="20"/>
  <c r="F38" i="20" s="1"/>
  <c r="E38" i="20"/>
  <c r="E21" i="20"/>
  <c r="G21" i="20"/>
  <c r="F21" i="20" s="1"/>
  <c r="F44" i="20"/>
  <c r="F32" i="20"/>
  <c r="E48" i="20"/>
  <c r="G24" i="20"/>
  <c r="F24" i="20" s="1"/>
  <c r="F55" i="20"/>
  <c r="G42" i="20"/>
  <c r="F42" i="20" s="1"/>
  <c r="E42" i="20"/>
  <c r="E36" i="20"/>
  <c r="G36" i="20"/>
  <c r="F36" i="20" s="1"/>
  <c r="G75" i="20"/>
  <c r="F75" i="20" s="1"/>
  <c r="E11" i="21" s="1"/>
  <c r="E75" i="20"/>
  <c r="D11" i="21" s="1"/>
  <c r="C6" i="17" s="1"/>
  <c r="G54" i="20"/>
  <c r="F54" i="20" s="1"/>
  <c r="E54" i="20"/>
  <c r="F41" i="20"/>
  <c r="G22" i="20"/>
  <c r="F22" i="20" s="1"/>
  <c r="G72" i="20"/>
  <c r="F72" i="20" s="1"/>
  <c r="G74" i="20"/>
  <c r="F74" i="20" s="1"/>
  <c r="G51" i="20"/>
  <c r="F51" i="20" s="1"/>
  <c r="G43" i="20"/>
  <c r="F43"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C26" authorId="0" shapeId="0" xr:uid="{00000000-0006-0000-0000-000001000000}">
      <text>
        <r>
          <rPr>
            <sz val="9"/>
            <color indexed="81"/>
            <rFont val="Tahoma"/>
            <family val="2"/>
          </rPr>
          <t>Includes fisheries consumption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5" authorId="0" shapeId="0" xr:uid="{00000000-0006-0000-0300-000001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H5" authorId="0" shapeId="0" xr:uid="{00000000-0006-0000-0300-000002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5" authorId="0" shapeId="0" xr:uid="{00000000-0006-0000-0300-000003000000}">
      <text>
        <r>
          <rPr>
            <sz val="8"/>
            <color indexed="81"/>
            <rFont val="Tahoma"/>
            <family val="2"/>
          </rPr>
          <t xml:space="preserve">
Needed only when one wants to override the VEDA default assignment
</t>
        </r>
      </text>
    </comment>
    <comment ref="J5" authorId="0" shapeId="0" xr:uid="{00000000-0006-0000-0300-000004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tc={826B8038-8340-4DCF-B1C7-9C31DF36714F}</author>
    <author>tc={A923A034-E220-4D43-8DAE-2D90CA0274C0}</author>
    <author>tc={7CE7B728-8236-4C08-BAA6-2C879B05AD65}</author>
  </authors>
  <commentList>
    <comment ref="D4" authorId="0" shapeId="0" xr:uid="{00000000-0006-0000-0B00-000001000000}">
      <text>
        <t>[Threaded comment]
Your version of Excel allows you to read this threaded comment; however, any edits to it will get removed if the file is opened in a newer version of Excel. Learn more: https://go.microsoft.com/fwlink/?linkid=870924
Comment:
    Barrel of Oil Equivalent</t>
      </text>
    </comment>
    <comment ref="C10" authorId="1" shapeId="0" xr:uid="{00000000-0006-0000-0B00-000002000000}">
      <text>
        <t>[Threaded comment]
Your version of Excel allows you to read this threaded comment; however, any edits to it will get removed if the file is opened in a newer version of Excel. Learn more: https://go.microsoft.com/fwlink/?linkid=870924
Comment:
    Average exchange rate in 2019, ECB</t>
      </text>
    </comment>
    <comment ref="C11" authorId="2" shapeId="0" xr:uid="{00000000-0006-0000-0B00-000003000000}">
      <text>
        <t>[Threaded comment]
Your version of Excel allows you to read this threaded comment; however, any edits to it will get removed if the file is opened in a newer version of Excel. Learn more: https://go.microsoft.com/fwlink/?linkid=870924
Comment:
    Average exchange rate in 2018, ECB</t>
      </text>
    </comment>
  </commentList>
</comments>
</file>

<file path=xl/sharedStrings.xml><?xml version="1.0" encoding="utf-8"?>
<sst xmlns="http://schemas.openxmlformats.org/spreadsheetml/2006/main" count="817" uniqueCount="464">
  <si>
    <t>~FI_Process</t>
  </si>
  <si>
    <t>Sets</t>
  </si>
  <si>
    <t>TechName</t>
  </si>
  <si>
    <t>TechDesc</t>
  </si>
  <si>
    <t>Tact</t>
  </si>
  <si>
    <t>Tcap</t>
  </si>
  <si>
    <t>Tslvl</t>
  </si>
  <si>
    <t>PrimaryCG</t>
  </si>
  <si>
    <t>Vintage</t>
  </si>
  <si>
    <t>MIN</t>
  </si>
  <si>
    <t>PJ</t>
  </si>
  <si>
    <t>GASNAT</t>
  </si>
  <si>
    <t>PEAT</t>
  </si>
  <si>
    <t>IMP</t>
  </si>
  <si>
    <t>~FI_Comm</t>
  </si>
  <si>
    <t>Csets</t>
  </si>
  <si>
    <t>CommName</t>
  </si>
  <si>
    <t>CommDesc</t>
  </si>
  <si>
    <t>Unit</t>
  </si>
  <si>
    <t>LimType</t>
  </si>
  <si>
    <t>CTSLvl</t>
  </si>
  <si>
    <t>PeakTS</t>
  </si>
  <si>
    <t>Ctype</t>
  </si>
  <si>
    <t>NRG</t>
  </si>
  <si>
    <t>COABIT</t>
  </si>
  <si>
    <t>COACOK</t>
  </si>
  <si>
    <t>COAHAR</t>
  </si>
  <si>
    <t>GASLNG</t>
  </si>
  <si>
    <t>OILCRD</t>
  </si>
  <si>
    <t>OILDST</t>
  </si>
  <si>
    <t>OILGSL</t>
  </si>
  <si>
    <t>OILHFO</t>
  </si>
  <si>
    <t>OILKER</t>
  </si>
  <si>
    <t>OILLPG</t>
  </si>
  <si>
    <t>RENHYD</t>
  </si>
  <si>
    <t>RENWIN</t>
  </si>
  <si>
    <t>RENSOL</t>
  </si>
  <si>
    <t>RENOCE</t>
  </si>
  <si>
    <t>Comm-OUT</t>
  </si>
  <si>
    <t>COST~2020</t>
  </si>
  <si>
    <t>COST~2025</t>
  </si>
  <si>
    <t>COST~2030</t>
  </si>
  <si>
    <t>COST~2040</t>
  </si>
  <si>
    <t>COST~2050</t>
  </si>
  <si>
    <t>*Technology Name</t>
  </si>
  <si>
    <t>Technology Description</t>
  </si>
  <si>
    <t>€/GJ</t>
  </si>
  <si>
    <t>Euro/GJ</t>
  </si>
  <si>
    <t>MSWAS</t>
  </si>
  <si>
    <t>Electricity Interconnector</t>
  </si>
  <si>
    <t>~FI_T</t>
  </si>
  <si>
    <t>BIOWPE</t>
  </si>
  <si>
    <t>BIOWCH</t>
  </si>
  <si>
    <t>EXP</t>
  </si>
  <si>
    <t>Comm-IN</t>
  </si>
  <si>
    <t>BIOETH1G</t>
  </si>
  <si>
    <t>BIODST1G</t>
  </si>
  <si>
    <t>OILCOK</t>
  </si>
  <si>
    <t>Oil</t>
  </si>
  <si>
    <t>Coal</t>
  </si>
  <si>
    <t>Bioethanol</t>
  </si>
  <si>
    <t>Biodiesel</t>
  </si>
  <si>
    <t>Source:</t>
  </si>
  <si>
    <t>SEAI-AEA, Bioenergy Supply Curves for Ireland 2010 – 2030. October 2012, version 1.0</t>
  </si>
  <si>
    <t>Conversion</t>
  </si>
  <si>
    <r>
      <t xml:space="preserve">Consumer Price Index (CPI) - </t>
    </r>
    <r>
      <rPr>
        <b/>
        <sz val="11"/>
        <color indexed="10"/>
        <rFont val="Calibri"/>
        <family val="2"/>
      </rPr>
      <t>CSO</t>
    </r>
  </si>
  <si>
    <t>1 toe</t>
  </si>
  <si>
    <t>GJ</t>
  </si>
  <si>
    <t>Base=100</t>
  </si>
  <si>
    <t>Appendix 3 Potential Imports of Bioenergy</t>
  </si>
  <si>
    <t>1 ktoe</t>
  </si>
  <si>
    <t>The following tables refer to potential import scenarios for bioenergy to Ireland, as described in Section11.</t>
  </si>
  <si>
    <t>Source: http://www.cso.ie/px/pxeirestat/Statire/SelectVarVal/Define.asp?maintable=CPA04&amp;PLanguage=0</t>
  </si>
  <si>
    <t>Table A. 3: Restricted supply/reference demand</t>
  </si>
  <si>
    <t>€2010</t>
  </si>
  <si>
    <t>Wood chips</t>
  </si>
  <si>
    <t>toe</t>
  </si>
  <si>
    <t>Table A. 4: Medium supply/reference demand</t>
  </si>
  <si>
    <t>€/toe</t>
  </si>
  <si>
    <t>Table A. 5: Ambitious supply/reference demand</t>
  </si>
  <si>
    <t>Wood pellets</t>
  </si>
  <si>
    <t>Table A. 6: Medium supply/high demand</t>
  </si>
  <si>
    <t>Table A. 7: Ambitious supply/high demand</t>
  </si>
  <si>
    <t>Index</t>
  </si>
  <si>
    <t>€2000</t>
  </si>
  <si>
    <t>191,47</t>
  </si>
  <si>
    <t>EFF</t>
  </si>
  <si>
    <t>BIOWOO</t>
  </si>
  <si>
    <t>\I: Process Set Membership</t>
  </si>
  <si>
    <t>Vintage Tracking</t>
  </si>
  <si>
    <t>BIORVO</t>
  </si>
  <si>
    <t>BIOTLW</t>
  </si>
  <si>
    <t>BIOPIGW</t>
  </si>
  <si>
    <t>BIOCATW</t>
  </si>
  <si>
    <t>BIOMSW1</t>
  </si>
  <si>
    <t>BIOMSW2</t>
  </si>
  <si>
    <t>BIOINDF</t>
  </si>
  <si>
    <t>BIOGAS1G</t>
  </si>
  <si>
    <t>Life</t>
  </si>
  <si>
    <t>PRE</t>
  </si>
  <si>
    <t>PJa</t>
  </si>
  <si>
    <t>Imports</t>
  </si>
  <si>
    <t>Exports</t>
  </si>
  <si>
    <t>Electricity</t>
  </si>
  <si>
    <t>Heat</t>
  </si>
  <si>
    <t>OILRFG</t>
  </si>
  <si>
    <t>OILNAP</t>
  </si>
  <si>
    <t>*</t>
  </si>
  <si>
    <t>Fuel Techs - Sectoral infrastructure</t>
  </si>
  <si>
    <t>Share-I</t>
  </si>
  <si>
    <t>INVCOST</t>
  </si>
  <si>
    <t>NCAP_BND~UP~0</t>
  </si>
  <si>
    <t>€/GJa</t>
  </si>
  <si>
    <t>Interpolation</t>
  </si>
  <si>
    <t xml:space="preserve">Natural Gas </t>
  </si>
  <si>
    <t xml:space="preserve">Liquified Natural Gas </t>
  </si>
  <si>
    <t xml:space="preserve">Bituminous Coal </t>
  </si>
  <si>
    <t xml:space="preserve">Hard Coal / Antracite </t>
  </si>
  <si>
    <t xml:space="preserve">Coke Coal </t>
  </si>
  <si>
    <t xml:space="preserve">Lignite /  Brown Coal </t>
  </si>
  <si>
    <t xml:space="preserve">Peat </t>
  </si>
  <si>
    <t xml:space="preserve">Crude Oil </t>
  </si>
  <si>
    <t xml:space="preserve">Refinery Gas </t>
  </si>
  <si>
    <t xml:space="preserve">Kerosene </t>
  </si>
  <si>
    <t xml:space="preserve">Heavy Fuel Oil </t>
  </si>
  <si>
    <t xml:space="preserve">Diesel Oil </t>
  </si>
  <si>
    <t xml:space="preserve">Liquified Petroleum Gas </t>
  </si>
  <si>
    <t xml:space="preserve">Gasoline </t>
  </si>
  <si>
    <t xml:space="preserve">Petroleum Coke </t>
  </si>
  <si>
    <t xml:space="preserve">Naphta </t>
  </si>
  <si>
    <t xml:space="preserve">Hydro </t>
  </si>
  <si>
    <t xml:space="preserve">Wind </t>
  </si>
  <si>
    <t xml:space="preserve">Solar </t>
  </si>
  <si>
    <t xml:space="preserve">Municipal Solid Waste </t>
  </si>
  <si>
    <t xml:space="preserve">Ocean </t>
  </si>
  <si>
    <t xml:space="preserve">Wood Pellets </t>
  </si>
  <si>
    <t xml:space="preserve">Wood Chip </t>
  </si>
  <si>
    <t xml:space="preserve">Biodegradable Municipal Solid Waste potential - Solid </t>
  </si>
  <si>
    <t xml:space="preserve">Biodegradable Municipal Solid Waste </t>
  </si>
  <si>
    <t xml:space="preserve">Tallow </t>
  </si>
  <si>
    <t xml:space="preserve">Recovered Vegetable Oil </t>
  </si>
  <si>
    <t xml:space="preserve">Cattle Waste </t>
  </si>
  <si>
    <t xml:space="preserve">Pig Waste </t>
  </si>
  <si>
    <t xml:space="preserve">Industrial Food Waste </t>
  </si>
  <si>
    <t>Uranium</t>
  </si>
  <si>
    <t>kt</t>
  </si>
  <si>
    <t>COALIG</t>
  </si>
  <si>
    <t>OILNEU</t>
  </si>
  <si>
    <t>Oil for Non-Energy uses</t>
  </si>
  <si>
    <t>Sectors</t>
  </si>
  <si>
    <t>Code</t>
  </si>
  <si>
    <t>Description</t>
  </si>
  <si>
    <t>ELC</t>
  </si>
  <si>
    <t>Energy Commodities</t>
  </si>
  <si>
    <t>COA</t>
  </si>
  <si>
    <t>DST</t>
  </si>
  <si>
    <t>Diesel</t>
  </si>
  <si>
    <t>GSL</t>
  </si>
  <si>
    <t>Gasoline</t>
  </si>
  <si>
    <t>HFO</t>
  </si>
  <si>
    <t>Heavy Fuel Oil</t>
  </si>
  <si>
    <t>KER</t>
  </si>
  <si>
    <t>Kerosene</t>
  </si>
  <si>
    <t>LPG</t>
  </si>
  <si>
    <t>Liquified Petroleum Gases</t>
  </si>
  <si>
    <t>OIL</t>
  </si>
  <si>
    <t>NGA</t>
  </si>
  <si>
    <t>Natural Gas</t>
  </si>
  <si>
    <t>BLQ</t>
  </si>
  <si>
    <t>Bioliquid</t>
  </si>
  <si>
    <t>BSL</t>
  </si>
  <si>
    <t>Biomass solid</t>
  </si>
  <si>
    <t>BGA</t>
  </si>
  <si>
    <t>Biogas</t>
  </si>
  <si>
    <t>BWA</t>
  </si>
  <si>
    <t>AVG</t>
  </si>
  <si>
    <t>Aviation Gasoline</t>
  </si>
  <si>
    <t>JTK</t>
  </si>
  <si>
    <t>Jet Kerosene</t>
  </si>
  <si>
    <t>Bio Diesel</t>
  </si>
  <si>
    <t>Bio Gasoline</t>
  </si>
  <si>
    <t>Bio Gas</t>
  </si>
  <si>
    <t>BJK</t>
  </si>
  <si>
    <t>Jet Bio Kerosene</t>
  </si>
  <si>
    <t>SOL</t>
  </si>
  <si>
    <t>Solar</t>
  </si>
  <si>
    <t>SPV</t>
  </si>
  <si>
    <t>Solar Photovoltaic</t>
  </si>
  <si>
    <t>STH</t>
  </si>
  <si>
    <t>Solar Thermal</t>
  </si>
  <si>
    <t>GEO</t>
  </si>
  <si>
    <t>Geothermal</t>
  </si>
  <si>
    <t>WIN</t>
  </si>
  <si>
    <t>Wind</t>
  </si>
  <si>
    <t>WON</t>
  </si>
  <si>
    <t>Wind On-Shore</t>
  </si>
  <si>
    <t>WOF</t>
  </si>
  <si>
    <t>Wind Off-Shore</t>
  </si>
  <si>
    <t>HYD</t>
  </si>
  <si>
    <t>Hydro</t>
  </si>
  <si>
    <t>TDL</t>
  </si>
  <si>
    <t>Tide</t>
  </si>
  <si>
    <t>WAV</t>
  </si>
  <si>
    <t>Wave</t>
  </si>
  <si>
    <t>NUC</t>
  </si>
  <si>
    <t>HET</t>
  </si>
  <si>
    <t>SUP</t>
  </si>
  <si>
    <t>Supply and Upstream</t>
  </si>
  <si>
    <t>Emission Commodities</t>
  </si>
  <si>
    <t>CH4N</t>
  </si>
  <si>
    <t>N2ON</t>
  </si>
  <si>
    <t>CO2N</t>
  </si>
  <si>
    <t>CO2P</t>
  </si>
  <si>
    <t>Technology type</t>
  </si>
  <si>
    <t>Fuel</t>
  </si>
  <si>
    <t>TIMES Set</t>
  </si>
  <si>
    <t>Technology Type</t>
  </si>
  <si>
    <t>\I: Commodity set</t>
  </si>
  <si>
    <t>Commodity name</t>
  </si>
  <si>
    <t>\I: Energy Commodities</t>
  </si>
  <si>
    <t>Processes definition</t>
  </si>
  <si>
    <t>Technology name</t>
  </si>
  <si>
    <t>Activity unit</t>
  </si>
  <si>
    <t>Capacity unit</t>
  </si>
  <si>
    <t>TimeSlice level of Process Activity</t>
  </si>
  <si>
    <t>Primary Commodity Group</t>
  </si>
  <si>
    <t>\I: Fuel Technologies</t>
  </si>
  <si>
    <t>NUCURM</t>
  </si>
  <si>
    <t>.</t>
  </si>
  <si>
    <t>NOXN</t>
  </si>
  <si>
    <t>PM10</t>
  </si>
  <si>
    <t>PM25</t>
  </si>
  <si>
    <t>Nitrogen Oxide  - eNergy Emissions</t>
  </si>
  <si>
    <r>
      <t>Carbon Dioxide - eN</t>
    </r>
    <r>
      <rPr>
        <sz val="11"/>
        <color theme="1"/>
        <rFont val="Calibri"/>
        <family val="2"/>
        <scheme val="minor"/>
      </rPr>
      <t>ergy Emissions</t>
    </r>
  </si>
  <si>
    <r>
      <t xml:space="preserve">Carbon Dioxide - </t>
    </r>
    <r>
      <rPr>
        <u/>
        <sz val="11"/>
        <color theme="1"/>
        <rFont val="Calibri"/>
        <family val="2"/>
        <scheme val="minor"/>
      </rPr>
      <t>P</t>
    </r>
    <r>
      <rPr>
        <sz val="11"/>
        <color theme="1"/>
        <rFont val="Calibri"/>
        <family val="2"/>
        <scheme val="minor"/>
      </rPr>
      <t>rocess Emissions</t>
    </r>
  </si>
  <si>
    <t>Particulate Matter &lt;10 µm</t>
  </si>
  <si>
    <t>Particulate Matter &lt;2.5 µm</t>
  </si>
  <si>
    <t>CH4P</t>
  </si>
  <si>
    <t>WAS</t>
  </si>
  <si>
    <t>Waste</t>
  </si>
  <si>
    <t>Bio Wastes</t>
  </si>
  <si>
    <t>BGL</t>
  </si>
  <si>
    <t>BDL</t>
  </si>
  <si>
    <t>H2</t>
  </si>
  <si>
    <t>Hydrogen</t>
  </si>
  <si>
    <t>CO2S</t>
  </si>
  <si>
    <r>
      <t xml:space="preserve">Carbon Dioxide - </t>
    </r>
    <r>
      <rPr>
        <u/>
        <sz val="11"/>
        <color theme="1"/>
        <rFont val="Calibri"/>
        <family val="2"/>
        <scheme val="minor"/>
      </rPr>
      <t>Sequestered</t>
    </r>
  </si>
  <si>
    <t>Transformations</t>
  </si>
  <si>
    <t>_UK</t>
  </si>
  <si>
    <t>Suffix (Technology Generation or regions)</t>
  </si>
  <si>
    <t>BIO</t>
  </si>
  <si>
    <t>Biomass</t>
  </si>
  <si>
    <t>G</t>
  </si>
  <si>
    <t>L</t>
  </si>
  <si>
    <t>Commodity State</t>
  </si>
  <si>
    <t>gaseous</t>
  </si>
  <si>
    <t>liquid</t>
  </si>
  <si>
    <t>Commodity Type</t>
  </si>
  <si>
    <t>C</t>
  </si>
  <si>
    <t>D</t>
  </si>
  <si>
    <t>centralised</t>
  </si>
  <si>
    <t>decentralised</t>
  </si>
  <si>
    <t>Methane - eNergy Emissions</t>
  </si>
  <si>
    <t>Methane Emissions - Process Emissions</t>
  </si>
  <si>
    <t>N2O Emissions - eNergy Emissions</t>
  </si>
  <si>
    <t>SO2N</t>
  </si>
  <si>
    <t>Sulfur dioxide - eNergy Emissions</t>
  </si>
  <si>
    <t xml:space="preserve">Technologies - Convention for Naming </t>
  </si>
  <si>
    <t>Import</t>
  </si>
  <si>
    <t>Export</t>
  </si>
  <si>
    <t>FT-</t>
  </si>
  <si>
    <t>Suffixes</t>
  </si>
  <si>
    <t>UK</t>
  </si>
  <si>
    <t>_GLOBAL</t>
  </si>
  <si>
    <t>BIOWOO1</t>
  </si>
  <si>
    <t>BIOWOO2</t>
  </si>
  <si>
    <t>BIOWOO3</t>
  </si>
  <si>
    <t xml:space="preserve">Biomass - generic </t>
  </si>
  <si>
    <t>Sawmill residues</t>
  </si>
  <si>
    <t>Post-Consumer Recycled Wood</t>
  </si>
  <si>
    <t>Straw</t>
  </si>
  <si>
    <t>Fuel Tech</t>
  </si>
  <si>
    <t>REF</t>
  </si>
  <si>
    <t>Refinery</t>
  </si>
  <si>
    <t>Domestic Potential</t>
  </si>
  <si>
    <t>_Whitegate</t>
  </si>
  <si>
    <t>Whitegate</t>
  </si>
  <si>
    <t>Pasti</t>
  </si>
  <si>
    <t>CYC</t>
  </si>
  <si>
    <t>WLK</t>
  </si>
  <si>
    <t>Cycling</t>
  </si>
  <si>
    <t>Walking</t>
  </si>
  <si>
    <t>Ambient Heat</t>
  </si>
  <si>
    <t>Region</t>
  </si>
  <si>
    <t>*Region Name</t>
  </si>
  <si>
    <t>1 MBtu</t>
  </si>
  <si>
    <t>boe</t>
  </si>
  <si>
    <t>1 boe</t>
  </si>
  <si>
    <t>=</t>
  </si>
  <si>
    <t>Conversion factors - Energy</t>
  </si>
  <si>
    <t>Conversion factors - Other</t>
  </si>
  <si>
    <t>1 EUR19</t>
  </si>
  <si>
    <t>USD19</t>
  </si>
  <si>
    <t>1 EUR18</t>
  </si>
  <si>
    <t>USD18</t>
  </si>
  <si>
    <t>RENAHT</t>
  </si>
  <si>
    <t>Year</t>
  </si>
  <si>
    <t>GW</t>
  </si>
  <si>
    <t>NCAP_BND</t>
  </si>
  <si>
    <t>NCAP_BND~0</t>
  </si>
  <si>
    <t>Default Units</t>
  </si>
  <si>
    <t>Currency</t>
  </si>
  <si>
    <t>Activity</t>
  </si>
  <si>
    <t>Emissions</t>
  </si>
  <si>
    <t>GAS</t>
  </si>
  <si>
    <t>RNW</t>
  </si>
  <si>
    <t>WIND</t>
  </si>
  <si>
    <t>BGS-LG</t>
  </si>
  <si>
    <t>BGS-SG</t>
  </si>
  <si>
    <t>M£2018</t>
  </si>
  <si>
    <t>Solid Fuels</t>
  </si>
  <si>
    <t>Crude Oil</t>
  </si>
  <si>
    <t>SOD PEAT</t>
  </si>
  <si>
    <t>Renewable Energies</t>
  </si>
  <si>
    <t>Landfill Gas</t>
  </si>
  <si>
    <t>Sewage Gas</t>
  </si>
  <si>
    <t>Derived Heat</t>
  </si>
  <si>
    <t>Total</t>
  </si>
  <si>
    <t>PRIMARY</t>
  </si>
  <si>
    <t>Domestic Supply</t>
  </si>
  <si>
    <t>SC</t>
  </si>
  <si>
    <t>Stock Changes</t>
  </si>
  <si>
    <t>TPS</t>
  </si>
  <si>
    <t>Total Primary Supply</t>
  </si>
  <si>
    <r>
      <rPr>
        <b/>
        <sz val="7"/>
        <rFont val="Trebuchet MS"/>
        <family val="2"/>
      </rPr>
      <t>TRANSFORMATIONS</t>
    </r>
  </si>
  <si>
    <t>GPP</t>
  </si>
  <si>
    <r>
      <rPr>
        <sz val="11"/>
        <rFont val="Trebuchet MS"/>
        <family val="2"/>
      </rPr>
      <t>Gas Processing Plants</t>
    </r>
  </si>
  <si>
    <r>
      <rPr>
        <sz val="11"/>
        <rFont val="Trebuchet MS"/>
        <family val="2"/>
      </rPr>
      <t>Petroleum Refineries</t>
    </r>
  </si>
  <si>
    <r>
      <rPr>
        <sz val="11"/>
        <rFont val="Trebuchet MS"/>
        <family val="2"/>
      </rPr>
      <t>Electric Power Stations</t>
    </r>
  </si>
  <si>
    <t>ET</t>
  </si>
  <si>
    <r>
      <rPr>
        <b/>
        <sz val="11"/>
        <color indexed="53"/>
        <rFont val="Trebuchet MS"/>
        <family val="2"/>
      </rPr>
      <t>Energy Transformed (f+g+h)</t>
    </r>
  </si>
  <si>
    <t>DIVERSION</t>
  </si>
  <si>
    <r>
      <rPr>
        <sz val="11"/>
        <rFont val="Trebuchet MS"/>
        <family val="2"/>
      </rPr>
      <t>Transport &amp; Distribution Losses</t>
    </r>
  </si>
  <si>
    <t>CES</t>
  </si>
  <si>
    <r>
      <rPr>
        <sz val="11"/>
        <rFont val="Trebuchet MS"/>
        <family val="2"/>
      </rPr>
      <t>Auxiliary Consumption of Energy Sector</t>
    </r>
  </si>
  <si>
    <t>CNES</t>
  </si>
  <si>
    <r>
      <rPr>
        <sz val="11"/>
        <rFont val="Trebuchet MS"/>
        <family val="2"/>
      </rPr>
      <t>Consumption for Non-Energy Uses</t>
    </r>
  </si>
  <si>
    <t>ELCP</t>
  </si>
  <si>
    <r>
      <rPr>
        <sz val="11"/>
        <rFont val="Trebuchet MS"/>
        <family val="2"/>
      </rPr>
      <t>Spare By-product Electricity from PASMIC</t>
    </r>
  </si>
  <si>
    <t>OP</t>
  </si>
  <si>
    <t>Own Pumping</t>
  </si>
  <si>
    <t>FEU</t>
  </si>
  <si>
    <t>Final Energy Use (e+j+k+l+m+n+o)</t>
  </si>
  <si>
    <t>FINAL</t>
  </si>
  <si>
    <t>RSD</t>
  </si>
  <si>
    <t>Residential</t>
  </si>
  <si>
    <t>COM</t>
  </si>
  <si>
    <t>Commercial</t>
  </si>
  <si>
    <t>IND</t>
  </si>
  <si>
    <t>Industry</t>
  </si>
  <si>
    <t>AGR</t>
  </si>
  <si>
    <t>Agriculture</t>
  </si>
  <si>
    <t>TRA</t>
  </si>
  <si>
    <t>Transport</t>
  </si>
  <si>
    <t>OTH</t>
  </si>
  <si>
    <t>Other</t>
  </si>
  <si>
    <t>NEN</t>
  </si>
  <si>
    <t>Non Energy</t>
  </si>
  <si>
    <t>BNK</t>
  </si>
  <si>
    <t>Bunkers</t>
  </si>
  <si>
    <t>TFC</t>
  </si>
  <si>
    <t>Total Final Consumption</t>
  </si>
  <si>
    <t>CO2</t>
  </si>
  <si>
    <t>Nox</t>
  </si>
  <si>
    <t>VOC</t>
  </si>
  <si>
    <t>Emission by sector</t>
  </si>
  <si>
    <t>Carbon dioxide</t>
  </si>
  <si>
    <t>NOX</t>
  </si>
  <si>
    <t xml:space="preserve"> BEIS (https://www.gov.uk/government/statistics/electricity-section-5-energy-trends)</t>
  </si>
  <si>
    <t>Table 3.3 Annual Imports, Exports and Transfers of Electricity (GWh), 2002 to 2019</t>
  </si>
  <si>
    <t xml:space="preserve"> BEIS (https://assets.publishing.service.gov.uk/government/uploads/system/uploads/attachment_data/file/853549/Regional_Electricity_Generation_and_Supply_2015_to_2018.pdf)</t>
  </si>
  <si>
    <t>Chart 3.4 Electricity Generation and Consumption Flow Chart, 2018</t>
  </si>
  <si>
    <t>BEIS (https://www.gov.uk/government/statistics/regional-renewable-statistics)</t>
  </si>
  <si>
    <t xml:space="preserve">Table 4.5 Generation of Electricity from Renewable Sources (GWh), 2018 </t>
  </si>
  <si>
    <t>BEIS (https://www.gov.uk/government/statistics/energy-trends-december-2019-special-feature-article-electricity-generationand-supply-figures-for-scotland-wales-northern-ireland-and-england-2)</t>
  </si>
  <si>
    <t>Table 4.7 Shares of Generation for UK and UK Countries by Fuel Type, 2013, 2017 and 2018</t>
  </si>
  <si>
    <t>BEIS (https://www.gov.uk/government/statistical-data-sets/total-final-energy-consumption-at-regional-and-local-authority-level)</t>
  </si>
  <si>
    <t>Energy in Northern Ireland 2020 Table 5.1 Northern Ireland Final Energy Consumption Excluding Electricity and Gas (GWh), 2005-2017</t>
  </si>
  <si>
    <t>DfE/NIE Networks142, Utility Regulator143, BEIS144</t>
  </si>
  <si>
    <t>Table 5.7 Total Energy Consumption in Northern Ireland (GWh), 2012 to 2017</t>
  </si>
  <si>
    <t>Ethanol</t>
  </si>
  <si>
    <t>_Ireland</t>
  </si>
  <si>
    <t>UK Interconnector</t>
  </si>
  <si>
    <t>Ireland Interconnector</t>
  </si>
  <si>
    <t>_Scotland</t>
  </si>
  <si>
    <t>COST~2018</t>
  </si>
  <si>
    <t>COST~2035</t>
  </si>
  <si>
    <t>COST~2045</t>
  </si>
  <si>
    <t>NCAP_TLIFE</t>
  </si>
  <si>
    <t>Existing electricity interconnection - Ireland</t>
  </si>
  <si>
    <t>END</t>
  </si>
  <si>
    <t>CAP2ACT</t>
  </si>
  <si>
    <t>PEAK</t>
  </si>
  <si>
    <t>NCAP_FOM</t>
  </si>
  <si>
    <t>STOCK</t>
  </si>
  <si>
    <t>STOCK~2060</t>
  </si>
  <si>
    <t>NCAP_AF~FX~WN~2015</t>
  </si>
  <si>
    <t>NCAP_AF~FX~WD~2015</t>
  </si>
  <si>
    <t>NCAP_AF~FX~WP~2015</t>
  </si>
  <si>
    <t>NCAP_AF~FX~WE~2015</t>
  </si>
  <si>
    <t>NCAP_AF~FX~PN~2015</t>
  </si>
  <si>
    <t>NCAP_AF~FX~PD~2015</t>
  </si>
  <si>
    <t>NCAP_AF~FX~PP~2015</t>
  </si>
  <si>
    <t>NCAP_AF~FX~PE~2015</t>
  </si>
  <si>
    <t>NCAP_AF~FX~SN~2015</t>
  </si>
  <si>
    <t>NCAP_AF~FX~SD~2015</t>
  </si>
  <si>
    <t>NCAP_AF~FX~SP~2015</t>
  </si>
  <si>
    <t>NCAP_AF~FX~SE~2015</t>
  </si>
  <si>
    <t>NCAP_AF~FX~AN~2015</t>
  </si>
  <si>
    <t>NCAP_AF~FX~AD~2015</t>
  </si>
  <si>
    <t>NCAP_AF~FX~AP~2015</t>
  </si>
  <si>
    <t>NCAP_AF~FX~AE~2015</t>
  </si>
  <si>
    <t>NCAP_AF~FX~WN~0</t>
  </si>
  <si>
    <t>NCAP_AF~FX~WD~0</t>
  </si>
  <si>
    <t>NCAP_AF~FX~WP~0</t>
  </si>
  <si>
    <t>NCAP_AF~FX~WE~0</t>
  </si>
  <si>
    <t>NCAP_AF~FX~PN~0</t>
  </si>
  <si>
    <t>NCAP_AF~FX~PD~0</t>
  </si>
  <si>
    <t>NCAP_AF~FX~PP~0</t>
  </si>
  <si>
    <t>NCAP_AF~FX~PE~0</t>
  </si>
  <si>
    <t>NCAP_AF~FX~SN~0</t>
  </si>
  <si>
    <t>NCAP_AF~FX~SD~0</t>
  </si>
  <si>
    <t>NCAP_AF~FX~SP~0</t>
  </si>
  <si>
    <t>NCAP_AF~FX~SE~0</t>
  </si>
  <si>
    <t>NCAP_AF~FX~AN~0</t>
  </si>
  <si>
    <t>NCAP_AF~FX~AD~0</t>
  </si>
  <si>
    <t>NCAP_AF~FX~AP~0</t>
  </si>
  <si>
    <t>NCAP_AF~FX~AE~0</t>
  </si>
  <si>
    <t>Input Commodity</t>
  </si>
  <si>
    <t>Output Commodity</t>
  </si>
  <si>
    <t>Last year available for build</t>
  </si>
  <si>
    <t>Units of activity/unit of capacity</t>
  </si>
  <si>
    <t>Efficiency</t>
  </si>
  <si>
    <t>Peak Contribution - Ireland</t>
  </si>
  <si>
    <t>Fixed costs</t>
  </si>
  <si>
    <t>Existing Capacity - Ireland</t>
  </si>
  <si>
    <t>Existing Capacity - Ireland - 2060</t>
  </si>
  <si>
    <t>Fixed Availability Factor from 2015</t>
  </si>
  <si>
    <t>Fixed AF interpolation rule</t>
  </si>
  <si>
    <t>*Unit</t>
  </si>
  <si>
    <t>year</t>
  </si>
  <si>
    <t>activity unit / capacity unit</t>
  </si>
  <si>
    <t>%</t>
  </si>
  <si>
    <t>m£/GW</t>
  </si>
  <si>
    <t>fraction</t>
  </si>
  <si>
    <t>ELCII00</t>
  </si>
  <si>
    <t>ELC-I-IRE</t>
  </si>
  <si>
    <t>ELCGEN</t>
  </si>
  <si>
    <t>ELCEI00</t>
  </si>
  <si>
    <t>ELC-E-IRE</t>
  </si>
  <si>
    <t>*Interpolation rule 5 -  Interpolation and forward extrapolation. This means that each AF will be applied for every year after that specified and not at all beforehand</t>
  </si>
  <si>
    <t>STOCK~2070</t>
  </si>
  <si>
    <t>NCAP_AF~FX~0</t>
  </si>
  <si>
    <t>NCAP_AF~FX~2018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</si>
</sst>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Te\x\t"/>
    <numFmt numFmtId="166" formatCode="0.0%"/>
    <numFmt numFmtId="167" formatCode="0.0000"/>
    <numFmt numFmtId="168" formatCode="[$€-2]\ #,##0;[Red]\-[$€-2]\ #,##0"/>
    <numFmt numFmtId="169" formatCode="General_)"/>
  </numFmts>
  <fonts count="60">
    <font>
      <sz val="11"/>
      <color theme="1"/>
      <name val="Calibri"/>
      <family val="2"/>
      <scheme val="minor"/>
    </font>
    <font>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sz val="10"/>
      <name val="Calibri"/>
      <family val="2"/>
      <scheme val="minor"/>
    </font>
    <font>
      <b/>
      <sz val="10"/>
      <color indexed="12"/>
      <name val="Calibri"/>
      <family val="2"/>
      <scheme val="minor"/>
    </font>
    <font>
      <b/>
      <sz val="10"/>
      <name val="Calibri"/>
      <family val="2"/>
      <scheme val="minor"/>
    </font>
    <font>
      <sz val="14"/>
      <color theme="0"/>
      <name val="Calibri"/>
      <family val="2"/>
      <scheme val="minor"/>
    </font>
    <font>
      <sz val="8"/>
      <color theme="0"/>
      <name val="Calibri"/>
      <family val="2"/>
      <scheme val="minor"/>
    </font>
    <font>
      <i/>
      <sz val="10"/>
      <name val="Calibri"/>
      <family val="2"/>
      <scheme val="minor"/>
    </font>
    <font>
      <sz val="10"/>
      <color theme="1"/>
      <name val="Calibri"/>
      <family val="2"/>
      <scheme val="minor"/>
    </font>
    <font>
      <sz val="9"/>
      <color indexed="81"/>
      <name val="Tahoma"/>
      <family val="2"/>
    </font>
    <font>
      <b/>
      <sz val="11"/>
      <color theme="1"/>
      <name val="Calibri"/>
      <family val="2"/>
      <scheme val="minor"/>
    </font>
    <font>
      <sz val="11"/>
      <name val="Arial"/>
      <family val="2"/>
    </font>
    <font>
      <sz val="11"/>
      <color rgb="FFFF0000"/>
      <name val="Calibri"/>
      <family val="2"/>
      <scheme val="minor"/>
    </font>
    <font>
      <b/>
      <sz val="11"/>
      <color indexed="10"/>
      <name val="Calibri"/>
      <family val="2"/>
    </font>
    <font>
      <b/>
      <sz val="11"/>
      <color rgb="FF76923C"/>
      <name val="Myriad Pro"/>
      <family val="2"/>
    </font>
    <font>
      <sz val="11"/>
      <color theme="1"/>
      <name val="Myriad Pro"/>
      <family val="2"/>
    </font>
    <font>
      <b/>
      <i/>
      <sz val="11"/>
      <color rgb="FF76923C"/>
      <name val="Myriad Pro"/>
      <family val="2"/>
    </font>
    <font>
      <b/>
      <sz val="10"/>
      <color rgb="FFFFFFFF"/>
      <name val="Myriad Pro"/>
      <family val="2"/>
    </font>
    <font>
      <b/>
      <sz val="10"/>
      <color rgb="FFFFFFFF"/>
      <name val="Calibri"/>
      <family val="2"/>
      <scheme val="minor"/>
    </font>
    <font>
      <b/>
      <i/>
      <sz val="11"/>
      <color theme="5"/>
      <name val="Myriad Pro"/>
      <family val="2"/>
    </font>
    <font>
      <sz val="11"/>
      <color theme="5"/>
      <name val="Calibri"/>
      <family val="2"/>
      <scheme val="minor"/>
    </font>
    <font>
      <sz val="11"/>
      <color rgb="FFFFFFFF"/>
      <name val="Myriad Pro"/>
      <family val="2"/>
    </font>
    <font>
      <sz val="11"/>
      <color rgb="FF006100"/>
      <name val="Calibri"/>
      <family val="2"/>
      <scheme val="minor"/>
    </font>
    <font>
      <b/>
      <sz val="11"/>
      <color rgb="FFFA7D00"/>
      <name val="Calibri"/>
      <family val="2"/>
      <scheme val="minor"/>
    </font>
    <font>
      <sz val="8"/>
      <color indexed="81"/>
      <name val="Tahoma"/>
      <family val="2"/>
    </font>
    <font>
      <b/>
      <sz val="8"/>
      <color indexed="81"/>
      <name val="Tahoma"/>
      <family val="2"/>
    </font>
    <font>
      <b/>
      <sz val="11"/>
      <color indexed="12"/>
      <name val="Calibri"/>
      <family val="2"/>
      <scheme val="minor"/>
    </font>
    <font>
      <b/>
      <sz val="10"/>
      <name val="Myriad Pro"/>
      <family val="2"/>
    </font>
    <font>
      <b/>
      <sz val="11"/>
      <color theme="0"/>
      <name val="Calibri"/>
      <family val="2"/>
      <scheme val="minor"/>
    </font>
    <font>
      <b/>
      <sz val="14"/>
      <color theme="0"/>
      <name val="Calibri"/>
      <family val="2"/>
      <scheme val="minor"/>
    </font>
    <font>
      <b/>
      <sz val="14"/>
      <color theme="1"/>
      <name val="Calibri"/>
      <family val="2"/>
      <scheme val="minor"/>
    </font>
    <font>
      <sz val="11"/>
      <color rgb="FF1F497D"/>
      <name val="Calibri"/>
      <family val="2"/>
      <scheme val="minor"/>
    </font>
    <font>
      <b/>
      <sz val="20"/>
      <color theme="1"/>
      <name val="Calibri"/>
      <family val="2"/>
      <scheme val="minor"/>
    </font>
    <font>
      <u/>
      <sz val="11"/>
      <color theme="1"/>
      <name val="Calibri"/>
      <family val="2"/>
      <scheme val="minor"/>
    </font>
    <font>
      <sz val="10"/>
      <name val="Arial"/>
      <family val="2"/>
    </font>
    <font>
      <sz val="10"/>
      <name val="MS Sans Serif"/>
      <family val="2"/>
    </font>
    <font>
      <sz val="11"/>
      <color rgb="FF3F3F76"/>
      <name val="Calibri"/>
      <family val="2"/>
      <scheme val="minor"/>
    </font>
    <font>
      <b/>
      <sz val="10"/>
      <color rgb="FFFF0000"/>
      <name val="Arial"/>
      <family val="2"/>
    </font>
    <font>
      <b/>
      <sz val="10"/>
      <color theme="9" tint="-0.249977111117893"/>
      <name val="Arial"/>
      <family val="2"/>
    </font>
    <font>
      <b/>
      <sz val="10"/>
      <color theme="9"/>
      <name val="Arial"/>
      <family val="2"/>
    </font>
    <font>
      <b/>
      <sz val="10"/>
      <name val="Arial"/>
      <family val="2"/>
    </font>
    <font>
      <b/>
      <sz val="12"/>
      <color rgb="FFFF0000"/>
      <name val="Calibri"/>
      <family val="2"/>
      <scheme val="minor"/>
    </font>
    <font>
      <b/>
      <sz val="9"/>
      <name val="Arial"/>
      <family val="2"/>
    </font>
    <font>
      <b/>
      <sz val="18"/>
      <color theme="1"/>
      <name val="Calibri"/>
      <family val="2"/>
      <scheme val="minor"/>
    </font>
    <font>
      <sz val="9"/>
      <name val="Arial"/>
      <family val="2"/>
    </font>
    <font>
      <b/>
      <sz val="7"/>
      <name val="Trebuchet MS"/>
      <family val="2"/>
    </font>
    <font>
      <sz val="11"/>
      <name val="Trebuchet MS"/>
      <family val="2"/>
    </font>
    <font>
      <b/>
      <sz val="12"/>
      <color theme="1"/>
      <name val="Calibri"/>
      <family val="2"/>
      <scheme val="minor"/>
    </font>
    <font>
      <b/>
      <sz val="11"/>
      <color indexed="53"/>
      <name val="Trebuchet MS"/>
      <family val="2"/>
    </font>
    <font>
      <sz val="11"/>
      <color rgb="FF000000"/>
      <name val="Calibri"/>
      <family val="2"/>
      <scheme val="minor"/>
    </font>
    <font>
      <sz val="14"/>
      <color indexed="9"/>
      <name val="Arial"/>
      <family val="2"/>
    </font>
    <font>
      <sz val="14"/>
      <color rgb="FF000000"/>
      <name val="Arial"/>
      <family val="2"/>
    </font>
    <font>
      <b/>
      <sz val="10"/>
      <color theme="4"/>
      <name val="Arial"/>
      <family val="2"/>
    </font>
    <font>
      <sz val="10"/>
      <color rgb="FF000000"/>
      <name val="Arial"/>
      <family val="2"/>
    </font>
    <font>
      <b/>
      <sz val="10"/>
      <color rgb="FF000000"/>
      <name val="Arial"/>
      <family val="2"/>
    </font>
    <font>
      <i/>
      <sz val="10"/>
      <name val="Arial"/>
      <family val="2"/>
    </font>
    <font>
      <sz val="11"/>
      <color rgb="FF000000"/>
      <name val="Calibri"/>
      <family val="2"/>
    </font>
  </fonts>
  <fills count="28">
    <fill>
      <patternFill patternType="none"/>
    </fill>
    <fill>
      <patternFill patternType="gray125"/>
    </fill>
    <fill>
      <patternFill patternType="solid">
        <fgColor theme="4"/>
      </patternFill>
    </fill>
    <fill>
      <patternFill patternType="solid">
        <fgColor indexed="43"/>
        <bgColor indexed="64"/>
      </patternFill>
    </fill>
    <fill>
      <patternFill patternType="solid">
        <fgColor rgb="FFFFFFCC"/>
        <bgColor indexed="64"/>
      </patternFill>
    </fill>
    <fill>
      <patternFill patternType="solid">
        <fgColor theme="4"/>
        <bgColor indexed="64"/>
      </patternFill>
    </fill>
    <fill>
      <patternFill patternType="solid">
        <fgColor indexed="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5"/>
        <bgColor indexed="64"/>
      </patternFill>
    </fill>
    <fill>
      <patternFill patternType="solid">
        <fgColor rgb="FF76923C"/>
        <bgColor indexed="64"/>
      </patternFill>
    </fill>
    <fill>
      <patternFill patternType="solid">
        <fgColor rgb="FFC2D69B"/>
        <bgColor indexed="64"/>
      </patternFill>
    </fill>
    <fill>
      <patternFill patternType="solid">
        <fgColor rgb="FFFFFFFF"/>
        <bgColor indexed="64"/>
      </patternFill>
    </fill>
    <fill>
      <patternFill patternType="solid">
        <fgColor rgb="FFC6EFCE"/>
      </patternFill>
    </fill>
    <fill>
      <patternFill patternType="solid">
        <fgColor rgb="FFF2F2F2"/>
      </patternFill>
    </fill>
    <fill>
      <patternFill patternType="solid">
        <fgColor rgb="FF1F497D"/>
        <bgColor indexed="64"/>
      </patternFill>
    </fill>
    <fill>
      <patternFill patternType="solid">
        <fgColor theme="0"/>
        <bgColor indexed="64"/>
      </patternFill>
    </fill>
    <fill>
      <patternFill patternType="solid">
        <fgColor rgb="FFFFCC99"/>
      </patternFill>
    </fill>
    <fill>
      <patternFill patternType="solid">
        <fgColor theme="5" tint="0.39997558519241921"/>
        <bgColor indexed="65"/>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D8E3F4"/>
        <bgColor indexed="64"/>
      </patternFill>
    </fill>
    <fill>
      <patternFill patternType="solid">
        <fgColor rgb="FFC2D69A"/>
        <bgColor indexed="64"/>
      </patternFill>
    </fill>
    <fill>
      <patternFill patternType="solid">
        <fgColor theme="6" tint="0.59999389629810485"/>
        <bgColor indexed="64"/>
      </patternFill>
    </fill>
    <fill>
      <patternFill patternType="solid">
        <fgColor theme="7" tint="0.59999389629810485"/>
        <bgColor indexed="64"/>
      </patternFill>
    </fill>
  </fills>
  <borders count="42">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theme="0"/>
      </top>
      <bottom style="medium">
        <color theme="0"/>
      </bottom>
      <diagonal/>
    </border>
    <border>
      <left/>
      <right/>
      <top style="medium">
        <color theme="0"/>
      </top>
      <bottom style="thin">
        <color indexed="64"/>
      </bottom>
      <diagonal/>
    </border>
    <border>
      <left style="thin">
        <color indexed="64"/>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right style="thin">
        <color rgb="FF7F7F7F"/>
      </right>
      <top style="thin">
        <color indexed="64"/>
      </top>
      <bottom style="thin">
        <color indexed="64"/>
      </bottom>
      <diagonal/>
    </border>
    <border>
      <left style="thin">
        <color rgb="FF7F7F7F"/>
      </left>
      <right style="thin">
        <color rgb="FF7F7F7F"/>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6">
    <xf numFmtId="0" fontId="0" fillId="0" borderId="0"/>
    <xf numFmtId="0" fontId="2" fillId="2" borderId="0" applyNumberFormat="0" applyBorder="0" applyAlignment="0" applyProtection="0"/>
    <xf numFmtId="9" fontId="1" fillId="0" borderId="0" applyFont="0" applyFill="0" applyBorder="0" applyAlignment="0" applyProtection="0"/>
    <xf numFmtId="0" fontId="25" fillId="14" borderId="0" applyNumberFormat="0" applyBorder="0" applyAlignment="0" applyProtection="0"/>
    <xf numFmtId="0" fontId="26" fillId="15" borderId="14" applyNumberFormat="0" applyAlignment="0" applyProtection="0"/>
    <xf numFmtId="0" fontId="37" fillId="0" borderId="0"/>
    <xf numFmtId="0" fontId="38" fillId="0" borderId="0"/>
    <xf numFmtId="0" fontId="39" fillId="18" borderId="14" applyNumberFormat="0" applyAlignment="0" applyProtection="0"/>
    <xf numFmtId="0" fontId="1" fillId="19" borderId="0" applyNumberFormat="0" applyBorder="0" applyAlignment="0" applyProtection="0"/>
    <xf numFmtId="0" fontId="37" fillId="0" borderId="0"/>
    <xf numFmtId="0" fontId="53" fillId="5" borderId="0">
      <alignment horizontal="left"/>
    </xf>
    <xf numFmtId="0" fontId="55" fillId="0" borderId="0"/>
    <xf numFmtId="0" fontId="37" fillId="23" borderId="15">
      <alignment horizontal="center" vertical="center" wrapText="1"/>
    </xf>
    <xf numFmtId="0" fontId="1" fillId="25" borderId="0" applyNumberFormat="0" applyFont="0" applyBorder="0" applyAlignment="0" applyProtection="0"/>
    <xf numFmtId="0" fontId="37" fillId="26" borderId="18">
      <alignment horizontal="center" vertical="center" wrapText="1"/>
    </xf>
    <xf numFmtId="0" fontId="58" fillId="27" borderId="32">
      <alignment horizontal="center" vertical="center" wrapText="1"/>
    </xf>
  </cellStyleXfs>
  <cellXfs count="178">
    <xf numFmtId="0" fontId="0" fillId="0" borderId="0" xfId="0"/>
    <xf numFmtId="165" fontId="2" fillId="2" borderId="0" xfId="1" applyNumberFormat="1" applyAlignment="1">
      <alignment vertical="center"/>
    </xf>
    <xf numFmtId="0" fontId="7" fillId="3" borderId="1"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0" fillId="0" borderId="0" xfId="0" applyAlignment="1">
      <alignment vertical="center"/>
    </xf>
    <xf numFmtId="165" fontId="0" fillId="0" borderId="0" xfId="0" applyNumberFormat="1" applyAlignment="1">
      <alignment vertical="center"/>
    </xf>
    <xf numFmtId="0" fontId="0" fillId="0" borderId="0" xfId="0" applyAlignment="1">
      <alignment horizontal="center" vertical="center"/>
    </xf>
    <xf numFmtId="2" fontId="0" fillId="0" borderId="0" xfId="0" applyNumberFormat="1"/>
    <xf numFmtId="0" fontId="0" fillId="0" borderId="2" xfId="0" applyBorder="1"/>
    <xf numFmtId="2" fontId="0" fillId="0" borderId="2" xfId="0" applyNumberFormat="1" applyBorder="1"/>
    <xf numFmtId="0" fontId="13" fillId="0" borderId="0" xfId="0" applyFont="1"/>
    <xf numFmtId="164" fontId="0" fillId="0" borderId="0" xfId="0" applyNumberFormat="1" applyAlignment="1">
      <alignment horizontal="center" vertical="center"/>
    </xf>
    <xf numFmtId="0" fontId="0" fillId="0" borderId="0" xfId="0" applyAlignment="1">
      <alignment horizontal="center"/>
    </xf>
    <xf numFmtId="0" fontId="13" fillId="0" borderId="0" xfId="0" applyFont="1" applyAlignment="1">
      <alignment vertical="center"/>
    </xf>
    <xf numFmtId="0" fontId="0" fillId="0" borderId="2" xfId="0" applyBorder="1" applyAlignment="1">
      <alignment horizontal="center" vertical="center"/>
    </xf>
    <xf numFmtId="0" fontId="13" fillId="0" borderId="2" xfId="0" applyFont="1" applyBorder="1" applyAlignment="1">
      <alignment horizontal="center" vertical="center"/>
    </xf>
    <xf numFmtId="0" fontId="17" fillId="0" borderId="0" xfId="0" applyFont="1" applyAlignment="1">
      <alignment horizontal="left" vertical="center" indent="5"/>
    </xf>
    <xf numFmtId="167" fontId="0" fillId="0" borderId="2" xfId="0" applyNumberFormat="1" applyBorder="1"/>
    <xf numFmtId="17" fontId="0" fillId="0" borderId="2" xfId="0" applyNumberFormat="1" applyBorder="1" applyAlignment="1">
      <alignment horizontal="center" vertical="center"/>
    </xf>
    <xf numFmtId="164" fontId="0" fillId="0" borderId="2" xfId="0" applyNumberFormat="1" applyBorder="1" applyAlignment="1">
      <alignment horizontal="center" vertical="center"/>
    </xf>
    <xf numFmtId="0" fontId="18" fillId="0" borderId="0" xfId="0" applyFont="1" applyAlignment="1">
      <alignment horizontal="left" vertical="center"/>
    </xf>
    <xf numFmtId="167" fontId="0" fillId="0" borderId="0" xfId="0" applyNumberFormat="1"/>
    <xf numFmtId="0" fontId="19" fillId="0" borderId="0" xfId="0" applyFont="1" applyAlignment="1">
      <alignment horizontal="left" vertical="center"/>
    </xf>
    <xf numFmtId="168" fontId="0" fillId="0" borderId="0" xfId="0" quotePrefix="1" applyNumberFormat="1"/>
    <xf numFmtId="0" fontId="20" fillId="11" borderId="10" xfId="0" applyFont="1" applyFill="1" applyBorder="1" applyAlignment="1">
      <alignment vertical="center"/>
    </xf>
    <xf numFmtId="0" fontId="20" fillId="11" borderId="11" xfId="0" applyFont="1" applyFill="1" applyBorder="1" applyAlignment="1">
      <alignment horizontal="right" vertical="center"/>
    </xf>
    <xf numFmtId="0" fontId="21" fillId="5" borderId="0" xfId="0" applyFont="1" applyFill="1" applyAlignment="1">
      <alignment horizontal="center" vertical="center"/>
    </xf>
    <xf numFmtId="0" fontId="18" fillId="12" borderId="12" xfId="0" applyFont="1" applyFill="1" applyBorder="1" applyAlignment="1">
      <alignment horizontal="justify" vertical="center"/>
    </xf>
    <xf numFmtId="0" fontId="18" fillId="13" borderId="13" xfId="0" applyFont="1" applyFill="1" applyBorder="1" applyAlignment="1">
      <alignment horizontal="right" vertical="center"/>
    </xf>
    <xf numFmtId="3" fontId="18" fillId="13" borderId="13" xfId="0" applyNumberFormat="1" applyFont="1" applyFill="1" applyBorder="1" applyAlignment="1">
      <alignment horizontal="right" vertical="center"/>
    </xf>
    <xf numFmtId="0" fontId="22" fillId="0" borderId="0" xfId="0" applyFont="1" applyAlignment="1">
      <alignment horizontal="left" vertical="center"/>
    </xf>
    <xf numFmtId="0" fontId="23" fillId="0" borderId="0" xfId="0" applyFont="1"/>
    <xf numFmtId="0" fontId="18" fillId="0" borderId="0" xfId="0" applyFont="1" applyAlignment="1">
      <alignment horizontal="justify" vertical="center"/>
    </xf>
    <xf numFmtId="0" fontId="21" fillId="10" borderId="0" xfId="0" applyFont="1" applyFill="1" applyAlignment="1">
      <alignment horizontal="center" vertical="center"/>
    </xf>
    <xf numFmtId="164" fontId="0" fillId="0" borderId="0" xfId="0" applyNumberFormat="1"/>
    <xf numFmtId="9" fontId="0" fillId="0" borderId="0" xfId="2" applyFont="1" applyAlignment="1">
      <alignment horizontal="center" vertical="center"/>
    </xf>
    <xf numFmtId="164" fontId="0" fillId="0" borderId="0" xfId="2" applyNumberFormat="1" applyFont="1" applyAlignment="1">
      <alignment horizontal="center" vertical="center"/>
    </xf>
    <xf numFmtId="0" fontId="24" fillId="11" borderId="10" xfId="0" applyFont="1" applyFill="1" applyBorder="1" applyAlignment="1">
      <alignment horizontal="justify" vertical="center"/>
    </xf>
    <xf numFmtId="164" fontId="15" fillId="0" borderId="0" xfId="0" applyNumberFormat="1" applyFont="1" applyAlignment="1">
      <alignment horizontal="center" vertical="center"/>
    </xf>
    <xf numFmtId="1" fontId="0" fillId="0" borderId="0" xfId="0" applyNumberFormat="1"/>
    <xf numFmtId="0" fontId="5" fillId="0" borderId="0" xfId="0" applyFont="1"/>
    <xf numFmtId="0" fontId="32" fillId="5" borderId="0" xfId="0" applyFont="1" applyFill="1"/>
    <xf numFmtId="0" fontId="31" fillId="5" borderId="0" xfId="0" applyFont="1" applyFill="1"/>
    <xf numFmtId="0" fontId="0" fillId="5" borderId="0" xfId="0" applyFill="1" applyAlignment="1">
      <alignment vertical="center"/>
    </xf>
    <xf numFmtId="0" fontId="3" fillId="4" borderId="18" xfId="0" applyFont="1" applyFill="1" applyBorder="1" applyAlignment="1">
      <alignment vertical="center"/>
    </xf>
    <xf numFmtId="0" fontId="3" fillId="4" borderId="18" xfId="0" applyFont="1" applyFill="1" applyBorder="1" applyAlignment="1">
      <alignment horizontal="center" vertical="center"/>
    </xf>
    <xf numFmtId="0" fontId="5" fillId="6" borderId="5" xfId="0" applyFont="1" applyFill="1" applyBorder="1" applyAlignment="1">
      <alignment horizontal="left" vertical="center" wrapText="1"/>
    </xf>
    <xf numFmtId="165" fontId="0" fillId="0" borderId="0" xfId="0" applyNumberFormat="1"/>
    <xf numFmtId="166" fontId="0" fillId="0" borderId="0" xfId="0" applyNumberFormat="1" applyAlignment="1">
      <alignment horizontal="center" vertical="center"/>
    </xf>
    <xf numFmtId="0" fontId="33" fillId="0" borderId="0" xfId="0" applyFont="1"/>
    <xf numFmtId="0" fontId="31" fillId="16" borderId="19" xfId="0" applyFont="1" applyFill="1" applyBorder="1" applyAlignment="1">
      <alignment horizontal="left" vertical="center"/>
    </xf>
    <xf numFmtId="0" fontId="0" fillId="17" borderId="0" xfId="0" applyFill="1"/>
    <xf numFmtId="0" fontId="0" fillId="17" borderId="0" xfId="0" quotePrefix="1" applyFill="1"/>
    <xf numFmtId="0" fontId="29" fillId="17" borderId="0" xfId="0" applyFont="1" applyFill="1" applyAlignment="1">
      <alignment horizontal="left" vertical="center"/>
    </xf>
    <xf numFmtId="165" fontId="1" fillId="0" borderId="0" xfId="0" applyNumberFormat="1" applyFont="1" applyAlignment="1">
      <alignment horizontal="left" vertical="center"/>
    </xf>
    <xf numFmtId="0" fontId="11" fillId="9" borderId="20" xfId="0" applyFont="1" applyFill="1" applyBorder="1" applyAlignment="1">
      <alignment horizontal="left" vertical="center" wrapText="1"/>
    </xf>
    <xf numFmtId="0" fontId="11" fillId="9" borderId="20" xfId="0" applyFont="1" applyFill="1" applyBorder="1" applyAlignment="1">
      <alignment horizontal="left" vertical="center"/>
    </xf>
    <xf numFmtId="0" fontId="11" fillId="9" borderId="4" xfId="0" applyFont="1" applyFill="1" applyBorder="1" applyAlignment="1">
      <alignment horizontal="left" vertical="center" wrapText="1"/>
    </xf>
    <xf numFmtId="0" fontId="4" fillId="17" borderId="0" xfId="0" applyFont="1" applyFill="1"/>
    <xf numFmtId="0" fontId="35" fillId="0" borderId="0" xfId="0" applyFont="1" applyAlignment="1">
      <alignment horizontal="left" vertical="center"/>
    </xf>
    <xf numFmtId="0" fontId="1" fillId="0" borderId="0" xfId="0" applyFont="1" applyAlignment="1">
      <alignment horizontal="left" vertical="center"/>
    </xf>
    <xf numFmtId="0" fontId="11" fillId="9" borderId="18" xfId="0" applyFont="1" applyFill="1" applyBorder="1" applyAlignment="1">
      <alignment horizontal="left" vertical="center" wrapText="1"/>
    </xf>
    <xf numFmtId="0" fontId="11" fillId="9" borderId="18" xfId="0" applyFont="1" applyFill="1" applyBorder="1" applyAlignment="1">
      <alignment horizontal="left" vertical="center"/>
    </xf>
    <xf numFmtId="0" fontId="34" fillId="17" borderId="0" xfId="0" applyFont="1" applyFill="1"/>
    <xf numFmtId="0" fontId="0" fillId="17" borderId="0" xfId="0" applyFill="1" applyAlignment="1">
      <alignment horizontal="left"/>
    </xf>
    <xf numFmtId="0" fontId="0" fillId="0" borderId="0" xfId="0" applyAlignment="1">
      <alignment horizontal="left"/>
    </xf>
    <xf numFmtId="0" fontId="0" fillId="17" borderId="0" xfId="0" applyFill="1" applyAlignment="1">
      <alignment horizontal="left" indent="1"/>
    </xf>
    <xf numFmtId="0" fontId="1" fillId="17" borderId="0" xfId="0" applyFont="1" applyFill="1" applyAlignment="1">
      <alignment vertical="center"/>
    </xf>
    <xf numFmtId="0" fontId="0" fillId="0" borderId="0" xfId="0" quotePrefix="1" applyAlignment="1">
      <alignment vertical="center"/>
    </xf>
    <xf numFmtId="38" fontId="30" fillId="0" borderId="0" xfId="6" applyNumberFormat="1" applyFont="1" applyAlignment="1">
      <alignment horizontal="left"/>
    </xf>
    <xf numFmtId="1" fontId="0" fillId="0" borderId="0" xfId="0" applyNumberFormat="1" applyAlignment="1">
      <alignment horizontal="center" vertical="center"/>
    </xf>
    <xf numFmtId="0" fontId="40" fillId="0" borderId="0" xfId="0" applyFont="1"/>
    <xf numFmtId="0" fontId="37" fillId="0" borderId="0" xfId="0" applyFont="1"/>
    <xf numFmtId="0" fontId="41" fillId="20" borderId="4" xfId="0" applyFont="1" applyFill="1" applyBorder="1" applyAlignment="1">
      <alignment wrapText="1"/>
    </xf>
    <xf numFmtId="0" fontId="42" fillId="20" borderId="4" xfId="0" applyFont="1" applyFill="1" applyBorder="1" applyAlignment="1">
      <alignment wrapText="1"/>
    </xf>
    <xf numFmtId="0" fontId="43" fillId="0" borderId="0" xfId="0" applyFont="1"/>
    <xf numFmtId="0" fontId="44" fillId="7" borderId="0" xfId="3" applyFont="1" applyFill="1" applyAlignment="1">
      <alignment horizontal="left"/>
    </xf>
    <xf numFmtId="0" fontId="44" fillId="7" borderId="0" xfId="3" applyFont="1" applyFill="1"/>
    <xf numFmtId="0" fontId="0" fillId="0" borderId="4" xfId="0" applyBorder="1"/>
    <xf numFmtId="0" fontId="43" fillId="20" borderId="4" xfId="0" applyFont="1" applyFill="1" applyBorder="1" applyAlignment="1">
      <alignment wrapText="1"/>
    </xf>
    <xf numFmtId="0" fontId="43" fillId="0" borderId="4" xfId="0" applyFont="1" applyBorder="1" applyAlignment="1">
      <alignment horizontal="center" wrapText="1"/>
    </xf>
    <xf numFmtId="169" fontId="45" fillId="0" borderId="4" xfId="0" applyNumberFormat="1" applyFont="1" applyBorder="1" applyAlignment="1">
      <alignment horizontal="left" vertical="center"/>
    </xf>
    <xf numFmtId="0" fontId="46" fillId="0" borderId="0" xfId="0" applyFont="1" applyAlignment="1">
      <alignment textRotation="90"/>
    </xf>
    <xf numFmtId="0" fontId="41" fillId="20" borderId="0" xfId="9" applyFont="1" applyFill="1"/>
    <xf numFmtId="169" fontId="47" fillId="8" borderId="0" xfId="0" applyNumberFormat="1" applyFont="1" applyFill="1" applyAlignment="1">
      <alignment horizontal="left" vertical="center"/>
    </xf>
    <xf numFmtId="1" fontId="39" fillId="18" borderId="17" xfId="7" applyNumberFormat="1" applyBorder="1" applyAlignment="1"/>
    <xf numFmtId="1" fontId="39" fillId="18" borderId="15" xfId="7" applyNumberFormat="1" applyBorder="1" applyAlignment="1"/>
    <xf numFmtId="1" fontId="0" fillId="8" borderId="0" xfId="0" applyNumberFormat="1" applyFill="1"/>
    <xf numFmtId="1" fontId="43" fillId="8" borderId="0" xfId="0" applyNumberFormat="1" applyFont="1" applyFill="1"/>
    <xf numFmtId="1" fontId="39" fillId="18" borderId="9" xfId="7" applyNumberFormat="1" applyBorder="1" applyAlignment="1"/>
    <xf numFmtId="1" fontId="39" fillId="18" borderId="0" xfId="7" applyNumberFormat="1" applyBorder="1" applyAlignment="1"/>
    <xf numFmtId="0" fontId="1" fillId="19" borderId="0" xfId="8"/>
    <xf numFmtId="169" fontId="26" fillId="15" borderId="2" xfId="4" applyNumberFormat="1" applyBorder="1" applyAlignment="1">
      <alignment horizontal="right" vertical="center"/>
    </xf>
    <xf numFmtId="1" fontId="26" fillId="15" borderId="21" xfId="4" applyNumberFormat="1" applyBorder="1" applyAlignment="1">
      <alignment horizontal="right"/>
    </xf>
    <xf numFmtId="1" fontId="26" fillId="15" borderId="22" xfId="4" applyNumberFormat="1" applyBorder="1" applyAlignment="1">
      <alignment horizontal="right"/>
    </xf>
    <xf numFmtId="0" fontId="41" fillId="0" borderId="0" xfId="9" applyFont="1" applyAlignment="1">
      <alignment horizontal="center"/>
    </xf>
    <xf numFmtId="0" fontId="43" fillId="0" borderId="4" xfId="0" applyFont="1" applyBorder="1"/>
    <xf numFmtId="169" fontId="14" fillId="21" borderId="8" xfId="0" applyNumberFormat="1" applyFont="1" applyFill="1" applyBorder="1" applyAlignment="1">
      <alignment horizontal="left" vertical="center"/>
    </xf>
    <xf numFmtId="1" fontId="0" fillId="21" borderId="0" xfId="0" applyNumberFormat="1" applyFill="1"/>
    <xf numFmtId="0" fontId="0" fillId="21" borderId="0" xfId="0" applyFill="1"/>
    <xf numFmtId="1" fontId="43" fillId="21" borderId="0" xfId="0" applyNumberFormat="1" applyFont="1" applyFill="1"/>
    <xf numFmtId="0" fontId="50" fillId="0" borderId="0" xfId="0" applyFont="1"/>
    <xf numFmtId="1" fontId="26" fillId="15" borderId="23" xfId="4" applyNumberFormat="1" applyBorder="1" applyAlignment="1">
      <alignment horizontal="right"/>
    </xf>
    <xf numFmtId="169" fontId="14" fillId="22" borderId="16" xfId="0" applyNumberFormat="1" applyFont="1" applyFill="1" applyBorder="1" applyAlignment="1">
      <alignment horizontal="left" vertical="center"/>
    </xf>
    <xf numFmtId="169" fontId="49" fillId="22" borderId="16" xfId="0" applyNumberFormat="1" applyFont="1" applyFill="1" applyBorder="1" applyAlignment="1">
      <alignment horizontal="left" vertical="center"/>
    </xf>
    <xf numFmtId="1" fontId="26" fillId="15" borderId="24" xfId="4" applyNumberFormat="1" applyBorder="1" applyAlignment="1">
      <alignment horizontal="right"/>
    </xf>
    <xf numFmtId="0" fontId="41" fillId="0" borderId="0" xfId="0" applyFont="1"/>
    <xf numFmtId="0" fontId="41" fillId="20" borderId="0" xfId="0" applyFont="1" applyFill="1"/>
    <xf numFmtId="169" fontId="47" fillId="22" borderId="16" xfId="0" applyNumberFormat="1" applyFont="1" applyFill="1" applyBorder="1" applyAlignment="1">
      <alignment horizontal="left" vertical="center"/>
    </xf>
    <xf numFmtId="1" fontId="0" fillId="22" borderId="0" xfId="0" applyNumberFormat="1" applyFill="1"/>
    <xf numFmtId="0" fontId="0" fillId="22" borderId="0" xfId="0" applyFill="1"/>
    <xf numFmtId="1" fontId="43" fillId="22" borderId="0" xfId="0" applyNumberFormat="1" applyFont="1" applyFill="1"/>
    <xf numFmtId="169" fontId="47" fillId="22" borderId="8" xfId="0" applyNumberFormat="1" applyFont="1" applyFill="1" applyBorder="1" applyAlignment="1">
      <alignment horizontal="left" vertical="center"/>
    </xf>
    <xf numFmtId="169" fontId="47" fillId="22" borderId="6" xfId="0" applyNumberFormat="1" applyFont="1" applyFill="1" applyBorder="1" applyAlignment="1">
      <alignment horizontal="left" vertical="center"/>
    </xf>
    <xf numFmtId="1" fontId="0" fillId="22" borderId="4" xfId="0" applyNumberFormat="1" applyFill="1" applyBorder="1"/>
    <xf numFmtId="1" fontId="43" fillId="22" borderId="4" xfId="0" applyNumberFormat="1" applyFont="1" applyFill="1" applyBorder="1"/>
    <xf numFmtId="1" fontId="39" fillId="18" borderId="18" xfId="7" applyNumberFormat="1" applyBorder="1" applyAlignment="1"/>
    <xf numFmtId="1" fontId="26" fillId="15" borderId="18" xfId="4" applyNumberFormat="1" applyBorder="1" applyAlignment="1">
      <alignment horizontal="right"/>
    </xf>
    <xf numFmtId="1" fontId="26" fillId="15" borderId="7" xfId="4" applyNumberFormat="1" applyBorder="1" applyAlignment="1">
      <alignment horizontal="right"/>
    </xf>
    <xf numFmtId="0" fontId="41" fillId="20" borderId="3" xfId="0" applyFont="1" applyFill="1" applyBorder="1" applyAlignment="1">
      <alignment wrapText="1"/>
    </xf>
    <xf numFmtId="0" fontId="41" fillId="20" borderId="2" xfId="0" applyFont="1" applyFill="1" applyBorder="1" applyAlignment="1">
      <alignment wrapText="1"/>
    </xf>
    <xf numFmtId="0" fontId="41" fillId="20" borderId="7" xfId="0" applyFont="1" applyFill="1" applyBorder="1" applyAlignment="1">
      <alignment wrapText="1"/>
    </xf>
    <xf numFmtId="0" fontId="43" fillId="20" borderId="3" xfId="0" applyFont="1" applyFill="1" applyBorder="1" applyAlignment="1">
      <alignment wrapText="1"/>
    </xf>
    <xf numFmtId="0" fontId="43" fillId="20" borderId="2" xfId="0" applyFont="1" applyFill="1" applyBorder="1" applyAlignment="1">
      <alignment wrapText="1"/>
    </xf>
    <xf numFmtId="169" fontId="47" fillId="22" borderId="6" xfId="0" applyNumberFormat="1" applyFont="1" applyFill="1" applyBorder="1" applyAlignment="1">
      <alignment horizontal="center" vertical="center"/>
    </xf>
    <xf numFmtId="0" fontId="4" fillId="17" borderId="18" xfId="0" applyFont="1" applyFill="1" applyBorder="1"/>
    <xf numFmtId="0" fontId="34" fillId="17" borderId="18" xfId="0" applyFont="1" applyFill="1" applyBorder="1"/>
    <xf numFmtId="165" fontId="0" fillId="0" borderId="18" xfId="0" applyNumberFormat="1" applyBorder="1"/>
    <xf numFmtId="0" fontId="0" fillId="17" borderId="18" xfId="0" applyFill="1" applyBorder="1"/>
    <xf numFmtId="0" fontId="11" fillId="17" borderId="18" xfId="0" applyFont="1" applyFill="1" applyBorder="1" applyAlignment="1">
      <alignment horizontal="left" vertical="center"/>
    </xf>
    <xf numFmtId="0" fontId="5" fillId="3" borderId="5" xfId="0" applyFont="1" applyFill="1" applyBorder="1" applyAlignment="1">
      <alignment horizontal="center" vertical="center" wrapText="1"/>
    </xf>
    <xf numFmtId="0" fontId="8" fillId="5" borderId="0" xfId="0" quotePrefix="1" applyFont="1" applyFill="1" applyAlignment="1">
      <alignment horizontal="center" vertical="center"/>
    </xf>
    <xf numFmtId="0" fontId="9" fillId="5" borderId="0" xfId="0" applyFont="1" applyFill="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xf>
    <xf numFmtId="0" fontId="7" fillId="3" borderId="1" xfId="0" applyFont="1" applyFill="1" applyBorder="1" applyAlignment="1">
      <alignment horizontal="center" vertical="center"/>
    </xf>
    <xf numFmtId="0" fontId="7" fillId="3" borderId="15" xfId="0" applyFont="1" applyFill="1" applyBorder="1" applyAlignment="1">
      <alignment horizontal="center" vertical="center"/>
    </xf>
    <xf numFmtId="0" fontId="5" fillId="3" borderId="5" xfId="0" applyFont="1" applyFill="1" applyBorder="1" applyAlignment="1">
      <alignment horizontal="center" vertical="center"/>
    </xf>
    <xf numFmtId="0" fontId="11" fillId="0" borderId="0" xfId="0" applyFont="1" applyAlignment="1">
      <alignment horizontal="center" vertical="center"/>
    </xf>
    <xf numFmtId="1" fontId="37" fillId="0" borderId="0" xfId="9" applyNumberFormat="1" applyAlignment="1">
      <alignment horizontal="center"/>
    </xf>
    <xf numFmtId="0" fontId="52" fillId="0" borderId="0" xfId="0" applyFont="1"/>
    <xf numFmtId="0" fontId="54" fillId="0" borderId="5" xfId="10" applyFont="1" applyFill="1" applyBorder="1" applyAlignment="1"/>
    <xf numFmtId="0" fontId="54" fillId="0" borderId="0" xfId="0" applyFont="1"/>
    <xf numFmtId="0" fontId="56" fillId="0" borderId="0" xfId="11" applyFont="1"/>
    <xf numFmtId="0" fontId="57" fillId="24" borderId="25" xfId="12" applyFont="1" applyFill="1" applyBorder="1">
      <alignment horizontal="center" vertical="center" wrapText="1"/>
    </xf>
    <xf numFmtId="0" fontId="57" fillId="0" borderId="26" xfId="12" applyFont="1" applyFill="1" applyBorder="1">
      <alignment horizontal="center" vertical="center" wrapText="1"/>
    </xf>
    <xf numFmtId="0" fontId="57" fillId="24" borderId="26" xfId="12" applyFont="1" applyFill="1" applyBorder="1">
      <alignment horizontal="center" vertical="center" wrapText="1"/>
    </xf>
    <xf numFmtId="0" fontId="57" fillId="24" borderId="27" xfId="12" applyFont="1" applyFill="1" applyBorder="1">
      <alignment horizontal="center" vertical="center" wrapText="1"/>
    </xf>
    <xf numFmtId="0" fontId="57" fillId="24" borderId="26" xfId="13" applyFont="1" applyFill="1" applyBorder="1" applyAlignment="1">
      <alignment horizontal="center" vertical="center" wrapText="1"/>
    </xf>
    <xf numFmtId="0" fontId="57" fillId="24" borderId="28" xfId="13" applyFont="1" applyFill="1" applyBorder="1" applyAlignment="1">
      <alignment horizontal="center" vertical="center" wrapText="1"/>
    </xf>
    <xf numFmtId="0" fontId="57" fillId="24" borderId="27" xfId="13" applyFont="1" applyFill="1" applyBorder="1" applyAlignment="1">
      <alignment horizontal="center" vertical="center" wrapText="1"/>
    </xf>
    <xf numFmtId="0" fontId="56" fillId="0" borderId="29" xfId="0" applyFont="1" applyBorder="1" applyAlignment="1">
      <alignment wrapText="1"/>
    </xf>
    <xf numFmtId="0" fontId="56" fillId="0" borderId="18" xfId="0" applyFont="1" applyBorder="1" applyAlignment="1">
      <alignment wrapText="1"/>
    </xf>
    <xf numFmtId="0" fontId="56" fillId="0" borderId="30" xfId="0" applyFont="1" applyBorder="1" applyAlignment="1">
      <alignment wrapText="1"/>
    </xf>
    <xf numFmtId="0" fontId="56" fillId="0" borderId="18" xfId="14" applyFont="1" applyFill="1">
      <alignment horizontal="center" vertical="center" wrapText="1"/>
    </xf>
    <xf numFmtId="0" fontId="56" fillId="0" borderId="3" xfId="0" applyFont="1" applyBorder="1" applyAlignment="1">
      <alignment wrapText="1"/>
    </xf>
    <xf numFmtId="0" fontId="56" fillId="0" borderId="31" xfId="0" applyFont="1" applyBorder="1"/>
    <xf numFmtId="0" fontId="56" fillId="0" borderId="32" xfId="0" applyFont="1" applyBorder="1"/>
    <xf numFmtId="0" fontId="56" fillId="0" borderId="33" xfId="0" applyFont="1" applyBorder="1"/>
    <xf numFmtId="0" fontId="56" fillId="0" borderId="32" xfId="15" applyFont="1" applyFill="1">
      <alignment horizontal="center" vertical="center" wrapText="1"/>
    </xf>
    <xf numFmtId="0" fontId="56" fillId="0" borderId="34" xfId="0" applyFont="1" applyBorder="1"/>
    <xf numFmtId="2" fontId="52" fillId="21" borderId="35" xfId="13" applyNumberFormat="1" applyFont="1" applyFill="1" applyBorder="1"/>
    <xf numFmtId="0" fontId="59" fillId="0" borderId="2" xfId="13" applyFont="1" applyFill="1" applyBorder="1"/>
    <xf numFmtId="0" fontId="52" fillId="21" borderId="0" xfId="0" applyFont="1" applyFill="1"/>
    <xf numFmtId="0" fontId="59" fillId="21" borderId="36" xfId="0" applyFont="1" applyFill="1" applyBorder="1"/>
    <xf numFmtId="0" fontId="59" fillId="21" borderId="7" xfId="13" applyFont="1" applyFill="1" applyBorder="1"/>
    <xf numFmtId="0" fontId="59" fillId="21" borderId="2" xfId="13" applyFont="1" applyFill="1" applyBorder="1"/>
    <xf numFmtId="0" fontId="59" fillId="21" borderId="37" xfId="13" applyFont="1" applyFill="1" applyBorder="1"/>
    <xf numFmtId="2" fontId="52" fillId="21" borderId="38" xfId="13" applyNumberFormat="1" applyFont="1" applyFill="1" applyBorder="1"/>
    <xf numFmtId="0" fontId="59" fillId="0" borderId="39" xfId="13" applyFont="1" applyFill="1" applyBorder="1"/>
    <xf numFmtId="0" fontId="59" fillId="21" borderId="5" xfId="0" applyFont="1" applyFill="1" applyBorder="1"/>
    <xf numFmtId="0" fontId="52" fillId="21" borderId="13" xfId="0" applyFont="1" applyFill="1" applyBorder="1"/>
    <xf numFmtId="0" fontId="59" fillId="21" borderId="40" xfId="13" applyFont="1" applyFill="1" applyBorder="1"/>
    <xf numFmtId="0" fontId="59" fillId="21" borderId="39" xfId="13" applyFont="1" applyFill="1" applyBorder="1"/>
    <xf numFmtId="0" fontId="59" fillId="21" borderId="41" xfId="13" applyFont="1" applyFill="1" applyBorder="1"/>
    <xf numFmtId="0" fontId="52" fillId="0" borderId="9" xfId="0" applyFont="1" applyBorder="1"/>
    <xf numFmtId="164" fontId="37" fillId="0" borderId="0" xfId="9" applyNumberFormat="1" applyAlignment="1">
      <alignment horizontal="center"/>
    </xf>
    <xf numFmtId="0" fontId="0" fillId="0" borderId="2" xfId="0" applyBorder="1" applyAlignment="1">
      <alignment horizontal="center" vertical="center"/>
    </xf>
  </cellXfs>
  <cellStyles count="16">
    <cellStyle name="60% - Accent2" xfId="8" builtinId="36"/>
    <cellStyle name="a_Calc_Outputs" xfId="13" xr:uid="{A09E4CF3-151F-4A8A-928D-A431A047DAA3}"/>
    <cellStyle name="Accent1" xfId="1" builtinId="29"/>
    <cellStyle name="Attrib" xfId="12" xr:uid="{E99E23F7-45AC-48D6-BB04-558F80CAC3CE}"/>
    <cellStyle name="Calculation" xfId="4" builtinId="22"/>
    <cellStyle name="Desc" xfId="14" xr:uid="{425F85C8-363D-4F2A-ABB7-2165727BD34B}"/>
    <cellStyle name="Good" xfId="3" builtinId="26"/>
    <cellStyle name="Heading" xfId="10" xr:uid="{F3AC674D-C393-4721-8A8E-AF67242C5068}"/>
    <cellStyle name="Input" xfId="7" builtinId="20"/>
    <cellStyle name="Normal" xfId="0" builtinId="0"/>
    <cellStyle name="Normal 10" xfId="9" xr:uid="{00000000-0005-0000-0000-000006000000}"/>
    <cellStyle name="Normal 2" xfId="5" xr:uid="{00000000-0005-0000-0000-000007000000}"/>
    <cellStyle name="Normal_2000balx" xfId="6" xr:uid="{00000000-0005-0000-0000-000008000000}"/>
    <cellStyle name="Percent" xfId="2" builtinId="5"/>
    <cellStyle name="Table" xfId="11" xr:uid="{447DD522-CCE6-4E38-BD35-52965B1F8CB3}"/>
    <cellStyle name="Unit" xfId="15" xr:uid="{5D190E52-39C4-4A18-8348-77037F228A9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'SEAI-AEA_BioData'!$A$16</c:f>
              <c:strCache>
                <c:ptCount val="1"/>
                <c:pt idx="0">
                  <c:v>Table A. 4: Medium supply/reference demand</c:v>
                </c:pt>
              </c:strCache>
            </c:strRef>
          </c:tx>
          <c:marker>
            <c:symbol val="none"/>
          </c:marker>
          <c:cat>
            <c:numRef>
              <c:f>'SEAI-AEA_BioData'!$J$38:$N$38</c:f>
              <c:numCache>
                <c:formatCode>General</c:formatCode>
                <c:ptCount val="5"/>
                <c:pt idx="0">
                  <c:v>2010</c:v>
                </c:pt>
                <c:pt idx="1">
                  <c:v>2015</c:v>
                </c:pt>
                <c:pt idx="2">
                  <c:v>2020</c:v>
                </c:pt>
                <c:pt idx="3">
                  <c:v>2025</c:v>
                </c:pt>
                <c:pt idx="4">
                  <c:v>2030</c:v>
                </c:pt>
              </c:numCache>
            </c:numRef>
          </c:cat>
          <c:val>
            <c:numRef>
              <c:f>'SEAI-AEA_BioData'!$J$23:$N$23</c:f>
              <c:numCache>
                <c:formatCode>0.0</c:formatCode>
                <c:ptCount val="5"/>
                <c:pt idx="0">
                  <c:v>18.606095347281933</c:v>
                </c:pt>
                <c:pt idx="1">
                  <c:v>18.176172733352441</c:v>
                </c:pt>
                <c:pt idx="2">
                  <c:v>17.579057991783699</c:v>
                </c:pt>
                <c:pt idx="3">
                  <c:v>16.599789815610968</c:v>
                </c:pt>
                <c:pt idx="4">
                  <c:v>15.883252125728479</c:v>
                </c:pt>
              </c:numCache>
            </c:numRef>
          </c:val>
          <c:smooth val="0"/>
          <c:extLst>
            <c:ext xmlns:c16="http://schemas.microsoft.com/office/drawing/2014/chart" uri="{C3380CC4-5D6E-409C-BE32-E72D297353CC}">
              <c16:uniqueId val="{00000000-27E2-4804-A363-2C5EADDCE506}"/>
            </c:ext>
          </c:extLst>
        </c:ser>
        <c:ser>
          <c:idx val="1"/>
          <c:order val="1"/>
          <c:tx>
            <c:strRef>
              <c:f>'SEAI-AEA_BioData'!$A$48</c:f>
              <c:strCache>
                <c:ptCount val="1"/>
                <c:pt idx="0">
                  <c:v>Table A. 7: Ambitious supply/high demand</c:v>
                </c:pt>
              </c:strCache>
            </c:strRef>
          </c:tx>
          <c:marker>
            <c:symbol val="none"/>
          </c:marker>
          <c:cat>
            <c:numRef>
              <c:f>'SEAI-AEA_BioData'!$J$38:$N$38</c:f>
              <c:numCache>
                <c:formatCode>General</c:formatCode>
                <c:ptCount val="5"/>
                <c:pt idx="0">
                  <c:v>2010</c:v>
                </c:pt>
                <c:pt idx="1">
                  <c:v>2015</c:v>
                </c:pt>
                <c:pt idx="2">
                  <c:v>2020</c:v>
                </c:pt>
                <c:pt idx="3">
                  <c:v>2025</c:v>
                </c:pt>
                <c:pt idx="4">
                  <c:v>2030</c:v>
                </c:pt>
              </c:numCache>
            </c:numRef>
          </c:cat>
          <c:val>
            <c:numRef>
              <c:f>'SEAI-AEA_BioData'!$J$55:$N$55</c:f>
              <c:numCache>
                <c:formatCode>0.0</c:formatCode>
                <c:ptCount val="5"/>
                <c:pt idx="0">
                  <c:v>18.606095347281933</c:v>
                </c:pt>
                <c:pt idx="1">
                  <c:v>20.636285468615647</c:v>
                </c:pt>
                <c:pt idx="2">
                  <c:v>22.714244769274863</c:v>
                </c:pt>
                <c:pt idx="3">
                  <c:v>25.174357504538072</c:v>
                </c:pt>
                <c:pt idx="4">
                  <c:v>28.757045953950509</c:v>
                </c:pt>
              </c:numCache>
            </c:numRef>
          </c:val>
          <c:smooth val="0"/>
          <c:extLst>
            <c:ext xmlns:c16="http://schemas.microsoft.com/office/drawing/2014/chart" uri="{C3380CC4-5D6E-409C-BE32-E72D297353CC}">
              <c16:uniqueId val="{00000001-27E2-4804-A363-2C5EADDCE506}"/>
            </c:ext>
          </c:extLst>
        </c:ser>
        <c:ser>
          <c:idx val="2"/>
          <c:order val="2"/>
          <c:tx>
            <c:strRef>
              <c:f>'SEAI-AEA_BioData'!$A$26</c:f>
              <c:strCache>
                <c:ptCount val="1"/>
                <c:pt idx="0">
                  <c:v>Table A. 5: Ambitious supply/reference demand</c:v>
                </c:pt>
              </c:strCache>
            </c:strRef>
          </c:tx>
          <c:marker>
            <c:symbol val="none"/>
          </c:marker>
          <c:cat>
            <c:numRef>
              <c:f>'SEAI-AEA_BioData'!$J$38:$N$38</c:f>
              <c:numCache>
                <c:formatCode>General</c:formatCode>
                <c:ptCount val="5"/>
                <c:pt idx="0">
                  <c:v>2010</c:v>
                </c:pt>
                <c:pt idx="1">
                  <c:v>2015</c:v>
                </c:pt>
                <c:pt idx="2">
                  <c:v>2020</c:v>
                </c:pt>
                <c:pt idx="3">
                  <c:v>2025</c:v>
                </c:pt>
                <c:pt idx="4">
                  <c:v>2030</c:v>
                </c:pt>
              </c:numCache>
            </c:numRef>
          </c:cat>
          <c:val>
            <c:numRef>
              <c:f>'SEAI-AEA_BioData'!$J$33:$N$33</c:f>
              <c:numCache>
                <c:formatCode>0.0</c:formatCode>
                <c:ptCount val="5"/>
                <c:pt idx="0">
                  <c:v>18.606095347281933</c:v>
                </c:pt>
                <c:pt idx="1">
                  <c:v>18.916595012897677</c:v>
                </c:pt>
                <c:pt idx="2">
                  <c:v>19.083787140536923</c:v>
                </c:pt>
                <c:pt idx="3">
                  <c:v>18.916595012897677</c:v>
                </c:pt>
                <c:pt idx="4">
                  <c:v>19.131556319862423</c:v>
                </c:pt>
              </c:numCache>
            </c:numRef>
          </c:val>
          <c:smooth val="0"/>
          <c:extLst>
            <c:ext xmlns:c16="http://schemas.microsoft.com/office/drawing/2014/chart" uri="{C3380CC4-5D6E-409C-BE32-E72D297353CC}">
              <c16:uniqueId val="{00000002-27E2-4804-A363-2C5EADDCE506}"/>
            </c:ext>
          </c:extLst>
        </c:ser>
        <c:ser>
          <c:idx val="3"/>
          <c:order val="3"/>
          <c:tx>
            <c:strRef>
              <c:f>'SEAI-AEA_BioData'!$A$37</c:f>
              <c:strCache>
                <c:ptCount val="1"/>
                <c:pt idx="0">
                  <c:v>Table A. 6: Medium supply/high demand</c:v>
                </c:pt>
              </c:strCache>
            </c:strRef>
          </c:tx>
          <c:marker>
            <c:symbol val="none"/>
          </c:marker>
          <c:cat>
            <c:numRef>
              <c:f>'SEAI-AEA_BioData'!$J$38:$N$38</c:f>
              <c:numCache>
                <c:formatCode>General</c:formatCode>
                <c:ptCount val="5"/>
                <c:pt idx="0">
                  <c:v>2010</c:v>
                </c:pt>
                <c:pt idx="1">
                  <c:v>2015</c:v>
                </c:pt>
                <c:pt idx="2">
                  <c:v>2020</c:v>
                </c:pt>
                <c:pt idx="3">
                  <c:v>2025</c:v>
                </c:pt>
                <c:pt idx="4">
                  <c:v>2030</c:v>
                </c:pt>
              </c:numCache>
            </c:numRef>
          </c:cat>
          <c:val>
            <c:numRef>
              <c:f>'SEAI-AEA_BioData'!$J$44:$N$44</c:f>
              <c:numCache>
                <c:formatCode>0.0</c:formatCode>
                <c:ptCount val="5"/>
                <c:pt idx="0">
                  <c:v>18.606095347281933</c:v>
                </c:pt>
                <c:pt idx="1">
                  <c:v>19.680901882105665</c:v>
                </c:pt>
                <c:pt idx="2">
                  <c:v>20.684054647941146</c:v>
                </c:pt>
                <c:pt idx="3">
                  <c:v>21.758861182764878</c:v>
                </c:pt>
                <c:pt idx="4">
                  <c:v>23.550205407471097</c:v>
                </c:pt>
              </c:numCache>
            </c:numRef>
          </c:val>
          <c:smooth val="0"/>
          <c:extLst>
            <c:ext xmlns:c16="http://schemas.microsoft.com/office/drawing/2014/chart" uri="{C3380CC4-5D6E-409C-BE32-E72D297353CC}">
              <c16:uniqueId val="{00000003-27E2-4804-A363-2C5EADDCE506}"/>
            </c:ext>
          </c:extLst>
        </c:ser>
        <c:ser>
          <c:idx val="4"/>
          <c:order val="4"/>
          <c:tx>
            <c:strRef>
              <c:f>'SEAI-AEA_BioData'!$A$5</c:f>
              <c:strCache>
                <c:ptCount val="1"/>
                <c:pt idx="0">
                  <c:v>Table A. 3: Restricted supply/reference demand</c:v>
                </c:pt>
              </c:strCache>
            </c:strRef>
          </c:tx>
          <c:marker>
            <c:symbol val="none"/>
          </c:marker>
          <c:val>
            <c:numRef>
              <c:f>'SEAI-AEA_BioData'!$J$12:$N$12</c:f>
              <c:numCache>
                <c:formatCode>0.0</c:formatCode>
                <c:ptCount val="5"/>
                <c:pt idx="0">
                  <c:v>18.606095347281933</c:v>
                </c:pt>
                <c:pt idx="1">
                  <c:v>17.674596350434697</c:v>
                </c:pt>
                <c:pt idx="2">
                  <c:v>16.552020636285469</c:v>
                </c:pt>
                <c:pt idx="3">
                  <c:v>15.047291487532243</c:v>
                </c:pt>
                <c:pt idx="4">
                  <c:v>13.781408235406515</c:v>
                </c:pt>
              </c:numCache>
            </c:numRef>
          </c:val>
          <c:smooth val="0"/>
          <c:extLst>
            <c:ext xmlns:c16="http://schemas.microsoft.com/office/drawing/2014/chart" uri="{C3380CC4-5D6E-409C-BE32-E72D297353CC}">
              <c16:uniqueId val="{00000004-27E2-4804-A363-2C5EADDCE506}"/>
            </c:ext>
          </c:extLst>
        </c:ser>
        <c:dLbls>
          <c:showLegendKey val="0"/>
          <c:showVal val="0"/>
          <c:showCatName val="0"/>
          <c:showSerName val="0"/>
          <c:showPercent val="0"/>
          <c:showBubbleSize val="0"/>
        </c:dLbls>
        <c:smooth val="0"/>
        <c:axId val="105443328"/>
        <c:axId val="105444864"/>
      </c:lineChart>
      <c:catAx>
        <c:axId val="105443328"/>
        <c:scaling>
          <c:orientation val="minMax"/>
        </c:scaling>
        <c:delete val="0"/>
        <c:axPos val="b"/>
        <c:numFmt formatCode="General" sourceLinked="1"/>
        <c:majorTickMark val="out"/>
        <c:minorTickMark val="none"/>
        <c:tickLblPos val="nextTo"/>
        <c:crossAx val="105444864"/>
        <c:crosses val="autoZero"/>
        <c:auto val="1"/>
        <c:lblAlgn val="ctr"/>
        <c:lblOffset val="100"/>
        <c:noMultiLvlLbl val="0"/>
      </c:catAx>
      <c:valAx>
        <c:axId val="105444864"/>
        <c:scaling>
          <c:orientation val="minMax"/>
        </c:scaling>
        <c:delete val="0"/>
        <c:axPos val="l"/>
        <c:majorGridlines/>
        <c:numFmt formatCode="0.0" sourceLinked="1"/>
        <c:majorTickMark val="out"/>
        <c:minorTickMark val="none"/>
        <c:tickLblPos val="nextTo"/>
        <c:crossAx val="105443328"/>
        <c:crosses val="autoZero"/>
        <c:crossBetween val="between"/>
      </c:valAx>
    </c:plotArea>
    <c:legend>
      <c:legendPos val="r"/>
      <c:overlay val="0"/>
    </c:legend>
    <c:plotVisOnly val="1"/>
    <c:dispBlanksAs val="zero"/>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44</xdr:col>
      <xdr:colOff>57150</xdr:colOff>
      <xdr:row>2</xdr:row>
      <xdr:rowOff>0</xdr:rowOff>
    </xdr:from>
    <xdr:to>
      <xdr:col>54</xdr:col>
      <xdr:colOff>485775</xdr:colOff>
      <xdr:row>26</xdr:row>
      <xdr:rowOff>0</xdr:rowOff>
    </xdr:to>
    <xdr:pic>
      <xdr:nvPicPr>
        <xdr:cNvPr id="2" name="Picture 1">
          <a:extLst>
            <a:ext uri="{FF2B5EF4-FFF2-40B4-BE49-F238E27FC236}">
              <a16:creationId xmlns:a16="http://schemas.microsoft.com/office/drawing/2014/main" id="{6258A712-8944-4A2B-9145-F9D513711F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709100" y="361950"/>
          <a:ext cx="6524625" cy="388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33</xdr:col>
      <xdr:colOff>0</xdr:colOff>
      <xdr:row>2</xdr:row>
      <xdr:rowOff>0</xdr:rowOff>
    </xdr:from>
    <xdr:to>
      <xdr:col>46</xdr:col>
      <xdr:colOff>238125</xdr:colOff>
      <xdr:row>27</xdr:row>
      <xdr:rowOff>9525</xdr:rowOff>
    </xdr:to>
    <xdr:pic>
      <xdr:nvPicPr>
        <xdr:cNvPr id="3" name="Picture 2">
          <a:extLst>
            <a:ext uri="{FF2B5EF4-FFF2-40B4-BE49-F238E27FC236}">
              <a16:creationId xmlns:a16="http://schemas.microsoft.com/office/drawing/2014/main" id="{ED8F74EA-7332-4A23-B42F-9728ED43AE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946350" y="361950"/>
          <a:ext cx="6372225" cy="405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52</xdr:col>
      <xdr:colOff>304800</xdr:colOff>
      <xdr:row>21</xdr:row>
      <xdr:rowOff>114300</xdr:rowOff>
    </xdr:from>
    <xdr:to>
      <xdr:col>65</xdr:col>
      <xdr:colOff>19050</xdr:colOff>
      <xdr:row>41</xdr:row>
      <xdr:rowOff>152400</xdr:rowOff>
    </xdr:to>
    <xdr:pic>
      <xdr:nvPicPr>
        <xdr:cNvPr id="4" name="Picture 4">
          <a:extLst>
            <a:ext uri="{FF2B5EF4-FFF2-40B4-BE49-F238E27FC236}">
              <a16:creationId xmlns:a16="http://schemas.microsoft.com/office/drawing/2014/main" id="{E1AD0294-C24A-4C13-9BBB-C4EC8C0AF2B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9833550" y="4381500"/>
          <a:ext cx="7639050" cy="3276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55</xdr:col>
      <xdr:colOff>95250</xdr:colOff>
      <xdr:row>2</xdr:row>
      <xdr:rowOff>0</xdr:rowOff>
    </xdr:from>
    <xdr:to>
      <xdr:col>67</xdr:col>
      <xdr:colOff>371475</xdr:colOff>
      <xdr:row>26</xdr:row>
      <xdr:rowOff>0</xdr:rowOff>
    </xdr:to>
    <xdr:pic>
      <xdr:nvPicPr>
        <xdr:cNvPr id="5" name="Picture 5">
          <a:extLst>
            <a:ext uri="{FF2B5EF4-FFF2-40B4-BE49-F238E27FC236}">
              <a16:creationId xmlns:a16="http://schemas.microsoft.com/office/drawing/2014/main" id="{D7581154-C87E-46B6-AA91-BE4FE7470C74}"/>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1452800" y="361950"/>
          <a:ext cx="7591425" cy="388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34</xdr:col>
      <xdr:colOff>0</xdr:colOff>
      <xdr:row>23</xdr:row>
      <xdr:rowOff>0</xdr:rowOff>
    </xdr:from>
    <xdr:to>
      <xdr:col>53</xdr:col>
      <xdr:colOff>314325</xdr:colOff>
      <xdr:row>43</xdr:row>
      <xdr:rowOff>47625</xdr:rowOff>
    </xdr:to>
    <xdr:pic>
      <xdr:nvPicPr>
        <xdr:cNvPr id="6" name="Picture 6">
          <a:extLst>
            <a:ext uri="{FF2B5EF4-FFF2-40B4-BE49-F238E27FC236}">
              <a16:creationId xmlns:a16="http://schemas.microsoft.com/office/drawing/2014/main" id="{D50DB71E-5F32-4283-B8FF-1938987596DD}"/>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8555950" y="4619625"/>
          <a:ext cx="10325100" cy="3286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714375</xdr:colOff>
      <xdr:row>16</xdr:row>
      <xdr:rowOff>95250</xdr:rowOff>
    </xdr:from>
    <xdr:to>
      <xdr:col>30</xdr:col>
      <xdr:colOff>466725</xdr:colOff>
      <xdr:row>34</xdr:row>
      <xdr:rowOff>114300</xdr:rowOff>
    </xdr:to>
    <xdr:pic>
      <xdr:nvPicPr>
        <xdr:cNvPr id="7" name="Picture 1">
          <a:extLst>
            <a:ext uri="{FF2B5EF4-FFF2-40B4-BE49-F238E27FC236}">
              <a16:creationId xmlns:a16="http://schemas.microsoft.com/office/drawing/2014/main" id="{A5DA21E2-E1CD-4932-8B53-C2C5C6DD68C2}"/>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7449800" y="3333750"/>
          <a:ext cx="5162550" cy="293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647700</xdr:colOff>
      <xdr:row>32</xdr:row>
      <xdr:rowOff>104775</xdr:rowOff>
    </xdr:from>
    <xdr:to>
      <xdr:col>30</xdr:col>
      <xdr:colOff>542925</xdr:colOff>
      <xdr:row>53</xdr:row>
      <xdr:rowOff>66675</xdr:rowOff>
    </xdr:to>
    <xdr:pic>
      <xdr:nvPicPr>
        <xdr:cNvPr id="8" name="Picture 3">
          <a:extLst>
            <a:ext uri="{FF2B5EF4-FFF2-40B4-BE49-F238E27FC236}">
              <a16:creationId xmlns:a16="http://schemas.microsoft.com/office/drawing/2014/main" id="{4FA26172-CD1B-404A-9ECC-5A602968C1A5}"/>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7383125" y="6238875"/>
          <a:ext cx="5238750" cy="3362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19</xdr:row>
      <xdr:rowOff>0</xdr:rowOff>
    </xdr:from>
    <xdr:to>
      <xdr:col>13</xdr:col>
      <xdr:colOff>152863</xdr:colOff>
      <xdr:row>37</xdr:row>
      <xdr:rowOff>91733</xdr:rowOff>
    </xdr:to>
    <xdr:pic>
      <xdr:nvPicPr>
        <xdr:cNvPr id="4" name="Picture 3">
          <a:extLst>
            <a:ext uri="{FF2B5EF4-FFF2-40B4-BE49-F238E27FC236}">
              <a16:creationId xmlns:a16="http://schemas.microsoft.com/office/drawing/2014/main" id="{8C5AA087-6E1A-474D-8B36-C78535B70338}"/>
            </a:ext>
          </a:extLst>
        </xdr:cNvPr>
        <xdr:cNvPicPr>
          <a:picLocks noChangeAspect="1"/>
        </xdr:cNvPicPr>
      </xdr:nvPicPr>
      <xdr:blipFill>
        <a:blip xmlns:r="http://schemas.openxmlformats.org/officeDocument/2006/relationships" r:embed="rId1"/>
        <a:stretch>
          <a:fillRect/>
        </a:stretch>
      </xdr:blipFill>
      <xdr:spPr>
        <a:xfrm>
          <a:off x="7231380" y="8336280"/>
          <a:ext cx="5342083" cy="33835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27</xdr:col>
      <xdr:colOff>84663</xdr:colOff>
      <xdr:row>3</xdr:row>
      <xdr:rowOff>10584</xdr:rowOff>
    </xdr:from>
    <xdr:to>
      <xdr:col>36</xdr:col>
      <xdr:colOff>201080</xdr:colOff>
      <xdr:row>19</xdr:row>
      <xdr:rowOff>191557</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eda\Veda_models\uktm_model_v1.2.3_d0.6.1_DNP\uktm_model_v1.2.3_d0.6.1_DNP\VT_UK_ELC.xlsx" TargetMode="External"/><Relationship Id="rId1" Type="http://schemas.openxmlformats.org/officeDocument/2006/relationships/externalLinkPath" Target="/Veda/Veda_models/uktm_model_v1.2.3_d0.6.1_DNP/uktm_model_v1.2.3_d0.6.1_DNP/VT_UK_EL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ents"/>
      <sheetName val="Introduction"/>
      <sheetName val="COMM"/>
      <sheetName val="PROC"/>
      <sheetName val="EMIS"/>
      <sheetName val="DIST"/>
      <sheetName val="Generation"/>
      <sheetName val="Network&amp;Storage"/>
      <sheetName val="Change log"/>
      <sheetName val="Calibration"/>
      <sheetName val="QA&gt;&gt;"/>
      <sheetName val="Summary"/>
      <sheetName val="AdsUFListWorkbook_With Comments"/>
      <sheetName val="QA Change log"/>
      <sheetName val="Links to_from"/>
    </sheetNames>
    <sheetDataSet>
      <sheetData sheetId="0" refreshError="1"/>
      <sheetData sheetId="1" refreshError="1"/>
      <sheetData sheetId="2" refreshError="1"/>
      <sheetData sheetId="3">
        <row r="6">
          <cell r="G6" t="str">
            <v>TechName</v>
          </cell>
          <cell r="H6" t="str">
            <v>TechDesc</v>
          </cell>
          <cell r="I6" t="str">
            <v>Tact</v>
          </cell>
          <cell r="J6" t="str">
            <v>Tcap</v>
          </cell>
          <cell r="K6" t="str">
            <v>Tslvl</v>
          </cell>
          <cell r="L6" t="str">
            <v>PrimaryCG</v>
          </cell>
          <cell r="M6" t="str">
            <v>Vintage</v>
          </cell>
        </row>
        <row r="7">
          <cell r="G7" t="str">
            <v>Technology Name</v>
          </cell>
          <cell r="H7" t="str">
            <v>Technology Description</v>
          </cell>
          <cell r="I7" t="str">
            <v>Activity Unit</v>
          </cell>
          <cell r="J7" t="str">
            <v>STOCK Unit</v>
          </cell>
          <cell r="K7" t="str">
            <v>TimeSlice level of Process Activity</v>
          </cell>
          <cell r="L7" t="str">
            <v>Primary Commodity Group</v>
          </cell>
          <cell r="M7" t="str">
            <v>Vintage Tracking</v>
          </cell>
        </row>
        <row r="8">
          <cell r="G8" t="str">
            <v>ELCPELL00</v>
          </cell>
          <cell r="H8" t="str">
            <v>ELC.DISTN: .00.PELLETS.LOW-QUALITY.</v>
          </cell>
          <cell r="I8" t="str">
            <v>PJ</v>
          </cell>
          <cell r="J8" t="str">
            <v>PJ_a</v>
          </cell>
          <cell r="M8" t="str">
            <v>NO</v>
          </cell>
        </row>
        <row r="9">
          <cell r="G9" t="str">
            <v>ELCSTWWST00</v>
          </cell>
          <cell r="H9" t="str">
            <v>ELC.DISTN: .00.STRAW.WASTE.</v>
          </cell>
          <cell r="I9" t="str">
            <v>PJ</v>
          </cell>
          <cell r="J9" t="str">
            <v>PJ_a</v>
          </cell>
          <cell r="M9" t="str">
            <v>NO</v>
          </cell>
        </row>
        <row r="10">
          <cell r="G10" t="str">
            <v>ELCPOLWST00</v>
          </cell>
          <cell r="H10" t="str">
            <v>ELC.DISTN: .00.POULTRY-WASTE.</v>
          </cell>
          <cell r="I10" t="str">
            <v>PJ</v>
          </cell>
          <cell r="J10" t="str">
            <v>PJ_a</v>
          </cell>
          <cell r="M10" t="str">
            <v>NO</v>
          </cell>
        </row>
        <row r="11">
          <cell r="G11" t="str">
            <v>ELCMSWORG00</v>
          </cell>
          <cell r="H11" t="str">
            <v>ELC.DISTN: .00.MSW-ORGANIC.WASTE.</v>
          </cell>
          <cell r="I11" t="str">
            <v>PJ</v>
          </cell>
          <cell r="J11" t="str">
            <v>PJ_a</v>
          </cell>
          <cell r="M11" t="str">
            <v>NO</v>
          </cell>
        </row>
        <row r="12">
          <cell r="G12" t="str">
            <v>ELCMSWINO00</v>
          </cell>
          <cell r="H12" t="str">
            <v>ELC.DISTN: .00.MSW-INORGANIC.WASTE.</v>
          </cell>
          <cell r="I12" t="str">
            <v>PJ</v>
          </cell>
          <cell r="J12" t="str">
            <v>PJ_a</v>
          </cell>
          <cell r="M12" t="str">
            <v>NO</v>
          </cell>
        </row>
        <row r="13">
          <cell r="G13" t="str">
            <v>ELCBOG-LF00</v>
          </cell>
          <cell r="H13" t="str">
            <v>ELC.DISTN: .00.BIOGAS.LANDFILL-GAS.</v>
          </cell>
          <cell r="I13" t="str">
            <v>PJ</v>
          </cell>
          <cell r="J13" t="str">
            <v>PJ_a</v>
          </cell>
          <cell r="M13" t="str">
            <v>NO</v>
          </cell>
        </row>
        <row r="14">
          <cell r="G14" t="str">
            <v>ELCBOG-SW00</v>
          </cell>
          <cell r="H14" t="str">
            <v>ELC.DISTN: .00.BIOGAS.SEWAGE-GAS.</v>
          </cell>
          <cell r="I14" t="str">
            <v>PJ</v>
          </cell>
          <cell r="J14" t="str">
            <v>PJ_a</v>
          </cell>
          <cell r="M14" t="str">
            <v>NO</v>
          </cell>
        </row>
        <row r="15">
          <cell r="G15" t="str">
            <v>ELCCOA00</v>
          </cell>
          <cell r="H15" t="str">
            <v>ELC.DISTN: .00.COAL.</v>
          </cell>
          <cell r="I15" t="str">
            <v>PJ</v>
          </cell>
          <cell r="J15" t="str">
            <v>PJ_a</v>
          </cell>
          <cell r="M15" t="str">
            <v>NO</v>
          </cell>
        </row>
        <row r="16">
          <cell r="G16" t="str">
            <v>ELCCOG00</v>
          </cell>
          <cell r="H16" t="str">
            <v>ELC.DISTN: .00.COKE-OVEN-GAS.</v>
          </cell>
          <cell r="I16" t="str">
            <v>PJ</v>
          </cell>
          <cell r="J16" t="str">
            <v>PJ_a</v>
          </cell>
          <cell r="M16" t="str">
            <v>NO</v>
          </cell>
        </row>
        <row r="17">
          <cell r="G17" t="str">
            <v>ELCBFG00</v>
          </cell>
          <cell r="H17" t="str">
            <v>ELC.DISTN: .00.BLAST-FURNACE-GAS.</v>
          </cell>
          <cell r="I17" t="str">
            <v>PJ</v>
          </cell>
          <cell r="J17" t="str">
            <v>PJ_a</v>
          </cell>
          <cell r="M17" t="str">
            <v>NO</v>
          </cell>
        </row>
        <row r="18">
          <cell r="G18" t="str">
            <v>ELCHFO00</v>
          </cell>
          <cell r="H18" t="str">
            <v>ELC.DISTN: .00.HEAVY-FUEL-OIL.</v>
          </cell>
          <cell r="I18" t="str">
            <v>PJ</v>
          </cell>
          <cell r="J18" t="str">
            <v>PJ_a</v>
          </cell>
          <cell r="M18" t="str">
            <v>NO</v>
          </cell>
        </row>
        <row r="19">
          <cell r="G19" t="str">
            <v>ELCLFO00</v>
          </cell>
          <cell r="H19" t="str">
            <v>ELC.DISTN: .00.LIGHT-FUEL-OIL.</v>
          </cell>
          <cell r="I19" t="str">
            <v>PJ</v>
          </cell>
          <cell r="J19" t="str">
            <v>PJ_a</v>
          </cell>
          <cell r="M19" t="str">
            <v>NO</v>
          </cell>
        </row>
        <row r="20">
          <cell r="G20" t="str">
            <v>ELCLPG00</v>
          </cell>
          <cell r="H20" t="str">
            <v>ELC.DISTN: .00.LIQUEFIED-PETROLEUM-GAS.</v>
          </cell>
          <cell r="I20" t="str">
            <v>PJ</v>
          </cell>
          <cell r="J20" t="str">
            <v>PJ_a</v>
          </cell>
          <cell r="M20" t="str">
            <v>NO</v>
          </cell>
        </row>
        <row r="21">
          <cell r="G21" t="str">
            <v>ELCMSC00</v>
          </cell>
          <cell r="H21" t="str">
            <v>ELC.DISTN: .00.MISC-OILS.NAPHTHA.LUBRICATING-OIL.</v>
          </cell>
          <cell r="I21" t="str">
            <v>PJ</v>
          </cell>
          <cell r="J21" t="str">
            <v>PJ_a</v>
          </cell>
          <cell r="M21" t="str">
            <v>NO</v>
          </cell>
        </row>
        <row r="22">
          <cell r="G22" t="str">
            <v>ELCURN00</v>
          </cell>
          <cell r="H22" t="str">
            <v>ELC.DISTN: .00.URANIUM.</v>
          </cell>
          <cell r="I22" t="str">
            <v>PJ</v>
          </cell>
          <cell r="J22" t="str">
            <v>PJ_a</v>
          </cell>
          <cell r="M22" t="str">
            <v>NO</v>
          </cell>
        </row>
        <row r="23">
          <cell r="G23" t="str">
            <v>ELCWNDONS00</v>
          </cell>
          <cell r="H23" t="str">
            <v>ELC.DISTN: .00.WIND-ONSHORE.</v>
          </cell>
          <cell r="I23" t="str">
            <v>PJ</v>
          </cell>
          <cell r="J23" t="str">
            <v>PJ_a</v>
          </cell>
          <cell r="M23" t="str">
            <v>NO</v>
          </cell>
        </row>
        <row r="24">
          <cell r="G24" t="str">
            <v>ELCWNDOFS00</v>
          </cell>
          <cell r="H24" t="str">
            <v>ELC.DISTN: .00.WIND-OFFSHORE.</v>
          </cell>
          <cell r="I24" t="str">
            <v>PJ</v>
          </cell>
          <cell r="J24" t="str">
            <v>PJ_a</v>
          </cell>
          <cell r="M24" t="str">
            <v>NO</v>
          </cell>
        </row>
        <row r="25">
          <cell r="G25" t="str">
            <v>ELCSOL00</v>
          </cell>
          <cell r="H25" t="str">
            <v>ELC.DISTN: .00.SOLAR.</v>
          </cell>
          <cell r="I25" t="str">
            <v>PJ</v>
          </cell>
          <cell r="J25" t="str">
            <v>PJ_a</v>
          </cell>
          <cell r="M25" t="str">
            <v>NO</v>
          </cell>
        </row>
        <row r="26">
          <cell r="G26" t="str">
            <v>ELCHYD00</v>
          </cell>
          <cell r="H26" t="str">
            <v>ELC.DISTN: .00.WATER.HYDRO.DAM.</v>
          </cell>
          <cell r="I26" t="str">
            <v>PJ</v>
          </cell>
          <cell r="J26" t="str">
            <v>PJ_a</v>
          </cell>
          <cell r="M26" t="str">
            <v>NO</v>
          </cell>
        </row>
        <row r="27">
          <cell r="G27" t="str">
            <v>ELCGEO00</v>
          </cell>
          <cell r="H27" t="str">
            <v>ELC.DISTN: .00.GEOTHERMAL.ENERGY.</v>
          </cell>
          <cell r="I27" t="str">
            <v>PJ</v>
          </cell>
          <cell r="J27" t="str">
            <v>PJ_a</v>
          </cell>
          <cell r="M27" t="str">
            <v>NO</v>
          </cell>
        </row>
        <row r="28">
          <cell r="G28" t="str">
            <v>ELCNGA00</v>
          </cell>
          <cell r="H28" t="str">
            <v>ELC.DISTN: .00.NATURAL-GAS.</v>
          </cell>
          <cell r="I28" t="str">
            <v>PJ</v>
          </cell>
          <cell r="J28" t="str">
            <v>PJ_a</v>
          </cell>
          <cell r="K28" t="str">
            <v>SEASON</v>
          </cell>
          <cell r="M28" t="str">
            <v>NO</v>
          </cell>
        </row>
        <row r="29">
          <cell r="G29" t="str">
            <v>ELCBOM00</v>
          </cell>
          <cell r="H29" t="str">
            <v>ELC.DISTN: .00.BIOMETHANE.</v>
          </cell>
          <cell r="I29" t="str">
            <v>PJ</v>
          </cell>
          <cell r="J29" t="str">
            <v>PJ_a</v>
          </cell>
          <cell r="K29" t="str">
            <v>SEASON</v>
          </cell>
          <cell r="M29" t="str">
            <v>NO</v>
          </cell>
        </row>
        <row r="30">
          <cell r="G30" t="str">
            <v>ETRANSGAS00</v>
          </cell>
          <cell r="H30" t="str">
            <v>ELC.DISTN: .00.TRANSMISSION-NETWORK-GAS-MIX.NGA-BOM-HYG.</v>
          </cell>
          <cell r="I30" t="str">
            <v>PJ</v>
          </cell>
          <cell r="J30" t="str">
            <v>PJ_a</v>
          </cell>
          <cell r="K30" t="str">
            <v>SEASON</v>
          </cell>
          <cell r="M30" t="str">
            <v>NO</v>
          </cell>
        </row>
        <row r="31">
          <cell r="G31" t="str">
            <v>EMAINPGAS00</v>
          </cell>
          <cell r="H31" t="str">
            <v>ELC.DISTN: .00.MAINS-DISTRIBUTION-PIPES.GAS-MIX.NGA-BOM-HYG.</v>
          </cell>
          <cell r="I31" t="str">
            <v>PJ</v>
          </cell>
          <cell r="J31" t="str">
            <v>PJ_a</v>
          </cell>
          <cell r="K31" t="str">
            <v>SEASON</v>
          </cell>
          <cell r="M31" t="str">
            <v>NO</v>
          </cell>
        </row>
        <row r="36">
          <cell r="K36" t="str">
            <v>ELC-Generation flexibility - All electricity generation technologies other than Nuclear are assumed to be able to operate flexibly and can vary output between timeslices. Nuclear plants are assumed to only be able to vary output between seasons. Output though each day is assumed constant. This assumption was based on the advice of the DECC DDM team that only Nuclear plants would not be capable of operating flexibly.</v>
          </cell>
        </row>
        <row r="38">
          <cell r="G38" t="str">
            <v>TechName</v>
          </cell>
          <cell r="H38" t="str">
            <v>TechDesc</v>
          </cell>
          <cell r="I38" t="str">
            <v>Tact</v>
          </cell>
          <cell r="J38" t="str">
            <v>Tcap</v>
          </cell>
          <cell r="K38" t="str">
            <v>Tslvl</v>
          </cell>
          <cell r="L38" t="str">
            <v>PrimaryCG</v>
          </cell>
          <cell r="M38" t="str">
            <v>Vintage</v>
          </cell>
        </row>
        <row r="39">
          <cell r="G39" t="str">
            <v>Technology Name</v>
          </cell>
          <cell r="H39" t="str">
            <v>Technology Description</v>
          </cell>
          <cell r="I39" t="str">
            <v>Activity Unit</v>
          </cell>
          <cell r="J39" t="str">
            <v>STOCK Unit</v>
          </cell>
          <cell r="K39" t="str">
            <v>TimeSlice level of Process Activity</v>
          </cell>
          <cell r="L39" t="str">
            <v>Primary Commodity Group</v>
          </cell>
          <cell r="M39" t="str">
            <v>Vintage Tracking</v>
          </cell>
        </row>
        <row r="40">
          <cell r="G40" t="str">
            <v>ECOA00</v>
          </cell>
          <cell r="H40" t="str">
            <v>ELC.GENERATION: .00.COAL.COMBUSTION.</v>
          </cell>
          <cell r="I40" t="str">
            <v>PJ</v>
          </cell>
          <cell r="J40" t="str">
            <v>GW</v>
          </cell>
          <cell r="K40" t="str">
            <v>DAYNITE</v>
          </cell>
          <cell r="M40" t="str">
            <v>NO</v>
          </cell>
        </row>
        <row r="41">
          <cell r="G41" t="str">
            <v>ECOABIO00</v>
          </cell>
          <cell r="H41" t="str">
            <v>ELC.GENERATION: .00.COAL.BIOMASS.CO-FIRING.COMBUSTION.</v>
          </cell>
          <cell r="I41" t="str">
            <v>PJ</v>
          </cell>
          <cell r="J41" t="str">
            <v>GW</v>
          </cell>
          <cell r="K41" t="str">
            <v>DAYNITE</v>
          </cell>
          <cell r="M41" t="str">
            <v>NO</v>
          </cell>
        </row>
        <row r="42">
          <cell r="G42" t="str">
            <v>ENGACCT00</v>
          </cell>
          <cell r="H42" t="str">
            <v>ELC.GENERATION: .00.NATURAL-GAS.CCGT.</v>
          </cell>
          <cell r="I42" t="str">
            <v>PJ</v>
          </cell>
          <cell r="J42" t="str">
            <v>GW</v>
          </cell>
          <cell r="K42" t="str">
            <v>DAYNITE</v>
          </cell>
          <cell r="M42" t="str">
            <v>NO</v>
          </cell>
        </row>
        <row r="43">
          <cell r="G43" t="str">
            <v>ENGAOCT00</v>
          </cell>
          <cell r="H43" t="str">
            <v>ELC.GENERATION: .00.NATURAL-GAS.OCGT.GAS-TURBINE.</v>
          </cell>
          <cell r="I43" t="str">
            <v>PJ</v>
          </cell>
          <cell r="J43" t="str">
            <v>GW</v>
          </cell>
          <cell r="K43" t="str">
            <v>DAYNITE</v>
          </cell>
          <cell r="M43" t="str">
            <v>NO</v>
          </cell>
        </row>
        <row r="44">
          <cell r="G44" t="str">
            <v>ENUCPWR00</v>
          </cell>
          <cell r="H44" t="str">
            <v>ELC.GENERATION: .00.NUCLEAR.PWR.</v>
          </cell>
          <cell r="I44" t="str">
            <v>PJ</v>
          </cell>
          <cell r="J44" t="str">
            <v>GW</v>
          </cell>
          <cell r="K44" t="str">
            <v>SEASON</v>
          </cell>
          <cell r="M44" t="str">
            <v>NO</v>
          </cell>
        </row>
        <row r="45">
          <cell r="G45" t="str">
            <v>ESTWWST00</v>
          </cell>
          <cell r="H45" t="str">
            <v>ELC.GENERATION: .00.STRAW.WASTE.COMBUSTION.</v>
          </cell>
          <cell r="I45" t="str">
            <v>PJ</v>
          </cell>
          <cell r="J45" t="str">
            <v>GW</v>
          </cell>
          <cell r="K45" t="str">
            <v>DAYNITE</v>
          </cell>
          <cell r="M45" t="str">
            <v>NO</v>
          </cell>
        </row>
        <row r="46">
          <cell r="G46" t="str">
            <v>EPOLWST00</v>
          </cell>
          <cell r="H46" t="str">
            <v>ELC.GENERATION: .00.POULTRY-WASTE.COMBUSTION.</v>
          </cell>
          <cell r="I46" t="str">
            <v>PJ</v>
          </cell>
          <cell r="J46" t="str">
            <v>GW</v>
          </cell>
          <cell r="K46" t="str">
            <v>DAYNITE</v>
          </cell>
          <cell r="M46" t="str">
            <v>NO</v>
          </cell>
        </row>
        <row r="47">
          <cell r="G47" t="str">
            <v>EOILL00</v>
          </cell>
          <cell r="H47" t="str">
            <v>ELC.GENERATION: .00.OIL.COMBUSTION.LARGE.</v>
          </cell>
          <cell r="I47" t="str">
            <v>PJ</v>
          </cell>
          <cell r="J47" t="str">
            <v>GW</v>
          </cell>
          <cell r="K47" t="str">
            <v>DAYNITE</v>
          </cell>
          <cell r="M47" t="str">
            <v>NO</v>
          </cell>
        </row>
        <row r="48">
          <cell r="G48" t="str">
            <v>EOILS00</v>
          </cell>
          <cell r="H48" t="str">
            <v>ELC.GENERATION: .00.OIL.GAS-TURBINE.SMALL.</v>
          </cell>
          <cell r="I48" t="str">
            <v>PJ</v>
          </cell>
          <cell r="J48" t="str">
            <v>GW</v>
          </cell>
          <cell r="K48" t="str">
            <v>DAYNITE</v>
          </cell>
          <cell r="M48" t="str">
            <v>NO</v>
          </cell>
        </row>
        <row r="49">
          <cell r="G49" t="str">
            <v>EBIOS00</v>
          </cell>
          <cell r="H49" t="str">
            <v>ELC.GENERATION: .00.BIOMASS.COMBUSTION.PELLETS.</v>
          </cell>
          <cell r="I49" t="str">
            <v>PJ</v>
          </cell>
          <cell r="J49" t="str">
            <v>GW</v>
          </cell>
          <cell r="K49" t="str">
            <v>DAYNITE</v>
          </cell>
          <cell r="M49" t="str">
            <v>NO</v>
          </cell>
        </row>
        <row r="50">
          <cell r="G50" t="str">
            <v>EBOG-LFE00</v>
          </cell>
          <cell r="H50" t="str">
            <v>ELC.GENERATION: .00.BIOGAS.FROM-LANDFILL.WASTE.GAS-ENGINE.</v>
          </cell>
          <cell r="I50" t="str">
            <v>PJ</v>
          </cell>
          <cell r="J50" t="str">
            <v>GW</v>
          </cell>
          <cell r="K50" t="str">
            <v>DAYNITE</v>
          </cell>
          <cell r="M50" t="str">
            <v>NO</v>
          </cell>
        </row>
        <row r="51">
          <cell r="G51" t="str">
            <v>EBOG-SWE00</v>
          </cell>
          <cell r="H51" t="str">
            <v>ELC.GENERATION: .00.BIOGAS.FROM-SEWAGE.WASTE.GAS-ENGINE.</v>
          </cell>
          <cell r="I51" t="str">
            <v>PJ</v>
          </cell>
          <cell r="J51" t="str">
            <v>GW</v>
          </cell>
          <cell r="K51" t="str">
            <v>DAYNITE</v>
          </cell>
          <cell r="M51" t="str">
            <v>NO</v>
          </cell>
        </row>
        <row r="52">
          <cell r="G52" t="str">
            <v>EHYD00</v>
          </cell>
          <cell r="H52" t="str">
            <v>ELC.GENERATION: .00.HYDRO.DAM.RNW.</v>
          </cell>
          <cell r="I52" t="str">
            <v>PJ</v>
          </cell>
          <cell r="J52" t="str">
            <v>GW</v>
          </cell>
          <cell r="K52" t="str">
            <v>DAYNITE</v>
          </cell>
          <cell r="M52" t="str">
            <v>NO</v>
          </cell>
        </row>
        <row r="53">
          <cell r="G53" t="str">
            <v>ESOL00</v>
          </cell>
          <cell r="H53" t="str">
            <v>ELC.GENERATION: .00.SOLAR.GENERATION.RNW.</v>
          </cell>
          <cell r="I53" t="str">
            <v>PJ</v>
          </cell>
          <cell r="J53" t="str">
            <v>GW</v>
          </cell>
          <cell r="K53" t="str">
            <v>DAYNITE</v>
          </cell>
          <cell r="M53" t="str">
            <v>NO</v>
          </cell>
        </row>
        <row r="54">
          <cell r="G54" t="str">
            <v>EMSW00</v>
          </cell>
          <cell r="H54" t="str">
            <v>ELC.GENERATION: .00.MSW.WASTE.COMBUSTION.</v>
          </cell>
          <cell r="I54" t="str">
            <v>PJ</v>
          </cell>
          <cell r="J54" t="str">
            <v>GW</v>
          </cell>
          <cell r="K54" t="str">
            <v>DAYNITE</v>
          </cell>
          <cell r="M54" t="str">
            <v>NO</v>
          </cell>
        </row>
        <row r="55">
          <cell r="G55" t="str">
            <v>EWNDONS00</v>
          </cell>
          <cell r="H55" t="str">
            <v>ELC.GENERATION: .00.WIND.ONSHORE.RNW.</v>
          </cell>
          <cell r="I55" t="str">
            <v>PJ</v>
          </cell>
          <cell r="J55" t="str">
            <v>GW</v>
          </cell>
          <cell r="K55" t="str">
            <v>DAYNITE</v>
          </cell>
          <cell r="M55" t="str">
            <v>NO</v>
          </cell>
        </row>
        <row r="56">
          <cell r="G56" t="str">
            <v>EWNDOFF00</v>
          </cell>
          <cell r="H56" t="str">
            <v>ELC.GENERATION: .00.WIND.OFFSHORE.RNW.</v>
          </cell>
          <cell r="I56" t="str">
            <v>PJ</v>
          </cell>
          <cell r="J56" t="str">
            <v>GW</v>
          </cell>
          <cell r="K56" t="str">
            <v>DAYNITE</v>
          </cell>
          <cell r="M56" t="str">
            <v>NO</v>
          </cell>
        </row>
        <row r="57">
          <cell r="G57" t="str">
            <v>EMANOCT00</v>
          </cell>
          <cell r="H57" t="str">
            <v>ELC.GENERATION: .00.MANUFACTURED-FUEL.GAS-TURBINE.DUMMY.TECH</v>
          </cell>
          <cell r="I57" t="str">
            <v>PJ</v>
          </cell>
          <cell r="J57" t="str">
            <v>GW</v>
          </cell>
          <cell r="K57" t="str">
            <v>DAYNITE</v>
          </cell>
          <cell r="M57" t="str">
            <v>NO</v>
          </cell>
        </row>
        <row r="58">
          <cell r="G58" t="str">
            <v>ESOLPV00</v>
          </cell>
          <cell r="H58" t="str">
            <v>ELC.GENERATION: .00.SOLAR.PV.GENERATION.RNW.</v>
          </cell>
          <cell r="I58" t="str">
            <v>PJ</v>
          </cell>
          <cell r="J58" t="str">
            <v>GW</v>
          </cell>
          <cell r="K58" t="str">
            <v>DAYNITE</v>
          </cell>
          <cell r="M58" t="str">
            <v>NO</v>
          </cell>
        </row>
        <row r="59">
          <cell r="G59" t="str">
            <v>EBIOCON00</v>
          </cell>
          <cell r="H59" t="str">
            <v>ELC.GENERATION: .00.BIO.CONVERSION.</v>
          </cell>
          <cell r="I59" t="str">
            <v>PJ</v>
          </cell>
          <cell r="J59" t="str">
            <v>GW</v>
          </cell>
          <cell r="K59" t="str">
            <v>DAYNITE</v>
          </cell>
          <cell r="M59" t="str">
            <v>NO</v>
          </cell>
        </row>
        <row r="60">
          <cell r="G60" t="str">
            <v>ENGARCPE00</v>
          </cell>
          <cell r="H60" t="str">
            <v>ELC.GENERATION: .00.NATURAL-GAS.RECIPRICATING.ENGINE.</v>
          </cell>
          <cell r="I60" t="str">
            <v>PJ</v>
          </cell>
          <cell r="J60" t="str">
            <v>GW</v>
          </cell>
          <cell r="K60" t="str">
            <v>DAYNITE</v>
          </cell>
          <cell r="M60" t="str">
            <v>NO</v>
          </cell>
        </row>
        <row r="61">
          <cell r="G61" t="str">
            <v>EDSTRCPE00</v>
          </cell>
          <cell r="H61" t="str">
            <v>ELC.GENERATION: .00.DIESEL.RECIPRICATING.ENGINE.</v>
          </cell>
          <cell r="I61" t="str">
            <v>PJ</v>
          </cell>
          <cell r="J61" t="str">
            <v>GW</v>
          </cell>
          <cell r="K61" t="str">
            <v>DAYNITE</v>
          </cell>
          <cell r="M61" t="str">
            <v>NO</v>
          </cell>
        </row>
        <row r="68">
          <cell r="G68" t="str">
            <v>TechName</v>
          </cell>
          <cell r="H68" t="str">
            <v>TechDesc</v>
          </cell>
          <cell r="I68" t="str">
            <v>Tact</v>
          </cell>
          <cell r="J68" t="str">
            <v>Tcap</v>
          </cell>
          <cell r="K68" t="str">
            <v>Tslvl</v>
          </cell>
          <cell r="L68" t="str">
            <v>PrimaryCG</v>
          </cell>
          <cell r="M68" t="str">
            <v>Vintage</v>
          </cell>
        </row>
        <row r="69">
          <cell r="G69" t="str">
            <v>Technology Name</v>
          </cell>
          <cell r="H69" t="str">
            <v>Technology Description</v>
          </cell>
          <cell r="I69" t="str">
            <v>Activity Unit</v>
          </cell>
          <cell r="J69" t="str">
            <v>STOCK Unit</v>
          </cell>
          <cell r="K69" t="str">
            <v>TimeSlice level of Process Activity</v>
          </cell>
          <cell r="L69" t="str">
            <v>Primary Commodity Group</v>
          </cell>
          <cell r="M69" t="str">
            <v>Vintage Tracking</v>
          </cell>
        </row>
        <row r="70">
          <cell r="G70" t="str">
            <v>EHYDPMP00</v>
          </cell>
          <cell r="H70" t="str">
            <v>ELC.STORAGE: .00.PUMPED-HYDRO.</v>
          </cell>
          <cell r="I70" t="str">
            <v>PJ</v>
          </cell>
          <cell r="J70" t="str">
            <v>GW</v>
          </cell>
          <cell r="K70" t="str">
            <v>DAYNITE</v>
          </cell>
        </row>
        <row r="71">
          <cell r="G71" t="str">
            <v>ETNM00</v>
          </cell>
          <cell r="H71" t="str">
            <v>ELC.INFRASTRUCTURE: .00.TRANSMISSION-NETWORK.</v>
          </cell>
          <cell r="I71" t="str">
            <v>PJ</v>
          </cell>
          <cell r="J71" t="str">
            <v>GW</v>
          </cell>
          <cell r="K71" t="str">
            <v>DAYNITE</v>
          </cell>
        </row>
        <row r="72">
          <cell r="G72" t="str">
            <v>ELCIE00</v>
          </cell>
          <cell r="H72" t="str">
            <v>ELC.INTERCONNECTION: .00.IMPORT.CONTINENTAL-EUROPE.</v>
          </cell>
          <cell r="I72" t="str">
            <v>PJ</v>
          </cell>
          <cell r="J72" t="str">
            <v>GW</v>
          </cell>
          <cell r="K72" t="str">
            <v>DAYNITE</v>
          </cell>
        </row>
        <row r="73">
          <cell r="G73" t="str">
            <v>ELCII00</v>
          </cell>
          <cell r="H73" t="str">
            <v>ELC.INTERCONNECTION: .00.IMPORT.IRELAND.</v>
          </cell>
          <cell r="I73" t="str">
            <v>PJ</v>
          </cell>
          <cell r="J73" t="str">
            <v>GW</v>
          </cell>
          <cell r="K73" t="str">
            <v>DAYNITE</v>
          </cell>
        </row>
        <row r="74">
          <cell r="G74" t="str">
            <v>ELCEE00</v>
          </cell>
          <cell r="H74" t="str">
            <v>ELC.INTERCONNECTION: .00.EXPORT.CONTINENTAL-EUROPE.</v>
          </cell>
          <cell r="I74" t="str">
            <v>PJ</v>
          </cell>
          <cell r="J74" t="str">
            <v>GW</v>
          </cell>
          <cell r="K74" t="str">
            <v>DAYNITE</v>
          </cell>
        </row>
        <row r="75">
          <cell r="G75" t="str">
            <v>ELCEI00</v>
          </cell>
          <cell r="H75" t="str">
            <v>ELC.INTERCONNECTION: .00.EXPORT.IRELAND.</v>
          </cell>
          <cell r="I75" t="str">
            <v>PJ</v>
          </cell>
          <cell r="J75" t="str">
            <v>GW</v>
          </cell>
          <cell r="K75" t="str">
            <v>DAYNITE</v>
          </cell>
        </row>
        <row r="84">
          <cell r="G84" t="str">
            <v>ENUCAGRN00</v>
          </cell>
          <cell r="H84" t="str">
            <v>ELC.GENERATION: .00.NUCLEAR.AGR.NEWER.</v>
          </cell>
          <cell r="I84" t="str">
            <v>PJ</v>
          </cell>
          <cell r="J84" t="str">
            <v>GW</v>
          </cell>
          <cell r="K84" t="str">
            <v>SEASON</v>
          </cell>
          <cell r="M84" t="str">
            <v>NO</v>
          </cell>
        </row>
        <row r="85">
          <cell r="G85" t="str">
            <v>ENUCAGRO00</v>
          </cell>
          <cell r="H85" t="str">
            <v>ELC.GENERATION: .00.NUCLEAR.AGR.OLDER.</v>
          </cell>
          <cell r="I85" t="str">
            <v>PJ</v>
          </cell>
          <cell r="J85" t="str">
            <v>GW</v>
          </cell>
          <cell r="K85" t="str">
            <v>SEASON</v>
          </cell>
          <cell r="M85" t="str">
            <v>NO</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Balyk, Olexandr" id="{7C4C8F66-ABE1-4B54-AB0B-7B0CD7FE4B47}" userId="Balyk, Olexandr"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4" dT="2021-02-12T11:30:44.74" personId="{7C4C8F66-ABE1-4B54-AB0B-7B0CD7FE4B47}" id="{826B8038-8340-4DCF-B1C7-9C31DF36714F}">
    <text>Barrel of Oil Equivalent</text>
  </threadedComment>
  <threadedComment ref="C10" dT="2021-02-12T11:38:47.97" personId="{7C4C8F66-ABE1-4B54-AB0B-7B0CD7FE4B47}" id="{A923A034-E220-4D43-8DAE-2D90CA0274C0}">
    <text>Average exchange rate in 2019, ECB</text>
  </threadedComment>
  <threadedComment ref="C11" dT="2021-02-12T11:45:06.79" personId="{7C4C8F66-ABE1-4B54-AB0B-7B0CD7FE4B47}" id="{7CE7B728-8236-4C08-BAA6-2C879B05AD65}">
    <text>Average exchange rate in 2018, ECB</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3">
    <tabColor rgb="FFFF0000"/>
  </sheetPr>
  <dimension ref="A1:AL54"/>
  <sheetViews>
    <sheetView zoomScale="70" zoomScaleNormal="70" workbookViewId="0">
      <pane xSplit="2" ySplit="1" topLeftCell="C2" activePane="bottomRight" state="frozen"/>
      <selection activeCell="A65" sqref="A65:XFD65"/>
      <selection pane="topRight" activeCell="A65" sqref="A65:XFD65"/>
      <selection pane="bottomLeft" activeCell="A65" sqref="A65:XFD65"/>
      <selection pane="bottomRight" activeCell="I35" sqref="I35"/>
    </sheetView>
  </sheetViews>
  <sheetFormatPr defaultRowHeight="14.4"/>
  <cols>
    <col min="1" max="1" width="3" bestFit="1" customWidth="1"/>
    <col min="2" max="2" width="18.44140625" bestFit="1" customWidth="1"/>
    <col min="3" max="3" width="41.109375" bestFit="1" customWidth="1"/>
    <col min="4" max="5" width="11.88671875" customWidth="1"/>
    <col min="6" max="6" width="14" customWidth="1"/>
    <col min="7" max="17" width="12.6640625" customWidth="1"/>
    <col min="18" max="19" width="10.88671875" customWidth="1"/>
    <col min="20" max="20" width="46.109375" bestFit="1" customWidth="1"/>
    <col min="21" max="21" width="2" bestFit="1" customWidth="1"/>
    <col min="22" max="22" width="12.33203125" bestFit="1" customWidth="1"/>
    <col min="24" max="24" width="6.6640625" bestFit="1" customWidth="1"/>
    <col min="25" max="25" width="9.33203125" bestFit="1" customWidth="1"/>
    <col min="26" max="26" width="7.6640625" bestFit="1" customWidth="1"/>
    <col min="257" max="257" width="3" bestFit="1" customWidth="1"/>
    <col min="258" max="258" width="18.44140625" bestFit="1" customWidth="1"/>
    <col min="259" max="259" width="41.109375" bestFit="1" customWidth="1"/>
    <col min="260" max="261" width="11.88671875" customWidth="1"/>
    <col min="262" max="262" width="14" customWidth="1"/>
    <col min="263" max="273" width="12.6640625" customWidth="1"/>
    <col min="274" max="275" width="10.88671875" customWidth="1"/>
    <col min="276" max="276" width="46.109375" bestFit="1" customWidth="1"/>
    <col min="277" max="277" width="2" bestFit="1" customWidth="1"/>
    <col min="278" max="278" width="12.33203125" bestFit="1" customWidth="1"/>
    <col min="280" max="280" width="6.6640625" bestFit="1" customWidth="1"/>
    <col min="281" max="281" width="9.33203125" bestFit="1" customWidth="1"/>
    <col min="282" max="282" width="7.6640625" bestFit="1" customWidth="1"/>
    <col min="513" max="513" width="3" bestFit="1" customWidth="1"/>
    <col min="514" max="514" width="18.44140625" bestFit="1" customWidth="1"/>
    <col min="515" max="515" width="41.109375" bestFit="1" customWidth="1"/>
    <col min="516" max="517" width="11.88671875" customWidth="1"/>
    <col min="518" max="518" width="14" customWidth="1"/>
    <col min="519" max="529" width="12.6640625" customWidth="1"/>
    <col min="530" max="531" width="10.88671875" customWidth="1"/>
    <col min="532" max="532" width="46.109375" bestFit="1" customWidth="1"/>
    <col min="533" max="533" width="2" bestFit="1" customWidth="1"/>
    <col min="534" max="534" width="12.33203125" bestFit="1" customWidth="1"/>
    <col min="536" max="536" width="6.6640625" bestFit="1" customWidth="1"/>
    <col min="537" max="537" width="9.33203125" bestFit="1" customWidth="1"/>
    <col min="538" max="538" width="7.6640625" bestFit="1" customWidth="1"/>
    <col min="769" max="769" width="3" bestFit="1" customWidth="1"/>
    <col min="770" max="770" width="18.44140625" bestFit="1" customWidth="1"/>
    <col min="771" max="771" width="41.109375" bestFit="1" customWidth="1"/>
    <col min="772" max="773" width="11.88671875" customWidth="1"/>
    <col min="774" max="774" width="14" customWidth="1"/>
    <col min="775" max="785" width="12.6640625" customWidth="1"/>
    <col min="786" max="787" width="10.88671875" customWidth="1"/>
    <col min="788" max="788" width="46.109375" bestFit="1" customWidth="1"/>
    <col min="789" max="789" width="2" bestFit="1" customWidth="1"/>
    <col min="790" max="790" width="12.33203125" bestFit="1" customWidth="1"/>
    <col min="792" max="792" width="6.6640625" bestFit="1" customWidth="1"/>
    <col min="793" max="793" width="9.33203125" bestFit="1" customWidth="1"/>
    <col min="794" max="794" width="7.6640625" bestFit="1" customWidth="1"/>
    <col min="1025" max="1025" width="3" bestFit="1" customWidth="1"/>
    <col min="1026" max="1026" width="18.44140625" bestFit="1" customWidth="1"/>
    <col min="1027" max="1027" width="41.109375" bestFit="1" customWidth="1"/>
    <col min="1028" max="1029" width="11.88671875" customWidth="1"/>
    <col min="1030" max="1030" width="14" customWidth="1"/>
    <col min="1031" max="1041" width="12.6640625" customWidth="1"/>
    <col min="1042" max="1043" width="10.88671875" customWidth="1"/>
    <col min="1044" max="1044" width="46.109375" bestFit="1" customWidth="1"/>
    <col min="1045" max="1045" width="2" bestFit="1" customWidth="1"/>
    <col min="1046" max="1046" width="12.33203125" bestFit="1" customWidth="1"/>
    <col min="1048" max="1048" width="6.6640625" bestFit="1" customWidth="1"/>
    <col min="1049" max="1049" width="9.33203125" bestFit="1" customWidth="1"/>
    <col min="1050" max="1050" width="7.6640625" bestFit="1" customWidth="1"/>
    <col min="1281" max="1281" width="3" bestFit="1" customWidth="1"/>
    <col min="1282" max="1282" width="18.44140625" bestFit="1" customWidth="1"/>
    <col min="1283" max="1283" width="41.109375" bestFit="1" customWidth="1"/>
    <col min="1284" max="1285" width="11.88671875" customWidth="1"/>
    <col min="1286" max="1286" width="14" customWidth="1"/>
    <col min="1287" max="1297" width="12.6640625" customWidth="1"/>
    <col min="1298" max="1299" width="10.88671875" customWidth="1"/>
    <col min="1300" max="1300" width="46.109375" bestFit="1" customWidth="1"/>
    <col min="1301" max="1301" width="2" bestFit="1" customWidth="1"/>
    <col min="1302" max="1302" width="12.33203125" bestFit="1" customWidth="1"/>
    <col min="1304" max="1304" width="6.6640625" bestFit="1" customWidth="1"/>
    <col min="1305" max="1305" width="9.33203125" bestFit="1" customWidth="1"/>
    <col min="1306" max="1306" width="7.6640625" bestFit="1" customWidth="1"/>
    <col min="1537" max="1537" width="3" bestFit="1" customWidth="1"/>
    <col min="1538" max="1538" width="18.44140625" bestFit="1" customWidth="1"/>
    <col min="1539" max="1539" width="41.109375" bestFit="1" customWidth="1"/>
    <col min="1540" max="1541" width="11.88671875" customWidth="1"/>
    <col min="1542" max="1542" width="14" customWidth="1"/>
    <col min="1543" max="1553" width="12.6640625" customWidth="1"/>
    <col min="1554" max="1555" width="10.88671875" customWidth="1"/>
    <col min="1556" max="1556" width="46.109375" bestFit="1" customWidth="1"/>
    <col min="1557" max="1557" width="2" bestFit="1" customWidth="1"/>
    <col min="1558" max="1558" width="12.33203125" bestFit="1" customWidth="1"/>
    <col min="1560" max="1560" width="6.6640625" bestFit="1" customWidth="1"/>
    <col min="1561" max="1561" width="9.33203125" bestFit="1" customWidth="1"/>
    <col min="1562" max="1562" width="7.6640625" bestFit="1" customWidth="1"/>
    <col min="1793" max="1793" width="3" bestFit="1" customWidth="1"/>
    <col min="1794" max="1794" width="18.44140625" bestFit="1" customWidth="1"/>
    <col min="1795" max="1795" width="41.109375" bestFit="1" customWidth="1"/>
    <col min="1796" max="1797" width="11.88671875" customWidth="1"/>
    <col min="1798" max="1798" width="14" customWidth="1"/>
    <col min="1799" max="1809" width="12.6640625" customWidth="1"/>
    <col min="1810" max="1811" width="10.88671875" customWidth="1"/>
    <col min="1812" max="1812" width="46.109375" bestFit="1" customWidth="1"/>
    <col min="1813" max="1813" width="2" bestFit="1" customWidth="1"/>
    <col min="1814" max="1814" width="12.33203125" bestFit="1" customWidth="1"/>
    <col min="1816" max="1816" width="6.6640625" bestFit="1" customWidth="1"/>
    <col min="1817" max="1817" width="9.33203125" bestFit="1" customWidth="1"/>
    <col min="1818" max="1818" width="7.6640625" bestFit="1" customWidth="1"/>
    <col min="2049" max="2049" width="3" bestFit="1" customWidth="1"/>
    <col min="2050" max="2050" width="18.44140625" bestFit="1" customWidth="1"/>
    <col min="2051" max="2051" width="41.109375" bestFit="1" customWidth="1"/>
    <col min="2052" max="2053" width="11.88671875" customWidth="1"/>
    <col min="2054" max="2054" width="14" customWidth="1"/>
    <col min="2055" max="2065" width="12.6640625" customWidth="1"/>
    <col min="2066" max="2067" width="10.88671875" customWidth="1"/>
    <col min="2068" max="2068" width="46.109375" bestFit="1" customWidth="1"/>
    <col min="2069" max="2069" width="2" bestFit="1" customWidth="1"/>
    <col min="2070" max="2070" width="12.33203125" bestFit="1" customWidth="1"/>
    <col min="2072" max="2072" width="6.6640625" bestFit="1" customWidth="1"/>
    <col min="2073" max="2073" width="9.33203125" bestFit="1" customWidth="1"/>
    <col min="2074" max="2074" width="7.6640625" bestFit="1" customWidth="1"/>
    <col min="2305" max="2305" width="3" bestFit="1" customWidth="1"/>
    <col min="2306" max="2306" width="18.44140625" bestFit="1" customWidth="1"/>
    <col min="2307" max="2307" width="41.109375" bestFit="1" customWidth="1"/>
    <col min="2308" max="2309" width="11.88671875" customWidth="1"/>
    <col min="2310" max="2310" width="14" customWidth="1"/>
    <col min="2311" max="2321" width="12.6640625" customWidth="1"/>
    <col min="2322" max="2323" width="10.88671875" customWidth="1"/>
    <col min="2324" max="2324" width="46.109375" bestFit="1" customWidth="1"/>
    <col min="2325" max="2325" width="2" bestFit="1" customWidth="1"/>
    <col min="2326" max="2326" width="12.33203125" bestFit="1" customWidth="1"/>
    <col min="2328" max="2328" width="6.6640625" bestFit="1" customWidth="1"/>
    <col min="2329" max="2329" width="9.33203125" bestFit="1" customWidth="1"/>
    <col min="2330" max="2330" width="7.6640625" bestFit="1" customWidth="1"/>
    <col min="2561" max="2561" width="3" bestFit="1" customWidth="1"/>
    <col min="2562" max="2562" width="18.44140625" bestFit="1" customWidth="1"/>
    <col min="2563" max="2563" width="41.109375" bestFit="1" customWidth="1"/>
    <col min="2564" max="2565" width="11.88671875" customWidth="1"/>
    <col min="2566" max="2566" width="14" customWidth="1"/>
    <col min="2567" max="2577" width="12.6640625" customWidth="1"/>
    <col min="2578" max="2579" width="10.88671875" customWidth="1"/>
    <col min="2580" max="2580" width="46.109375" bestFit="1" customWidth="1"/>
    <col min="2581" max="2581" width="2" bestFit="1" customWidth="1"/>
    <col min="2582" max="2582" width="12.33203125" bestFit="1" customWidth="1"/>
    <col min="2584" max="2584" width="6.6640625" bestFit="1" customWidth="1"/>
    <col min="2585" max="2585" width="9.33203125" bestFit="1" customWidth="1"/>
    <col min="2586" max="2586" width="7.6640625" bestFit="1" customWidth="1"/>
    <col min="2817" max="2817" width="3" bestFit="1" customWidth="1"/>
    <col min="2818" max="2818" width="18.44140625" bestFit="1" customWidth="1"/>
    <col min="2819" max="2819" width="41.109375" bestFit="1" customWidth="1"/>
    <col min="2820" max="2821" width="11.88671875" customWidth="1"/>
    <col min="2822" max="2822" width="14" customWidth="1"/>
    <col min="2823" max="2833" width="12.6640625" customWidth="1"/>
    <col min="2834" max="2835" width="10.88671875" customWidth="1"/>
    <col min="2836" max="2836" width="46.109375" bestFit="1" customWidth="1"/>
    <col min="2837" max="2837" width="2" bestFit="1" customWidth="1"/>
    <col min="2838" max="2838" width="12.33203125" bestFit="1" customWidth="1"/>
    <col min="2840" max="2840" width="6.6640625" bestFit="1" customWidth="1"/>
    <col min="2841" max="2841" width="9.33203125" bestFit="1" customWidth="1"/>
    <col min="2842" max="2842" width="7.6640625" bestFit="1" customWidth="1"/>
    <col min="3073" max="3073" width="3" bestFit="1" customWidth="1"/>
    <col min="3074" max="3074" width="18.44140625" bestFit="1" customWidth="1"/>
    <col min="3075" max="3075" width="41.109375" bestFit="1" customWidth="1"/>
    <col min="3076" max="3077" width="11.88671875" customWidth="1"/>
    <col min="3078" max="3078" width="14" customWidth="1"/>
    <col min="3079" max="3089" width="12.6640625" customWidth="1"/>
    <col min="3090" max="3091" width="10.88671875" customWidth="1"/>
    <col min="3092" max="3092" width="46.109375" bestFit="1" customWidth="1"/>
    <col min="3093" max="3093" width="2" bestFit="1" customWidth="1"/>
    <col min="3094" max="3094" width="12.33203125" bestFit="1" customWidth="1"/>
    <col min="3096" max="3096" width="6.6640625" bestFit="1" customWidth="1"/>
    <col min="3097" max="3097" width="9.33203125" bestFit="1" customWidth="1"/>
    <col min="3098" max="3098" width="7.6640625" bestFit="1" customWidth="1"/>
    <col min="3329" max="3329" width="3" bestFit="1" customWidth="1"/>
    <col min="3330" max="3330" width="18.44140625" bestFit="1" customWidth="1"/>
    <col min="3331" max="3331" width="41.109375" bestFit="1" customWidth="1"/>
    <col min="3332" max="3333" width="11.88671875" customWidth="1"/>
    <col min="3334" max="3334" width="14" customWidth="1"/>
    <col min="3335" max="3345" width="12.6640625" customWidth="1"/>
    <col min="3346" max="3347" width="10.88671875" customWidth="1"/>
    <col min="3348" max="3348" width="46.109375" bestFit="1" customWidth="1"/>
    <col min="3349" max="3349" width="2" bestFit="1" customWidth="1"/>
    <col min="3350" max="3350" width="12.33203125" bestFit="1" customWidth="1"/>
    <col min="3352" max="3352" width="6.6640625" bestFit="1" customWidth="1"/>
    <col min="3353" max="3353" width="9.33203125" bestFit="1" customWidth="1"/>
    <col min="3354" max="3354" width="7.6640625" bestFit="1" customWidth="1"/>
    <col min="3585" max="3585" width="3" bestFit="1" customWidth="1"/>
    <col min="3586" max="3586" width="18.44140625" bestFit="1" customWidth="1"/>
    <col min="3587" max="3587" width="41.109375" bestFit="1" customWidth="1"/>
    <col min="3588" max="3589" width="11.88671875" customWidth="1"/>
    <col min="3590" max="3590" width="14" customWidth="1"/>
    <col min="3591" max="3601" width="12.6640625" customWidth="1"/>
    <col min="3602" max="3603" width="10.88671875" customWidth="1"/>
    <col min="3604" max="3604" width="46.109375" bestFit="1" customWidth="1"/>
    <col min="3605" max="3605" width="2" bestFit="1" customWidth="1"/>
    <col min="3606" max="3606" width="12.33203125" bestFit="1" customWidth="1"/>
    <col min="3608" max="3608" width="6.6640625" bestFit="1" customWidth="1"/>
    <col min="3609" max="3609" width="9.33203125" bestFit="1" customWidth="1"/>
    <col min="3610" max="3610" width="7.6640625" bestFit="1" customWidth="1"/>
    <col min="3841" max="3841" width="3" bestFit="1" customWidth="1"/>
    <col min="3842" max="3842" width="18.44140625" bestFit="1" customWidth="1"/>
    <col min="3843" max="3843" width="41.109375" bestFit="1" customWidth="1"/>
    <col min="3844" max="3845" width="11.88671875" customWidth="1"/>
    <col min="3846" max="3846" width="14" customWidth="1"/>
    <col min="3847" max="3857" width="12.6640625" customWidth="1"/>
    <col min="3858" max="3859" width="10.88671875" customWidth="1"/>
    <col min="3860" max="3860" width="46.109375" bestFit="1" customWidth="1"/>
    <col min="3861" max="3861" width="2" bestFit="1" customWidth="1"/>
    <col min="3862" max="3862" width="12.33203125" bestFit="1" customWidth="1"/>
    <col min="3864" max="3864" width="6.6640625" bestFit="1" customWidth="1"/>
    <col min="3865" max="3865" width="9.33203125" bestFit="1" customWidth="1"/>
    <col min="3866" max="3866" width="7.6640625" bestFit="1" customWidth="1"/>
    <col min="4097" max="4097" width="3" bestFit="1" customWidth="1"/>
    <col min="4098" max="4098" width="18.44140625" bestFit="1" customWidth="1"/>
    <col min="4099" max="4099" width="41.109375" bestFit="1" customWidth="1"/>
    <col min="4100" max="4101" width="11.88671875" customWidth="1"/>
    <col min="4102" max="4102" width="14" customWidth="1"/>
    <col min="4103" max="4113" width="12.6640625" customWidth="1"/>
    <col min="4114" max="4115" width="10.88671875" customWidth="1"/>
    <col min="4116" max="4116" width="46.109375" bestFit="1" customWidth="1"/>
    <col min="4117" max="4117" width="2" bestFit="1" customWidth="1"/>
    <col min="4118" max="4118" width="12.33203125" bestFit="1" customWidth="1"/>
    <col min="4120" max="4120" width="6.6640625" bestFit="1" customWidth="1"/>
    <col min="4121" max="4121" width="9.33203125" bestFit="1" customWidth="1"/>
    <col min="4122" max="4122" width="7.6640625" bestFit="1" customWidth="1"/>
    <col min="4353" max="4353" width="3" bestFit="1" customWidth="1"/>
    <col min="4354" max="4354" width="18.44140625" bestFit="1" customWidth="1"/>
    <col min="4355" max="4355" width="41.109375" bestFit="1" customWidth="1"/>
    <col min="4356" max="4357" width="11.88671875" customWidth="1"/>
    <col min="4358" max="4358" width="14" customWidth="1"/>
    <col min="4359" max="4369" width="12.6640625" customWidth="1"/>
    <col min="4370" max="4371" width="10.88671875" customWidth="1"/>
    <col min="4372" max="4372" width="46.109375" bestFit="1" customWidth="1"/>
    <col min="4373" max="4373" width="2" bestFit="1" customWidth="1"/>
    <col min="4374" max="4374" width="12.33203125" bestFit="1" customWidth="1"/>
    <col min="4376" max="4376" width="6.6640625" bestFit="1" customWidth="1"/>
    <col min="4377" max="4377" width="9.33203125" bestFit="1" customWidth="1"/>
    <col min="4378" max="4378" width="7.6640625" bestFit="1" customWidth="1"/>
    <col min="4609" max="4609" width="3" bestFit="1" customWidth="1"/>
    <col min="4610" max="4610" width="18.44140625" bestFit="1" customWidth="1"/>
    <col min="4611" max="4611" width="41.109375" bestFit="1" customWidth="1"/>
    <col min="4612" max="4613" width="11.88671875" customWidth="1"/>
    <col min="4614" max="4614" width="14" customWidth="1"/>
    <col min="4615" max="4625" width="12.6640625" customWidth="1"/>
    <col min="4626" max="4627" width="10.88671875" customWidth="1"/>
    <col min="4628" max="4628" width="46.109375" bestFit="1" customWidth="1"/>
    <col min="4629" max="4629" width="2" bestFit="1" customWidth="1"/>
    <col min="4630" max="4630" width="12.33203125" bestFit="1" customWidth="1"/>
    <col min="4632" max="4632" width="6.6640625" bestFit="1" customWidth="1"/>
    <col min="4633" max="4633" width="9.33203125" bestFit="1" customWidth="1"/>
    <col min="4634" max="4634" width="7.6640625" bestFit="1" customWidth="1"/>
    <col min="4865" max="4865" width="3" bestFit="1" customWidth="1"/>
    <col min="4866" max="4866" width="18.44140625" bestFit="1" customWidth="1"/>
    <col min="4867" max="4867" width="41.109375" bestFit="1" customWidth="1"/>
    <col min="4868" max="4869" width="11.88671875" customWidth="1"/>
    <col min="4870" max="4870" width="14" customWidth="1"/>
    <col min="4871" max="4881" width="12.6640625" customWidth="1"/>
    <col min="4882" max="4883" width="10.88671875" customWidth="1"/>
    <col min="4884" max="4884" width="46.109375" bestFit="1" customWidth="1"/>
    <col min="4885" max="4885" width="2" bestFit="1" customWidth="1"/>
    <col min="4886" max="4886" width="12.33203125" bestFit="1" customWidth="1"/>
    <col min="4888" max="4888" width="6.6640625" bestFit="1" customWidth="1"/>
    <col min="4889" max="4889" width="9.33203125" bestFit="1" customWidth="1"/>
    <col min="4890" max="4890" width="7.6640625" bestFit="1" customWidth="1"/>
    <col min="5121" max="5121" width="3" bestFit="1" customWidth="1"/>
    <col min="5122" max="5122" width="18.44140625" bestFit="1" customWidth="1"/>
    <col min="5123" max="5123" width="41.109375" bestFit="1" customWidth="1"/>
    <col min="5124" max="5125" width="11.88671875" customWidth="1"/>
    <col min="5126" max="5126" width="14" customWidth="1"/>
    <col min="5127" max="5137" width="12.6640625" customWidth="1"/>
    <col min="5138" max="5139" width="10.88671875" customWidth="1"/>
    <col min="5140" max="5140" width="46.109375" bestFit="1" customWidth="1"/>
    <col min="5141" max="5141" width="2" bestFit="1" customWidth="1"/>
    <col min="5142" max="5142" width="12.33203125" bestFit="1" customWidth="1"/>
    <col min="5144" max="5144" width="6.6640625" bestFit="1" customWidth="1"/>
    <col min="5145" max="5145" width="9.33203125" bestFit="1" customWidth="1"/>
    <col min="5146" max="5146" width="7.6640625" bestFit="1" customWidth="1"/>
    <col min="5377" max="5377" width="3" bestFit="1" customWidth="1"/>
    <col min="5378" max="5378" width="18.44140625" bestFit="1" customWidth="1"/>
    <col min="5379" max="5379" width="41.109375" bestFit="1" customWidth="1"/>
    <col min="5380" max="5381" width="11.88671875" customWidth="1"/>
    <col min="5382" max="5382" width="14" customWidth="1"/>
    <col min="5383" max="5393" width="12.6640625" customWidth="1"/>
    <col min="5394" max="5395" width="10.88671875" customWidth="1"/>
    <col min="5396" max="5396" width="46.109375" bestFit="1" customWidth="1"/>
    <col min="5397" max="5397" width="2" bestFit="1" customWidth="1"/>
    <col min="5398" max="5398" width="12.33203125" bestFit="1" customWidth="1"/>
    <col min="5400" max="5400" width="6.6640625" bestFit="1" customWidth="1"/>
    <col min="5401" max="5401" width="9.33203125" bestFit="1" customWidth="1"/>
    <col min="5402" max="5402" width="7.6640625" bestFit="1" customWidth="1"/>
    <col min="5633" max="5633" width="3" bestFit="1" customWidth="1"/>
    <col min="5634" max="5634" width="18.44140625" bestFit="1" customWidth="1"/>
    <col min="5635" max="5635" width="41.109375" bestFit="1" customWidth="1"/>
    <col min="5636" max="5637" width="11.88671875" customWidth="1"/>
    <col min="5638" max="5638" width="14" customWidth="1"/>
    <col min="5639" max="5649" width="12.6640625" customWidth="1"/>
    <col min="5650" max="5651" width="10.88671875" customWidth="1"/>
    <col min="5652" max="5652" width="46.109375" bestFit="1" customWidth="1"/>
    <col min="5653" max="5653" width="2" bestFit="1" customWidth="1"/>
    <col min="5654" max="5654" width="12.33203125" bestFit="1" customWidth="1"/>
    <col min="5656" max="5656" width="6.6640625" bestFit="1" customWidth="1"/>
    <col min="5657" max="5657" width="9.33203125" bestFit="1" customWidth="1"/>
    <col min="5658" max="5658" width="7.6640625" bestFit="1" customWidth="1"/>
    <col min="5889" max="5889" width="3" bestFit="1" customWidth="1"/>
    <col min="5890" max="5890" width="18.44140625" bestFit="1" customWidth="1"/>
    <col min="5891" max="5891" width="41.109375" bestFit="1" customWidth="1"/>
    <col min="5892" max="5893" width="11.88671875" customWidth="1"/>
    <col min="5894" max="5894" width="14" customWidth="1"/>
    <col min="5895" max="5905" width="12.6640625" customWidth="1"/>
    <col min="5906" max="5907" width="10.88671875" customWidth="1"/>
    <col min="5908" max="5908" width="46.109375" bestFit="1" customWidth="1"/>
    <col min="5909" max="5909" width="2" bestFit="1" customWidth="1"/>
    <col min="5910" max="5910" width="12.33203125" bestFit="1" customWidth="1"/>
    <col min="5912" max="5912" width="6.6640625" bestFit="1" customWidth="1"/>
    <col min="5913" max="5913" width="9.33203125" bestFit="1" customWidth="1"/>
    <col min="5914" max="5914" width="7.6640625" bestFit="1" customWidth="1"/>
    <col min="6145" max="6145" width="3" bestFit="1" customWidth="1"/>
    <col min="6146" max="6146" width="18.44140625" bestFit="1" customWidth="1"/>
    <col min="6147" max="6147" width="41.109375" bestFit="1" customWidth="1"/>
    <col min="6148" max="6149" width="11.88671875" customWidth="1"/>
    <col min="6150" max="6150" width="14" customWidth="1"/>
    <col min="6151" max="6161" width="12.6640625" customWidth="1"/>
    <col min="6162" max="6163" width="10.88671875" customWidth="1"/>
    <col min="6164" max="6164" width="46.109375" bestFit="1" customWidth="1"/>
    <col min="6165" max="6165" width="2" bestFit="1" customWidth="1"/>
    <col min="6166" max="6166" width="12.33203125" bestFit="1" customWidth="1"/>
    <col min="6168" max="6168" width="6.6640625" bestFit="1" customWidth="1"/>
    <col min="6169" max="6169" width="9.33203125" bestFit="1" customWidth="1"/>
    <col min="6170" max="6170" width="7.6640625" bestFit="1" customWidth="1"/>
    <col min="6401" max="6401" width="3" bestFit="1" customWidth="1"/>
    <col min="6402" max="6402" width="18.44140625" bestFit="1" customWidth="1"/>
    <col min="6403" max="6403" width="41.109375" bestFit="1" customWidth="1"/>
    <col min="6404" max="6405" width="11.88671875" customWidth="1"/>
    <col min="6406" max="6406" width="14" customWidth="1"/>
    <col min="6407" max="6417" width="12.6640625" customWidth="1"/>
    <col min="6418" max="6419" width="10.88671875" customWidth="1"/>
    <col min="6420" max="6420" width="46.109375" bestFit="1" customWidth="1"/>
    <col min="6421" max="6421" width="2" bestFit="1" customWidth="1"/>
    <col min="6422" max="6422" width="12.33203125" bestFit="1" customWidth="1"/>
    <col min="6424" max="6424" width="6.6640625" bestFit="1" customWidth="1"/>
    <col min="6425" max="6425" width="9.33203125" bestFit="1" customWidth="1"/>
    <col min="6426" max="6426" width="7.6640625" bestFit="1" customWidth="1"/>
    <col min="6657" max="6657" width="3" bestFit="1" customWidth="1"/>
    <col min="6658" max="6658" width="18.44140625" bestFit="1" customWidth="1"/>
    <col min="6659" max="6659" width="41.109375" bestFit="1" customWidth="1"/>
    <col min="6660" max="6661" width="11.88671875" customWidth="1"/>
    <col min="6662" max="6662" width="14" customWidth="1"/>
    <col min="6663" max="6673" width="12.6640625" customWidth="1"/>
    <col min="6674" max="6675" width="10.88671875" customWidth="1"/>
    <col min="6676" max="6676" width="46.109375" bestFit="1" customWidth="1"/>
    <col min="6677" max="6677" width="2" bestFit="1" customWidth="1"/>
    <col min="6678" max="6678" width="12.33203125" bestFit="1" customWidth="1"/>
    <col min="6680" max="6680" width="6.6640625" bestFit="1" customWidth="1"/>
    <col min="6681" max="6681" width="9.33203125" bestFit="1" customWidth="1"/>
    <col min="6682" max="6682" width="7.6640625" bestFit="1" customWidth="1"/>
    <col min="6913" max="6913" width="3" bestFit="1" customWidth="1"/>
    <col min="6914" max="6914" width="18.44140625" bestFit="1" customWidth="1"/>
    <col min="6915" max="6915" width="41.109375" bestFit="1" customWidth="1"/>
    <col min="6916" max="6917" width="11.88671875" customWidth="1"/>
    <col min="6918" max="6918" width="14" customWidth="1"/>
    <col min="6919" max="6929" width="12.6640625" customWidth="1"/>
    <col min="6930" max="6931" width="10.88671875" customWidth="1"/>
    <col min="6932" max="6932" width="46.109375" bestFit="1" customWidth="1"/>
    <col min="6933" max="6933" width="2" bestFit="1" customWidth="1"/>
    <col min="6934" max="6934" width="12.33203125" bestFit="1" customWidth="1"/>
    <col min="6936" max="6936" width="6.6640625" bestFit="1" customWidth="1"/>
    <col min="6937" max="6937" width="9.33203125" bestFit="1" customWidth="1"/>
    <col min="6938" max="6938" width="7.6640625" bestFit="1" customWidth="1"/>
    <col min="7169" max="7169" width="3" bestFit="1" customWidth="1"/>
    <col min="7170" max="7170" width="18.44140625" bestFit="1" customWidth="1"/>
    <col min="7171" max="7171" width="41.109375" bestFit="1" customWidth="1"/>
    <col min="7172" max="7173" width="11.88671875" customWidth="1"/>
    <col min="7174" max="7174" width="14" customWidth="1"/>
    <col min="7175" max="7185" width="12.6640625" customWidth="1"/>
    <col min="7186" max="7187" width="10.88671875" customWidth="1"/>
    <col min="7188" max="7188" width="46.109375" bestFit="1" customWidth="1"/>
    <col min="7189" max="7189" width="2" bestFit="1" customWidth="1"/>
    <col min="7190" max="7190" width="12.33203125" bestFit="1" customWidth="1"/>
    <col min="7192" max="7192" width="6.6640625" bestFit="1" customWidth="1"/>
    <col min="7193" max="7193" width="9.33203125" bestFit="1" customWidth="1"/>
    <col min="7194" max="7194" width="7.6640625" bestFit="1" customWidth="1"/>
    <col min="7425" max="7425" width="3" bestFit="1" customWidth="1"/>
    <col min="7426" max="7426" width="18.44140625" bestFit="1" customWidth="1"/>
    <col min="7427" max="7427" width="41.109375" bestFit="1" customWidth="1"/>
    <col min="7428" max="7429" width="11.88671875" customWidth="1"/>
    <col min="7430" max="7430" width="14" customWidth="1"/>
    <col min="7431" max="7441" width="12.6640625" customWidth="1"/>
    <col min="7442" max="7443" width="10.88671875" customWidth="1"/>
    <col min="7444" max="7444" width="46.109375" bestFit="1" customWidth="1"/>
    <col min="7445" max="7445" width="2" bestFit="1" customWidth="1"/>
    <col min="7446" max="7446" width="12.33203125" bestFit="1" customWidth="1"/>
    <col min="7448" max="7448" width="6.6640625" bestFit="1" customWidth="1"/>
    <col min="7449" max="7449" width="9.33203125" bestFit="1" customWidth="1"/>
    <col min="7450" max="7450" width="7.6640625" bestFit="1" customWidth="1"/>
    <col min="7681" max="7681" width="3" bestFit="1" customWidth="1"/>
    <col min="7682" max="7682" width="18.44140625" bestFit="1" customWidth="1"/>
    <col min="7683" max="7683" width="41.109375" bestFit="1" customWidth="1"/>
    <col min="7684" max="7685" width="11.88671875" customWidth="1"/>
    <col min="7686" max="7686" width="14" customWidth="1"/>
    <col min="7687" max="7697" width="12.6640625" customWidth="1"/>
    <col min="7698" max="7699" width="10.88671875" customWidth="1"/>
    <col min="7700" max="7700" width="46.109375" bestFit="1" customWidth="1"/>
    <col min="7701" max="7701" width="2" bestFit="1" customWidth="1"/>
    <col min="7702" max="7702" width="12.33203125" bestFit="1" customWidth="1"/>
    <col min="7704" max="7704" width="6.6640625" bestFit="1" customWidth="1"/>
    <col min="7705" max="7705" width="9.33203125" bestFit="1" customWidth="1"/>
    <col min="7706" max="7706" width="7.6640625" bestFit="1" customWidth="1"/>
    <col min="7937" max="7937" width="3" bestFit="1" customWidth="1"/>
    <col min="7938" max="7938" width="18.44140625" bestFit="1" customWidth="1"/>
    <col min="7939" max="7939" width="41.109375" bestFit="1" customWidth="1"/>
    <col min="7940" max="7941" width="11.88671875" customWidth="1"/>
    <col min="7942" max="7942" width="14" customWidth="1"/>
    <col min="7943" max="7953" width="12.6640625" customWidth="1"/>
    <col min="7954" max="7955" width="10.88671875" customWidth="1"/>
    <col min="7956" max="7956" width="46.109375" bestFit="1" customWidth="1"/>
    <col min="7957" max="7957" width="2" bestFit="1" customWidth="1"/>
    <col min="7958" max="7958" width="12.33203125" bestFit="1" customWidth="1"/>
    <col min="7960" max="7960" width="6.6640625" bestFit="1" customWidth="1"/>
    <col min="7961" max="7961" width="9.33203125" bestFit="1" customWidth="1"/>
    <col min="7962" max="7962" width="7.6640625" bestFit="1" customWidth="1"/>
    <col min="8193" max="8193" width="3" bestFit="1" customWidth="1"/>
    <col min="8194" max="8194" width="18.44140625" bestFit="1" customWidth="1"/>
    <col min="8195" max="8195" width="41.109375" bestFit="1" customWidth="1"/>
    <col min="8196" max="8197" width="11.88671875" customWidth="1"/>
    <col min="8198" max="8198" width="14" customWidth="1"/>
    <col min="8199" max="8209" width="12.6640625" customWidth="1"/>
    <col min="8210" max="8211" width="10.88671875" customWidth="1"/>
    <col min="8212" max="8212" width="46.109375" bestFit="1" customWidth="1"/>
    <col min="8213" max="8213" width="2" bestFit="1" customWidth="1"/>
    <col min="8214" max="8214" width="12.33203125" bestFit="1" customWidth="1"/>
    <col min="8216" max="8216" width="6.6640625" bestFit="1" customWidth="1"/>
    <col min="8217" max="8217" width="9.33203125" bestFit="1" customWidth="1"/>
    <col min="8218" max="8218" width="7.6640625" bestFit="1" customWidth="1"/>
    <col min="8449" max="8449" width="3" bestFit="1" customWidth="1"/>
    <col min="8450" max="8450" width="18.44140625" bestFit="1" customWidth="1"/>
    <col min="8451" max="8451" width="41.109375" bestFit="1" customWidth="1"/>
    <col min="8452" max="8453" width="11.88671875" customWidth="1"/>
    <col min="8454" max="8454" width="14" customWidth="1"/>
    <col min="8455" max="8465" width="12.6640625" customWidth="1"/>
    <col min="8466" max="8467" width="10.88671875" customWidth="1"/>
    <col min="8468" max="8468" width="46.109375" bestFit="1" customWidth="1"/>
    <col min="8469" max="8469" width="2" bestFit="1" customWidth="1"/>
    <col min="8470" max="8470" width="12.33203125" bestFit="1" customWidth="1"/>
    <col min="8472" max="8472" width="6.6640625" bestFit="1" customWidth="1"/>
    <col min="8473" max="8473" width="9.33203125" bestFit="1" customWidth="1"/>
    <col min="8474" max="8474" width="7.6640625" bestFit="1" customWidth="1"/>
    <col min="8705" max="8705" width="3" bestFit="1" customWidth="1"/>
    <col min="8706" max="8706" width="18.44140625" bestFit="1" customWidth="1"/>
    <col min="8707" max="8707" width="41.109375" bestFit="1" customWidth="1"/>
    <col min="8708" max="8709" width="11.88671875" customWidth="1"/>
    <col min="8710" max="8710" width="14" customWidth="1"/>
    <col min="8711" max="8721" width="12.6640625" customWidth="1"/>
    <col min="8722" max="8723" width="10.88671875" customWidth="1"/>
    <col min="8724" max="8724" width="46.109375" bestFit="1" customWidth="1"/>
    <col min="8725" max="8725" width="2" bestFit="1" customWidth="1"/>
    <col min="8726" max="8726" width="12.33203125" bestFit="1" customWidth="1"/>
    <col min="8728" max="8728" width="6.6640625" bestFit="1" customWidth="1"/>
    <col min="8729" max="8729" width="9.33203125" bestFit="1" customWidth="1"/>
    <col min="8730" max="8730" width="7.6640625" bestFit="1" customWidth="1"/>
    <col min="8961" max="8961" width="3" bestFit="1" customWidth="1"/>
    <col min="8962" max="8962" width="18.44140625" bestFit="1" customWidth="1"/>
    <col min="8963" max="8963" width="41.109375" bestFit="1" customWidth="1"/>
    <col min="8964" max="8965" width="11.88671875" customWidth="1"/>
    <col min="8966" max="8966" width="14" customWidth="1"/>
    <col min="8967" max="8977" width="12.6640625" customWidth="1"/>
    <col min="8978" max="8979" width="10.88671875" customWidth="1"/>
    <col min="8980" max="8980" width="46.109375" bestFit="1" customWidth="1"/>
    <col min="8981" max="8981" width="2" bestFit="1" customWidth="1"/>
    <col min="8982" max="8982" width="12.33203125" bestFit="1" customWidth="1"/>
    <col min="8984" max="8984" width="6.6640625" bestFit="1" customWidth="1"/>
    <col min="8985" max="8985" width="9.33203125" bestFit="1" customWidth="1"/>
    <col min="8986" max="8986" width="7.6640625" bestFit="1" customWidth="1"/>
    <col min="9217" max="9217" width="3" bestFit="1" customWidth="1"/>
    <col min="9218" max="9218" width="18.44140625" bestFit="1" customWidth="1"/>
    <col min="9219" max="9219" width="41.109375" bestFit="1" customWidth="1"/>
    <col min="9220" max="9221" width="11.88671875" customWidth="1"/>
    <col min="9222" max="9222" width="14" customWidth="1"/>
    <col min="9223" max="9233" width="12.6640625" customWidth="1"/>
    <col min="9234" max="9235" width="10.88671875" customWidth="1"/>
    <col min="9236" max="9236" width="46.109375" bestFit="1" customWidth="1"/>
    <col min="9237" max="9237" width="2" bestFit="1" customWidth="1"/>
    <col min="9238" max="9238" width="12.33203125" bestFit="1" customWidth="1"/>
    <col min="9240" max="9240" width="6.6640625" bestFit="1" customWidth="1"/>
    <col min="9241" max="9241" width="9.33203125" bestFit="1" customWidth="1"/>
    <col min="9242" max="9242" width="7.6640625" bestFit="1" customWidth="1"/>
    <col min="9473" max="9473" width="3" bestFit="1" customWidth="1"/>
    <col min="9474" max="9474" width="18.44140625" bestFit="1" customWidth="1"/>
    <col min="9475" max="9475" width="41.109375" bestFit="1" customWidth="1"/>
    <col min="9476" max="9477" width="11.88671875" customWidth="1"/>
    <col min="9478" max="9478" width="14" customWidth="1"/>
    <col min="9479" max="9489" width="12.6640625" customWidth="1"/>
    <col min="9490" max="9491" width="10.88671875" customWidth="1"/>
    <col min="9492" max="9492" width="46.109375" bestFit="1" customWidth="1"/>
    <col min="9493" max="9493" width="2" bestFit="1" customWidth="1"/>
    <col min="9494" max="9494" width="12.33203125" bestFit="1" customWidth="1"/>
    <col min="9496" max="9496" width="6.6640625" bestFit="1" customWidth="1"/>
    <col min="9497" max="9497" width="9.33203125" bestFit="1" customWidth="1"/>
    <col min="9498" max="9498" width="7.6640625" bestFit="1" customWidth="1"/>
    <col min="9729" max="9729" width="3" bestFit="1" customWidth="1"/>
    <col min="9730" max="9730" width="18.44140625" bestFit="1" customWidth="1"/>
    <col min="9731" max="9731" width="41.109375" bestFit="1" customWidth="1"/>
    <col min="9732" max="9733" width="11.88671875" customWidth="1"/>
    <col min="9734" max="9734" width="14" customWidth="1"/>
    <col min="9735" max="9745" width="12.6640625" customWidth="1"/>
    <col min="9746" max="9747" width="10.88671875" customWidth="1"/>
    <col min="9748" max="9748" width="46.109375" bestFit="1" customWidth="1"/>
    <col min="9749" max="9749" width="2" bestFit="1" customWidth="1"/>
    <col min="9750" max="9750" width="12.33203125" bestFit="1" customWidth="1"/>
    <col min="9752" max="9752" width="6.6640625" bestFit="1" customWidth="1"/>
    <col min="9753" max="9753" width="9.33203125" bestFit="1" customWidth="1"/>
    <col min="9754" max="9754" width="7.6640625" bestFit="1" customWidth="1"/>
    <col min="9985" max="9985" width="3" bestFit="1" customWidth="1"/>
    <col min="9986" max="9986" width="18.44140625" bestFit="1" customWidth="1"/>
    <col min="9987" max="9987" width="41.109375" bestFit="1" customWidth="1"/>
    <col min="9988" max="9989" width="11.88671875" customWidth="1"/>
    <col min="9990" max="9990" width="14" customWidth="1"/>
    <col min="9991" max="10001" width="12.6640625" customWidth="1"/>
    <col min="10002" max="10003" width="10.88671875" customWidth="1"/>
    <col min="10004" max="10004" width="46.109375" bestFit="1" customWidth="1"/>
    <col min="10005" max="10005" width="2" bestFit="1" customWidth="1"/>
    <col min="10006" max="10006" width="12.33203125" bestFit="1" customWidth="1"/>
    <col min="10008" max="10008" width="6.6640625" bestFit="1" customWidth="1"/>
    <col min="10009" max="10009" width="9.33203125" bestFit="1" customWidth="1"/>
    <col min="10010" max="10010" width="7.6640625" bestFit="1" customWidth="1"/>
    <col min="10241" max="10241" width="3" bestFit="1" customWidth="1"/>
    <col min="10242" max="10242" width="18.44140625" bestFit="1" customWidth="1"/>
    <col min="10243" max="10243" width="41.109375" bestFit="1" customWidth="1"/>
    <col min="10244" max="10245" width="11.88671875" customWidth="1"/>
    <col min="10246" max="10246" width="14" customWidth="1"/>
    <col min="10247" max="10257" width="12.6640625" customWidth="1"/>
    <col min="10258" max="10259" width="10.88671875" customWidth="1"/>
    <col min="10260" max="10260" width="46.109375" bestFit="1" customWidth="1"/>
    <col min="10261" max="10261" width="2" bestFit="1" customWidth="1"/>
    <col min="10262" max="10262" width="12.33203125" bestFit="1" customWidth="1"/>
    <col min="10264" max="10264" width="6.6640625" bestFit="1" customWidth="1"/>
    <col min="10265" max="10265" width="9.33203125" bestFit="1" customWidth="1"/>
    <col min="10266" max="10266" width="7.6640625" bestFit="1" customWidth="1"/>
    <col min="10497" max="10497" width="3" bestFit="1" customWidth="1"/>
    <col min="10498" max="10498" width="18.44140625" bestFit="1" customWidth="1"/>
    <col min="10499" max="10499" width="41.109375" bestFit="1" customWidth="1"/>
    <col min="10500" max="10501" width="11.88671875" customWidth="1"/>
    <col min="10502" max="10502" width="14" customWidth="1"/>
    <col min="10503" max="10513" width="12.6640625" customWidth="1"/>
    <col min="10514" max="10515" width="10.88671875" customWidth="1"/>
    <col min="10516" max="10516" width="46.109375" bestFit="1" customWidth="1"/>
    <col min="10517" max="10517" width="2" bestFit="1" customWidth="1"/>
    <col min="10518" max="10518" width="12.33203125" bestFit="1" customWidth="1"/>
    <col min="10520" max="10520" width="6.6640625" bestFit="1" customWidth="1"/>
    <col min="10521" max="10521" width="9.33203125" bestFit="1" customWidth="1"/>
    <col min="10522" max="10522" width="7.6640625" bestFit="1" customWidth="1"/>
    <col min="10753" max="10753" width="3" bestFit="1" customWidth="1"/>
    <col min="10754" max="10754" width="18.44140625" bestFit="1" customWidth="1"/>
    <col min="10755" max="10755" width="41.109375" bestFit="1" customWidth="1"/>
    <col min="10756" max="10757" width="11.88671875" customWidth="1"/>
    <col min="10758" max="10758" width="14" customWidth="1"/>
    <col min="10759" max="10769" width="12.6640625" customWidth="1"/>
    <col min="10770" max="10771" width="10.88671875" customWidth="1"/>
    <col min="10772" max="10772" width="46.109375" bestFit="1" customWidth="1"/>
    <col min="10773" max="10773" width="2" bestFit="1" customWidth="1"/>
    <col min="10774" max="10774" width="12.33203125" bestFit="1" customWidth="1"/>
    <col min="10776" max="10776" width="6.6640625" bestFit="1" customWidth="1"/>
    <col min="10777" max="10777" width="9.33203125" bestFit="1" customWidth="1"/>
    <col min="10778" max="10778" width="7.6640625" bestFit="1" customWidth="1"/>
    <col min="11009" max="11009" width="3" bestFit="1" customWidth="1"/>
    <col min="11010" max="11010" width="18.44140625" bestFit="1" customWidth="1"/>
    <col min="11011" max="11011" width="41.109375" bestFit="1" customWidth="1"/>
    <col min="11012" max="11013" width="11.88671875" customWidth="1"/>
    <col min="11014" max="11014" width="14" customWidth="1"/>
    <col min="11015" max="11025" width="12.6640625" customWidth="1"/>
    <col min="11026" max="11027" width="10.88671875" customWidth="1"/>
    <col min="11028" max="11028" width="46.109375" bestFit="1" customWidth="1"/>
    <col min="11029" max="11029" width="2" bestFit="1" customWidth="1"/>
    <col min="11030" max="11030" width="12.33203125" bestFit="1" customWidth="1"/>
    <col min="11032" max="11032" width="6.6640625" bestFit="1" customWidth="1"/>
    <col min="11033" max="11033" width="9.33203125" bestFit="1" customWidth="1"/>
    <col min="11034" max="11034" width="7.6640625" bestFit="1" customWidth="1"/>
    <col min="11265" max="11265" width="3" bestFit="1" customWidth="1"/>
    <col min="11266" max="11266" width="18.44140625" bestFit="1" customWidth="1"/>
    <col min="11267" max="11267" width="41.109375" bestFit="1" customWidth="1"/>
    <col min="11268" max="11269" width="11.88671875" customWidth="1"/>
    <col min="11270" max="11270" width="14" customWidth="1"/>
    <col min="11271" max="11281" width="12.6640625" customWidth="1"/>
    <col min="11282" max="11283" width="10.88671875" customWidth="1"/>
    <col min="11284" max="11284" width="46.109375" bestFit="1" customWidth="1"/>
    <col min="11285" max="11285" width="2" bestFit="1" customWidth="1"/>
    <col min="11286" max="11286" width="12.33203125" bestFit="1" customWidth="1"/>
    <col min="11288" max="11288" width="6.6640625" bestFit="1" customWidth="1"/>
    <col min="11289" max="11289" width="9.33203125" bestFit="1" customWidth="1"/>
    <col min="11290" max="11290" width="7.6640625" bestFit="1" customWidth="1"/>
    <col min="11521" max="11521" width="3" bestFit="1" customWidth="1"/>
    <col min="11522" max="11522" width="18.44140625" bestFit="1" customWidth="1"/>
    <col min="11523" max="11523" width="41.109375" bestFit="1" customWidth="1"/>
    <col min="11524" max="11525" width="11.88671875" customWidth="1"/>
    <col min="11526" max="11526" width="14" customWidth="1"/>
    <col min="11527" max="11537" width="12.6640625" customWidth="1"/>
    <col min="11538" max="11539" width="10.88671875" customWidth="1"/>
    <col min="11540" max="11540" width="46.109375" bestFit="1" customWidth="1"/>
    <col min="11541" max="11541" width="2" bestFit="1" customWidth="1"/>
    <col min="11542" max="11542" width="12.33203125" bestFit="1" customWidth="1"/>
    <col min="11544" max="11544" width="6.6640625" bestFit="1" customWidth="1"/>
    <col min="11545" max="11545" width="9.33203125" bestFit="1" customWidth="1"/>
    <col min="11546" max="11546" width="7.6640625" bestFit="1" customWidth="1"/>
    <col min="11777" max="11777" width="3" bestFit="1" customWidth="1"/>
    <col min="11778" max="11778" width="18.44140625" bestFit="1" customWidth="1"/>
    <col min="11779" max="11779" width="41.109375" bestFit="1" customWidth="1"/>
    <col min="11780" max="11781" width="11.88671875" customWidth="1"/>
    <col min="11782" max="11782" width="14" customWidth="1"/>
    <col min="11783" max="11793" width="12.6640625" customWidth="1"/>
    <col min="11794" max="11795" width="10.88671875" customWidth="1"/>
    <col min="11796" max="11796" width="46.109375" bestFit="1" customWidth="1"/>
    <col min="11797" max="11797" width="2" bestFit="1" customWidth="1"/>
    <col min="11798" max="11798" width="12.33203125" bestFit="1" customWidth="1"/>
    <col min="11800" max="11800" width="6.6640625" bestFit="1" customWidth="1"/>
    <col min="11801" max="11801" width="9.33203125" bestFit="1" customWidth="1"/>
    <col min="11802" max="11802" width="7.6640625" bestFit="1" customWidth="1"/>
    <col min="12033" max="12033" width="3" bestFit="1" customWidth="1"/>
    <col min="12034" max="12034" width="18.44140625" bestFit="1" customWidth="1"/>
    <col min="12035" max="12035" width="41.109375" bestFit="1" customWidth="1"/>
    <col min="12036" max="12037" width="11.88671875" customWidth="1"/>
    <col min="12038" max="12038" width="14" customWidth="1"/>
    <col min="12039" max="12049" width="12.6640625" customWidth="1"/>
    <col min="12050" max="12051" width="10.88671875" customWidth="1"/>
    <col min="12052" max="12052" width="46.109375" bestFit="1" customWidth="1"/>
    <col min="12053" max="12053" width="2" bestFit="1" customWidth="1"/>
    <col min="12054" max="12054" width="12.33203125" bestFit="1" customWidth="1"/>
    <col min="12056" max="12056" width="6.6640625" bestFit="1" customWidth="1"/>
    <col min="12057" max="12057" width="9.33203125" bestFit="1" customWidth="1"/>
    <col min="12058" max="12058" width="7.6640625" bestFit="1" customWidth="1"/>
    <col min="12289" max="12289" width="3" bestFit="1" customWidth="1"/>
    <col min="12290" max="12290" width="18.44140625" bestFit="1" customWidth="1"/>
    <col min="12291" max="12291" width="41.109375" bestFit="1" customWidth="1"/>
    <col min="12292" max="12293" width="11.88671875" customWidth="1"/>
    <col min="12294" max="12294" width="14" customWidth="1"/>
    <col min="12295" max="12305" width="12.6640625" customWidth="1"/>
    <col min="12306" max="12307" width="10.88671875" customWidth="1"/>
    <col min="12308" max="12308" width="46.109375" bestFit="1" customWidth="1"/>
    <col min="12309" max="12309" width="2" bestFit="1" customWidth="1"/>
    <col min="12310" max="12310" width="12.33203125" bestFit="1" customWidth="1"/>
    <col min="12312" max="12312" width="6.6640625" bestFit="1" customWidth="1"/>
    <col min="12313" max="12313" width="9.33203125" bestFit="1" customWidth="1"/>
    <col min="12314" max="12314" width="7.6640625" bestFit="1" customWidth="1"/>
    <col min="12545" max="12545" width="3" bestFit="1" customWidth="1"/>
    <col min="12546" max="12546" width="18.44140625" bestFit="1" customWidth="1"/>
    <col min="12547" max="12547" width="41.109375" bestFit="1" customWidth="1"/>
    <col min="12548" max="12549" width="11.88671875" customWidth="1"/>
    <col min="12550" max="12550" width="14" customWidth="1"/>
    <col min="12551" max="12561" width="12.6640625" customWidth="1"/>
    <col min="12562" max="12563" width="10.88671875" customWidth="1"/>
    <col min="12564" max="12564" width="46.109375" bestFit="1" customWidth="1"/>
    <col min="12565" max="12565" width="2" bestFit="1" customWidth="1"/>
    <col min="12566" max="12566" width="12.33203125" bestFit="1" customWidth="1"/>
    <col min="12568" max="12568" width="6.6640625" bestFit="1" customWidth="1"/>
    <col min="12569" max="12569" width="9.33203125" bestFit="1" customWidth="1"/>
    <col min="12570" max="12570" width="7.6640625" bestFit="1" customWidth="1"/>
    <col min="12801" max="12801" width="3" bestFit="1" customWidth="1"/>
    <col min="12802" max="12802" width="18.44140625" bestFit="1" customWidth="1"/>
    <col min="12803" max="12803" width="41.109375" bestFit="1" customWidth="1"/>
    <col min="12804" max="12805" width="11.88671875" customWidth="1"/>
    <col min="12806" max="12806" width="14" customWidth="1"/>
    <col min="12807" max="12817" width="12.6640625" customWidth="1"/>
    <col min="12818" max="12819" width="10.88671875" customWidth="1"/>
    <col min="12820" max="12820" width="46.109375" bestFit="1" customWidth="1"/>
    <col min="12821" max="12821" width="2" bestFit="1" customWidth="1"/>
    <col min="12822" max="12822" width="12.33203125" bestFit="1" customWidth="1"/>
    <col min="12824" max="12824" width="6.6640625" bestFit="1" customWidth="1"/>
    <col min="12825" max="12825" width="9.33203125" bestFit="1" customWidth="1"/>
    <col min="12826" max="12826" width="7.6640625" bestFit="1" customWidth="1"/>
    <col min="13057" max="13057" width="3" bestFit="1" customWidth="1"/>
    <col min="13058" max="13058" width="18.44140625" bestFit="1" customWidth="1"/>
    <col min="13059" max="13059" width="41.109375" bestFit="1" customWidth="1"/>
    <col min="13060" max="13061" width="11.88671875" customWidth="1"/>
    <col min="13062" max="13062" width="14" customWidth="1"/>
    <col min="13063" max="13073" width="12.6640625" customWidth="1"/>
    <col min="13074" max="13075" width="10.88671875" customWidth="1"/>
    <col min="13076" max="13076" width="46.109375" bestFit="1" customWidth="1"/>
    <col min="13077" max="13077" width="2" bestFit="1" customWidth="1"/>
    <col min="13078" max="13078" width="12.33203125" bestFit="1" customWidth="1"/>
    <col min="13080" max="13080" width="6.6640625" bestFit="1" customWidth="1"/>
    <col min="13081" max="13081" width="9.33203125" bestFit="1" customWidth="1"/>
    <col min="13082" max="13082" width="7.6640625" bestFit="1" customWidth="1"/>
    <col min="13313" max="13313" width="3" bestFit="1" customWidth="1"/>
    <col min="13314" max="13314" width="18.44140625" bestFit="1" customWidth="1"/>
    <col min="13315" max="13315" width="41.109375" bestFit="1" customWidth="1"/>
    <col min="13316" max="13317" width="11.88671875" customWidth="1"/>
    <col min="13318" max="13318" width="14" customWidth="1"/>
    <col min="13319" max="13329" width="12.6640625" customWidth="1"/>
    <col min="13330" max="13331" width="10.88671875" customWidth="1"/>
    <col min="13332" max="13332" width="46.109375" bestFit="1" customWidth="1"/>
    <col min="13333" max="13333" width="2" bestFit="1" customWidth="1"/>
    <col min="13334" max="13334" width="12.33203125" bestFit="1" customWidth="1"/>
    <col min="13336" max="13336" width="6.6640625" bestFit="1" customWidth="1"/>
    <col min="13337" max="13337" width="9.33203125" bestFit="1" customWidth="1"/>
    <col min="13338" max="13338" width="7.6640625" bestFit="1" customWidth="1"/>
    <col min="13569" max="13569" width="3" bestFit="1" customWidth="1"/>
    <col min="13570" max="13570" width="18.44140625" bestFit="1" customWidth="1"/>
    <col min="13571" max="13571" width="41.109375" bestFit="1" customWidth="1"/>
    <col min="13572" max="13573" width="11.88671875" customWidth="1"/>
    <col min="13574" max="13574" width="14" customWidth="1"/>
    <col min="13575" max="13585" width="12.6640625" customWidth="1"/>
    <col min="13586" max="13587" width="10.88671875" customWidth="1"/>
    <col min="13588" max="13588" width="46.109375" bestFit="1" customWidth="1"/>
    <col min="13589" max="13589" width="2" bestFit="1" customWidth="1"/>
    <col min="13590" max="13590" width="12.33203125" bestFit="1" customWidth="1"/>
    <col min="13592" max="13592" width="6.6640625" bestFit="1" customWidth="1"/>
    <col min="13593" max="13593" width="9.33203125" bestFit="1" customWidth="1"/>
    <col min="13594" max="13594" width="7.6640625" bestFit="1" customWidth="1"/>
    <col min="13825" max="13825" width="3" bestFit="1" customWidth="1"/>
    <col min="13826" max="13826" width="18.44140625" bestFit="1" customWidth="1"/>
    <col min="13827" max="13827" width="41.109375" bestFit="1" customWidth="1"/>
    <col min="13828" max="13829" width="11.88671875" customWidth="1"/>
    <col min="13830" max="13830" width="14" customWidth="1"/>
    <col min="13831" max="13841" width="12.6640625" customWidth="1"/>
    <col min="13842" max="13843" width="10.88671875" customWidth="1"/>
    <col min="13844" max="13844" width="46.109375" bestFit="1" customWidth="1"/>
    <col min="13845" max="13845" width="2" bestFit="1" customWidth="1"/>
    <col min="13846" max="13846" width="12.33203125" bestFit="1" customWidth="1"/>
    <col min="13848" max="13848" width="6.6640625" bestFit="1" customWidth="1"/>
    <col min="13849" max="13849" width="9.33203125" bestFit="1" customWidth="1"/>
    <col min="13850" max="13850" width="7.6640625" bestFit="1" customWidth="1"/>
    <col min="14081" max="14081" width="3" bestFit="1" customWidth="1"/>
    <col min="14082" max="14082" width="18.44140625" bestFit="1" customWidth="1"/>
    <col min="14083" max="14083" width="41.109375" bestFit="1" customWidth="1"/>
    <col min="14084" max="14085" width="11.88671875" customWidth="1"/>
    <col min="14086" max="14086" width="14" customWidth="1"/>
    <col min="14087" max="14097" width="12.6640625" customWidth="1"/>
    <col min="14098" max="14099" width="10.88671875" customWidth="1"/>
    <col min="14100" max="14100" width="46.109375" bestFit="1" customWidth="1"/>
    <col min="14101" max="14101" width="2" bestFit="1" customWidth="1"/>
    <col min="14102" max="14102" width="12.33203125" bestFit="1" customWidth="1"/>
    <col min="14104" max="14104" width="6.6640625" bestFit="1" customWidth="1"/>
    <col min="14105" max="14105" width="9.33203125" bestFit="1" customWidth="1"/>
    <col min="14106" max="14106" width="7.6640625" bestFit="1" customWidth="1"/>
    <col min="14337" max="14337" width="3" bestFit="1" customWidth="1"/>
    <col min="14338" max="14338" width="18.44140625" bestFit="1" customWidth="1"/>
    <col min="14339" max="14339" width="41.109375" bestFit="1" customWidth="1"/>
    <col min="14340" max="14341" width="11.88671875" customWidth="1"/>
    <col min="14342" max="14342" width="14" customWidth="1"/>
    <col min="14343" max="14353" width="12.6640625" customWidth="1"/>
    <col min="14354" max="14355" width="10.88671875" customWidth="1"/>
    <col min="14356" max="14356" width="46.109375" bestFit="1" customWidth="1"/>
    <col min="14357" max="14357" width="2" bestFit="1" customWidth="1"/>
    <col min="14358" max="14358" width="12.33203125" bestFit="1" customWidth="1"/>
    <col min="14360" max="14360" width="6.6640625" bestFit="1" customWidth="1"/>
    <col min="14361" max="14361" width="9.33203125" bestFit="1" customWidth="1"/>
    <col min="14362" max="14362" width="7.6640625" bestFit="1" customWidth="1"/>
    <col min="14593" max="14593" width="3" bestFit="1" customWidth="1"/>
    <col min="14594" max="14594" width="18.44140625" bestFit="1" customWidth="1"/>
    <col min="14595" max="14595" width="41.109375" bestFit="1" customWidth="1"/>
    <col min="14596" max="14597" width="11.88671875" customWidth="1"/>
    <col min="14598" max="14598" width="14" customWidth="1"/>
    <col min="14599" max="14609" width="12.6640625" customWidth="1"/>
    <col min="14610" max="14611" width="10.88671875" customWidth="1"/>
    <col min="14612" max="14612" width="46.109375" bestFit="1" customWidth="1"/>
    <col min="14613" max="14613" width="2" bestFit="1" customWidth="1"/>
    <col min="14614" max="14614" width="12.33203125" bestFit="1" customWidth="1"/>
    <col min="14616" max="14616" width="6.6640625" bestFit="1" customWidth="1"/>
    <col min="14617" max="14617" width="9.33203125" bestFit="1" customWidth="1"/>
    <col min="14618" max="14618" width="7.6640625" bestFit="1" customWidth="1"/>
    <col min="14849" max="14849" width="3" bestFit="1" customWidth="1"/>
    <col min="14850" max="14850" width="18.44140625" bestFit="1" customWidth="1"/>
    <col min="14851" max="14851" width="41.109375" bestFit="1" customWidth="1"/>
    <col min="14852" max="14853" width="11.88671875" customWidth="1"/>
    <col min="14854" max="14854" width="14" customWidth="1"/>
    <col min="14855" max="14865" width="12.6640625" customWidth="1"/>
    <col min="14866" max="14867" width="10.88671875" customWidth="1"/>
    <col min="14868" max="14868" width="46.109375" bestFit="1" customWidth="1"/>
    <col min="14869" max="14869" width="2" bestFit="1" customWidth="1"/>
    <col min="14870" max="14870" width="12.33203125" bestFit="1" customWidth="1"/>
    <col min="14872" max="14872" width="6.6640625" bestFit="1" customWidth="1"/>
    <col min="14873" max="14873" width="9.33203125" bestFit="1" customWidth="1"/>
    <col min="14874" max="14874" width="7.6640625" bestFit="1" customWidth="1"/>
    <col min="15105" max="15105" width="3" bestFit="1" customWidth="1"/>
    <col min="15106" max="15106" width="18.44140625" bestFit="1" customWidth="1"/>
    <col min="15107" max="15107" width="41.109375" bestFit="1" customWidth="1"/>
    <col min="15108" max="15109" width="11.88671875" customWidth="1"/>
    <col min="15110" max="15110" width="14" customWidth="1"/>
    <col min="15111" max="15121" width="12.6640625" customWidth="1"/>
    <col min="15122" max="15123" width="10.88671875" customWidth="1"/>
    <col min="15124" max="15124" width="46.109375" bestFit="1" customWidth="1"/>
    <col min="15125" max="15125" width="2" bestFit="1" customWidth="1"/>
    <col min="15126" max="15126" width="12.33203125" bestFit="1" customWidth="1"/>
    <col min="15128" max="15128" width="6.6640625" bestFit="1" customWidth="1"/>
    <col min="15129" max="15129" width="9.33203125" bestFit="1" customWidth="1"/>
    <col min="15130" max="15130" width="7.6640625" bestFit="1" customWidth="1"/>
    <col min="15361" max="15361" width="3" bestFit="1" customWidth="1"/>
    <col min="15362" max="15362" width="18.44140625" bestFit="1" customWidth="1"/>
    <col min="15363" max="15363" width="41.109375" bestFit="1" customWidth="1"/>
    <col min="15364" max="15365" width="11.88671875" customWidth="1"/>
    <col min="15366" max="15366" width="14" customWidth="1"/>
    <col min="15367" max="15377" width="12.6640625" customWidth="1"/>
    <col min="15378" max="15379" width="10.88671875" customWidth="1"/>
    <col min="15380" max="15380" width="46.109375" bestFit="1" customWidth="1"/>
    <col min="15381" max="15381" width="2" bestFit="1" customWidth="1"/>
    <col min="15382" max="15382" width="12.33203125" bestFit="1" customWidth="1"/>
    <col min="15384" max="15384" width="6.6640625" bestFit="1" customWidth="1"/>
    <col min="15385" max="15385" width="9.33203125" bestFit="1" customWidth="1"/>
    <col min="15386" max="15386" width="7.6640625" bestFit="1" customWidth="1"/>
    <col min="15617" max="15617" width="3" bestFit="1" customWidth="1"/>
    <col min="15618" max="15618" width="18.44140625" bestFit="1" customWidth="1"/>
    <col min="15619" max="15619" width="41.109375" bestFit="1" customWidth="1"/>
    <col min="15620" max="15621" width="11.88671875" customWidth="1"/>
    <col min="15622" max="15622" width="14" customWidth="1"/>
    <col min="15623" max="15633" width="12.6640625" customWidth="1"/>
    <col min="15634" max="15635" width="10.88671875" customWidth="1"/>
    <col min="15636" max="15636" width="46.109375" bestFit="1" customWidth="1"/>
    <col min="15637" max="15637" width="2" bestFit="1" customWidth="1"/>
    <col min="15638" max="15638" width="12.33203125" bestFit="1" customWidth="1"/>
    <col min="15640" max="15640" width="6.6640625" bestFit="1" customWidth="1"/>
    <col min="15641" max="15641" width="9.33203125" bestFit="1" customWidth="1"/>
    <col min="15642" max="15642" width="7.6640625" bestFit="1" customWidth="1"/>
    <col min="15873" max="15873" width="3" bestFit="1" customWidth="1"/>
    <col min="15874" max="15874" width="18.44140625" bestFit="1" customWidth="1"/>
    <col min="15875" max="15875" width="41.109375" bestFit="1" customWidth="1"/>
    <col min="15876" max="15877" width="11.88671875" customWidth="1"/>
    <col min="15878" max="15878" width="14" customWidth="1"/>
    <col min="15879" max="15889" width="12.6640625" customWidth="1"/>
    <col min="15890" max="15891" width="10.88671875" customWidth="1"/>
    <col min="15892" max="15892" width="46.109375" bestFit="1" customWidth="1"/>
    <col min="15893" max="15893" width="2" bestFit="1" customWidth="1"/>
    <col min="15894" max="15894" width="12.33203125" bestFit="1" customWidth="1"/>
    <col min="15896" max="15896" width="6.6640625" bestFit="1" customWidth="1"/>
    <col min="15897" max="15897" width="9.33203125" bestFit="1" customWidth="1"/>
    <col min="15898" max="15898" width="7.6640625" bestFit="1" customWidth="1"/>
    <col min="16129" max="16129" width="3" bestFit="1" customWidth="1"/>
    <col min="16130" max="16130" width="18.44140625" bestFit="1" customWidth="1"/>
    <col min="16131" max="16131" width="41.109375" bestFit="1" customWidth="1"/>
    <col min="16132" max="16133" width="11.88671875" customWidth="1"/>
    <col min="16134" max="16134" width="14" customWidth="1"/>
    <col min="16135" max="16145" width="12.6640625" customWidth="1"/>
    <col min="16146" max="16147" width="10.88671875" customWidth="1"/>
    <col min="16148" max="16148" width="46.109375" bestFit="1" customWidth="1"/>
    <col min="16149" max="16149" width="2" bestFit="1" customWidth="1"/>
    <col min="16150" max="16150" width="12.33203125" bestFit="1" customWidth="1"/>
    <col min="16152" max="16152" width="6.6640625" bestFit="1" customWidth="1"/>
    <col min="16153" max="16153" width="9.33203125" bestFit="1" customWidth="1"/>
    <col min="16154" max="16154" width="7.6640625" bestFit="1" customWidth="1"/>
  </cols>
  <sheetData>
    <row r="1" spans="2:38">
      <c r="V1" s="71" t="s">
        <v>310</v>
      </c>
      <c r="W1" s="72" t="s">
        <v>311</v>
      </c>
      <c r="X1" s="72" t="s">
        <v>312</v>
      </c>
      <c r="Y1" s="72" t="s">
        <v>313</v>
      </c>
    </row>
    <row r="2" spans="2:38" ht="15.6">
      <c r="D2" s="73" t="s">
        <v>154</v>
      </c>
      <c r="E2" s="73" t="s">
        <v>314</v>
      </c>
      <c r="F2" s="73" t="s">
        <v>165</v>
      </c>
      <c r="G2" s="73" t="s">
        <v>12</v>
      </c>
      <c r="H2" s="73" t="s">
        <v>157</v>
      </c>
      <c r="I2" s="74" t="s">
        <v>315</v>
      </c>
      <c r="J2" s="74" t="s">
        <v>198</v>
      </c>
      <c r="K2" s="73" t="s">
        <v>316</v>
      </c>
      <c r="L2" s="73" t="s">
        <v>184</v>
      </c>
      <c r="M2" s="73" t="s">
        <v>250</v>
      </c>
      <c r="N2" s="73" t="s">
        <v>317</v>
      </c>
      <c r="O2" s="73" t="s">
        <v>318</v>
      </c>
      <c r="P2" s="73" t="s">
        <v>205</v>
      </c>
      <c r="Q2" s="73" t="s">
        <v>152</v>
      </c>
      <c r="R2" s="75"/>
      <c r="W2" s="76" t="s">
        <v>319</v>
      </c>
      <c r="X2" s="77" t="s">
        <v>10</v>
      </c>
      <c r="Y2" s="77" t="s">
        <v>145</v>
      </c>
    </row>
    <row r="3" spans="2:38" ht="27">
      <c r="C3" s="78"/>
      <c r="D3" s="79" t="s">
        <v>320</v>
      </c>
      <c r="E3" s="79" t="s">
        <v>167</v>
      </c>
      <c r="F3" s="79" t="s">
        <v>321</v>
      </c>
      <c r="G3" s="79" t="s">
        <v>322</v>
      </c>
      <c r="H3" s="79" t="s">
        <v>158</v>
      </c>
      <c r="I3" s="79" t="s">
        <v>323</v>
      </c>
      <c r="J3" s="79" t="s">
        <v>199</v>
      </c>
      <c r="K3" s="79" t="s">
        <v>193</v>
      </c>
      <c r="L3" s="79" t="s">
        <v>185</v>
      </c>
      <c r="M3" s="79" t="s">
        <v>251</v>
      </c>
      <c r="N3" s="79" t="s">
        <v>324</v>
      </c>
      <c r="O3" s="79" t="s">
        <v>325</v>
      </c>
      <c r="P3" s="79" t="s">
        <v>326</v>
      </c>
      <c r="Q3" s="79" t="s">
        <v>103</v>
      </c>
      <c r="R3" s="80" t="s">
        <v>327</v>
      </c>
    </row>
    <row r="4" spans="2:38" ht="18" customHeight="1">
      <c r="C4" s="81" t="s">
        <v>328</v>
      </c>
      <c r="D4" s="72"/>
      <c r="G4" s="78"/>
      <c r="H4" s="78"/>
      <c r="I4" s="78"/>
      <c r="J4" s="78"/>
      <c r="K4" s="78"/>
      <c r="L4" s="78"/>
      <c r="M4" s="78"/>
      <c r="N4" s="78"/>
      <c r="O4" s="78"/>
      <c r="P4" s="78"/>
      <c r="Q4" s="78"/>
      <c r="R4" s="78"/>
      <c r="V4" s="82"/>
      <c r="W4" s="82"/>
      <c r="X4" s="82"/>
      <c r="Y4" s="82"/>
      <c r="Z4" s="82"/>
      <c r="AA4" s="82"/>
      <c r="AB4" s="82"/>
      <c r="AC4" s="82"/>
      <c r="AD4" s="82"/>
      <c r="AE4" s="82"/>
      <c r="AF4" s="82"/>
      <c r="AG4" s="82"/>
      <c r="AH4" s="82"/>
      <c r="AI4" s="82"/>
      <c r="AJ4" s="82"/>
      <c r="AK4" s="82"/>
      <c r="AL4" s="82"/>
    </row>
    <row r="5" spans="2:38">
      <c r="B5" s="83" t="s">
        <v>9</v>
      </c>
      <c r="C5" s="84" t="s">
        <v>329</v>
      </c>
      <c r="D5" s="85">
        <v>1330</v>
      </c>
      <c r="E5" s="86">
        <v>3980</v>
      </c>
      <c r="F5" s="86">
        <v>93.7</v>
      </c>
      <c r="G5" s="87"/>
      <c r="H5" s="87"/>
      <c r="I5" s="87">
        <f>SUM(J5:O5)</f>
        <v>3946.1</v>
      </c>
      <c r="J5" s="87">
        <v>30.2</v>
      </c>
      <c r="K5" s="87">
        <v>2978.9</v>
      </c>
      <c r="L5" s="87">
        <v>302.5</v>
      </c>
      <c r="M5" s="87">
        <v>554</v>
      </c>
      <c r="N5" s="87">
        <v>79.900000000000006</v>
      </c>
      <c r="O5" s="87">
        <v>0.6</v>
      </c>
      <c r="P5" s="87"/>
      <c r="Q5" s="87">
        <v>9366</v>
      </c>
      <c r="R5" s="88">
        <f>SUM(D5:Q5)</f>
        <v>22661.9</v>
      </c>
    </row>
    <row r="6" spans="2:38">
      <c r="B6" s="83" t="s">
        <v>13</v>
      </c>
      <c r="C6" s="84" t="s">
        <v>101</v>
      </c>
      <c r="D6" s="89"/>
      <c r="E6" s="90"/>
      <c r="F6" s="90"/>
      <c r="G6" s="87"/>
      <c r="H6" s="87"/>
      <c r="I6" s="87"/>
      <c r="J6" s="87"/>
      <c r="K6" s="87"/>
      <c r="L6" s="87"/>
      <c r="M6" s="87"/>
      <c r="N6" s="87"/>
      <c r="O6" s="87"/>
      <c r="P6" s="87"/>
      <c r="Q6" s="87">
        <v>707</v>
      </c>
      <c r="R6" s="88">
        <f>SUM(D6:Q6)</f>
        <v>707</v>
      </c>
    </row>
    <row r="7" spans="2:38">
      <c r="B7" s="83" t="s">
        <v>53</v>
      </c>
      <c r="C7" s="84" t="s">
        <v>102</v>
      </c>
      <c r="D7" s="89"/>
      <c r="E7" s="90"/>
      <c r="F7" s="90"/>
      <c r="G7" s="87"/>
      <c r="H7" s="87"/>
      <c r="I7" s="87"/>
      <c r="J7" s="87"/>
      <c r="K7" s="87"/>
      <c r="L7" s="87"/>
      <c r="M7" s="87"/>
      <c r="N7" s="87"/>
      <c r="O7" s="87"/>
      <c r="P7" s="87"/>
      <c r="Q7" s="87">
        <v>-471</v>
      </c>
      <c r="R7" s="88">
        <f>SUM(D7:Q7)</f>
        <v>-471</v>
      </c>
    </row>
    <row r="8" spans="2:38">
      <c r="B8" s="83" t="s">
        <v>330</v>
      </c>
      <c r="C8" s="84" t="s">
        <v>331</v>
      </c>
      <c r="D8" s="89"/>
      <c r="E8" s="90"/>
      <c r="F8" s="90"/>
      <c r="G8" s="87"/>
      <c r="H8" s="87"/>
      <c r="I8" s="87"/>
      <c r="J8" s="87"/>
      <c r="K8" s="87"/>
      <c r="L8" s="87"/>
      <c r="M8" s="87"/>
      <c r="N8" s="87"/>
      <c r="O8" s="87"/>
      <c r="P8" s="87"/>
      <c r="Q8" s="87"/>
      <c r="R8" s="88">
        <f>SUM(D8:Q8)</f>
        <v>0</v>
      </c>
    </row>
    <row r="9" spans="2:38">
      <c r="B9" s="91" t="s">
        <v>332</v>
      </c>
      <c r="C9" s="92" t="s">
        <v>333</v>
      </c>
      <c r="D9" s="93">
        <f t="shared" ref="D9:I9" si="0">SUM(D5:D8)</f>
        <v>1330</v>
      </c>
      <c r="E9" s="93">
        <f t="shared" si="0"/>
        <v>3980</v>
      </c>
      <c r="F9" s="93">
        <f t="shared" si="0"/>
        <v>93.7</v>
      </c>
      <c r="G9" s="93">
        <f t="shared" si="0"/>
        <v>0</v>
      </c>
      <c r="H9" s="93">
        <f t="shared" si="0"/>
        <v>0</v>
      </c>
      <c r="I9" s="93">
        <f t="shared" si="0"/>
        <v>3946.1</v>
      </c>
      <c r="J9" s="93"/>
      <c r="K9" s="93"/>
      <c r="L9" s="93"/>
      <c r="M9" s="93"/>
      <c r="N9" s="93"/>
      <c r="O9" s="93"/>
      <c r="P9" s="93"/>
      <c r="Q9" s="93">
        <f>SUM(Q5:Q8)</f>
        <v>9602</v>
      </c>
      <c r="R9" s="94">
        <f>SUM(R5:R8)</f>
        <v>22897.9</v>
      </c>
    </row>
    <row r="10" spans="2:38">
      <c r="B10" s="95"/>
      <c r="C10" s="81" t="s">
        <v>334</v>
      </c>
      <c r="D10" s="78"/>
      <c r="E10" s="78"/>
      <c r="F10" s="78"/>
      <c r="G10" s="78"/>
      <c r="H10" s="78"/>
      <c r="I10" s="78"/>
      <c r="J10" s="78"/>
      <c r="K10" s="78"/>
      <c r="L10" s="78"/>
      <c r="M10" s="78"/>
      <c r="N10" s="78"/>
      <c r="O10" s="78"/>
      <c r="P10" s="78"/>
      <c r="Q10" s="78"/>
      <c r="R10" s="96"/>
    </row>
    <row r="11" spans="2:38">
      <c r="B11" s="83" t="s">
        <v>335</v>
      </c>
      <c r="C11" s="97" t="s">
        <v>336</v>
      </c>
      <c r="D11" s="98"/>
      <c r="E11" s="98"/>
      <c r="F11" s="98"/>
      <c r="G11" s="98">
        <v>0</v>
      </c>
      <c r="H11" s="98">
        <v>0</v>
      </c>
      <c r="I11" s="98"/>
      <c r="J11" s="98"/>
      <c r="K11" s="98"/>
      <c r="L11" s="98"/>
      <c r="M11" s="98"/>
      <c r="N11" s="98"/>
      <c r="O11" s="98"/>
      <c r="P11" s="99"/>
      <c r="Q11" s="99"/>
      <c r="R11" s="100">
        <f>SUM(D11:Q11)</f>
        <v>0</v>
      </c>
    </row>
    <row r="12" spans="2:38" ht="15.6">
      <c r="B12" s="83" t="s">
        <v>282</v>
      </c>
      <c r="C12" s="97" t="s">
        <v>337</v>
      </c>
      <c r="D12" s="98"/>
      <c r="E12" s="98"/>
      <c r="F12" s="90"/>
      <c r="G12" s="98"/>
      <c r="H12" s="98"/>
      <c r="I12" s="98"/>
      <c r="J12" s="98"/>
      <c r="K12" s="98"/>
      <c r="L12" s="98"/>
      <c r="M12" s="98"/>
      <c r="N12" s="98"/>
      <c r="O12" s="98"/>
      <c r="P12" s="98"/>
      <c r="Q12" s="90"/>
      <c r="R12" s="100">
        <f>SUM(D12:Q12)</f>
        <v>0</v>
      </c>
      <c r="T12" s="101"/>
      <c r="AK12" s="10"/>
    </row>
    <row r="13" spans="2:38">
      <c r="B13" s="83" t="s">
        <v>152</v>
      </c>
      <c r="C13" s="97" t="s">
        <v>338</v>
      </c>
      <c r="D13" s="98"/>
      <c r="E13" s="98"/>
      <c r="F13" s="98"/>
      <c r="G13" s="98"/>
      <c r="H13" s="98"/>
      <c r="I13" s="98"/>
      <c r="J13" s="98"/>
      <c r="K13" s="98"/>
      <c r="L13" s="98"/>
      <c r="M13" s="98"/>
      <c r="N13" s="98"/>
      <c r="O13" s="98"/>
      <c r="P13" s="98"/>
      <c r="Q13" s="98"/>
      <c r="R13" s="100">
        <f>SUM(D13:Q13)</f>
        <v>0</v>
      </c>
      <c r="T13" s="69"/>
    </row>
    <row r="14" spans="2:38">
      <c r="B14" s="91" t="s">
        <v>339</v>
      </c>
      <c r="C14" s="92" t="s">
        <v>340</v>
      </c>
      <c r="D14" s="102">
        <f t="shared" ref="D14:R14" si="1">SUM(D11:D13)</f>
        <v>0</v>
      </c>
      <c r="E14" s="102">
        <f t="shared" si="1"/>
        <v>0</v>
      </c>
      <c r="F14" s="102">
        <f t="shared" si="1"/>
        <v>0</v>
      </c>
      <c r="G14" s="102">
        <f>SUM(G11:G13)</f>
        <v>0</v>
      </c>
      <c r="H14" s="102">
        <f t="shared" si="1"/>
        <v>0</v>
      </c>
      <c r="I14" s="102">
        <f t="shared" si="1"/>
        <v>0</v>
      </c>
      <c r="J14" s="102"/>
      <c r="K14" s="102"/>
      <c r="L14" s="102"/>
      <c r="M14" s="102"/>
      <c r="N14" s="102"/>
      <c r="O14" s="102"/>
      <c r="P14" s="102"/>
      <c r="Q14" s="102">
        <f t="shared" si="1"/>
        <v>0</v>
      </c>
      <c r="R14" s="102">
        <f t="shared" si="1"/>
        <v>0</v>
      </c>
      <c r="T14" s="69"/>
    </row>
    <row r="15" spans="2:38">
      <c r="B15" s="95"/>
      <c r="C15" s="81" t="s">
        <v>341</v>
      </c>
      <c r="R15" s="75"/>
      <c r="T15" s="69"/>
    </row>
    <row r="16" spans="2:38">
      <c r="B16" s="83" t="s">
        <v>200</v>
      </c>
      <c r="C16" s="103" t="s">
        <v>342</v>
      </c>
      <c r="D16" s="98"/>
      <c r="E16" s="90"/>
      <c r="F16" s="98"/>
      <c r="G16" s="98"/>
      <c r="H16" s="98"/>
      <c r="I16" s="98"/>
      <c r="J16" s="98"/>
      <c r="K16" s="98"/>
      <c r="L16" s="98"/>
      <c r="M16" s="98"/>
      <c r="N16" s="98"/>
      <c r="O16" s="98"/>
      <c r="P16" s="99"/>
      <c r="Q16" s="90">
        <v>-673</v>
      </c>
      <c r="R16" s="100">
        <f>SUM(D16:Q16)</f>
        <v>-673</v>
      </c>
      <c r="T16" s="69"/>
    </row>
    <row r="17" spans="2:20">
      <c r="B17" s="83" t="s">
        <v>343</v>
      </c>
      <c r="C17" s="103" t="s">
        <v>344</v>
      </c>
      <c r="D17" s="98"/>
      <c r="E17" s="90"/>
      <c r="F17" s="90"/>
      <c r="G17" s="98"/>
      <c r="H17" s="98"/>
      <c r="I17" s="98"/>
      <c r="J17" s="98"/>
      <c r="K17" s="98"/>
      <c r="L17" s="98"/>
      <c r="M17" s="98"/>
      <c r="N17" s="98"/>
      <c r="O17" s="98"/>
      <c r="P17" s="98"/>
      <c r="Q17" s="90"/>
      <c r="R17" s="100">
        <f>SUM(D17:Q17)</f>
        <v>0</v>
      </c>
      <c r="T17" s="69"/>
    </row>
    <row r="18" spans="2:20">
      <c r="B18" s="83" t="s">
        <v>345</v>
      </c>
      <c r="C18" s="103" t="s">
        <v>346</v>
      </c>
      <c r="D18" s="98"/>
      <c r="E18" s="90"/>
      <c r="F18" s="90"/>
      <c r="G18" s="98"/>
      <c r="H18" s="98"/>
      <c r="I18" s="98"/>
      <c r="J18" s="98"/>
      <c r="K18" s="98"/>
      <c r="L18" s="98"/>
      <c r="M18" s="98"/>
      <c r="N18" s="98"/>
      <c r="O18" s="98"/>
      <c r="P18" s="98"/>
      <c r="Q18" s="98"/>
      <c r="R18" s="100">
        <f>SUM(D18:Q18)</f>
        <v>0</v>
      </c>
      <c r="T18" s="69"/>
    </row>
    <row r="19" spans="2:20">
      <c r="B19" s="83" t="s">
        <v>347</v>
      </c>
      <c r="C19" s="103" t="s">
        <v>348</v>
      </c>
      <c r="D19" s="98"/>
      <c r="E19" s="98"/>
      <c r="F19" s="98"/>
      <c r="G19" s="98"/>
      <c r="H19" s="98"/>
      <c r="I19" s="98"/>
      <c r="J19" s="98"/>
      <c r="K19" s="98"/>
      <c r="L19" s="98"/>
      <c r="M19" s="98"/>
      <c r="N19" s="98"/>
      <c r="O19" s="98"/>
      <c r="P19" s="98"/>
      <c r="Q19" s="98"/>
      <c r="R19" s="100"/>
      <c r="T19" s="69"/>
    </row>
    <row r="20" spans="2:20">
      <c r="B20" s="83" t="s">
        <v>349</v>
      </c>
      <c r="C20" s="104" t="s">
        <v>350</v>
      </c>
      <c r="D20" s="99"/>
      <c r="E20" s="99"/>
      <c r="F20" s="90"/>
      <c r="G20" s="99"/>
      <c r="H20" s="99"/>
      <c r="I20" s="99"/>
      <c r="J20" s="99"/>
      <c r="K20" s="99"/>
      <c r="L20" s="99"/>
      <c r="M20" s="99"/>
      <c r="N20" s="99"/>
      <c r="O20" s="99"/>
      <c r="P20" s="99"/>
      <c r="Q20" s="99">
        <v>-294</v>
      </c>
      <c r="R20" s="100">
        <f>SUM(D20:Q20)</f>
        <v>-294</v>
      </c>
    </row>
    <row r="21" spans="2:20">
      <c r="B21" s="91" t="s">
        <v>351</v>
      </c>
      <c r="C21" s="92" t="s">
        <v>352</v>
      </c>
      <c r="D21" s="105">
        <f>D9+D14+SUM(D16:D20)</f>
        <v>1330</v>
      </c>
      <c r="E21" s="105">
        <f>E9+E14+SUM(E16:E20)</f>
        <v>3980</v>
      </c>
      <c r="F21" s="105">
        <f>F9+F14+SUM(F16:F20)</f>
        <v>93.7</v>
      </c>
      <c r="G21" s="105"/>
      <c r="H21" s="105"/>
      <c r="I21" s="105"/>
      <c r="J21" s="105"/>
      <c r="K21" s="105"/>
      <c r="L21" s="105"/>
      <c r="M21" s="105"/>
      <c r="N21" s="105"/>
      <c r="O21" s="105"/>
      <c r="P21" s="105"/>
      <c r="Q21" s="105">
        <f>Q9+Q14+SUM(Q16:Q20)</f>
        <v>8635</v>
      </c>
      <c r="R21" s="105">
        <f>R9+R14+SUM(R16:R20)</f>
        <v>21930.9</v>
      </c>
    </row>
    <row r="22" spans="2:20">
      <c r="B22" s="106"/>
      <c r="C22" s="81" t="s">
        <v>353</v>
      </c>
      <c r="D22" s="78"/>
      <c r="E22" s="78"/>
      <c r="F22" s="78"/>
      <c r="G22" s="78"/>
      <c r="H22" s="78"/>
      <c r="I22" s="78"/>
      <c r="J22" s="78"/>
      <c r="K22" s="78"/>
      <c r="L22" s="78"/>
      <c r="M22" s="78"/>
      <c r="N22" s="78"/>
      <c r="O22" s="78"/>
      <c r="P22" s="78"/>
      <c r="Q22" s="78"/>
      <c r="R22" s="96"/>
    </row>
    <row r="23" spans="2:20">
      <c r="B23" s="107" t="s">
        <v>354</v>
      </c>
      <c r="C23" s="108" t="s">
        <v>355</v>
      </c>
      <c r="D23" s="109">
        <v>458</v>
      </c>
      <c r="E23" s="90">
        <v>2735</v>
      </c>
      <c r="F23" s="109"/>
      <c r="G23" s="110">
        <v>341</v>
      </c>
      <c r="H23" s="110">
        <v>7458</v>
      </c>
      <c r="I23" s="109">
        <v>1811</v>
      </c>
      <c r="J23" s="109"/>
      <c r="K23" s="109"/>
      <c r="L23" s="109"/>
      <c r="M23" s="109"/>
      <c r="N23" s="109"/>
      <c r="O23" s="109"/>
      <c r="P23" s="109"/>
      <c r="Q23" s="109">
        <v>2899</v>
      </c>
      <c r="R23" s="111">
        <f t="shared" ref="R23:R30" si="2">SUM(D23:Q23)</f>
        <v>15702</v>
      </c>
    </row>
    <row r="24" spans="2:20">
      <c r="B24" s="107" t="s">
        <v>356</v>
      </c>
      <c r="C24" s="112" t="s">
        <v>357</v>
      </c>
      <c r="D24" s="109"/>
      <c r="E24" s="109"/>
      <c r="F24" s="109"/>
      <c r="G24" s="110"/>
      <c r="H24" s="110">
        <v>222</v>
      </c>
      <c r="I24" s="109"/>
      <c r="J24" s="109"/>
      <c r="K24" s="109"/>
      <c r="L24" s="109"/>
      <c r="M24" s="109"/>
      <c r="N24" s="109"/>
      <c r="O24" s="109"/>
      <c r="P24" s="109"/>
      <c r="Q24" s="109"/>
      <c r="R24" s="111">
        <f t="shared" si="2"/>
        <v>222</v>
      </c>
    </row>
    <row r="25" spans="2:20">
      <c r="B25" s="107" t="s">
        <v>358</v>
      </c>
      <c r="C25" s="112" t="s">
        <v>359</v>
      </c>
      <c r="D25" s="109">
        <v>1830</v>
      </c>
      <c r="E25" s="109">
        <v>3538</v>
      </c>
      <c r="F25" s="109"/>
      <c r="G25" s="110">
        <v>35</v>
      </c>
      <c r="H25" s="110">
        <v>6843</v>
      </c>
      <c r="I25" s="109">
        <v>4114</v>
      </c>
      <c r="J25" s="109"/>
      <c r="K25" s="109"/>
      <c r="L25" s="109"/>
      <c r="M25" s="109"/>
      <c r="N25" s="109"/>
      <c r="O25" s="109"/>
      <c r="P25" s="109"/>
      <c r="Q25" s="109">
        <v>4708</v>
      </c>
      <c r="R25" s="111">
        <f t="shared" si="2"/>
        <v>21068</v>
      </c>
    </row>
    <row r="26" spans="2:20">
      <c r="B26" s="107" t="s">
        <v>360</v>
      </c>
      <c r="C26" s="112" t="s">
        <v>361</v>
      </c>
      <c r="D26" s="109"/>
      <c r="E26" s="109"/>
      <c r="F26" s="109"/>
      <c r="G26" s="110"/>
      <c r="H26" s="110">
        <v>1868</v>
      </c>
      <c r="I26" s="109"/>
      <c r="J26" s="109"/>
      <c r="K26" s="109"/>
      <c r="L26" s="109"/>
      <c r="M26" s="109"/>
      <c r="N26" s="109"/>
      <c r="O26" s="109"/>
      <c r="P26" s="109"/>
      <c r="Q26" s="109"/>
      <c r="R26" s="111">
        <f t="shared" si="2"/>
        <v>1868</v>
      </c>
      <c r="S26" s="39"/>
    </row>
    <row r="27" spans="2:20">
      <c r="B27" s="107" t="s">
        <v>362</v>
      </c>
      <c r="C27" s="112" t="s">
        <v>363</v>
      </c>
      <c r="D27" s="109"/>
      <c r="E27" s="109"/>
      <c r="F27" s="90"/>
      <c r="G27" s="110"/>
      <c r="H27" s="110">
        <v>13425</v>
      </c>
      <c r="I27" s="109">
        <v>479</v>
      </c>
      <c r="J27" s="109"/>
      <c r="K27" s="109"/>
      <c r="L27" s="109"/>
      <c r="M27" s="109"/>
      <c r="N27" s="109"/>
      <c r="O27" s="109"/>
      <c r="P27" s="109"/>
      <c r="Q27" s="109"/>
      <c r="R27" s="111">
        <f t="shared" si="2"/>
        <v>13904</v>
      </c>
      <c r="S27" s="39"/>
    </row>
    <row r="28" spans="2:20">
      <c r="B28" s="107" t="s">
        <v>364</v>
      </c>
      <c r="C28" s="113" t="s">
        <v>365</v>
      </c>
      <c r="D28" s="114"/>
      <c r="E28" s="114"/>
      <c r="F28" s="114"/>
      <c r="G28" s="114"/>
      <c r="H28" s="114"/>
      <c r="I28" s="114"/>
      <c r="J28" s="114"/>
      <c r="K28" s="114"/>
      <c r="L28" s="114"/>
      <c r="M28" s="114"/>
      <c r="N28" s="114"/>
      <c r="O28" s="114"/>
      <c r="P28" s="114"/>
      <c r="Q28" s="114"/>
      <c r="R28" s="115">
        <f t="shared" si="2"/>
        <v>0</v>
      </c>
      <c r="S28" s="39"/>
    </row>
    <row r="29" spans="2:20">
      <c r="B29" s="107" t="s">
        <v>366</v>
      </c>
      <c r="C29" s="112" t="s">
        <v>367</v>
      </c>
      <c r="D29" s="109"/>
      <c r="E29" s="109"/>
      <c r="F29" s="109"/>
      <c r="G29" s="110"/>
      <c r="H29" s="110"/>
      <c r="I29" s="109"/>
      <c r="J29" s="109"/>
      <c r="K29" s="109"/>
      <c r="L29" s="109"/>
      <c r="M29" s="109"/>
      <c r="N29" s="109"/>
      <c r="O29" s="109"/>
      <c r="P29" s="109"/>
      <c r="Q29" s="109"/>
      <c r="R29" s="111">
        <f t="shared" si="2"/>
        <v>0</v>
      </c>
      <c r="S29" s="39"/>
    </row>
    <row r="30" spans="2:20">
      <c r="B30" s="107" t="s">
        <v>368</v>
      </c>
      <c r="C30" s="112" t="s">
        <v>369</v>
      </c>
      <c r="D30" s="109"/>
      <c r="E30" s="109">
        <v>0</v>
      </c>
      <c r="F30" s="109"/>
      <c r="G30" s="110"/>
      <c r="H30" s="110"/>
      <c r="I30" s="109"/>
      <c r="J30" s="109"/>
      <c r="K30" s="109"/>
      <c r="L30" s="109"/>
      <c r="M30" s="109"/>
      <c r="N30" s="109"/>
      <c r="O30" s="109"/>
      <c r="P30" s="109"/>
      <c r="Q30" s="109"/>
      <c r="R30" s="111">
        <f t="shared" si="2"/>
        <v>0</v>
      </c>
      <c r="S30" s="39"/>
    </row>
    <row r="31" spans="2:20">
      <c r="B31" s="91" t="s">
        <v>370</v>
      </c>
      <c r="C31" s="92" t="s">
        <v>371</v>
      </c>
      <c r="D31" s="116">
        <f t="shared" ref="D31:R31" si="3">SUM(D23:D30)</f>
        <v>2288</v>
      </c>
      <c r="E31" s="117">
        <f t="shared" si="3"/>
        <v>6273</v>
      </c>
      <c r="F31" s="117">
        <f t="shared" si="3"/>
        <v>0</v>
      </c>
      <c r="G31" s="117">
        <f>SUM(G23:G30)</f>
        <v>376</v>
      </c>
      <c r="H31" s="117">
        <f t="shared" si="3"/>
        <v>29816</v>
      </c>
      <c r="I31" s="117">
        <f t="shared" si="3"/>
        <v>6404</v>
      </c>
      <c r="J31" s="117"/>
      <c r="K31" s="117"/>
      <c r="L31" s="117"/>
      <c r="M31" s="117"/>
      <c r="N31" s="117"/>
      <c r="O31" s="117"/>
      <c r="P31" s="117">
        <f t="shared" si="3"/>
        <v>0</v>
      </c>
      <c r="Q31" s="116">
        <f>SUM(Q23:Q30)</f>
        <v>7607</v>
      </c>
      <c r="R31" s="118">
        <f t="shared" si="3"/>
        <v>52764</v>
      </c>
      <c r="S31" s="39"/>
    </row>
    <row r="32" spans="2:20">
      <c r="D32" s="39"/>
      <c r="F32" s="39"/>
      <c r="G32" s="39"/>
      <c r="H32" s="39"/>
      <c r="I32" s="39"/>
      <c r="J32" s="39"/>
      <c r="K32" s="39"/>
      <c r="L32" s="39"/>
      <c r="M32" s="39"/>
      <c r="N32" s="39"/>
      <c r="O32" s="39"/>
      <c r="P32" s="39"/>
      <c r="Q32" s="39"/>
      <c r="R32" s="39"/>
      <c r="S32" s="39"/>
    </row>
    <row r="33" spans="1:19" ht="15" customHeight="1">
      <c r="D33" s="39"/>
      <c r="F33" s="39"/>
      <c r="G33" s="39"/>
      <c r="H33" s="39"/>
      <c r="I33" s="39"/>
      <c r="J33" s="39"/>
      <c r="K33" s="39"/>
      <c r="L33" s="39"/>
      <c r="M33" s="39"/>
      <c r="N33" s="39"/>
      <c r="O33" s="39"/>
      <c r="P33" s="39"/>
      <c r="Q33" s="39"/>
      <c r="R33" s="39"/>
      <c r="S33" s="39"/>
    </row>
    <row r="34" spans="1:19">
      <c r="D34" s="39"/>
      <c r="F34" s="39"/>
      <c r="G34" s="39"/>
      <c r="H34" s="39"/>
      <c r="I34" s="39"/>
      <c r="J34" s="39"/>
      <c r="K34" s="39"/>
      <c r="L34" s="39"/>
      <c r="M34" s="39"/>
      <c r="N34" s="39"/>
      <c r="O34" s="39"/>
      <c r="P34" s="39"/>
      <c r="Q34" s="39"/>
      <c r="R34" s="39"/>
      <c r="S34" s="39"/>
    </row>
    <row r="36" spans="1:19">
      <c r="C36" s="119" t="s">
        <v>372</v>
      </c>
      <c r="D36" s="120" t="s">
        <v>373</v>
      </c>
      <c r="E36" s="121" t="s">
        <v>374</v>
      </c>
    </row>
    <row r="37" spans="1:19">
      <c r="B37" s="71" t="s">
        <v>375</v>
      </c>
      <c r="C37" s="122" t="s">
        <v>376</v>
      </c>
      <c r="D37" s="122" t="s">
        <v>377</v>
      </c>
      <c r="E37" s="123" t="s">
        <v>374</v>
      </c>
    </row>
    <row r="38" spans="1:19">
      <c r="B38" s="107" t="s">
        <v>152</v>
      </c>
      <c r="C38" s="124">
        <v>1</v>
      </c>
      <c r="D38" s="124"/>
      <c r="E38" s="124"/>
    </row>
    <row r="42" spans="1:19">
      <c r="B42" s="72"/>
    </row>
    <row r="43" spans="1:19">
      <c r="A43">
        <v>1</v>
      </c>
      <c r="B43" s="72" t="s">
        <v>378</v>
      </c>
    </row>
    <row r="44" spans="1:19">
      <c r="B44" t="s">
        <v>379</v>
      </c>
    </row>
    <row r="45" spans="1:19">
      <c r="A45">
        <v>2</v>
      </c>
      <c r="B45" s="72" t="s">
        <v>380</v>
      </c>
    </row>
    <row r="46" spans="1:19">
      <c r="B46" t="s">
        <v>381</v>
      </c>
    </row>
    <row r="47" spans="1:19">
      <c r="A47">
        <v>3</v>
      </c>
      <c r="B47" s="72" t="s">
        <v>382</v>
      </c>
    </row>
    <row r="48" spans="1:19">
      <c r="B48" t="s">
        <v>383</v>
      </c>
    </row>
    <row r="49" spans="1:2">
      <c r="A49">
        <v>4</v>
      </c>
      <c r="B49" s="72" t="s">
        <v>384</v>
      </c>
    </row>
    <row r="50" spans="1:2">
      <c r="B50" t="s">
        <v>385</v>
      </c>
    </row>
    <row r="51" spans="1:2">
      <c r="A51">
        <v>5</v>
      </c>
      <c r="B51" t="s">
        <v>386</v>
      </c>
    </row>
    <row r="52" spans="1:2">
      <c r="B52" t="s">
        <v>387</v>
      </c>
    </row>
    <row r="53" spans="1:2">
      <c r="A53">
        <v>6</v>
      </c>
      <c r="B53" t="s">
        <v>388</v>
      </c>
    </row>
    <row r="54" spans="1:2">
      <c r="B54" t="s">
        <v>389</v>
      </c>
    </row>
  </sheetData>
  <pageMargins left="0.19685039370078741" right="0.19685039370078741" top="0.59055118110236227" bottom="0.78740157480314965" header="0.31496062992125984" footer="0.19685039370078741"/>
  <pageSetup paperSize="9" scale="42" fitToHeight="0" orientation="landscape" cellComments="asDisplayed" r:id="rId1"/>
  <headerFooter alignWithMargins="0">
    <oddHeader>&amp;C&amp;"Myriad Pro,Regular"&amp;14Ireland's Energy Balance &amp;A</oddHeader>
    <oddFooter>&amp;L&amp;G&amp;RPage &amp;P of &amp;N</oddFooter>
  </headerFooter>
  <drawing r:id="rId2"/>
  <legacy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3:AC80"/>
  <sheetViews>
    <sheetView zoomScale="60" zoomScaleNormal="60" workbookViewId="0">
      <selection activeCell="B35" sqref="B35"/>
    </sheetView>
  </sheetViews>
  <sheetFormatPr defaultRowHeight="14.4"/>
  <cols>
    <col min="1" max="1" width="1.5546875" customWidth="1"/>
    <col min="2" max="2" width="23.33203125" bestFit="1" customWidth="1"/>
    <col min="3" max="3" width="46.6640625" bestFit="1" customWidth="1"/>
    <col min="4" max="4" width="1.5546875" bestFit="1" customWidth="1"/>
    <col min="5" max="5" width="20.88671875" customWidth="1"/>
    <col min="6" max="6" width="85.5546875" bestFit="1" customWidth="1"/>
    <col min="7" max="7" width="14.5546875" customWidth="1"/>
    <col min="8" max="8" width="9.88671875" bestFit="1" customWidth="1"/>
    <col min="9" max="9" width="9.6640625" bestFit="1" customWidth="1"/>
    <col min="10" max="10" width="18.88671875" bestFit="1" customWidth="1"/>
    <col min="11" max="11" width="9.6640625" bestFit="1" customWidth="1"/>
    <col min="12" max="12" width="1.5546875" bestFit="1" customWidth="1"/>
    <col min="13" max="13" width="27.44140625" bestFit="1" customWidth="1"/>
    <col min="14" max="14" width="35.6640625" bestFit="1" customWidth="1"/>
    <col min="15" max="15" width="1.5546875" customWidth="1"/>
    <col min="16" max="16" width="9.6640625" bestFit="1" customWidth="1"/>
    <col min="17" max="17" width="20" bestFit="1" customWidth="1"/>
    <col min="18" max="18" width="1.5546875" customWidth="1"/>
    <col min="20" max="20" width="18.109375" bestFit="1" customWidth="1"/>
    <col min="21" max="21" width="1.5546875" customWidth="1"/>
    <col min="22" max="22" width="11.33203125" bestFit="1" customWidth="1"/>
    <col min="23" max="23" width="26.88671875" bestFit="1" customWidth="1"/>
    <col min="24" max="24" width="1.5546875" customWidth="1"/>
    <col min="26" max="26" width="11.109375" bestFit="1" customWidth="1"/>
    <col min="27" max="27" width="1.5546875" customWidth="1"/>
    <col min="29" max="29" width="13.33203125" bestFit="1" customWidth="1"/>
  </cols>
  <sheetData>
    <row r="3" spans="2:29" ht="18">
      <c r="B3" s="49" t="s">
        <v>153</v>
      </c>
      <c r="E3" s="49" t="s">
        <v>267</v>
      </c>
      <c r="L3" t="s">
        <v>228</v>
      </c>
      <c r="M3" s="49" t="s">
        <v>208</v>
      </c>
      <c r="P3" s="49" t="s">
        <v>149</v>
      </c>
      <c r="S3" s="49" t="s">
        <v>247</v>
      </c>
      <c r="V3" s="49" t="s">
        <v>271</v>
      </c>
      <c r="Y3" s="49" t="s">
        <v>254</v>
      </c>
      <c r="AB3" s="49" t="s">
        <v>257</v>
      </c>
    </row>
    <row r="4" spans="2:29" ht="15" thickBot="1">
      <c r="B4" s="50" t="s">
        <v>150</v>
      </c>
      <c r="C4" s="50" t="s">
        <v>151</v>
      </c>
      <c r="E4" s="50" t="s">
        <v>150</v>
      </c>
      <c r="F4" s="50" t="s">
        <v>151</v>
      </c>
      <c r="G4" s="50" t="s">
        <v>213</v>
      </c>
      <c r="H4" s="50" t="s">
        <v>214</v>
      </c>
      <c r="I4" s="50" t="s">
        <v>216</v>
      </c>
      <c r="J4" s="50" t="s">
        <v>249</v>
      </c>
      <c r="K4" s="50" t="s">
        <v>215</v>
      </c>
      <c r="M4" s="50" t="s">
        <v>150</v>
      </c>
      <c r="N4" s="50" t="s">
        <v>151</v>
      </c>
      <c r="P4" s="50" t="s">
        <v>150</v>
      </c>
      <c r="Q4" s="50" t="s">
        <v>151</v>
      </c>
      <c r="S4" s="50" t="s">
        <v>150</v>
      </c>
      <c r="T4" s="50" t="s">
        <v>151</v>
      </c>
      <c r="V4" s="50" t="s">
        <v>150</v>
      </c>
      <c r="W4" s="50" t="s">
        <v>151</v>
      </c>
      <c r="Y4" s="50" t="s">
        <v>150</v>
      </c>
      <c r="Z4" s="50" t="s">
        <v>151</v>
      </c>
      <c r="AB4" s="50" t="s">
        <v>150</v>
      </c>
      <c r="AC4" s="50" t="s">
        <v>151</v>
      </c>
    </row>
    <row r="5" spans="2:29">
      <c r="B5" s="51" t="s">
        <v>154</v>
      </c>
      <c r="C5" s="51" t="s">
        <v>59</v>
      </c>
      <c r="E5" s="51" t="str">
        <f t="shared" ref="E5" si="0">I5&amp;H5&amp;J5</f>
        <v>IMPCOABIT</v>
      </c>
      <c r="F5" t="str">
        <f t="shared" ref="F5:F19" si="1">G5 &amp; " of " &amp; VLOOKUP(H5,$B$5:$C$80,2,FALSE) &amp; IF(J5&lt;&gt;0,IF(VLOOKUP(J5,$V$5:$W$12,2,FALSE)&lt;&gt;""," - " &amp; VLOOKUP(J5,$V$5:$W$12,2,FALSE),""),"")</f>
        <v xml:space="preserve">Import of Bituminous Coal </v>
      </c>
      <c r="G5" s="51" t="str">
        <f t="shared" ref="G5:G23" si="2">VLOOKUP(I5,$S$5:$T$10,2,FALSE)</f>
        <v>Import</v>
      </c>
      <c r="H5" s="51" t="str">
        <f>B38</f>
        <v>COABIT</v>
      </c>
      <c r="I5" s="51" t="str">
        <f t="shared" ref="I5:I23" si="3">$S$6</f>
        <v>IMP</v>
      </c>
      <c r="J5" s="52"/>
      <c r="K5" s="51" t="s">
        <v>13</v>
      </c>
      <c r="M5" s="51" t="s">
        <v>209</v>
      </c>
      <c r="N5" s="51" t="s">
        <v>262</v>
      </c>
      <c r="P5" s="51" t="s">
        <v>206</v>
      </c>
      <c r="Q5" s="51" t="s">
        <v>207</v>
      </c>
      <c r="S5" s="51" t="s">
        <v>9</v>
      </c>
      <c r="T5" s="51" t="s">
        <v>284</v>
      </c>
      <c r="V5" s="51" t="s">
        <v>248</v>
      </c>
      <c r="W5" s="51" t="s">
        <v>272</v>
      </c>
      <c r="Y5" s="51" t="s">
        <v>252</v>
      </c>
      <c r="Z5" s="51" t="s">
        <v>255</v>
      </c>
      <c r="AB5" s="51" t="s">
        <v>258</v>
      </c>
      <c r="AC5" s="51" t="s">
        <v>260</v>
      </c>
    </row>
    <row r="6" spans="2:29">
      <c r="B6" s="51" t="s">
        <v>155</v>
      </c>
      <c r="C6" s="51" t="s">
        <v>156</v>
      </c>
      <c r="E6" s="51" t="str">
        <f>I6&amp;H6&amp;J6</f>
        <v>IMPCOAHAR</v>
      </c>
      <c r="F6" t="str">
        <f t="shared" si="1"/>
        <v xml:space="preserve">Import of Hard Coal / Antracite </v>
      </c>
      <c r="G6" s="51" t="str">
        <f t="shared" si="2"/>
        <v>Import</v>
      </c>
      <c r="H6" s="51" t="str">
        <f>B39</f>
        <v>COAHAR</v>
      </c>
      <c r="I6" s="51" t="str">
        <f t="shared" si="3"/>
        <v>IMP</v>
      </c>
      <c r="J6" s="52"/>
      <c r="K6" s="51" t="s">
        <v>13</v>
      </c>
      <c r="M6" s="51" t="s">
        <v>237</v>
      </c>
      <c r="N6" s="51" t="s">
        <v>263</v>
      </c>
      <c r="P6" s="51" t="s">
        <v>152</v>
      </c>
      <c r="Q6" s="51" t="s">
        <v>103</v>
      </c>
      <c r="S6" s="51" t="s">
        <v>13</v>
      </c>
      <c r="T6" s="51" t="s">
        <v>268</v>
      </c>
      <c r="V6" s="51" t="s">
        <v>391</v>
      </c>
      <c r="W6" s="51" t="s">
        <v>393</v>
      </c>
      <c r="Y6" s="51" t="s">
        <v>253</v>
      </c>
      <c r="Z6" s="51" t="s">
        <v>256</v>
      </c>
      <c r="AB6" s="51" t="s">
        <v>259</v>
      </c>
      <c r="AC6" s="51" t="s">
        <v>261</v>
      </c>
    </row>
    <row r="7" spans="2:29">
      <c r="B7" s="51" t="s">
        <v>157</v>
      </c>
      <c r="C7" s="51" t="s">
        <v>158</v>
      </c>
      <c r="E7" s="51" t="str">
        <f t="shared" ref="E7:E8" si="4">I7&amp;H7&amp;J7</f>
        <v>IMPCOACOK</v>
      </c>
      <c r="F7" t="str">
        <f t="shared" si="1"/>
        <v xml:space="preserve">Import of Coke Coal </v>
      </c>
      <c r="G7" s="51" t="str">
        <f t="shared" si="2"/>
        <v>Import</v>
      </c>
      <c r="H7" s="51" t="str">
        <f>B40</f>
        <v>COACOK</v>
      </c>
      <c r="I7" s="51" t="str">
        <f t="shared" si="3"/>
        <v>IMP</v>
      </c>
      <c r="J7" s="52"/>
      <c r="K7" s="51" t="s">
        <v>13</v>
      </c>
      <c r="M7" s="51" t="s">
        <v>210</v>
      </c>
      <c r="N7" s="51" t="s">
        <v>264</v>
      </c>
      <c r="P7" s="51"/>
      <c r="Q7" s="51"/>
      <c r="S7" s="51" t="s">
        <v>53</v>
      </c>
      <c r="T7" s="51" t="s">
        <v>269</v>
      </c>
      <c r="V7" s="51" t="s">
        <v>273</v>
      </c>
      <c r="W7" s="51"/>
      <c r="Y7" s="51"/>
      <c r="Z7" s="51"/>
      <c r="AB7" s="51"/>
      <c r="AC7" s="51"/>
    </row>
    <row r="8" spans="2:29">
      <c r="B8" s="51" t="s">
        <v>159</v>
      </c>
      <c r="C8" s="51" t="s">
        <v>160</v>
      </c>
      <c r="E8" s="51" t="str">
        <f t="shared" si="4"/>
        <v>IMPCOALIG</v>
      </c>
      <c r="F8" t="str">
        <f t="shared" si="1"/>
        <v xml:space="preserve">Import of Lignite /  Brown Coal </v>
      </c>
      <c r="G8" s="51" t="str">
        <f t="shared" si="2"/>
        <v>Import</v>
      </c>
      <c r="H8" s="51" t="str">
        <f>B41</f>
        <v>COALIG</v>
      </c>
      <c r="I8" s="51" t="str">
        <f t="shared" si="3"/>
        <v>IMP</v>
      </c>
      <c r="J8" s="52"/>
      <c r="K8" s="51" t="s">
        <v>13</v>
      </c>
      <c r="M8" s="51" t="s">
        <v>265</v>
      </c>
      <c r="N8" t="s">
        <v>266</v>
      </c>
      <c r="P8" s="51"/>
      <c r="Q8" s="51"/>
      <c r="S8" s="51" t="s">
        <v>282</v>
      </c>
      <c r="T8" s="51" t="s">
        <v>283</v>
      </c>
      <c r="V8" t="s">
        <v>285</v>
      </c>
      <c r="W8" t="s">
        <v>286</v>
      </c>
    </row>
    <row r="9" spans="2:29">
      <c r="B9" s="51" t="s">
        <v>161</v>
      </c>
      <c r="C9" s="51" t="s">
        <v>162</v>
      </c>
      <c r="E9" s="51" t="str">
        <f>I9&amp;H9&amp;J9</f>
        <v>IMPOILCRD</v>
      </c>
      <c r="F9" t="str">
        <f t="shared" si="1"/>
        <v xml:space="preserve">Import of Crude Oil </v>
      </c>
      <c r="G9" s="51" t="str">
        <f t="shared" si="2"/>
        <v>Import</v>
      </c>
      <c r="H9" s="51" t="str">
        <f>B43</f>
        <v>OILCRD</v>
      </c>
      <c r="I9" s="51" t="str">
        <f t="shared" si="3"/>
        <v>IMP</v>
      </c>
      <c r="J9" s="52"/>
      <c r="K9" s="51" t="s">
        <v>13</v>
      </c>
      <c r="M9" s="51" t="s">
        <v>211</v>
      </c>
      <c r="N9" s="51" t="s">
        <v>233</v>
      </c>
      <c r="S9" s="51" t="s">
        <v>270</v>
      </c>
      <c r="T9" s="51" t="s">
        <v>281</v>
      </c>
      <c r="V9" s="51" t="s">
        <v>394</v>
      </c>
      <c r="W9" s="51" t="s">
        <v>392</v>
      </c>
    </row>
    <row r="10" spans="2:29">
      <c r="B10" s="51" t="s">
        <v>163</v>
      </c>
      <c r="C10" s="51" t="s">
        <v>164</v>
      </c>
      <c r="E10" s="51" t="str">
        <f>I10&amp;H10&amp;J10</f>
        <v>IMPOILKER</v>
      </c>
      <c r="F10" t="str">
        <f t="shared" si="1"/>
        <v xml:space="preserve">Import of Kerosene </v>
      </c>
      <c r="G10" s="51" t="str">
        <f t="shared" si="2"/>
        <v>Import</v>
      </c>
      <c r="H10" s="51" t="str">
        <f t="shared" ref="H10:H15" si="5">B45</f>
        <v>OILKER</v>
      </c>
      <c r="I10" s="51" t="str">
        <f t="shared" si="3"/>
        <v>IMP</v>
      </c>
      <c r="J10" s="52"/>
      <c r="K10" s="51" t="s">
        <v>13</v>
      </c>
      <c r="M10" s="51" t="s">
        <v>212</v>
      </c>
      <c r="N10" s="51" t="s">
        <v>234</v>
      </c>
      <c r="S10" s="51"/>
      <c r="T10" s="51"/>
      <c r="V10" s="51"/>
      <c r="W10" s="51"/>
    </row>
    <row r="11" spans="2:29">
      <c r="B11" s="51" t="s">
        <v>165</v>
      </c>
      <c r="C11" s="51" t="s">
        <v>58</v>
      </c>
      <c r="E11" s="51" t="str">
        <f>I11&amp;H11&amp;J11</f>
        <v>IMPOILHFO</v>
      </c>
      <c r="F11" t="str">
        <f t="shared" si="1"/>
        <v xml:space="preserve">Import of Heavy Fuel Oil </v>
      </c>
      <c r="G11" s="51" t="str">
        <f t="shared" si="2"/>
        <v>Import</v>
      </c>
      <c r="H11" s="51" t="str">
        <f t="shared" si="5"/>
        <v>OILHFO</v>
      </c>
      <c r="I11" s="51" t="str">
        <f t="shared" si="3"/>
        <v>IMP</v>
      </c>
      <c r="J11" s="52"/>
      <c r="K11" s="51" t="s">
        <v>13</v>
      </c>
      <c r="M11" s="51" t="s">
        <v>245</v>
      </c>
      <c r="N11" s="51" t="s">
        <v>246</v>
      </c>
      <c r="W11" s="51"/>
    </row>
    <row r="12" spans="2:29">
      <c r="B12" s="51" t="s">
        <v>166</v>
      </c>
      <c r="C12" s="51" t="s">
        <v>167</v>
      </c>
      <c r="E12" s="51" t="str">
        <f>I12&amp;H12&amp;J12</f>
        <v>IMPOILDST</v>
      </c>
      <c r="F12" t="str">
        <f t="shared" si="1"/>
        <v xml:space="preserve">Import of Diesel Oil </v>
      </c>
      <c r="G12" s="51" t="str">
        <f t="shared" si="2"/>
        <v>Import</v>
      </c>
      <c r="H12" s="51" t="str">
        <f t="shared" si="5"/>
        <v>OILDST</v>
      </c>
      <c r="I12" s="51" t="str">
        <f t="shared" si="3"/>
        <v>IMP</v>
      </c>
      <c r="J12" s="52"/>
      <c r="K12" s="51" t="s">
        <v>13</v>
      </c>
      <c r="M12" s="51" t="s">
        <v>229</v>
      </c>
      <c r="N12" t="s">
        <v>232</v>
      </c>
      <c r="V12" s="51"/>
      <c r="W12" s="51"/>
    </row>
    <row r="13" spans="2:29">
      <c r="B13" s="51" t="s">
        <v>250</v>
      </c>
      <c r="C13" s="51" t="s">
        <v>251</v>
      </c>
      <c r="E13" s="51" t="str">
        <f t="shared" ref="E13:E14" si="6">I13&amp;H13&amp;J13</f>
        <v>IMPOILLPG</v>
      </c>
      <c r="F13" t="str">
        <f t="shared" si="1"/>
        <v xml:space="preserve">Import of Liquified Petroleum Gas </v>
      </c>
      <c r="G13" s="51" t="str">
        <f t="shared" si="2"/>
        <v>Import</v>
      </c>
      <c r="H13" s="51" t="str">
        <f t="shared" si="5"/>
        <v>OILLPG</v>
      </c>
      <c r="I13" s="51" t="str">
        <f t="shared" si="3"/>
        <v>IMP</v>
      </c>
      <c r="J13" s="52"/>
      <c r="K13" s="51" t="s">
        <v>13</v>
      </c>
      <c r="M13" s="51" t="s">
        <v>230</v>
      </c>
      <c r="N13" t="s">
        <v>235</v>
      </c>
    </row>
    <row r="14" spans="2:29">
      <c r="B14" s="51" t="s">
        <v>168</v>
      </c>
      <c r="C14" t="s">
        <v>169</v>
      </c>
      <c r="E14" s="51" t="str">
        <f t="shared" si="6"/>
        <v>IMPOILGSL</v>
      </c>
      <c r="F14" t="str">
        <f t="shared" si="1"/>
        <v xml:space="preserve">Import of Gasoline </v>
      </c>
      <c r="G14" s="51" t="str">
        <f t="shared" si="2"/>
        <v>Import</v>
      </c>
      <c r="H14" s="51" t="str">
        <f t="shared" si="5"/>
        <v>OILGSL</v>
      </c>
      <c r="I14" s="51" t="str">
        <f t="shared" si="3"/>
        <v>IMP</v>
      </c>
      <c r="J14" s="52"/>
      <c r="K14" s="51" t="s">
        <v>13</v>
      </c>
      <c r="M14" s="51" t="s">
        <v>231</v>
      </c>
      <c r="N14" t="s">
        <v>236</v>
      </c>
    </row>
    <row r="15" spans="2:29">
      <c r="B15" s="51" t="s">
        <v>170</v>
      </c>
      <c r="C15" s="51" t="s">
        <v>171</v>
      </c>
      <c r="E15" s="51" t="str">
        <f t="shared" ref="E15" si="7">I15&amp;H15&amp;J15</f>
        <v>IMPOILCOK</v>
      </c>
      <c r="F15" t="str">
        <f t="shared" si="1"/>
        <v xml:space="preserve">Import of Petroleum Coke </v>
      </c>
      <c r="G15" s="51" t="str">
        <f t="shared" si="2"/>
        <v>Import</v>
      </c>
      <c r="H15" s="51" t="str">
        <f t="shared" si="5"/>
        <v>OILCOK</v>
      </c>
      <c r="I15" s="51" t="str">
        <f t="shared" si="3"/>
        <v>IMP</v>
      </c>
      <c r="J15" s="52"/>
      <c r="K15" s="51" t="s">
        <v>13</v>
      </c>
    </row>
    <row r="16" spans="2:29">
      <c r="B16" s="51" t="s">
        <v>172</v>
      </c>
      <c r="C16" s="51" t="s">
        <v>173</v>
      </c>
      <c r="E16" s="51" t="str">
        <f>I16&amp;H16&amp;J16</f>
        <v>IMPOILNEU</v>
      </c>
      <c r="F16" t="str">
        <f t="shared" si="1"/>
        <v>Import of Oil for Non-Energy uses</v>
      </c>
      <c r="G16" s="51" t="str">
        <f t="shared" si="2"/>
        <v>Import</v>
      </c>
      <c r="H16" s="51" t="str">
        <f>B52</f>
        <v>OILNEU</v>
      </c>
      <c r="I16" s="51" t="str">
        <f t="shared" si="3"/>
        <v>IMP</v>
      </c>
      <c r="J16" s="52"/>
      <c r="K16" s="51" t="s">
        <v>13</v>
      </c>
    </row>
    <row r="17" spans="2:11">
      <c r="B17" s="51" t="s">
        <v>174</v>
      </c>
      <c r="C17" s="51" t="s">
        <v>240</v>
      </c>
      <c r="E17" s="51" t="str">
        <f>I17&amp;H17&amp;J17</f>
        <v>IMPGASNAT_UK</v>
      </c>
      <c r="F17" t="str">
        <f t="shared" si="1"/>
        <v>Import of Natural Gas  - UK</v>
      </c>
      <c r="G17" s="51" t="str">
        <f t="shared" si="2"/>
        <v>Import</v>
      </c>
      <c r="H17" s="51" t="str">
        <f>B53</f>
        <v>GASNAT</v>
      </c>
      <c r="I17" s="51" t="str">
        <f t="shared" si="3"/>
        <v>IMP</v>
      </c>
      <c r="J17" s="51" t="str">
        <f>V5</f>
        <v>_UK</v>
      </c>
      <c r="K17" s="51" t="s">
        <v>13</v>
      </c>
    </row>
    <row r="18" spans="2:11">
      <c r="B18" s="51" t="s">
        <v>175</v>
      </c>
      <c r="C18" s="51" t="s">
        <v>176</v>
      </c>
      <c r="E18" s="51" t="str">
        <f>I18&amp;H18&amp;J18</f>
        <v>IMPGASLNG_GLOBAL</v>
      </c>
      <c r="F18" t="str">
        <f t="shared" si="1"/>
        <v xml:space="preserve">Import of Liquified Natural Gas </v>
      </c>
      <c r="G18" s="51" t="str">
        <f t="shared" si="2"/>
        <v>Import</v>
      </c>
      <c r="H18" s="51" t="str">
        <f>B54</f>
        <v>GASLNG</v>
      </c>
      <c r="I18" s="51" t="str">
        <f t="shared" si="3"/>
        <v>IMP</v>
      </c>
      <c r="J18" s="51" t="str">
        <f>V7</f>
        <v>_GLOBAL</v>
      </c>
      <c r="K18" s="51" t="s">
        <v>13</v>
      </c>
    </row>
    <row r="19" spans="2:11">
      <c r="B19" s="51" t="s">
        <v>177</v>
      </c>
      <c r="C19" s="51" t="s">
        <v>178</v>
      </c>
      <c r="E19" s="51" t="str">
        <f>I19&amp;H19&amp;J19</f>
        <v>IMPNUCURM</v>
      </c>
      <c r="F19" t="str">
        <f t="shared" si="1"/>
        <v>Import of Uranium</v>
      </c>
      <c r="G19" s="51" t="str">
        <f t="shared" si="2"/>
        <v>Import</v>
      </c>
      <c r="H19" s="51" t="str">
        <f>B55</f>
        <v>NUCURM</v>
      </c>
      <c r="I19" s="51" t="str">
        <f t="shared" si="3"/>
        <v>IMP</v>
      </c>
      <c r="J19" s="51"/>
      <c r="K19" s="51" t="s">
        <v>13</v>
      </c>
    </row>
    <row r="20" spans="2:11">
      <c r="B20" s="51" t="s">
        <v>242</v>
      </c>
      <c r="C20" s="51" t="s">
        <v>179</v>
      </c>
      <c r="E20" s="51" t="str">
        <f>I20&amp;H20&amp;J20</f>
        <v>IMPBIOETH1G</v>
      </c>
      <c r="F20" t="str">
        <f>G20 &amp; " of " &amp; VLOOKUP(H20,$B$5:$C$80,2,FALSE)</f>
        <v>Import of Ethanol</v>
      </c>
      <c r="G20" s="51" t="str">
        <f t="shared" si="2"/>
        <v>Import</v>
      </c>
      <c r="H20" s="51" t="str">
        <f>B62</f>
        <v>BIOETH1G</v>
      </c>
      <c r="I20" s="51" t="str">
        <f t="shared" si="3"/>
        <v>IMP</v>
      </c>
      <c r="J20" s="51"/>
      <c r="K20" s="51" t="s">
        <v>13</v>
      </c>
    </row>
    <row r="21" spans="2:11">
      <c r="B21" s="51" t="s">
        <v>241</v>
      </c>
      <c r="C21" s="51" t="s">
        <v>180</v>
      </c>
      <c r="E21" s="51" t="str">
        <f t="shared" ref="E21" si="8">I21&amp;H21&amp;J21</f>
        <v>IMPBIODST1G</v>
      </c>
      <c r="F21" t="str">
        <f t="shared" ref="F21:F66" si="9">G21 &amp; " of " &amp; VLOOKUP(H21,$B$5:$C$80,2,FALSE) &amp; IF(J21&lt;&gt;0,IF(VLOOKUP(J21,$V$5:$W$12,2,FALSE)&lt;&gt;""," - " &amp; VLOOKUP(J21,$V$5:$W$12,2,FALSE),""),"")</f>
        <v>Import of Biodiesel</v>
      </c>
      <c r="G21" s="51" t="str">
        <f t="shared" si="2"/>
        <v>Import</v>
      </c>
      <c r="H21" s="51" t="str">
        <f>B63</f>
        <v>BIODST1G</v>
      </c>
      <c r="I21" s="51" t="str">
        <f t="shared" si="3"/>
        <v>IMP</v>
      </c>
      <c r="J21" s="51"/>
      <c r="K21" s="51" t="s">
        <v>13</v>
      </c>
    </row>
    <row r="22" spans="2:11">
      <c r="B22" s="51" t="s">
        <v>172</v>
      </c>
      <c r="C22" s="51" t="s">
        <v>181</v>
      </c>
      <c r="E22" s="51" t="str">
        <f t="shared" ref="E22:E28" si="10">I22&amp;H22&amp;J22</f>
        <v>IMPBIOWPE</v>
      </c>
      <c r="F22" t="str">
        <f t="shared" si="9"/>
        <v xml:space="preserve">Import of Wood Pellets </v>
      </c>
      <c r="G22" s="51" t="str">
        <f t="shared" si="2"/>
        <v>Import</v>
      </c>
      <c r="H22" s="51" t="str">
        <f>B69</f>
        <v>BIOWPE</v>
      </c>
      <c r="I22" s="51" t="str">
        <f t="shared" si="3"/>
        <v>IMP</v>
      </c>
      <c r="J22" s="51"/>
      <c r="K22" s="51" t="s">
        <v>13</v>
      </c>
    </row>
    <row r="23" spans="2:11">
      <c r="B23" s="51" t="s">
        <v>182</v>
      </c>
      <c r="C23" s="51" t="s">
        <v>183</v>
      </c>
      <c r="E23" s="51" t="str">
        <f t="shared" si="10"/>
        <v>IMPBIOWCH</v>
      </c>
      <c r="F23" t="str">
        <f t="shared" si="9"/>
        <v xml:space="preserve">Import of Wood Chip </v>
      </c>
      <c r="G23" s="51" t="str">
        <f t="shared" si="2"/>
        <v>Import</v>
      </c>
      <c r="H23" s="51" t="str">
        <f>B70</f>
        <v>BIOWCH</v>
      </c>
      <c r="I23" s="51" t="str">
        <f t="shared" si="3"/>
        <v>IMP</v>
      </c>
      <c r="J23" s="51"/>
      <c r="K23" s="51" t="s">
        <v>13</v>
      </c>
    </row>
    <row r="24" spans="2:11">
      <c r="B24" s="51" t="s">
        <v>184</v>
      </c>
      <c r="C24" s="51" t="s">
        <v>185</v>
      </c>
      <c r="E24" s="51" t="str">
        <f t="shared" si="10"/>
        <v>MINGASNAT</v>
      </c>
      <c r="F24" t="str">
        <f t="shared" si="9"/>
        <v xml:space="preserve">Domestic Potential of Natural Gas </v>
      </c>
      <c r="G24" s="51" t="str">
        <f t="shared" ref="G24:G55" si="11">VLOOKUP(I24,$S$5:$T$10,2,FALSE)</f>
        <v>Domestic Potential</v>
      </c>
      <c r="H24" s="51" t="str">
        <f>B53</f>
        <v>GASNAT</v>
      </c>
      <c r="I24" s="51" t="str">
        <f t="shared" ref="I24:I65" si="12">$S$5</f>
        <v>MIN</v>
      </c>
      <c r="J24" s="51"/>
      <c r="K24" s="51" t="s">
        <v>9</v>
      </c>
    </row>
    <row r="25" spans="2:11">
      <c r="B25" s="64" t="s">
        <v>186</v>
      </c>
      <c r="C25" s="66" t="s">
        <v>187</v>
      </c>
      <c r="E25" s="51" t="str">
        <f t="shared" si="10"/>
        <v>MINGASNAT</v>
      </c>
      <c r="F25" t="str">
        <f t="shared" si="9"/>
        <v xml:space="preserve">Domestic Potential of Natural Gas </v>
      </c>
      <c r="G25" s="51" t="str">
        <f t="shared" si="11"/>
        <v>Domestic Potential</v>
      </c>
      <c r="H25" s="51" t="str">
        <f>B53</f>
        <v>GASNAT</v>
      </c>
      <c r="I25" s="51" t="str">
        <f t="shared" si="12"/>
        <v>MIN</v>
      </c>
      <c r="J25" s="51"/>
      <c r="K25" s="51" t="s">
        <v>9</v>
      </c>
    </row>
    <row r="26" spans="2:11">
      <c r="B26" s="64" t="s">
        <v>188</v>
      </c>
      <c r="C26" s="66" t="s">
        <v>189</v>
      </c>
      <c r="E26" s="51" t="str">
        <f t="shared" si="10"/>
        <v>MINPEAT</v>
      </c>
      <c r="F26" t="str">
        <f t="shared" si="9"/>
        <v xml:space="preserve">Domestic Potential of Peat </v>
      </c>
      <c r="G26" s="51" t="str">
        <f t="shared" si="11"/>
        <v>Domestic Potential</v>
      </c>
      <c r="H26" s="51" t="str">
        <f>B42</f>
        <v>PEAT</v>
      </c>
      <c r="I26" s="51" t="str">
        <f t="shared" si="12"/>
        <v>MIN</v>
      </c>
      <c r="J26" s="51"/>
      <c r="K26" s="51" t="s">
        <v>9</v>
      </c>
    </row>
    <row r="27" spans="2:11">
      <c r="B27" s="64" t="s">
        <v>190</v>
      </c>
      <c r="C27" s="64" t="s">
        <v>191</v>
      </c>
      <c r="E27" s="51" t="str">
        <f t="shared" si="10"/>
        <v>MINPEAT</v>
      </c>
      <c r="F27" t="str">
        <f t="shared" si="9"/>
        <v xml:space="preserve">Domestic Potential of Peat </v>
      </c>
      <c r="G27" s="51" t="str">
        <f t="shared" si="11"/>
        <v>Domestic Potential</v>
      </c>
      <c r="H27" s="51" t="str">
        <f>B42</f>
        <v>PEAT</v>
      </c>
      <c r="I27" s="51" t="str">
        <f t="shared" si="12"/>
        <v>MIN</v>
      </c>
      <c r="J27" s="51"/>
      <c r="K27" s="51" t="s">
        <v>9</v>
      </c>
    </row>
    <row r="28" spans="2:11">
      <c r="B28" s="64" t="s">
        <v>192</v>
      </c>
      <c r="C28" s="64" t="s">
        <v>193</v>
      </c>
      <c r="E28" s="51" t="str">
        <f t="shared" si="10"/>
        <v>MINRENHYD</v>
      </c>
      <c r="F28" t="str">
        <f t="shared" si="9"/>
        <v xml:space="preserve">Domestic Potential of Hydro </v>
      </c>
      <c r="G28" s="51" t="str">
        <f t="shared" si="11"/>
        <v>Domestic Potential</v>
      </c>
      <c r="H28" s="51" t="str">
        <f t="shared" ref="H28:H33" si="13">B56</f>
        <v>RENHYD</v>
      </c>
      <c r="I28" s="51" t="str">
        <f t="shared" si="12"/>
        <v>MIN</v>
      </c>
      <c r="J28" s="51"/>
      <c r="K28" s="51" t="s">
        <v>9</v>
      </c>
    </row>
    <row r="29" spans="2:11">
      <c r="B29" s="64" t="s">
        <v>194</v>
      </c>
      <c r="C29" s="66" t="s">
        <v>195</v>
      </c>
      <c r="E29" s="51" t="str">
        <f t="shared" ref="E29:E34" si="14">I29&amp;H29&amp;J29</f>
        <v>MINRENWIN</v>
      </c>
      <c r="F29" t="str">
        <f t="shared" si="9"/>
        <v xml:space="preserve">Domestic Potential of Wind </v>
      </c>
      <c r="G29" s="51" t="str">
        <f t="shared" si="11"/>
        <v>Domestic Potential</v>
      </c>
      <c r="H29" s="51" t="str">
        <f t="shared" si="13"/>
        <v>RENWIN</v>
      </c>
      <c r="I29" s="51" t="str">
        <f t="shared" si="12"/>
        <v>MIN</v>
      </c>
      <c r="J29" s="51"/>
      <c r="K29" s="51" t="s">
        <v>9</v>
      </c>
    </row>
    <row r="30" spans="2:11">
      <c r="B30" s="64" t="s">
        <v>196</v>
      </c>
      <c r="C30" s="66" t="s">
        <v>197</v>
      </c>
      <c r="E30" s="51" t="str">
        <f t="shared" si="14"/>
        <v>MINRENSOL</v>
      </c>
      <c r="F30" t="str">
        <f t="shared" si="9"/>
        <v xml:space="preserve">Domestic Potential of Solar </v>
      </c>
      <c r="G30" s="51" t="str">
        <f t="shared" si="11"/>
        <v>Domestic Potential</v>
      </c>
      <c r="H30" s="51" t="str">
        <f t="shared" si="13"/>
        <v>RENSOL</v>
      </c>
      <c r="I30" s="51" t="str">
        <f t="shared" si="12"/>
        <v>MIN</v>
      </c>
      <c r="J30" s="51"/>
      <c r="K30" s="51" t="s">
        <v>9</v>
      </c>
    </row>
    <row r="31" spans="2:11">
      <c r="B31" s="64" t="s">
        <v>198</v>
      </c>
      <c r="C31" s="51" t="s">
        <v>199</v>
      </c>
      <c r="E31" s="51" t="str">
        <f t="shared" si="14"/>
        <v>MINMSWAS</v>
      </c>
      <c r="F31" t="str">
        <f t="shared" si="9"/>
        <v xml:space="preserve">Domestic Potential of Municipal Solid Waste </v>
      </c>
      <c r="G31" s="51" t="str">
        <f t="shared" si="11"/>
        <v>Domestic Potential</v>
      </c>
      <c r="H31" s="51" t="str">
        <f t="shared" si="13"/>
        <v>MSWAS</v>
      </c>
      <c r="I31" s="51" t="str">
        <f t="shared" si="12"/>
        <v>MIN</v>
      </c>
      <c r="J31" s="51"/>
      <c r="K31" s="51" t="s">
        <v>9</v>
      </c>
    </row>
    <row r="32" spans="2:11">
      <c r="B32" s="64" t="s">
        <v>200</v>
      </c>
      <c r="C32" s="51" t="s">
        <v>201</v>
      </c>
      <c r="E32" s="51" t="str">
        <f t="shared" si="14"/>
        <v>MINRENOCE</v>
      </c>
      <c r="F32" t="str">
        <f t="shared" si="9"/>
        <v xml:space="preserve">Domestic Potential of Ocean </v>
      </c>
      <c r="G32" s="51" t="str">
        <f t="shared" si="11"/>
        <v>Domestic Potential</v>
      </c>
      <c r="H32" s="51" t="str">
        <f t="shared" si="13"/>
        <v>RENOCE</v>
      </c>
      <c r="I32" s="51" t="str">
        <f t="shared" si="12"/>
        <v>MIN</v>
      </c>
      <c r="J32" s="51"/>
      <c r="K32" s="51" t="s">
        <v>9</v>
      </c>
    </row>
    <row r="33" spans="2:20">
      <c r="B33" s="64" t="s">
        <v>202</v>
      </c>
      <c r="C33" s="51" t="s">
        <v>203</v>
      </c>
      <c r="E33" s="51" t="str">
        <f t="shared" si="14"/>
        <v>MINRENAHT</v>
      </c>
      <c r="F33" t="str">
        <f t="shared" si="9"/>
        <v>Domestic Potential of Ambient Heat</v>
      </c>
      <c r="G33" s="51" t="str">
        <f t="shared" si="11"/>
        <v>Domestic Potential</v>
      </c>
      <c r="H33" s="51" t="str">
        <f t="shared" si="13"/>
        <v>RENAHT</v>
      </c>
      <c r="I33" s="51" t="str">
        <f t="shared" si="12"/>
        <v>MIN</v>
      </c>
      <c r="J33" s="51"/>
      <c r="K33" s="51" t="s">
        <v>9</v>
      </c>
    </row>
    <row r="34" spans="2:20">
      <c r="B34" s="64" t="s">
        <v>204</v>
      </c>
      <c r="C34" s="51" t="s">
        <v>144</v>
      </c>
      <c r="E34" s="51" t="str">
        <f t="shared" si="14"/>
        <v>MINBIOWOO1</v>
      </c>
      <c r="F34" t="str">
        <f t="shared" si="9"/>
        <v>Domestic Potential of Sawmill residues</v>
      </c>
      <c r="G34" s="51" t="str">
        <f t="shared" si="11"/>
        <v>Domestic Potential</v>
      </c>
      <c r="H34" s="51" t="str">
        <f>$B$66</f>
        <v>BIOWOO1</v>
      </c>
      <c r="I34" s="51" t="str">
        <f t="shared" si="12"/>
        <v>MIN</v>
      </c>
      <c r="J34" s="51"/>
      <c r="K34" s="51" t="s">
        <v>9</v>
      </c>
    </row>
    <row r="35" spans="2:20">
      <c r="B35" s="64" t="s">
        <v>152</v>
      </c>
      <c r="C35" s="51" t="s">
        <v>103</v>
      </c>
      <c r="E35" s="51" t="str">
        <f t="shared" ref="E35:E43" si="15">I35&amp;H35&amp;J35</f>
        <v>MINBIOWOO1</v>
      </c>
      <c r="F35" t="str">
        <f t="shared" si="9"/>
        <v>Domestic Potential of Sawmill residues</v>
      </c>
      <c r="G35" s="51" t="str">
        <f t="shared" si="11"/>
        <v>Domestic Potential</v>
      </c>
      <c r="H35" s="51" t="str">
        <f>$B$66</f>
        <v>BIOWOO1</v>
      </c>
      <c r="I35" s="51" t="str">
        <f t="shared" si="12"/>
        <v>MIN</v>
      </c>
      <c r="J35" s="51"/>
      <c r="K35" s="51" t="s">
        <v>9</v>
      </c>
    </row>
    <row r="36" spans="2:20">
      <c r="B36" s="64" t="s">
        <v>205</v>
      </c>
      <c r="C36" s="51" t="s">
        <v>104</v>
      </c>
      <c r="E36" s="51" t="str">
        <f t="shared" si="15"/>
        <v>MINBIOWOO1</v>
      </c>
      <c r="F36" t="str">
        <f t="shared" si="9"/>
        <v>Domestic Potential of Sawmill residues</v>
      </c>
      <c r="G36" s="51" t="str">
        <f t="shared" si="11"/>
        <v>Domestic Potential</v>
      </c>
      <c r="H36" s="51" t="str">
        <f>$B$66</f>
        <v>BIOWOO1</v>
      </c>
      <c r="I36" s="51" t="str">
        <f t="shared" si="12"/>
        <v>MIN</v>
      </c>
      <c r="J36" s="51"/>
      <c r="K36" s="51" t="s">
        <v>9</v>
      </c>
      <c r="M36" s="4"/>
      <c r="N36" s="4"/>
      <c r="O36" s="4"/>
      <c r="P36" s="4"/>
      <c r="Q36" s="40"/>
      <c r="R36" s="5"/>
      <c r="S36" s="4"/>
      <c r="T36" s="40"/>
    </row>
    <row r="37" spans="2:20">
      <c r="B37" s="65" t="s">
        <v>238</v>
      </c>
      <c r="C37" s="51" t="s">
        <v>239</v>
      </c>
      <c r="E37" s="51" t="str">
        <f t="shared" si="15"/>
        <v>MINBIOWOO2</v>
      </c>
      <c r="F37" t="str">
        <f t="shared" si="9"/>
        <v>Domestic Potential of Post-Consumer Recycled Wood</v>
      </c>
      <c r="G37" s="51" t="str">
        <f t="shared" si="11"/>
        <v>Domestic Potential</v>
      </c>
      <c r="H37" s="51" t="str">
        <f>$B$67</f>
        <v>BIOWOO2</v>
      </c>
      <c r="I37" s="51" t="str">
        <f t="shared" si="12"/>
        <v>MIN</v>
      </c>
      <c r="J37" s="51"/>
      <c r="K37" s="51" t="s">
        <v>9</v>
      </c>
      <c r="M37" s="4"/>
      <c r="N37" s="4"/>
      <c r="O37" s="4"/>
      <c r="P37" s="4"/>
      <c r="Q37" s="4"/>
      <c r="R37" s="5"/>
      <c r="S37" s="4"/>
      <c r="T37" s="4"/>
    </row>
    <row r="38" spans="2:20">
      <c r="B38" s="64" t="s">
        <v>24</v>
      </c>
      <c r="C38" s="51" t="s">
        <v>116</v>
      </c>
      <c r="E38" s="51" t="str">
        <f t="shared" si="15"/>
        <v>MINBIOWOO2</v>
      </c>
      <c r="F38" t="str">
        <f t="shared" si="9"/>
        <v>Domestic Potential of Post-Consumer Recycled Wood</v>
      </c>
      <c r="G38" s="51" t="str">
        <f t="shared" si="11"/>
        <v>Domestic Potential</v>
      </c>
      <c r="H38" s="51" t="str">
        <f>$B$67</f>
        <v>BIOWOO2</v>
      </c>
      <c r="I38" s="51" t="str">
        <f t="shared" si="12"/>
        <v>MIN</v>
      </c>
      <c r="J38" s="51"/>
      <c r="K38" s="51" t="s">
        <v>9</v>
      </c>
      <c r="M38" s="40"/>
      <c r="N38" s="4"/>
      <c r="O38" s="4"/>
      <c r="P38" s="4"/>
      <c r="Q38" s="40"/>
      <c r="R38" s="5"/>
      <c r="S38" s="4"/>
      <c r="T38" s="40"/>
    </row>
    <row r="39" spans="2:20">
      <c r="B39" s="64" t="s">
        <v>26</v>
      </c>
      <c r="C39" s="51" t="s">
        <v>117</v>
      </c>
      <c r="E39" s="51" t="str">
        <f t="shared" si="15"/>
        <v>MINBIOWOO2</v>
      </c>
      <c r="F39" t="str">
        <f t="shared" si="9"/>
        <v>Domestic Potential of Post-Consumer Recycled Wood</v>
      </c>
      <c r="G39" s="51" t="str">
        <f t="shared" si="11"/>
        <v>Domestic Potential</v>
      </c>
      <c r="H39" s="51" t="str">
        <f>$B$67</f>
        <v>BIOWOO2</v>
      </c>
      <c r="I39" s="51" t="str">
        <f t="shared" si="12"/>
        <v>MIN</v>
      </c>
      <c r="J39" s="51"/>
      <c r="K39" s="51" t="s">
        <v>9</v>
      </c>
    </row>
    <row r="40" spans="2:20">
      <c r="B40" s="64" t="s">
        <v>25</v>
      </c>
      <c r="C40" s="51" t="s">
        <v>118</v>
      </c>
      <c r="E40" s="51" t="str">
        <f t="shared" si="15"/>
        <v>MINBIOWOO3</v>
      </c>
      <c r="F40" t="str">
        <f t="shared" si="9"/>
        <v>Domestic Potential of Straw</v>
      </c>
      <c r="G40" s="51" t="str">
        <f t="shared" si="11"/>
        <v>Domestic Potential</v>
      </c>
      <c r="H40" s="51" t="str">
        <f>$B$68</f>
        <v>BIOWOO3</v>
      </c>
      <c r="I40" s="51" t="str">
        <f t="shared" si="12"/>
        <v>MIN</v>
      </c>
      <c r="J40" s="51"/>
      <c r="K40" s="51" t="s">
        <v>9</v>
      </c>
    </row>
    <row r="41" spans="2:20">
      <c r="B41" s="64" t="s">
        <v>146</v>
      </c>
      <c r="C41" s="51" t="s">
        <v>119</v>
      </c>
      <c r="E41" s="51" t="str">
        <f t="shared" si="15"/>
        <v>MINBIOWOO3</v>
      </c>
      <c r="F41" t="str">
        <f t="shared" si="9"/>
        <v>Domestic Potential of Straw</v>
      </c>
      <c r="G41" s="51" t="str">
        <f t="shared" si="11"/>
        <v>Domestic Potential</v>
      </c>
      <c r="H41" s="51" t="str">
        <f>$B$68</f>
        <v>BIOWOO3</v>
      </c>
      <c r="I41" s="51" t="str">
        <f t="shared" si="12"/>
        <v>MIN</v>
      </c>
      <c r="J41" s="51"/>
      <c r="K41" s="51" t="s">
        <v>9</v>
      </c>
    </row>
    <row r="42" spans="2:20">
      <c r="B42" s="64" t="s">
        <v>12</v>
      </c>
      <c r="C42" s="51" t="s">
        <v>120</v>
      </c>
      <c r="E42" s="51" t="str">
        <f t="shared" si="15"/>
        <v>MINBIOWOO3</v>
      </c>
      <c r="F42" t="str">
        <f t="shared" si="9"/>
        <v>Domestic Potential of Straw</v>
      </c>
      <c r="G42" s="51" t="str">
        <f t="shared" si="11"/>
        <v>Domestic Potential</v>
      </c>
      <c r="H42" s="51" t="str">
        <f>$B$68</f>
        <v>BIOWOO3</v>
      </c>
      <c r="I42" s="51" t="str">
        <f t="shared" si="12"/>
        <v>MIN</v>
      </c>
      <c r="J42" s="51"/>
      <c r="K42" s="51" t="s">
        <v>9</v>
      </c>
    </row>
    <row r="43" spans="2:20">
      <c r="B43" s="64" t="s">
        <v>28</v>
      </c>
      <c r="C43" s="51" t="s">
        <v>121</v>
      </c>
      <c r="E43" s="51" t="str">
        <f t="shared" si="15"/>
        <v>MINBIOMSW1</v>
      </c>
      <c r="F43" t="str">
        <f t="shared" si="9"/>
        <v xml:space="preserve">Domestic Potential of Biodegradable Municipal Solid Waste potential - Solid </v>
      </c>
      <c r="G43" s="51" t="str">
        <f t="shared" si="11"/>
        <v>Domestic Potential</v>
      </c>
      <c r="H43" s="51" t="str">
        <f>$B$71</f>
        <v>BIOMSW1</v>
      </c>
      <c r="I43" s="51" t="str">
        <f t="shared" si="12"/>
        <v>MIN</v>
      </c>
      <c r="J43" s="51"/>
      <c r="K43" s="51" t="s">
        <v>9</v>
      </c>
    </row>
    <row r="44" spans="2:20">
      <c r="B44" s="65" t="s">
        <v>105</v>
      </c>
      <c r="C44" s="51" t="s">
        <v>122</v>
      </c>
      <c r="E44" s="51" t="str">
        <f t="shared" ref="E44:E54" si="16">I44&amp;H44&amp;J44</f>
        <v>MINBIOMSW1</v>
      </c>
      <c r="F44" t="str">
        <f t="shared" si="9"/>
        <v xml:space="preserve">Domestic Potential of Biodegradable Municipal Solid Waste potential - Solid </v>
      </c>
      <c r="G44" s="51" t="str">
        <f t="shared" si="11"/>
        <v>Domestic Potential</v>
      </c>
      <c r="H44" s="51" t="str">
        <f>$B$71</f>
        <v>BIOMSW1</v>
      </c>
      <c r="I44" s="51" t="str">
        <f t="shared" si="12"/>
        <v>MIN</v>
      </c>
      <c r="J44" s="51"/>
      <c r="K44" s="51" t="s">
        <v>9</v>
      </c>
    </row>
    <row r="45" spans="2:20">
      <c r="B45" s="64" t="s">
        <v>32</v>
      </c>
      <c r="C45" s="51" t="s">
        <v>123</v>
      </c>
      <c r="E45" s="51" t="str">
        <f t="shared" si="16"/>
        <v>MINBIOMSW1</v>
      </c>
      <c r="F45" t="str">
        <f t="shared" si="9"/>
        <v xml:space="preserve">Domestic Potential of Biodegradable Municipal Solid Waste potential - Solid </v>
      </c>
      <c r="G45" s="51" t="str">
        <f t="shared" si="11"/>
        <v>Domestic Potential</v>
      </c>
      <c r="H45" s="51" t="str">
        <f>$B$71</f>
        <v>BIOMSW1</v>
      </c>
      <c r="I45" s="51" t="str">
        <f t="shared" si="12"/>
        <v>MIN</v>
      </c>
      <c r="J45" s="51"/>
      <c r="K45" s="51" t="s">
        <v>9</v>
      </c>
    </row>
    <row r="46" spans="2:20">
      <c r="B46" s="64" t="s">
        <v>31</v>
      </c>
      <c r="C46" s="51" t="s">
        <v>124</v>
      </c>
      <c r="E46" s="51" t="str">
        <f t="shared" si="16"/>
        <v>MINBIOMSW2</v>
      </c>
      <c r="F46" t="str">
        <f t="shared" si="9"/>
        <v xml:space="preserve">Domestic Potential of Biodegradable Municipal Solid Waste </v>
      </c>
      <c r="G46" s="51" t="str">
        <f t="shared" si="11"/>
        <v>Domestic Potential</v>
      </c>
      <c r="H46" s="51" t="str">
        <f>$B$72</f>
        <v>BIOMSW2</v>
      </c>
      <c r="I46" s="51" t="str">
        <f t="shared" si="12"/>
        <v>MIN</v>
      </c>
      <c r="J46" s="51"/>
      <c r="K46" s="51" t="s">
        <v>9</v>
      </c>
    </row>
    <row r="47" spans="2:20">
      <c r="B47" s="64" t="s">
        <v>29</v>
      </c>
      <c r="C47" s="51" t="s">
        <v>125</v>
      </c>
      <c r="E47" s="51" t="str">
        <f t="shared" si="16"/>
        <v>MINBIOMSW2</v>
      </c>
      <c r="F47" t="str">
        <f t="shared" si="9"/>
        <v xml:space="preserve">Domestic Potential of Biodegradable Municipal Solid Waste </v>
      </c>
      <c r="G47" s="51" t="str">
        <f t="shared" si="11"/>
        <v>Domestic Potential</v>
      </c>
      <c r="H47" s="51" t="str">
        <f>$B$72</f>
        <v>BIOMSW2</v>
      </c>
      <c r="I47" s="51" t="str">
        <f t="shared" si="12"/>
        <v>MIN</v>
      </c>
      <c r="J47" s="51"/>
      <c r="K47" s="51" t="s">
        <v>9</v>
      </c>
    </row>
    <row r="48" spans="2:20">
      <c r="B48" s="64" t="s">
        <v>33</v>
      </c>
      <c r="C48" s="51" t="s">
        <v>126</v>
      </c>
      <c r="E48" s="51" t="str">
        <f t="shared" si="16"/>
        <v>MINBIOMSW2</v>
      </c>
      <c r="F48" t="str">
        <f t="shared" si="9"/>
        <v xml:space="preserve">Domestic Potential of Biodegradable Municipal Solid Waste </v>
      </c>
      <c r="G48" s="51" t="str">
        <f t="shared" si="11"/>
        <v>Domestic Potential</v>
      </c>
      <c r="H48" s="51" t="str">
        <f>$B$72</f>
        <v>BIOMSW2</v>
      </c>
      <c r="I48" s="51" t="str">
        <f t="shared" si="12"/>
        <v>MIN</v>
      </c>
      <c r="J48" s="51"/>
      <c r="K48" s="51" t="s">
        <v>9</v>
      </c>
    </row>
    <row r="49" spans="2:11">
      <c r="B49" s="64" t="s">
        <v>30</v>
      </c>
      <c r="C49" s="51" t="s">
        <v>127</v>
      </c>
      <c r="E49" s="51" t="str">
        <f t="shared" si="16"/>
        <v>MINBIOTLW</v>
      </c>
      <c r="F49" t="str">
        <f t="shared" si="9"/>
        <v xml:space="preserve">Domestic Potential of Tallow </v>
      </c>
      <c r="G49" s="51" t="str">
        <f t="shared" si="11"/>
        <v>Domestic Potential</v>
      </c>
      <c r="H49" s="51" t="str">
        <f>$B$73</f>
        <v>BIOTLW</v>
      </c>
      <c r="I49" s="51" t="str">
        <f t="shared" si="12"/>
        <v>MIN</v>
      </c>
      <c r="J49" s="51"/>
      <c r="K49" s="51" t="s">
        <v>9</v>
      </c>
    </row>
    <row r="50" spans="2:11">
      <c r="B50" s="64" t="s">
        <v>57</v>
      </c>
      <c r="C50" s="51" t="s">
        <v>128</v>
      </c>
      <c r="E50" s="51" t="str">
        <f t="shared" si="16"/>
        <v>MINBIOTLW</v>
      </c>
      <c r="F50" t="str">
        <f t="shared" si="9"/>
        <v xml:space="preserve">Domestic Potential of Tallow </v>
      </c>
      <c r="G50" s="51" t="str">
        <f t="shared" si="11"/>
        <v>Domestic Potential</v>
      </c>
      <c r="H50" s="51" t="str">
        <f>$B$73</f>
        <v>BIOTLW</v>
      </c>
      <c r="I50" s="51" t="str">
        <f t="shared" si="12"/>
        <v>MIN</v>
      </c>
      <c r="J50" s="51"/>
      <c r="K50" s="51" t="s">
        <v>9</v>
      </c>
    </row>
    <row r="51" spans="2:11">
      <c r="B51" s="65" t="s">
        <v>106</v>
      </c>
      <c r="C51" s="51" t="s">
        <v>129</v>
      </c>
      <c r="E51" s="51" t="str">
        <f t="shared" si="16"/>
        <v>MINBIOTLW</v>
      </c>
      <c r="F51" t="str">
        <f t="shared" si="9"/>
        <v xml:space="preserve">Domestic Potential of Tallow </v>
      </c>
      <c r="G51" s="51" t="str">
        <f t="shared" si="11"/>
        <v>Domestic Potential</v>
      </c>
      <c r="H51" s="51" t="str">
        <f>$B$73</f>
        <v>BIOTLW</v>
      </c>
      <c r="I51" s="51" t="str">
        <f t="shared" si="12"/>
        <v>MIN</v>
      </c>
      <c r="J51" s="51"/>
      <c r="K51" s="51" t="s">
        <v>9</v>
      </c>
    </row>
    <row r="52" spans="2:11">
      <c r="B52" s="64" t="s">
        <v>147</v>
      </c>
      <c r="C52" s="51" t="s">
        <v>148</v>
      </c>
      <c r="E52" s="51" t="str">
        <f t="shared" si="16"/>
        <v>MINBIORVO</v>
      </c>
      <c r="F52" t="str">
        <f t="shared" si="9"/>
        <v xml:space="preserve">Domestic Potential of Recovered Vegetable Oil </v>
      </c>
      <c r="G52" s="51" t="str">
        <f t="shared" si="11"/>
        <v>Domestic Potential</v>
      </c>
      <c r="H52" s="51" t="str">
        <f>$B$74</f>
        <v>BIORVO</v>
      </c>
      <c r="I52" s="51" t="str">
        <f t="shared" si="12"/>
        <v>MIN</v>
      </c>
      <c r="J52" s="51"/>
      <c r="K52" s="51" t="s">
        <v>9</v>
      </c>
    </row>
    <row r="53" spans="2:11">
      <c r="B53" s="64" t="s">
        <v>11</v>
      </c>
      <c r="C53" s="51" t="s">
        <v>114</v>
      </c>
      <c r="E53" s="51" t="str">
        <f t="shared" si="16"/>
        <v>MINBIORVO</v>
      </c>
      <c r="F53" t="str">
        <f t="shared" si="9"/>
        <v xml:space="preserve">Domestic Potential of Recovered Vegetable Oil </v>
      </c>
      <c r="G53" s="51" t="str">
        <f t="shared" si="11"/>
        <v>Domestic Potential</v>
      </c>
      <c r="H53" s="51" t="str">
        <f>$B$74</f>
        <v>BIORVO</v>
      </c>
      <c r="I53" s="51" t="str">
        <f t="shared" si="12"/>
        <v>MIN</v>
      </c>
      <c r="J53" s="51"/>
      <c r="K53" s="51" t="s">
        <v>9</v>
      </c>
    </row>
    <row r="54" spans="2:11">
      <c r="B54" s="64" t="s">
        <v>27</v>
      </c>
      <c r="C54" s="51" t="s">
        <v>115</v>
      </c>
      <c r="E54" s="51" t="str">
        <f t="shared" si="16"/>
        <v>MINBIORVO</v>
      </c>
      <c r="F54" t="str">
        <f t="shared" si="9"/>
        <v xml:space="preserve">Domestic Potential of Recovered Vegetable Oil </v>
      </c>
      <c r="G54" s="51" t="str">
        <f t="shared" si="11"/>
        <v>Domestic Potential</v>
      </c>
      <c r="H54" s="51" t="str">
        <f>$B$74</f>
        <v>BIORVO</v>
      </c>
      <c r="I54" s="51" t="str">
        <f t="shared" si="12"/>
        <v>MIN</v>
      </c>
      <c r="J54" s="51"/>
      <c r="K54" s="51" t="s">
        <v>9</v>
      </c>
    </row>
    <row r="55" spans="2:11">
      <c r="B55" s="64" t="s">
        <v>227</v>
      </c>
      <c r="C55" s="51" t="s">
        <v>144</v>
      </c>
      <c r="E55" s="51" t="str">
        <f t="shared" ref="E55:E63" si="17">I55&amp;H55&amp;J55</f>
        <v>MINBIOCATW</v>
      </c>
      <c r="F55" t="str">
        <f t="shared" si="9"/>
        <v xml:space="preserve">Domestic Potential of Cattle Waste </v>
      </c>
      <c r="G55" s="51" t="str">
        <f t="shared" si="11"/>
        <v>Domestic Potential</v>
      </c>
      <c r="H55" s="51" t="str">
        <f>$B$75</f>
        <v>BIOCATW</v>
      </c>
      <c r="I55" s="51" t="str">
        <f t="shared" si="12"/>
        <v>MIN</v>
      </c>
      <c r="J55" s="51"/>
      <c r="K55" s="51" t="s">
        <v>9</v>
      </c>
    </row>
    <row r="56" spans="2:11">
      <c r="B56" s="64" t="s">
        <v>34</v>
      </c>
      <c r="C56" s="51" t="s">
        <v>130</v>
      </c>
      <c r="E56" s="51" t="str">
        <f t="shared" si="17"/>
        <v>MINBIOCATW</v>
      </c>
      <c r="F56" t="str">
        <f t="shared" si="9"/>
        <v xml:space="preserve">Domestic Potential of Cattle Waste </v>
      </c>
      <c r="G56" s="51" t="str">
        <f t="shared" ref="G56:G66" si="18">VLOOKUP(I56,$S$5:$T$10,2,FALSE)</f>
        <v>Domestic Potential</v>
      </c>
      <c r="H56" s="51" t="str">
        <f>$B$75</f>
        <v>BIOCATW</v>
      </c>
      <c r="I56" s="51" t="str">
        <f t="shared" si="12"/>
        <v>MIN</v>
      </c>
      <c r="J56" s="51"/>
      <c r="K56" s="51" t="s">
        <v>9</v>
      </c>
    </row>
    <row r="57" spans="2:11">
      <c r="B57" s="64" t="s">
        <v>35</v>
      </c>
      <c r="C57" s="51" t="s">
        <v>131</v>
      </c>
      <c r="E57" s="51" t="str">
        <f t="shared" si="17"/>
        <v>MINBIOCATW</v>
      </c>
      <c r="F57" t="str">
        <f t="shared" si="9"/>
        <v xml:space="preserve">Domestic Potential of Cattle Waste </v>
      </c>
      <c r="G57" s="51" t="str">
        <f t="shared" si="18"/>
        <v>Domestic Potential</v>
      </c>
      <c r="H57" s="51" t="str">
        <f>$B$75</f>
        <v>BIOCATW</v>
      </c>
      <c r="I57" s="51" t="str">
        <f t="shared" si="12"/>
        <v>MIN</v>
      </c>
      <c r="J57" s="51"/>
      <c r="K57" s="51" t="s">
        <v>9</v>
      </c>
    </row>
    <row r="58" spans="2:11">
      <c r="B58" s="65" t="s">
        <v>36</v>
      </c>
      <c r="C58" s="51" t="s">
        <v>132</v>
      </c>
      <c r="E58" s="51" t="str">
        <f t="shared" si="17"/>
        <v>MINBIOPIGW</v>
      </c>
      <c r="F58" t="str">
        <f t="shared" si="9"/>
        <v xml:space="preserve">Domestic Potential of Pig Waste </v>
      </c>
      <c r="G58" s="51" t="str">
        <f t="shared" si="18"/>
        <v>Domestic Potential</v>
      </c>
      <c r="H58" s="51" t="str">
        <f>$B$76</f>
        <v>BIOPIGW</v>
      </c>
      <c r="I58" s="51" t="str">
        <f t="shared" si="12"/>
        <v>MIN</v>
      </c>
      <c r="J58" s="51"/>
      <c r="K58" s="51" t="s">
        <v>9</v>
      </c>
    </row>
    <row r="59" spans="2:11">
      <c r="B59" s="64" t="s">
        <v>48</v>
      </c>
      <c r="C59" s="51" t="s">
        <v>133</v>
      </c>
      <c r="E59" s="51" t="str">
        <f t="shared" si="17"/>
        <v>MINBIOPIGW</v>
      </c>
      <c r="F59" t="str">
        <f t="shared" si="9"/>
        <v xml:space="preserve">Domestic Potential of Pig Waste </v>
      </c>
      <c r="G59" s="51" t="str">
        <f t="shared" si="18"/>
        <v>Domestic Potential</v>
      </c>
      <c r="H59" s="51" t="str">
        <f>$B$76</f>
        <v>BIOPIGW</v>
      </c>
      <c r="I59" s="51" t="str">
        <f t="shared" si="12"/>
        <v>MIN</v>
      </c>
      <c r="J59" s="51"/>
      <c r="K59" s="51" t="s">
        <v>9</v>
      </c>
    </row>
    <row r="60" spans="2:11">
      <c r="B60" s="64" t="s">
        <v>37</v>
      </c>
      <c r="C60" s="51" t="s">
        <v>134</v>
      </c>
      <c r="E60" s="51" t="str">
        <f t="shared" si="17"/>
        <v>MINBIOPIGW</v>
      </c>
      <c r="F60" t="str">
        <f t="shared" si="9"/>
        <v xml:space="preserve">Domestic Potential of Pig Waste </v>
      </c>
      <c r="G60" s="51" t="str">
        <f t="shared" si="18"/>
        <v>Domestic Potential</v>
      </c>
      <c r="H60" s="51" t="str">
        <f>$B$76</f>
        <v>BIOPIGW</v>
      </c>
      <c r="I60" s="51" t="str">
        <f t="shared" si="12"/>
        <v>MIN</v>
      </c>
      <c r="J60" s="51"/>
      <c r="K60" s="51" t="s">
        <v>9</v>
      </c>
    </row>
    <row r="61" spans="2:11">
      <c r="B61" s="64" t="s">
        <v>305</v>
      </c>
      <c r="C61" s="51" t="s">
        <v>292</v>
      </c>
      <c r="E61" s="51" t="str">
        <f t="shared" si="17"/>
        <v>MINBIOINDF</v>
      </c>
      <c r="F61" t="str">
        <f t="shared" si="9"/>
        <v xml:space="preserve">Domestic Potential of Industrial Food Waste </v>
      </c>
      <c r="G61" s="51" t="str">
        <f t="shared" si="18"/>
        <v>Domestic Potential</v>
      </c>
      <c r="H61" s="51" t="str">
        <f>$B$77</f>
        <v>BIOINDF</v>
      </c>
      <c r="I61" s="51" t="str">
        <f t="shared" si="12"/>
        <v>MIN</v>
      </c>
      <c r="J61" s="51"/>
      <c r="K61" s="51" t="s">
        <v>9</v>
      </c>
    </row>
    <row r="62" spans="2:11">
      <c r="B62" s="64" t="s">
        <v>55</v>
      </c>
      <c r="C62" s="51" t="s">
        <v>390</v>
      </c>
      <c r="E62" s="51" t="str">
        <f t="shared" si="17"/>
        <v>MINBIOINDF</v>
      </c>
      <c r="F62" t="str">
        <f t="shared" si="9"/>
        <v xml:space="preserve">Domestic Potential of Industrial Food Waste </v>
      </c>
      <c r="G62" s="51" t="str">
        <f t="shared" si="18"/>
        <v>Domestic Potential</v>
      </c>
      <c r="H62" s="51" t="str">
        <f>$B$77</f>
        <v>BIOINDF</v>
      </c>
      <c r="I62" s="51" t="str">
        <f t="shared" si="12"/>
        <v>MIN</v>
      </c>
      <c r="J62" s="51"/>
      <c r="K62" s="51" t="s">
        <v>9</v>
      </c>
    </row>
    <row r="63" spans="2:11">
      <c r="B63" s="64" t="s">
        <v>56</v>
      </c>
      <c r="C63" s="51" t="s">
        <v>61</v>
      </c>
      <c r="E63" s="51" t="str">
        <f t="shared" si="17"/>
        <v>MINBIOINDF</v>
      </c>
      <c r="F63" t="str">
        <f t="shared" si="9"/>
        <v xml:space="preserve">Domestic Potential of Industrial Food Waste </v>
      </c>
      <c r="G63" s="51" t="str">
        <f t="shared" si="18"/>
        <v>Domestic Potential</v>
      </c>
      <c r="H63" s="51" t="str">
        <f>$B$77</f>
        <v>BIOINDF</v>
      </c>
      <c r="I63" s="51" t="str">
        <f t="shared" si="12"/>
        <v>MIN</v>
      </c>
      <c r="J63" s="51"/>
      <c r="K63" s="51" t="s">
        <v>9</v>
      </c>
    </row>
    <row r="64" spans="2:11">
      <c r="B64" s="64" t="s">
        <v>97</v>
      </c>
      <c r="C64" s="51" t="s">
        <v>173</v>
      </c>
      <c r="E64" s="51" t="str">
        <f t="shared" ref="E64:E65" si="19">I64&amp;H64&amp;J64</f>
        <v>MINCYC</v>
      </c>
      <c r="F64" t="str">
        <f t="shared" si="9"/>
        <v>Domestic Potential of Cycling</v>
      </c>
      <c r="G64" s="51" t="str">
        <f t="shared" si="18"/>
        <v>Domestic Potential</v>
      </c>
      <c r="H64" s="51" t="str">
        <f>$B$79</f>
        <v>CYC</v>
      </c>
      <c r="I64" s="51" t="str">
        <f t="shared" si="12"/>
        <v>MIN</v>
      </c>
      <c r="J64" s="51"/>
      <c r="K64" s="51" t="s">
        <v>9</v>
      </c>
    </row>
    <row r="65" spans="2:11">
      <c r="B65" s="64" t="s">
        <v>87</v>
      </c>
      <c r="C65" s="51" t="s">
        <v>277</v>
      </c>
      <c r="E65" s="51" t="str">
        <f t="shared" si="19"/>
        <v>MINWLK</v>
      </c>
      <c r="F65" t="str">
        <f t="shared" si="9"/>
        <v>Domestic Potential of Walking</v>
      </c>
      <c r="G65" s="51" t="str">
        <f t="shared" si="18"/>
        <v>Domestic Potential</v>
      </c>
      <c r="H65" s="51" t="str">
        <f>$B$80</f>
        <v>WLK</v>
      </c>
      <c r="I65" s="51" t="str">
        <f t="shared" si="12"/>
        <v>MIN</v>
      </c>
      <c r="J65" s="51"/>
      <c r="K65" s="51" t="s">
        <v>9</v>
      </c>
    </row>
    <row r="66" spans="2:11">
      <c r="B66" s="64" t="s">
        <v>274</v>
      </c>
      <c r="C66" s="51" t="s">
        <v>278</v>
      </c>
      <c r="E66" s="51" t="str">
        <f t="shared" ref="E66:E68" si="20">I66&amp;H66&amp;J66</f>
        <v>IMPELC_Ireland</v>
      </c>
      <c r="F66" t="str">
        <f t="shared" si="9"/>
        <v>Import of Electricity - Ireland Interconnector</v>
      </c>
      <c r="G66" s="51" t="str">
        <f t="shared" si="18"/>
        <v>Import</v>
      </c>
      <c r="H66" s="51" t="str">
        <f>$B$35</f>
        <v>ELC</v>
      </c>
      <c r="I66" s="51" t="str">
        <f>$S$6</f>
        <v>IMP</v>
      </c>
      <c r="J66" s="51" t="str">
        <f>$V$6</f>
        <v>_Ireland</v>
      </c>
      <c r="K66" s="51" t="s">
        <v>13</v>
      </c>
    </row>
    <row r="67" spans="2:11">
      <c r="B67" s="64" t="s">
        <v>275</v>
      </c>
      <c r="C67" s="51" t="s">
        <v>279</v>
      </c>
      <c r="E67" s="51" t="str">
        <f t="shared" si="20"/>
        <v>IMPELC_Scotland</v>
      </c>
      <c r="F67" t="str">
        <f t="shared" ref="F67:F68" si="21">G67 &amp; " of " &amp; VLOOKUP(H67,$B$5:$C$80,2,FALSE) &amp; IF(J67&lt;&gt;0,IF(VLOOKUP(J67,$V$5:$W$12,2,FALSE)&lt;&gt;""," - " &amp; VLOOKUP(J67,$V$5:$W$12,2,FALSE),""),"")</f>
        <v>Import of Electricity - UK Interconnector</v>
      </c>
      <c r="G67" s="51" t="str">
        <f t="shared" ref="G67" si="22">VLOOKUP(I67,$S$5:$T$10,2,FALSE)</f>
        <v>Import</v>
      </c>
      <c r="H67" s="51" t="str">
        <f>$B$35</f>
        <v>ELC</v>
      </c>
      <c r="I67" s="51" t="str">
        <f>$S$6</f>
        <v>IMP</v>
      </c>
      <c r="J67" s="51" t="str">
        <f>$V$9</f>
        <v>_Scotland</v>
      </c>
      <c r="K67" s="51" t="s">
        <v>13</v>
      </c>
    </row>
    <row r="68" spans="2:11">
      <c r="B68" s="64" t="s">
        <v>276</v>
      </c>
      <c r="C68" s="51" t="s">
        <v>280</v>
      </c>
      <c r="E68" s="51" t="str">
        <f t="shared" si="20"/>
        <v>EXPELC_Ireland</v>
      </c>
      <c r="F68" t="str">
        <f t="shared" si="21"/>
        <v>Export of Electricity - Ireland Interconnector</v>
      </c>
      <c r="G68" s="51" t="str">
        <f t="shared" ref="G68:G75" si="23">VLOOKUP(I68,$S$5:$T$10,2,FALSE)</f>
        <v>Export</v>
      </c>
      <c r="H68" s="51" t="str">
        <f>$B$35</f>
        <v>ELC</v>
      </c>
      <c r="I68" s="51" t="str">
        <f>$S$7</f>
        <v>EXP</v>
      </c>
      <c r="J68" s="51" t="str">
        <f>$V$6</f>
        <v>_Ireland</v>
      </c>
      <c r="K68" s="51" t="s">
        <v>53</v>
      </c>
    </row>
    <row r="69" spans="2:11">
      <c r="B69" s="64" t="s">
        <v>51</v>
      </c>
      <c r="C69" s="51" t="s">
        <v>135</v>
      </c>
      <c r="E69" s="51" t="str">
        <f>I69&amp;H69&amp;J69</f>
        <v>EXPELC_Scotland</v>
      </c>
      <c r="F69" t="str">
        <f>G69 &amp; " of " &amp; VLOOKUP(H69,$B$5:$C$79,2,FALSE) &amp; IF(J69&lt;&gt;0,IF(VLOOKUP(J69,$V$5:$W$12,2,FALSE)&lt;&gt;""," - " &amp; VLOOKUP(J69,$V$5:$W$12,2,FALSE),""),"")</f>
        <v>Export of Electricity - UK Interconnector</v>
      </c>
      <c r="G69" s="51" t="str">
        <f t="shared" si="23"/>
        <v>Export</v>
      </c>
      <c r="H69" s="51" t="str">
        <f>$B$35</f>
        <v>ELC</v>
      </c>
      <c r="I69" s="51" t="str">
        <f>$S$7</f>
        <v>EXP</v>
      </c>
      <c r="J69" s="51" t="str">
        <f>$V$9</f>
        <v>_Scotland</v>
      </c>
      <c r="K69" s="51" t="s">
        <v>53</v>
      </c>
    </row>
    <row r="70" spans="2:11">
      <c r="B70" s="64" t="s">
        <v>52</v>
      </c>
      <c r="C70" s="51" t="s">
        <v>136</v>
      </c>
      <c r="E70" s="51" t="str">
        <f>LEFT(P5,1)&amp;I70&amp;H70&amp;J70</f>
        <v>SREFOILCRD_Whitegate</v>
      </c>
      <c r="F70" t="str">
        <f>G70 &amp; " of " &amp; VLOOKUP(H70,$B$5:$C$79,2,FALSE) &amp; IF(J70&lt;&gt;0,IF(VLOOKUP(J70,$V$5:$W$12,2,FALSE)&lt;&gt;""," - " &amp; VLOOKUP(J70,$V$5:$W$12,2,FALSE),""),"")</f>
        <v>Refinery of Crude Oil  - Whitegate</v>
      </c>
      <c r="G70" s="51" t="str">
        <f t="shared" si="23"/>
        <v>Refinery</v>
      </c>
      <c r="H70" t="str">
        <f>B43</f>
        <v>OILCRD</v>
      </c>
      <c r="I70" s="51" t="str">
        <f>$S$8</f>
        <v>REF</v>
      </c>
      <c r="J70" t="str">
        <f>V8</f>
        <v>_Whitegate</v>
      </c>
      <c r="K70" s="51" t="s">
        <v>99</v>
      </c>
    </row>
    <row r="71" spans="2:11">
      <c r="B71" s="64" t="s">
        <v>94</v>
      </c>
      <c r="C71" s="51" t="s">
        <v>137</v>
      </c>
      <c r="E71" s="51" t="str">
        <f>I71&amp;$P$5&amp;H71&amp;J71</f>
        <v>FT-SUPNGA</v>
      </c>
      <c r="F71" t="str">
        <f>G71 &amp; " - " &amp; VLOOKUP(H71,$B$5:$C$80,2,FALSE) &amp; IF(J71&lt;&gt;0,IF(VLOOKUP(J71,$V$5:$W$12,2,FALSE)&lt;&gt;""," - " &amp; VLOOKUP(J71,$V$5:$W$12,2,FALSE),""),"") &amp; " (" &amp; $P$5 &amp; ")"</f>
        <v>Fuel Tech - Natural Gas (SUP)</v>
      </c>
      <c r="G71" s="51" t="str">
        <f t="shared" si="23"/>
        <v>Fuel Tech</v>
      </c>
      <c r="H71" t="str">
        <f>B12</f>
        <v>NGA</v>
      </c>
      <c r="I71" s="51" t="str">
        <f>$S$9</f>
        <v>FT-</v>
      </c>
      <c r="K71" s="51" t="s">
        <v>99</v>
      </c>
    </row>
    <row r="72" spans="2:11">
      <c r="B72" s="65" t="s">
        <v>95</v>
      </c>
      <c r="C72" s="51" t="s">
        <v>138</v>
      </c>
      <c r="E72" s="51" t="str">
        <f>I72&amp;$P$5&amp;H72&amp;J72</f>
        <v>FT-SUPCOA</v>
      </c>
      <c r="F72" t="str">
        <f>G72 &amp; " - " &amp; VLOOKUP(H72,$B$5:$C$80,2,FALSE) &amp; IF(J72&lt;&gt;0,IF(VLOOKUP(J72,$V$5:$W$12,2,FALSE)&lt;&gt;""," - " &amp; VLOOKUP(J72,$V$5:$W$12,2,FALSE),""),"") &amp; " (" &amp; $P$5 &amp; ")"</f>
        <v>Fuel Tech - Coal (SUP)</v>
      </c>
      <c r="G72" s="51" t="str">
        <f t="shared" si="23"/>
        <v>Fuel Tech</v>
      </c>
      <c r="H72" t="str">
        <f>B5</f>
        <v>COA</v>
      </c>
      <c r="I72" s="51" t="str">
        <f>$S$9</f>
        <v>FT-</v>
      </c>
      <c r="K72" s="51" t="s">
        <v>99</v>
      </c>
    </row>
    <row r="73" spans="2:11">
      <c r="B73" s="64" t="s">
        <v>91</v>
      </c>
      <c r="C73" s="51" t="s">
        <v>139</v>
      </c>
      <c r="E73" s="51" t="str">
        <f>I73&amp;$P$5&amp;H73&amp;J73</f>
        <v>FT-SUPWAS</v>
      </c>
      <c r="F73" t="str">
        <f>G73 &amp; " - " &amp; VLOOKUP(H73,$B$5:$C$80,2,FALSE) &amp; IF(J73&lt;&gt;0,IF(VLOOKUP(J73,$V$5:$W$12,2,FALSE)&lt;&gt;""," - " &amp; VLOOKUP(J73,$V$5:$W$12,2,FALSE),""),"") &amp; " (" &amp; $P$5 &amp; ")"</f>
        <v>Fuel Tech - Waste (SUP)</v>
      </c>
      <c r="G73" s="51" t="str">
        <f t="shared" si="23"/>
        <v>Fuel Tech</v>
      </c>
      <c r="H73" t="str">
        <f>B37</f>
        <v>WAS</v>
      </c>
      <c r="I73" s="51" t="str">
        <f>$S$9</f>
        <v>FT-</v>
      </c>
      <c r="K73" s="51" t="s">
        <v>99</v>
      </c>
    </row>
    <row r="74" spans="2:11">
      <c r="B74" s="64" t="s">
        <v>90</v>
      </c>
      <c r="C74" s="51" t="s">
        <v>140</v>
      </c>
      <c r="E74" s="51" t="str">
        <f>I74&amp;$P$5&amp;H74&amp;J74</f>
        <v>FT-SUPBIO</v>
      </c>
      <c r="F74" t="str">
        <f>G74 &amp; " - " &amp; VLOOKUP(H74,$B$5:$C$80,2,FALSE) &amp; IF(J74&lt;&gt;0,IF(VLOOKUP(J74,$V$5:$W$12,2,FALSE)&lt;&gt;""," - " &amp; VLOOKUP(J74,$V$5:$W$12,2,FALSE),""),"") &amp; " (" &amp; $P$5 &amp; ")"</f>
        <v>Fuel Tech - Biomass (SUP)</v>
      </c>
      <c r="G74" s="51" t="str">
        <f t="shared" si="23"/>
        <v>Fuel Tech</v>
      </c>
      <c r="H74" t="str">
        <f>B13</f>
        <v>BIO</v>
      </c>
      <c r="I74" s="51" t="str">
        <f>$S$9</f>
        <v>FT-</v>
      </c>
      <c r="K74" s="51" t="s">
        <v>99</v>
      </c>
    </row>
    <row r="75" spans="2:11">
      <c r="B75" s="64" t="s">
        <v>93</v>
      </c>
      <c r="C75" s="51" t="s">
        <v>141</v>
      </c>
      <c r="E75" s="51" t="str">
        <f>I75&amp;$P$5&amp;H75&amp;J75</f>
        <v>FT-SUPELC</v>
      </c>
      <c r="F75" t="str">
        <f>G75 &amp; " - " &amp; VLOOKUP(H75,$B$5:$C$80,2,FALSE) &amp; IF(J75&lt;&gt;0,IF(VLOOKUP(J75,$V$5:$W$12,2,FALSE)&lt;&gt;""," - " &amp; VLOOKUP(J75,$V$5:$W$12,2,FALSE),""),"") &amp; " (" &amp; $P$5 &amp; ")"</f>
        <v>Fuel Tech - Electricity (SUP)</v>
      </c>
      <c r="G75" s="51" t="str">
        <f t="shared" si="23"/>
        <v>Fuel Tech</v>
      </c>
      <c r="H75" t="str">
        <f>B35</f>
        <v>ELC</v>
      </c>
      <c r="I75" s="51" t="str">
        <f>$S$9</f>
        <v>FT-</v>
      </c>
      <c r="K75" s="51" t="s">
        <v>99</v>
      </c>
    </row>
    <row r="76" spans="2:11">
      <c r="B76" s="64" t="s">
        <v>92</v>
      </c>
      <c r="C76" s="51" t="s">
        <v>142</v>
      </c>
    </row>
    <row r="77" spans="2:11">
      <c r="B77" s="64" t="s">
        <v>96</v>
      </c>
      <c r="C77" s="51" t="s">
        <v>143</v>
      </c>
    </row>
    <row r="78" spans="2:11">
      <c r="B78" s="64" t="s">
        <v>243</v>
      </c>
      <c r="C78" s="51" t="s">
        <v>244</v>
      </c>
    </row>
    <row r="79" spans="2:11">
      <c r="B79" s="65" t="s">
        <v>288</v>
      </c>
      <c r="C79" s="51" t="s">
        <v>290</v>
      </c>
    </row>
    <row r="80" spans="2:11">
      <c r="B80" s="64" t="s">
        <v>289</v>
      </c>
      <c r="C80" s="51" t="s">
        <v>291</v>
      </c>
    </row>
  </sheetData>
  <pageMargins left="0.7" right="0.7" top="0.75" bottom="0.75" header="0.3" footer="0.3"/>
  <pageSetup orientation="portrait" horizontalDpi="1200" verticalDpi="1200" r:id="rId1"/>
  <ignoredErrors>
    <ignoredError sqref="F2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2:I7"/>
  <sheetViews>
    <sheetView zoomScale="83" zoomScaleNormal="100" workbookViewId="0">
      <selection activeCell="D17" sqref="D17"/>
    </sheetView>
  </sheetViews>
  <sheetFormatPr defaultColWidth="9.109375" defaultRowHeight="14.4"/>
  <cols>
    <col min="2" max="2" width="19" customWidth="1"/>
    <col min="3" max="3" width="18.33203125" bestFit="1" customWidth="1"/>
    <col min="4" max="4" width="49.88671875" customWidth="1"/>
  </cols>
  <sheetData>
    <row r="2" spans="2:9">
      <c r="B2" s="53" t="s">
        <v>14</v>
      </c>
      <c r="C2" s="54"/>
      <c r="D2" s="54"/>
      <c r="E2" s="54"/>
      <c r="F2" s="54"/>
      <c r="G2" s="54"/>
      <c r="H2" s="54"/>
      <c r="I2" s="54"/>
    </row>
    <row r="3" spans="2:9" ht="15" thickBot="1">
      <c r="B3" s="50" t="s">
        <v>15</v>
      </c>
      <c r="C3" s="50" t="s">
        <v>16</v>
      </c>
      <c r="D3" s="50" t="s">
        <v>17</v>
      </c>
      <c r="E3" s="50" t="s">
        <v>18</v>
      </c>
      <c r="F3" s="50" t="s">
        <v>19</v>
      </c>
      <c r="G3" s="50" t="s">
        <v>20</v>
      </c>
      <c r="H3" s="50" t="s">
        <v>21</v>
      </c>
      <c r="I3" s="50" t="s">
        <v>22</v>
      </c>
    </row>
    <row r="4" spans="2:9" ht="28.5" customHeight="1">
      <c r="B4" s="55" t="s">
        <v>217</v>
      </c>
      <c r="C4" s="55" t="s">
        <v>218</v>
      </c>
      <c r="D4" s="56" t="s">
        <v>151</v>
      </c>
      <c r="E4" s="56"/>
      <c r="F4" s="56"/>
      <c r="G4" s="56"/>
      <c r="H4" s="56"/>
      <c r="I4" s="56"/>
    </row>
    <row r="5" spans="2:9" ht="28.5" customHeight="1">
      <c r="B5" s="61" t="s">
        <v>219</v>
      </c>
      <c r="C5" s="61"/>
      <c r="D5" s="62"/>
      <c r="E5" s="62"/>
      <c r="F5" s="62"/>
      <c r="G5" s="62"/>
      <c r="H5" s="62"/>
      <c r="I5" s="62"/>
    </row>
    <row r="6" spans="2:9">
      <c r="B6" s="125" t="s">
        <v>23</v>
      </c>
      <c r="C6" s="126" t="str">
        <f>CONVENTIONS!$B$35</f>
        <v>ELC</v>
      </c>
      <c r="D6" s="126" t="str">
        <f>CONVENTIONS!$C$35 &amp;  " - " &amp; CONVENTIONS!AC5</f>
        <v>Electricity - centralised</v>
      </c>
      <c r="E6" s="125" t="s">
        <v>10</v>
      </c>
      <c r="F6" s="125"/>
      <c r="G6" s="125"/>
      <c r="H6" s="125"/>
      <c r="I6" s="125"/>
    </row>
    <row r="7" spans="2:9">
      <c r="F7" s="58"/>
      <c r="G7" s="58"/>
      <c r="H7" s="58"/>
      <c r="I7" s="5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B1:J11"/>
  <sheetViews>
    <sheetView zoomScale="85" zoomScaleNormal="85" workbookViewId="0">
      <selection activeCell="A10" sqref="A10:XFD10"/>
    </sheetView>
  </sheetViews>
  <sheetFormatPr defaultRowHeight="14.4"/>
  <cols>
    <col min="2" max="2" width="26" customWidth="1"/>
    <col min="3" max="3" width="10.6640625" bestFit="1" customWidth="1"/>
    <col min="4" max="4" width="22" customWidth="1"/>
    <col min="5" max="5" width="58.88671875" bestFit="1" customWidth="1"/>
    <col min="6" max="6" width="11.5546875" customWidth="1"/>
    <col min="7" max="7" width="12.88671875" customWidth="1"/>
    <col min="8" max="8" width="30.44140625" customWidth="1"/>
    <col min="9" max="9" width="25.44140625" customWidth="1"/>
    <col min="10" max="10" width="17.44140625" customWidth="1"/>
    <col min="14" max="14" width="23.33203125" bestFit="1" customWidth="1"/>
    <col min="15" max="15" width="26.5546875" bestFit="1" customWidth="1"/>
    <col min="16" max="16" width="4.109375" customWidth="1"/>
  </cols>
  <sheetData>
    <row r="1" spans="2:10" ht="25.8">
      <c r="B1" s="59" t="s">
        <v>220</v>
      </c>
      <c r="C1" s="59"/>
      <c r="D1" s="60"/>
      <c r="E1" s="60"/>
      <c r="F1" s="60"/>
      <c r="G1" s="60"/>
      <c r="H1" s="60"/>
      <c r="I1" s="60"/>
      <c r="J1" s="60"/>
    </row>
    <row r="3" spans="2:10">
      <c r="B3" s="53" t="s">
        <v>0</v>
      </c>
      <c r="C3" s="53"/>
      <c r="D3" s="54"/>
      <c r="E3" s="54"/>
      <c r="F3" s="54"/>
      <c r="G3" s="54"/>
      <c r="H3" s="54"/>
      <c r="I3" s="54"/>
      <c r="J3" s="54"/>
    </row>
    <row r="4" spans="2:10" ht="15" thickBot="1">
      <c r="B4" s="50" t="s">
        <v>1</v>
      </c>
      <c r="C4" s="50" t="s">
        <v>293</v>
      </c>
      <c r="D4" s="50" t="s">
        <v>2</v>
      </c>
      <c r="E4" s="50" t="s">
        <v>3</v>
      </c>
      <c r="F4" s="50" t="s">
        <v>4</v>
      </c>
      <c r="G4" s="50" t="s">
        <v>5</v>
      </c>
      <c r="H4" s="50" t="s">
        <v>6</v>
      </c>
      <c r="I4" s="50" t="s">
        <v>7</v>
      </c>
      <c r="J4" s="50" t="s">
        <v>8</v>
      </c>
    </row>
    <row r="5" spans="2:10">
      <c r="B5" s="56" t="s">
        <v>88</v>
      </c>
      <c r="C5" s="55"/>
      <c r="D5" s="55" t="s">
        <v>221</v>
      </c>
      <c r="E5" s="55" t="s">
        <v>151</v>
      </c>
      <c r="F5" s="55" t="s">
        <v>222</v>
      </c>
      <c r="G5" s="55" t="s">
        <v>223</v>
      </c>
      <c r="H5" s="55" t="s">
        <v>224</v>
      </c>
      <c r="I5" s="57" t="s">
        <v>225</v>
      </c>
      <c r="J5" s="57" t="s">
        <v>89</v>
      </c>
    </row>
    <row r="6" spans="2:10">
      <c r="B6" s="63" t="str">
        <f>CONVENTIONS!K66</f>
        <v>IMP</v>
      </c>
      <c r="C6" s="63"/>
      <c r="D6" s="63" t="str">
        <f>CONVENTIONS!E66</f>
        <v>IMPELC_Ireland</v>
      </c>
      <c r="E6" s="63" t="str">
        <f>CONVENTIONS!F66</f>
        <v>Import of Electricity - Ireland Interconnector</v>
      </c>
      <c r="F6" s="67" t="s">
        <v>10</v>
      </c>
      <c r="G6" s="67" t="s">
        <v>307</v>
      </c>
      <c r="H6" s="51"/>
      <c r="I6" s="51"/>
      <c r="J6" s="51"/>
    </row>
    <row r="7" spans="2:10">
      <c r="B7" s="63" t="str">
        <f>CONVENTIONS!K67</f>
        <v>IMP</v>
      </c>
      <c r="C7" s="63"/>
      <c r="D7" s="63" t="str">
        <f>CONVENTIONS!E67</f>
        <v>IMPELC_Scotland</v>
      </c>
      <c r="E7" s="63" t="str">
        <f>CONVENTIONS!F67</f>
        <v>Import of Electricity - UK Interconnector</v>
      </c>
      <c r="F7" s="67" t="s">
        <v>10</v>
      </c>
      <c r="G7" s="67" t="s">
        <v>307</v>
      </c>
      <c r="H7" s="51"/>
      <c r="I7" s="51"/>
      <c r="J7" s="51"/>
    </row>
    <row r="8" spans="2:10">
      <c r="B8" s="63" t="str">
        <f>CONVENTIONS!K68</f>
        <v>EXP</v>
      </c>
      <c r="D8" s="63" t="str">
        <f>CONVENTIONS!E68</f>
        <v>EXPELC_Ireland</v>
      </c>
      <c r="E8" s="63" t="str">
        <f>CONVENTIONS!F68</f>
        <v>Export of Electricity - Ireland Interconnector</v>
      </c>
      <c r="F8" s="67" t="s">
        <v>10</v>
      </c>
      <c r="G8" s="67" t="s">
        <v>307</v>
      </c>
      <c r="H8" s="51"/>
      <c r="I8" s="51"/>
    </row>
    <row r="9" spans="2:10">
      <c r="B9" s="63" t="str">
        <f>CONVENTIONS!K69</f>
        <v>EXP</v>
      </c>
      <c r="D9" s="63" t="str">
        <f>CONVENTIONS!E69</f>
        <v>EXPELC_Scotland</v>
      </c>
      <c r="E9" s="63" t="str">
        <f>CONVENTIONS!F69</f>
        <v>Export of Electricity - UK Interconnector</v>
      </c>
      <c r="F9" s="67" t="s">
        <v>10</v>
      </c>
      <c r="G9" s="67" t="s">
        <v>307</v>
      </c>
      <c r="H9" s="51"/>
      <c r="I9" s="51"/>
    </row>
    <row r="10" spans="2:10">
      <c r="B10" s="61" t="s">
        <v>226</v>
      </c>
      <c r="C10" s="61"/>
      <c r="D10" s="61"/>
      <c r="E10" s="61"/>
      <c r="F10" s="62"/>
      <c r="G10" s="62"/>
      <c r="H10" s="62"/>
      <c r="I10" s="62"/>
      <c r="J10" s="62"/>
    </row>
    <row r="11" spans="2:10">
      <c r="B11" s="126" t="str">
        <f>CONVENTIONS!K75</f>
        <v>PRE</v>
      </c>
      <c r="C11" s="126"/>
      <c r="D11" s="126" t="str">
        <f>CONVENTIONS!E75</f>
        <v>FT-SUPELC</v>
      </c>
      <c r="E11" s="126" t="str">
        <f>CONVENTIONS!F75</f>
        <v>Fuel Tech - Electricity (SUP)</v>
      </c>
      <c r="F11" s="127" t="s">
        <v>10</v>
      </c>
      <c r="G11" s="128" t="s">
        <v>100</v>
      </c>
      <c r="H11" s="129"/>
      <c r="I11" s="129"/>
      <c r="J11" s="129"/>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B1:S10"/>
  <sheetViews>
    <sheetView workbookViewId="0">
      <selection activeCell="M11" sqref="M11"/>
    </sheetView>
  </sheetViews>
  <sheetFormatPr defaultRowHeight="14.4"/>
  <cols>
    <col min="1" max="1" width="9.109375" style="4"/>
    <col min="2" max="2" width="11.5546875" style="4" customWidth="1"/>
    <col min="3" max="3" width="11.33203125" style="4" bestFit="1" customWidth="1"/>
    <col min="4" max="4" width="26" style="4" bestFit="1" customWidth="1"/>
    <col min="5" max="5" width="11.109375" style="4" bestFit="1" customWidth="1"/>
    <col min="6" max="8" width="9.109375" style="4"/>
    <col min="9" max="9" width="10.33203125" style="4" bestFit="1" customWidth="1"/>
    <col min="10" max="10" width="8.88671875" bestFit="1" customWidth="1"/>
    <col min="11" max="11" width="16.88671875" style="4" customWidth="1"/>
    <col min="12" max="12" width="9.109375" style="4"/>
    <col min="13" max="13" width="11.33203125" style="4" bestFit="1" customWidth="1"/>
    <col min="14" max="14" width="14.6640625" style="4" bestFit="1" customWidth="1"/>
    <col min="15" max="15" width="37" style="4" bestFit="1" customWidth="1"/>
    <col min="16" max="17" width="9.88671875" style="4" customWidth="1"/>
    <col min="18" max="262" width="9.109375" style="4"/>
    <col min="263" max="263" width="10.5546875" style="4" bestFit="1" customWidth="1"/>
    <col min="264" max="264" width="14.88671875" style="4" bestFit="1" customWidth="1"/>
    <col min="265" max="265" width="11.109375" style="4" bestFit="1" customWidth="1"/>
    <col min="266" max="518" width="9.109375" style="4"/>
    <col min="519" max="519" width="10.5546875" style="4" bestFit="1" customWidth="1"/>
    <col min="520" max="520" width="14.88671875" style="4" bestFit="1" customWidth="1"/>
    <col min="521" max="521" width="11.109375" style="4" bestFit="1" customWidth="1"/>
    <col min="522" max="774" width="9.109375" style="4"/>
    <col min="775" max="775" width="10.5546875" style="4" bestFit="1" customWidth="1"/>
    <col min="776" max="776" width="14.88671875" style="4" bestFit="1" customWidth="1"/>
    <col min="777" max="777" width="11.109375" style="4" bestFit="1" customWidth="1"/>
    <col min="778" max="1030" width="9.109375" style="4"/>
    <col min="1031" max="1031" width="10.5546875" style="4" bestFit="1" customWidth="1"/>
    <col min="1032" max="1032" width="14.88671875" style="4" bestFit="1" customWidth="1"/>
    <col min="1033" max="1033" width="11.109375" style="4" bestFit="1" customWidth="1"/>
    <col min="1034" max="1286" width="9.109375" style="4"/>
    <col min="1287" max="1287" width="10.5546875" style="4" bestFit="1" customWidth="1"/>
    <col min="1288" max="1288" width="14.88671875" style="4" bestFit="1" customWidth="1"/>
    <col min="1289" max="1289" width="11.109375" style="4" bestFit="1" customWidth="1"/>
    <col min="1290" max="1542" width="9.109375" style="4"/>
    <col min="1543" max="1543" width="10.5546875" style="4" bestFit="1" customWidth="1"/>
    <col min="1544" max="1544" width="14.88671875" style="4" bestFit="1" customWidth="1"/>
    <col min="1545" max="1545" width="11.109375" style="4" bestFit="1" customWidth="1"/>
    <col min="1546" max="1798" width="9.109375" style="4"/>
    <col min="1799" max="1799" width="10.5546875" style="4" bestFit="1" customWidth="1"/>
    <col min="1800" max="1800" width="14.88671875" style="4" bestFit="1" customWidth="1"/>
    <col min="1801" max="1801" width="11.109375" style="4" bestFit="1" customWidth="1"/>
    <col min="1802" max="2054" width="9.109375" style="4"/>
    <col min="2055" max="2055" width="10.5546875" style="4" bestFit="1" customWidth="1"/>
    <col min="2056" max="2056" width="14.88671875" style="4" bestFit="1" customWidth="1"/>
    <col min="2057" max="2057" width="11.109375" style="4" bestFit="1" customWidth="1"/>
    <col min="2058" max="2310" width="9.109375" style="4"/>
    <col min="2311" max="2311" width="10.5546875" style="4" bestFit="1" customWidth="1"/>
    <col min="2312" max="2312" width="14.88671875" style="4" bestFit="1" customWidth="1"/>
    <col min="2313" max="2313" width="11.109375" style="4" bestFit="1" customWidth="1"/>
    <col min="2314" max="2566" width="9.109375" style="4"/>
    <col min="2567" max="2567" width="10.5546875" style="4" bestFit="1" customWidth="1"/>
    <col min="2568" max="2568" width="14.88671875" style="4" bestFit="1" customWidth="1"/>
    <col min="2569" max="2569" width="11.109375" style="4" bestFit="1" customWidth="1"/>
    <col min="2570" max="2822" width="9.109375" style="4"/>
    <col min="2823" max="2823" width="10.5546875" style="4" bestFit="1" customWidth="1"/>
    <col min="2824" max="2824" width="14.88671875" style="4" bestFit="1" customWidth="1"/>
    <col min="2825" max="2825" width="11.109375" style="4" bestFit="1" customWidth="1"/>
    <col min="2826" max="3078" width="9.109375" style="4"/>
    <col min="3079" max="3079" width="10.5546875" style="4" bestFit="1" customWidth="1"/>
    <col min="3080" max="3080" width="14.88671875" style="4" bestFit="1" customWidth="1"/>
    <col min="3081" max="3081" width="11.109375" style="4" bestFit="1" customWidth="1"/>
    <col min="3082" max="3334" width="9.109375" style="4"/>
    <col min="3335" max="3335" width="10.5546875" style="4" bestFit="1" customWidth="1"/>
    <col min="3336" max="3336" width="14.88671875" style="4" bestFit="1" customWidth="1"/>
    <col min="3337" max="3337" width="11.109375" style="4" bestFit="1" customWidth="1"/>
    <col min="3338" max="3590" width="9.109375" style="4"/>
    <col min="3591" max="3591" width="10.5546875" style="4" bestFit="1" customWidth="1"/>
    <col min="3592" max="3592" width="14.88671875" style="4" bestFit="1" customWidth="1"/>
    <col min="3593" max="3593" width="11.109375" style="4" bestFit="1" customWidth="1"/>
    <col min="3594" max="3846" width="9.109375" style="4"/>
    <col min="3847" max="3847" width="10.5546875" style="4" bestFit="1" customWidth="1"/>
    <col min="3848" max="3848" width="14.88671875" style="4" bestFit="1" customWidth="1"/>
    <col min="3849" max="3849" width="11.109375" style="4" bestFit="1" customWidth="1"/>
    <col min="3850" max="4102" width="9.109375" style="4"/>
    <col min="4103" max="4103" width="10.5546875" style="4" bestFit="1" customWidth="1"/>
    <col min="4104" max="4104" width="14.88671875" style="4" bestFit="1" customWidth="1"/>
    <col min="4105" max="4105" width="11.109375" style="4" bestFit="1" customWidth="1"/>
    <col min="4106" max="4358" width="9.109375" style="4"/>
    <col min="4359" max="4359" width="10.5546875" style="4" bestFit="1" customWidth="1"/>
    <col min="4360" max="4360" width="14.88671875" style="4" bestFit="1" customWidth="1"/>
    <col min="4361" max="4361" width="11.109375" style="4" bestFit="1" customWidth="1"/>
    <col min="4362" max="4614" width="9.109375" style="4"/>
    <col min="4615" max="4615" width="10.5546875" style="4" bestFit="1" customWidth="1"/>
    <col min="4616" max="4616" width="14.88671875" style="4" bestFit="1" customWidth="1"/>
    <col min="4617" max="4617" width="11.109375" style="4" bestFit="1" customWidth="1"/>
    <col min="4618" max="4870" width="9.109375" style="4"/>
    <col min="4871" max="4871" width="10.5546875" style="4" bestFit="1" customWidth="1"/>
    <col min="4872" max="4872" width="14.88671875" style="4" bestFit="1" customWidth="1"/>
    <col min="4873" max="4873" width="11.109375" style="4" bestFit="1" customWidth="1"/>
    <col min="4874" max="5126" width="9.109375" style="4"/>
    <col min="5127" max="5127" width="10.5546875" style="4" bestFit="1" customWidth="1"/>
    <col min="5128" max="5128" width="14.88671875" style="4" bestFit="1" customWidth="1"/>
    <col min="5129" max="5129" width="11.109375" style="4" bestFit="1" customWidth="1"/>
    <col min="5130" max="5382" width="9.109375" style="4"/>
    <col min="5383" max="5383" width="10.5546875" style="4" bestFit="1" customWidth="1"/>
    <col min="5384" max="5384" width="14.88671875" style="4" bestFit="1" customWidth="1"/>
    <col min="5385" max="5385" width="11.109375" style="4" bestFit="1" customWidth="1"/>
    <col min="5386" max="5638" width="9.109375" style="4"/>
    <col min="5639" max="5639" width="10.5546875" style="4" bestFit="1" customWidth="1"/>
    <col min="5640" max="5640" width="14.88671875" style="4" bestFit="1" customWidth="1"/>
    <col min="5641" max="5641" width="11.109375" style="4" bestFit="1" customWidth="1"/>
    <col min="5642" max="5894" width="9.109375" style="4"/>
    <col min="5895" max="5895" width="10.5546875" style="4" bestFit="1" customWidth="1"/>
    <col min="5896" max="5896" width="14.88671875" style="4" bestFit="1" customWidth="1"/>
    <col min="5897" max="5897" width="11.109375" style="4" bestFit="1" customWidth="1"/>
    <col min="5898" max="6150" width="9.109375" style="4"/>
    <col min="6151" max="6151" width="10.5546875" style="4" bestFit="1" customWidth="1"/>
    <col min="6152" max="6152" width="14.88671875" style="4" bestFit="1" customWidth="1"/>
    <col min="6153" max="6153" width="11.109375" style="4" bestFit="1" customWidth="1"/>
    <col min="6154" max="6406" width="9.109375" style="4"/>
    <col min="6407" max="6407" width="10.5546875" style="4" bestFit="1" customWidth="1"/>
    <col min="6408" max="6408" width="14.88671875" style="4" bestFit="1" customWidth="1"/>
    <col min="6409" max="6409" width="11.109375" style="4" bestFit="1" customWidth="1"/>
    <col min="6410" max="6662" width="9.109375" style="4"/>
    <col min="6663" max="6663" width="10.5546875" style="4" bestFit="1" customWidth="1"/>
    <col min="6664" max="6664" width="14.88671875" style="4" bestFit="1" customWidth="1"/>
    <col min="6665" max="6665" width="11.109375" style="4" bestFit="1" customWidth="1"/>
    <col min="6666" max="6918" width="9.109375" style="4"/>
    <col min="6919" max="6919" width="10.5546875" style="4" bestFit="1" customWidth="1"/>
    <col min="6920" max="6920" width="14.88671875" style="4" bestFit="1" customWidth="1"/>
    <col min="6921" max="6921" width="11.109375" style="4" bestFit="1" customWidth="1"/>
    <col min="6922" max="7174" width="9.109375" style="4"/>
    <col min="7175" max="7175" width="10.5546875" style="4" bestFit="1" customWidth="1"/>
    <col min="7176" max="7176" width="14.88671875" style="4" bestFit="1" customWidth="1"/>
    <col min="7177" max="7177" width="11.109375" style="4" bestFit="1" customWidth="1"/>
    <col min="7178" max="7430" width="9.109375" style="4"/>
    <col min="7431" max="7431" width="10.5546875" style="4" bestFit="1" customWidth="1"/>
    <col min="7432" max="7432" width="14.88671875" style="4" bestFit="1" customWidth="1"/>
    <col min="7433" max="7433" width="11.109375" style="4" bestFit="1" customWidth="1"/>
    <col min="7434" max="7686" width="9.109375" style="4"/>
    <col min="7687" max="7687" width="10.5546875" style="4" bestFit="1" customWidth="1"/>
    <col min="7688" max="7688" width="14.88671875" style="4" bestFit="1" customWidth="1"/>
    <col min="7689" max="7689" width="11.109375" style="4" bestFit="1" customWidth="1"/>
    <col min="7690" max="7942" width="9.109375" style="4"/>
    <col min="7943" max="7943" width="10.5546875" style="4" bestFit="1" customWidth="1"/>
    <col min="7944" max="7944" width="14.88671875" style="4" bestFit="1" customWidth="1"/>
    <col min="7945" max="7945" width="11.109375" style="4" bestFit="1" customWidth="1"/>
    <col min="7946" max="8198" width="9.109375" style="4"/>
    <col min="8199" max="8199" width="10.5546875" style="4" bestFit="1" customWidth="1"/>
    <col min="8200" max="8200" width="14.88671875" style="4" bestFit="1" customWidth="1"/>
    <col min="8201" max="8201" width="11.109375" style="4" bestFit="1" customWidth="1"/>
    <col min="8202" max="8454" width="9.109375" style="4"/>
    <col min="8455" max="8455" width="10.5546875" style="4" bestFit="1" customWidth="1"/>
    <col min="8456" max="8456" width="14.88671875" style="4" bestFit="1" customWidth="1"/>
    <col min="8457" max="8457" width="11.109375" style="4" bestFit="1" customWidth="1"/>
    <col min="8458" max="8710" width="9.109375" style="4"/>
    <col min="8711" max="8711" width="10.5546875" style="4" bestFit="1" customWidth="1"/>
    <col min="8712" max="8712" width="14.88671875" style="4" bestFit="1" customWidth="1"/>
    <col min="8713" max="8713" width="11.109375" style="4" bestFit="1" customWidth="1"/>
    <col min="8714" max="8966" width="9.109375" style="4"/>
    <col min="8967" max="8967" width="10.5546875" style="4" bestFit="1" customWidth="1"/>
    <col min="8968" max="8968" width="14.88671875" style="4" bestFit="1" customWidth="1"/>
    <col min="8969" max="8969" width="11.109375" style="4" bestFit="1" customWidth="1"/>
    <col min="8970" max="9222" width="9.109375" style="4"/>
    <col min="9223" max="9223" width="10.5546875" style="4" bestFit="1" customWidth="1"/>
    <col min="9224" max="9224" width="14.88671875" style="4" bestFit="1" customWidth="1"/>
    <col min="9225" max="9225" width="11.109375" style="4" bestFit="1" customWidth="1"/>
    <col min="9226" max="9478" width="9.109375" style="4"/>
    <col min="9479" max="9479" width="10.5546875" style="4" bestFit="1" customWidth="1"/>
    <col min="9480" max="9480" width="14.88671875" style="4" bestFit="1" customWidth="1"/>
    <col min="9481" max="9481" width="11.109375" style="4" bestFit="1" customWidth="1"/>
    <col min="9482" max="9734" width="9.109375" style="4"/>
    <col min="9735" max="9735" width="10.5546875" style="4" bestFit="1" customWidth="1"/>
    <col min="9736" max="9736" width="14.88671875" style="4" bestFit="1" customWidth="1"/>
    <col min="9737" max="9737" width="11.109375" style="4" bestFit="1" customWidth="1"/>
    <col min="9738" max="9990" width="9.109375" style="4"/>
    <col min="9991" max="9991" width="10.5546875" style="4" bestFit="1" customWidth="1"/>
    <col min="9992" max="9992" width="14.88671875" style="4" bestFit="1" customWidth="1"/>
    <col min="9993" max="9993" width="11.109375" style="4" bestFit="1" customWidth="1"/>
    <col min="9994" max="10246" width="9.109375" style="4"/>
    <col min="10247" max="10247" width="10.5546875" style="4" bestFit="1" customWidth="1"/>
    <col min="10248" max="10248" width="14.88671875" style="4" bestFit="1" customWidth="1"/>
    <col min="10249" max="10249" width="11.109375" style="4" bestFit="1" customWidth="1"/>
    <col min="10250" max="10502" width="9.109375" style="4"/>
    <col min="10503" max="10503" width="10.5546875" style="4" bestFit="1" customWidth="1"/>
    <col min="10504" max="10504" width="14.88671875" style="4" bestFit="1" customWidth="1"/>
    <col min="10505" max="10505" width="11.109375" style="4" bestFit="1" customWidth="1"/>
    <col min="10506" max="10758" width="9.109375" style="4"/>
    <col min="10759" max="10759" width="10.5546875" style="4" bestFit="1" customWidth="1"/>
    <col min="10760" max="10760" width="14.88671875" style="4" bestFit="1" customWidth="1"/>
    <col min="10761" max="10761" width="11.109375" style="4" bestFit="1" customWidth="1"/>
    <col min="10762" max="11014" width="9.109375" style="4"/>
    <col min="11015" max="11015" width="10.5546875" style="4" bestFit="1" customWidth="1"/>
    <col min="11016" max="11016" width="14.88671875" style="4" bestFit="1" customWidth="1"/>
    <col min="11017" max="11017" width="11.109375" style="4" bestFit="1" customWidth="1"/>
    <col min="11018" max="11270" width="9.109375" style="4"/>
    <col min="11271" max="11271" width="10.5546875" style="4" bestFit="1" customWidth="1"/>
    <col min="11272" max="11272" width="14.88671875" style="4" bestFit="1" customWidth="1"/>
    <col min="11273" max="11273" width="11.109375" style="4" bestFit="1" customWidth="1"/>
    <col min="11274" max="11526" width="9.109375" style="4"/>
    <col min="11527" max="11527" width="10.5546875" style="4" bestFit="1" customWidth="1"/>
    <col min="11528" max="11528" width="14.88671875" style="4" bestFit="1" customWidth="1"/>
    <col min="11529" max="11529" width="11.109375" style="4" bestFit="1" customWidth="1"/>
    <col min="11530" max="11782" width="9.109375" style="4"/>
    <col min="11783" max="11783" width="10.5546875" style="4" bestFit="1" customWidth="1"/>
    <col min="11784" max="11784" width="14.88671875" style="4" bestFit="1" customWidth="1"/>
    <col min="11785" max="11785" width="11.109375" style="4" bestFit="1" customWidth="1"/>
    <col min="11786" max="12038" width="9.109375" style="4"/>
    <col min="12039" max="12039" width="10.5546875" style="4" bestFit="1" customWidth="1"/>
    <col min="12040" max="12040" width="14.88671875" style="4" bestFit="1" customWidth="1"/>
    <col min="12041" max="12041" width="11.109375" style="4" bestFit="1" customWidth="1"/>
    <col min="12042" max="12294" width="9.109375" style="4"/>
    <col min="12295" max="12295" width="10.5546875" style="4" bestFit="1" customWidth="1"/>
    <col min="12296" max="12296" width="14.88671875" style="4" bestFit="1" customWidth="1"/>
    <col min="12297" max="12297" width="11.109375" style="4" bestFit="1" customWidth="1"/>
    <col min="12298" max="12550" width="9.109375" style="4"/>
    <col min="12551" max="12551" width="10.5546875" style="4" bestFit="1" customWidth="1"/>
    <col min="12552" max="12552" width="14.88671875" style="4" bestFit="1" customWidth="1"/>
    <col min="12553" max="12553" width="11.109375" style="4" bestFit="1" customWidth="1"/>
    <col min="12554" max="12806" width="9.109375" style="4"/>
    <col min="12807" max="12807" width="10.5546875" style="4" bestFit="1" customWidth="1"/>
    <col min="12808" max="12808" width="14.88671875" style="4" bestFit="1" customWidth="1"/>
    <col min="12809" max="12809" width="11.109375" style="4" bestFit="1" customWidth="1"/>
    <col min="12810" max="13062" width="9.109375" style="4"/>
    <col min="13063" max="13063" width="10.5546875" style="4" bestFit="1" customWidth="1"/>
    <col min="13064" max="13064" width="14.88671875" style="4" bestFit="1" customWidth="1"/>
    <col min="13065" max="13065" width="11.109375" style="4" bestFit="1" customWidth="1"/>
    <col min="13066" max="13318" width="9.109375" style="4"/>
    <col min="13319" max="13319" width="10.5546875" style="4" bestFit="1" customWidth="1"/>
    <col min="13320" max="13320" width="14.88671875" style="4" bestFit="1" customWidth="1"/>
    <col min="13321" max="13321" width="11.109375" style="4" bestFit="1" customWidth="1"/>
    <col min="13322" max="13574" width="9.109375" style="4"/>
    <col min="13575" max="13575" width="10.5546875" style="4" bestFit="1" customWidth="1"/>
    <col min="13576" max="13576" width="14.88671875" style="4" bestFit="1" customWidth="1"/>
    <col min="13577" max="13577" width="11.109375" style="4" bestFit="1" customWidth="1"/>
    <col min="13578" max="13830" width="9.109375" style="4"/>
    <col min="13831" max="13831" width="10.5546875" style="4" bestFit="1" customWidth="1"/>
    <col min="13832" max="13832" width="14.88671875" style="4" bestFit="1" customWidth="1"/>
    <col min="13833" max="13833" width="11.109375" style="4" bestFit="1" customWidth="1"/>
    <col min="13834" max="14086" width="9.109375" style="4"/>
    <col min="14087" max="14087" width="10.5546875" style="4" bestFit="1" customWidth="1"/>
    <col min="14088" max="14088" width="14.88671875" style="4" bestFit="1" customWidth="1"/>
    <col min="14089" max="14089" width="11.109375" style="4" bestFit="1" customWidth="1"/>
    <col min="14090" max="14342" width="9.109375" style="4"/>
    <col min="14343" max="14343" width="10.5546875" style="4" bestFit="1" customWidth="1"/>
    <col min="14344" max="14344" width="14.88671875" style="4" bestFit="1" customWidth="1"/>
    <col min="14345" max="14345" width="11.109375" style="4" bestFit="1" customWidth="1"/>
    <col min="14346" max="14598" width="9.109375" style="4"/>
    <col min="14599" max="14599" width="10.5546875" style="4" bestFit="1" customWidth="1"/>
    <col min="14600" max="14600" width="14.88671875" style="4" bestFit="1" customWidth="1"/>
    <col min="14601" max="14601" width="11.109375" style="4" bestFit="1" customWidth="1"/>
    <col min="14602" max="14854" width="9.109375" style="4"/>
    <col min="14855" max="14855" width="10.5546875" style="4" bestFit="1" customWidth="1"/>
    <col min="14856" max="14856" width="14.88671875" style="4" bestFit="1" customWidth="1"/>
    <col min="14857" max="14857" width="11.109375" style="4" bestFit="1" customWidth="1"/>
    <col min="14858" max="15110" width="9.109375" style="4"/>
    <col min="15111" max="15111" width="10.5546875" style="4" bestFit="1" customWidth="1"/>
    <col min="15112" max="15112" width="14.88671875" style="4" bestFit="1" customWidth="1"/>
    <col min="15113" max="15113" width="11.109375" style="4" bestFit="1" customWidth="1"/>
    <col min="15114" max="15366" width="9.109375" style="4"/>
    <col min="15367" max="15367" width="10.5546875" style="4" bestFit="1" customWidth="1"/>
    <col min="15368" max="15368" width="14.88671875" style="4" bestFit="1" customWidth="1"/>
    <col min="15369" max="15369" width="11.109375" style="4" bestFit="1" customWidth="1"/>
    <col min="15370" max="15622" width="9.109375" style="4"/>
    <col min="15623" max="15623" width="10.5546875" style="4" bestFit="1" customWidth="1"/>
    <col min="15624" max="15624" width="14.88671875" style="4" bestFit="1" customWidth="1"/>
    <col min="15625" max="15625" width="11.109375" style="4" bestFit="1" customWidth="1"/>
    <col min="15626" max="15878" width="9.109375" style="4"/>
    <col min="15879" max="15879" width="10.5546875" style="4" bestFit="1" customWidth="1"/>
    <col min="15880" max="15880" width="14.88671875" style="4" bestFit="1" customWidth="1"/>
    <col min="15881" max="15881" width="11.109375" style="4" bestFit="1" customWidth="1"/>
    <col min="15882" max="16134" width="9.109375" style="4"/>
    <col min="16135" max="16135" width="10.5546875" style="4" bestFit="1" customWidth="1"/>
    <col min="16136" max="16136" width="14.88671875" style="4" bestFit="1" customWidth="1"/>
    <col min="16137" max="16137" width="11.109375" style="4" bestFit="1" customWidth="1"/>
    <col min="16138" max="16384" width="9.109375" style="4"/>
  </cols>
  <sheetData>
    <row r="1" spans="2:19" ht="18">
      <c r="B1" s="41" t="s">
        <v>108</v>
      </c>
      <c r="C1" s="42"/>
      <c r="D1" s="42"/>
      <c r="E1" s="43"/>
      <c r="F1" s="43"/>
      <c r="J1" s="4"/>
    </row>
    <row r="3" spans="2:19">
      <c r="E3" s="1" t="s">
        <v>50</v>
      </c>
    </row>
    <row r="4" spans="2:19">
      <c r="B4" s="44" t="s">
        <v>293</v>
      </c>
      <c r="C4" s="44" t="s">
        <v>2</v>
      </c>
      <c r="D4" s="44" t="s">
        <v>54</v>
      </c>
      <c r="E4" s="44" t="s">
        <v>38</v>
      </c>
      <c r="F4" s="45" t="s">
        <v>86</v>
      </c>
      <c r="G4" s="45" t="s">
        <v>98</v>
      </c>
      <c r="H4" s="45" t="s">
        <v>109</v>
      </c>
      <c r="I4" s="45" t="s">
        <v>287</v>
      </c>
      <c r="J4" s="45" t="s">
        <v>110</v>
      </c>
      <c r="K4" s="45" t="s">
        <v>111</v>
      </c>
    </row>
    <row r="5" spans="2:19" ht="15" thickBot="1">
      <c r="B5" s="46" t="s">
        <v>107</v>
      </c>
      <c r="C5" s="46"/>
      <c r="D5" s="46"/>
      <c r="E5" s="46"/>
      <c r="F5" s="46"/>
      <c r="G5" s="46"/>
      <c r="H5" s="46"/>
      <c r="I5" s="46" t="s">
        <v>100</v>
      </c>
      <c r="J5" s="46" t="s">
        <v>112</v>
      </c>
      <c r="K5" s="46" t="s">
        <v>113</v>
      </c>
    </row>
    <row r="6" spans="2:19">
      <c r="C6" s="4" t="str">
        <f>Processes!D11</f>
        <v>FT-SUPELC</v>
      </c>
      <c r="D6" s="4" t="s">
        <v>152</v>
      </c>
      <c r="E6" s="4" t="s">
        <v>152</v>
      </c>
      <c r="F6" s="6">
        <v>1</v>
      </c>
      <c r="G6" s="6"/>
      <c r="H6" s="6"/>
      <c r="I6" s="11"/>
      <c r="K6" s="6"/>
    </row>
    <row r="7" spans="2:19">
      <c r="F7" s="6"/>
      <c r="G7" s="6"/>
      <c r="H7" s="6"/>
      <c r="I7" s="11"/>
      <c r="K7" s="6"/>
      <c r="M7"/>
      <c r="N7"/>
      <c r="O7"/>
      <c r="P7" s="47"/>
      <c r="Q7" s="47"/>
      <c r="R7" s="47"/>
      <c r="S7" s="5"/>
    </row>
    <row r="8" spans="2:19">
      <c r="F8" s="6"/>
      <c r="G8" s="6"/>
      <c r="H8" s="48"/>
      <c r="I8" s="11"/>
      <c r="K8" s="48"/>
      <c r="M8"/>
      <c r="N8"/>
      <c r="O8"/>
      <c r="P8" s="47"/>
      <c r="Q8" s="47"/>
      <c r="R8" s="47"/>
      <c r="S8" s="5"/>
    </row>
    <row r="9" spans="2:19">
      <c r="G9" s="48"/>
      <c r="H9" s="48"/>
      <c r="I9" s="48"/>
      <c r="K9" s="48"/>
      <c r="M9"/>
      <c r="N9"/>
      <c r="O9"/>
      <c r="P9" s="47"/>
      <c r="Q9" s="47"/>
      <c r="R9"/>
      <c r="S9" s="5"/>
    </row>
    <row r="10" spans="2:19">
      <c r="F10" s="6"/>
      <c r="G10" s="6"/>
      <c r="H10" s="6"/>
      <c r="I10" s="11"/>
      <c r="K10" s="6"/>
      <c r="M10"/>
      <c r="N10"/>
      <c r="O10"/>
      <c r="P10" s="47"/>
      <c r="Q10" s="47"/>
      <c r="R10" s="47"/>
      <c r="S10" s="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2:AR19"/>
  <sheetViews>
    <sheetView tabSelected="1" workbookViewId="0">
      <selection activeCell="A9" sqref="A9:XFD9"/>
    </sheetView>
  </sheetViews>
  <sheetFormatPr defaultColWidth="9.109375" defaultRowHeight="14.4"/>
  <cols>
    <col min="1" max="1" width="9.109375" style="4"/>
    <col min="2" max="2" width="13.44140625" style="4" customWidth="1"/>
    <col min="3" max="3" width="17.6640625" style="4" customWidth="1"/>
    <col min="4" max="4" width="46.5546875" style="4" bestFit="1" customWidth="1"/>
    <col min="5" max="5" width="8.6640625" style="4" customWidth="1"/>
    <col min="6" max="6" width="10" style="4" bestFit="1" customWidth="1"/>
    <col min="7" max="7" width="9.33203125" style="4" customWidth="1"/>
    <col min="8" max="8" width="13" style="4" customWidth="1"/>
    <col min="9" max="9" width="10.109375" style="4" customWidth="1"/>
    <col min="10" max="10" width="11" style="4" bestFit="1" customWidth="1"/>
    <col min="11" max="12" width="10.109375" style="4" customWidth="1"/>
    <col min="13" max="13" width="12" style="4" customWidth="1"/>
    <col min="14" max="14" width="15.21875" style="4" customWidth="1"/>
    <col min="15" max="15" width="17.77734375" style="4" customWidth="1"/>
    <col min="16" max="18" width="10.109375" style="4" customWidth="1"/>
    <col min="19" max="19" width="10.33203125" style="4" customWidth="1"/>
    <col min="20" max="20" width="11.5546875" style="4" bestFit="1" customWidth="1"/>
    <col min="21" max="24" width="10.33203125" style="4" customWidth="1"/>
    <col min="25" max="25" width="9.109375" style="4"/>
    <col min="26" max="26" width="12" style="4" bestFit="1" customWidth="1"/>
    <col min="27" max="27" width="26.5546875" style="4" bestFit="1" customWidth="1"/>
    <col min="28" max="16384" width="9.109375" style="4"/>
  </cols>
  <sheetData>
    <row r="2" spans="1:44" ht="18">
      <c r="B2" s="131" t="s">
        <v>49</v>
      </c>
      <c r="C2" s="132"/>
      <c r="D2" s="132"/>
      <c r="E2" s="6"/>
      <c r="F2" s="6"/>
      <c r="G2" s="133" t="s">
        <v>50</v>
      </c>
      <c r="H2" s="133"/>
      <c r="I2" s="134"/>
      <c r="J2" s="134"/>
      <c r="K2" s="134"/>
      <c r="L2" s="134"/>
      <c r="M2" s="6"/>
      <c r="N2" s="6"/>
      <c r="O2" s="6"/>
      <c r="P2" s="6"/>
      <c r="Q2" s="6"/>
      <c r="R2" s="6"/>
      <c r="S2" s="6"/>
      <c r="T2" s="6"/>
      <c r="U2" s="6"/>
    </row>
    <row r="3" spans="1:44" ht="27.6">
      <c r="B3" s="2" t="s">
        <v>293</v>
      </c>
      <c r="C3" s="2" t="s">
        <v>2</v>
      </c>
      <c r="D3" s="2" t="s">
        <v>3</v>
      </c>
      <c r="E3" s="135" t="s">
        <v>54</v>
      </c>
      <c r="F3" s="135" t="s">
        <v>38</v>
      </c>
      <c r="G3" s="135" t="s">
        <v>306</v>
      </c>
      <c r="H3" s="135" t="s">
        <v>401</v>
      </c>
      <c r="I3" s="136" t="s">
        <v>86</v>
      </c>
      <c r="J3" s="136" t="s">
        <v>402</v>
      </c>
      <c r="K3" s="136" t="s">
        <v>403</v>
      </c>
      <c r="L3" s="136" t="s">
        <v>404</v>
      </c>
      <c r="M3" s="136" t="s">
        <v>461</v>
      </c>
      <c r="N3" s="135" t="s">
        <v>463</v>
      </c>
      <c r="O3" s="136" t="s">
        <v>462</v>
      </c>
      <c r="P3" s="135" t="s">
        <v>398</v>
      </c>
      <c r="R3" s="2" t="s">
        <v>395</v>
      </c>
      <c r="S3" s="2" t="s">
        <v>39</v>
      </c>
      <c r="T3" s="2" t="s">
        <v>40</v>
      </c>
      <c r="U3" s="2" t="s">
        <v>41</v>
      </c>
      <c r="V3" s="2" t="s">
        <v>396</v>
      </c>
      <c r="W3" s="2" t="s">
        <v>42</v>
      </c>
      <c r="X3" s="2" t="s">
        <v>397</v>
      </c>
      <c r="Y3" s="2" t="s">
        <v>43</v>
      </c>
      <c r="Z3" s="2" t="s">
        <v>308</v>
      </c>
      <c r="AA3" s="2" t="s">
        <v>309</v>
      </c>
      <c r="AB3"/>
    </row>
    <row r="4" spans="1:44" ht="15" thickBot="1">
      <c r="B4" s="137" t="s">
        <v>294</v>
      </c>
      <c r="C4" s="137" t="s">
        <v>44</v>
      </c>
      <c r="D4" s="130" t="s">
        <v>45</v>
      </c>
      <c r="E4" s="130"/>
      <c r="F4" s="130"/>
      <c r="G4" s="130"/>
      <c r="H4" s="130"/>
      <c r="I4" s="130" t="s">
        <v>442</v>
      </c>
      <c r="J4" s="130"/>
      <c r="K4" s="130" t="s">
        <v>444</v>
      </c>
      <c r="L4" s="130"/>
      <c r="M4" s="130"/>
      <c r="N4" s="130"/>
      <c r="O4" s="130"/>
      <c r="P4" s="130"/>
      <c r="R4" s="3" t="s">
        <v>47</v>
      </c>
      <c r="S4" s="3" t="s">
        <v>47</v>
      </c>
      <c r="T4" s="3" t="s">
        <v>47</v>
      </c>
      <c r="U4" s="3" t="s">
        <v>47</v>
      </c>
      <c r="V4" s="3" t="s">
        <v>47</v>
      </c>
      <c r="W4" s="3" t="s">
        <v>47</v>
      </c>
      <c r="X4" s="3" t="s">
        <v>47</v>
      </c>
      <c r="Y4" s="3" t="s">
        <v>47</v>
      </c>
      <c r="Z4" s="3"/>
      <c r="AA4" s="3"/>
      <c r="AB4"/>
    </row>
    <row r="5" spans="1:44">
      <c r="B5" s="6"/>
      <c r="C5" s="6" t="str">
        <f>Processes!D6</f>
        <v>IMPELC_Ireland</v>
      </c>
      <c r="D5" s="6" t="str">
        <f>Processes!E6</f>
        <v>Import of Electricity - Ireland Interconnector</v>
      </c>
      <c r="E5" s="6"/>
      <c r="F5" s="6" t="str">
        <f>Commodities!C6</f>
        <v>ELC</v>
      </c>
      <c r="G5" s="6">
        <v>2018</v>
      </c>
      <c r="H5" s="6">
        <f>8760*3.6/1000</f>
        <v>31.536000000000001</v>
      </c>
      <c r="I5" s="6">
        <v>1</v>
      </c>
      <c r="J5" s="6">
        <v>0.25</v>
      </c>
      <c r="K5" s="6">
        <v>5.0999999999999996</v>
      </c>
      <c r="L5" s="6">
        <v>400</v>
      </c>
      <c r="M5" s="6">
        <v>400</v>
      </c>
      <c r="N5" s="4">
        <v>0.10425</v>
      </c>
      <c r="O5" s="6">
        <v>5</v>
      </c>
      <c r="P5" s="6">
        <v>100</v>
      </c>
      <c r="Q5" s="70"/>
      <c r="R5" s="11">
        <v>12.8</v>
      </c>
      <c r="S5" s="11">
        <f>R5*1.1</f>
        <v>14.080000000000002</v>
      </c>
      <c r="T5" s="11">
        <f t="shared" ref="T5:Y5" si="0">S5*1.1</f>
        <v>15.488000000000003</v>
      </c>
      <c r="U5" s="11">
        <f t="shared" si="0"/>
        <v>17.036800000000003</v>
      </c>
      <c r="V5" s="11">
        <f t="shared" si="0"/>
        <v>18.740480000000005</v>
      </c>
      <c r="W5" s="11">
        <f t="shared" si="0"/>
        <v>20.614528000000007</v>
      </c>
      <c r="X5" s="11">
        <f t="shared" si="0"/>
        <v>22.675980800000008</v>
      </c>
      <c r="Y5" s="11">
        <f t="shared" si="0"/>
        <v>24.943578880000011</v>
      </c>
      <c r="Z5" s="70">
        <v>0</v>
      </c>
      <c r="AA5" s="70">
        <v>2</v>
      </c>
      <c r="AB5" s="70">
        <v>1315.3</v>
      </c>
    </row>
    <row r="6" spans="1:44">
      <c r="B6" s="6"/>
      <c r="C6" s="6" t="str">
        <f>Processes!D7</f>
        <v>IMPELC_Scotland</v>
      </c>
      <c r="D6" s="6" t="str">
        <f>Processes!E7</f>
        <v>Import of Electricity - UK Interconnector</v>
      </c>
      <c r="E6" s="6"/>
      <c r="F6" s="6" t="str">
        <f>Commodities!C6</f>
        <v>ELC</v>
      </c>
      <c r="G6" s="6">
        <v>2018</v>
      </c>
      <c r="H6" s="6">
        <f t="shared" ref="H6:H8" si="1">8760*3.6/1000</f>
        <v>31.536000000000001</v>
      </c>
      <c r="I6" s="6">
        <v>1</v>
      </c>
      <c r="J6" s="6">
        <v>0.25</v>
      </c>
      <c r="K6" s="6">
        <v>1.3</v>
      </c>
      <c r="L6" s="6">
        <v>500</v>
      </c>
      <c r="M6" s="6">
        <v>500</v>
      </c>
      <c r="N6" s="4">
        <v>3.8622526636225264E-2</v>
      </c>
      <c r="O6" s="6">
        <v>5</v>
      </c>
      <c r="P6" s="6">
        <v>100</v>
      </c>
      <c r="Q6" s="70"/>
      <c r="R6" s="11">
        <v>8.9</v>
      </c>
      <c r="S6" s="11">
        <f t="shared" ref="S6:Y6" si="2">R6*1.1</f>
        <v>9.7900000000000009</v>
      </c>
      <c r="T6" s="11">
        <f t="shared" si="2"/>
        <v>10.769000000000002</v>
      </c>
      <c r="U6" s="11">
        <f t="shared" si="2"/>
        <v>11.845900000000004</v>
      </c>
      <c r="V6" s="11">
        <f t="shared" si="2"/>
        <v>13.030490000000006</v>
      </c>
      <c r="W6" s="11">
        <f t="shared" si="2"/>
        <v>14.333539000000007</v>
      </c>
      <c r="X6" s="11">
        <f t="shared" si="2"/>
        <v>15.766892900000009</v>
      </c>
      <c r="Y6" s="11">
        <f t="shared" si="2"/>
        <v>17.34358219000001</v>
      </c>
      <c r="Z6" s="70">
        <v>0</v>
      </c>
      <c r="AA6" s="70">
        <v>2</v>
      </c>
      <c r="AB6" s="70">
        <v>609</v>
      </c>
    </row>
    <row r="7" spans="1:44">
      <c r="B7" s="6"/>
      <c r="C7" s="6" t="str">
        <f>Processes!D8</f>
        <v>EXPELC_Ireland</v>
      </c>
      <c r="D7" s="6" t="str">
        <f>Processes!E8</f>
        <v>Export of Electricity - Ireland Interconnector</v>
      </c>
      <c r="E7" s="6" t="str">
        <f>Commodities!C6</f>
        <v>ELC</v>
      </c>
      <c r="F7" s="138"/>
      <c r="G7" s="6">
        <v>2018</v>
      </c>
      <c r="H7" s="6">
        <f t="shared" si="1"/>
        <v>31.536000000000001</v>
      </c>
      <c r="I7" s="6">
        <v>1</v>
      </c>
      <c r="J7" s="6">
        <v>0.25</v>
      </c>
      <c r="K7" s="6">
        <v>12.8</v>
      </c>
      <c r="L7" s="6">
        <v>400</v>
      </c>
      <c r="M7" s="6">
        <v>400</v>
      </c>
      <c r="N7" s="4">
        <v>2.9886478944698119E-2</v>
      </c>
      <c r="O7" s="6">
        <v>5</v>
      </c>
      <c r="P7" s="6">
        <v>100</v>
      </c>
      <c r="Q7" s="70"/>
      <c r="R7" s="176">
        <v>5.0999999999999996</v>
      </c>
      <c r="S7" s="11">
        <f t="shared" ref="S7:Y7" si="3">R7*1.1</f>
        <v>5.61</v>
      </c>
      <c r="T7" s="11">
        <f t="shared" si="3"/>
        <v>6.1710000000000012</v>
      </c>
      <c r="U7" s="11">
        <f t="shared" si="3"/>
        <v>6.7881000000000018</v>
      </c>
      <c r="V7" s="11">
        <f t="shared" si="3"/>
        <v>7.4669100000000022</v>
      </c>
      <c r="W7" s="11">
        <f t="shared" si="3"/>
        <v>8.2136010000000024</v>
      </c>
      <c r="X7" s="11">
        <f t="shared" si="3"/>
        <v>9.0349611000000039</v>
      </c>
      <c r="Y7" s="11">
        <f t="shared" si="3"/>
        <v>9.9384572100000046</v>
      </c>
      <c r="Z7" s="70">
        <v>0</v>
      </c>
      <c r="AA7" s="70">
        <v>2</v>
      </c>
      <c r="AB7" s="139">
        <v>377</v>
      </c>
    </row>
    <row r="8" spans="1:44">
      <c r="B8" s="6"/>
      <c r="C8" s="6" t="str">
        <f>Processes!D9</f>
        <v>EXPELC_Scotland</v>
      </c>
      <c r="D8" s="6" t="str">
        <f>Processes!E9</f>
        <v>Export of Electricity - UK Interconnector</v>
      </c>
      <c r="E8" s="6" t="str">
        <f>Commodities!C6</f>
        <v>ELC</v>
      </c>
      <c r="F8" s="6"/>
      <c r="G8" s="6">
        <v>2018</v>
      </c>
      <c r="H8" s="6">
        <f t="shared" si="1"/>
        <v>31.536000000000001</v>
      </c>
      <c r="I8" s="6">
        <v>1</v>
      </c>
      <c r="J8" s="6">
        <v>0.5</v>
      </c>
      <c r="K8" s="6">
        <v>8.9</v>
      </c>
      <c r="L8" s="6">
        <v>500</v>
      </c>
      <c r="M8" s="6">
        <v>500</v>
      </c>
      <c r="N8" s="4">
        <v>5.3779807204464736E-2</v>
      </c>
      <c r="O8" s="6">
        <v>5</v>
      </c>
      <c r="P8" s="6">
        <v>100</v>
      </c>
      <c r="Q8" s="70"/>
      <c r="R8" s="176">
        <v>1.3</v>
      </c>
      <c r="S8" s="11">
        <f t="shared" ref="S8:Y8" si="4">R8*1.1</f>
        <v>1.4300000000000002</v>
      </c>
      <c r="T8" s="11">
        <f t="shared" si="4"/>
        <v>1.5730000000000004</v>
      </c>
      <c r="U8" s="11">
        <f t="shared" si="4"/>
        <v>1.7303000000000006</v>
      </c>
      <c r="V8" s="11">
        <f t="shared" si="4"/>
        <v>1.9033300000000009</v>
      </c>
      <c r="W8" s="11">
        <f t="shared" si="4"/>
        <v>2.0936630000000012</v>
      </c>
      <c r="X8" s="11">
        <f t="shared" si="4"/>
        <v>2.3030293000000013</v>
      </c>
      <c r="Y8" s="11">
        <f t="shared" si="4"/>
        <v>2.5333322300000014</v>
      </c>
      <c r="Z8" s="70">
        <v>0</v>
      </c>
      <c r="AA8" s="70">
        <v>2</v>
      </c>
      <c r="AB8" s="139">
        <v>848</v>
      </c>
    </row>
    <row r="9" spans="1:44">
      <c r="C9" s="6"/>
      <c r="D9" s="6"/>
      <c r="H9" s="6"/>
      <c r="I9" s="6"/>
      <c r="J9" s="6"/>
      <c r="K9" s="6"/>
      <c r="L9" s="6"/>
      <c r="M9" s="6"/>
      <c r="O9" s="6"/>
      <c r="P9" s="6"/>
      <c r="Q9" s="7"/>
      <c r="R9" s="7"/>
      <c r="S9" s="7"/>
      <c r="T9" s="7"/>
    </row>
    <row r="11" spans="1:44">
      <c r="C11"/>
      <c r="D11"/>
      <c r="E11"/>
      <c r="F11"/>
      <c r="G11"/>
      <c r="H11"/>
      <c r="I11"/>
      <c r="J11"/>
      <c r="K11"/>
      <c r="L11"/>
      <c r="M11"/>
      <c r="O11"/>
      <c r="P11"/>
      <c r="Q11"/>
      <c r="R11"/>
      <c r="S11"/>
      <c r="T11"/>
      <c r="U11"/>
      <c r="V11"/>
      <c r="W11"/>
    </row>
    <row r="12" spans="1:44" ht="18" thickBot="1">
      <c r="A12" s="140"/>
      <c r="B12" s="141" t="s">
        <v>399</v>
      </c>
      <c r="C12" s="142"/>
      <c r="D12" s="142"/>
      <c r="E12" s="143"/>
      <c r="F12" s="140"/>
      <c r="G12" s="140"/>
      <c r="H12" s="140"/>
      <c r="I12" s="140"/>
      <c r="J12" s="140"/>
      <c r="K12" s="140"/>
      <c r="L12" s="140"/>
      <c r="M12" s="140"/>
      <c r="O12" s="140"/>
      <c r="P12" s="140"/>
      <c r="Q12" s="140"/>
      <c r="R12" s="140"/>
      <c r="S12" s="140"/>
      <c r="T12" s="140"/>
      <c r="U12" s="140"/>
      <c r="V12" s="140"/>
      <c r="W12" s="140"/>
      <c r="X12" s="140"/>
      <c r="Y12" s="140"/>
      <c r="Z12" s="140"/>
      <c r="AA12" s="140"/>
      <c r="AB12" s="140"/>
      <c r="AC12" s="140"/>
      <c r="AD12" s="140"/>
      <c r="AE12" s="140"/>
      <c r="AF12" s="140"/>
      <c r="AG12" s="140"/>
      <c r="AH12" s="140"/>
      <c r="AI12" s="140"/>
      <c r="AJ12" s="140"/>
      <c r="AK12" s="140"/>
      <c r="AL12" s="140"/>
      <c r="AM12" s="140"/>
      <c r="AN12" s="140"/>
      <c r="AO12" s="140"/>
      <c r="AP12" s="140"/>
      <c r="AQ12" s="140"/>
      <c r="AR12" s="140"/>
    </row>
    <row r="13" spans="1:44" ht="39.6">
      <c r="A13" s="140"/>
      <c r="B13" s="144" t="s">
        <v>2</v>
      </c>
      <c r="C13" s="145" t="s">
        <v>3</v>
      </c>
      <c r="D13" s="146" t="s">
        <v>54</v>
      </c>
      <c r="E13" s="147" t="s">
        <v>38</v>
      </c>
      <c r="F13" s="148" t="s">
        <v>400</v>
      </c>
      <c r="G13" s="148" t="s">
        <v>401</v>
      </c>
      <c r="H13" s="148" t="s">
        <v>86</v>
      </c>
      <c r="I13" s="148" t="s">
        <v>402</v>
      </c>
      <c r="J13" s="149" t="s">
        <v>403</v>
      </c>
      <c r="K13" s="149" t="s">
        <v>404</v>
      </c>
      <c r="L13" s="148" t="s">
        <v>405</v>
      </c>
      <c r="M13" s="149" t="s">
        <v>406</v>
      </c>
      <c r="N13" s="148" t="s">
        <v>407</v>
      </c>
      <c r="O13" s="148" t="s">
        <v>408</v>
      </c>
      <c r="P13" s="148" t="s">
        <v>409</v>
      </c>
      <c r="Q13" s="148" t="s">
        <v>410</v>
      </c>
      <c r="R13" s="148" t="s">
        <v>411</v>
      </c>
      <c r="S13" s="148" t="s">
        <v>412</v>
      </c>
      <c r="T13" s="148" t="s">
        <v>413</v>
      </c>
      <c r="U13" s="148" t="s">
        <v>414</v>
      </c>
      <c r="V13" s="148" t="s">
        <v>415</v>
      </c>
      <c r="W13" s="148" t="s">
        <v>416</v>
      </c>
      <c r="X13" s="148" t="s">
        <v>417</v>
      </c>
      <c r="Y13" s="148" t="s">
        <v>418</v>
      </c>
      <c r="Z13" s="148" t="s">
        <v>419</v>
      </c>
      <c r="AA13" s="148" t="s">
        <v>420</v>
      </c>
      <c r="AB13" s="148" t="s">
        <v>421</v>
      </c>
      <c r="AC13" s="149" t="s">
        <v>422</v>
      </c>
      <c r="AD13" s="148" t="s">
        <v>423</v>
      </c>
      <c r="AE13" s="148" t="s">
        <v>424</v>
      </c>
      <c r="AF13" s="148" t="s">
        <v>425</v>
      </c>
      <c r="AG13" s="148" t="s">
        <v>426</v>
      </c>
      <c r="AH13" s="148" t="s">
        <v>427</v>
      </c>
      <c r="AI13" s="148" t="s">
        <v>428</v>
      </c>
      <c r="AJ13" s="148" t="s">
        <v>429</v>
      </c>
      <c r="AK13" s="148" t="s">
        <v>430</v>
      </c>
      <c r="AL13" s="148" t="s">
        <v>431</v>
      </c>
      <c r="AM13" s="148" t="s">
        <v>432</v>
      </c>
      <c r="AN13" s="148" t="s">
        <v>433</v>
      </c>
      <c r="AO13" s="148" t="s">
        <v>434</v>
      </c>
      <c r="AP13" s="148" t="s">
        <v>435</v>
      </c>
      <c r="AQ13" s="148" t="s">
        <v>436</v>
      </c>
      <c r="AR13" s="150" t="s">
        <v>437</v>
      </c>
    </row>
    <row r="14" spans="1:44" ht="66.599999999999994">
      <c r="A14" s="140"/>
      <c r="B14" s="151" t="s">
        <v>44</v>
      </c>
      <c r="C14" s="152" t="s">
        <v>45</v>
      </c>
      <c r="D14" s="152" t="s">
        <v>438</v>
      </c>
      <c r="E14" s="153" t="s">
        <v>439</v>
      </c>
      <c r="F14" s="152" t="s">
        <v>440</v>
      </c>
      <c r="G14" s="154" t="s">
        <v>441</v>
      </c>
      <c r="H14" s="152" t="s">
        <v>442</v>
      </c>
      <c r="I14" s="152" t="s">
        <v>443</v>
      </c>
      <c r="J14" s="155" t="s">
        <v>444</v>
      </c>
      <c r="K14" s="155" t="s">
        <v>445</v>
      </c>
      <c r="L14" s="155" t="s">
        <v>446</v>
      </c>
      <c r="M14" s="155" t="s">
        <v>447</v>
      </c>
      <c r="N14" s="152" t="s">
        <v>447</v>
      </c>
      <c r="O14" s="152" t="s">
        <v>447</v>
      </c>
      <c r="P14" s="152" t="s">
        <v>447</v>
      </c>
      <c r="Q14" s="152" t="s">
        <v>447</v>
      </c>
      <c r="R14" s="152" t="s">
        <v>447</v>
      </c>
      <c r="S14" s="152" t="s">
        <v>447</v>
      </c>
      <c r="T14" s="152" t="s">
        <v>447</v>
      </c>
      <c r="U14" s="152" t="s">
        <v>447</v>
      </c>
      <c r="V14" s="152" t="s">
        <v>447</v>
      </c>
      <c r="W14" s="152" t="s">
        <v>447</v>
      </c>
      <c r="X14" s="152" t="s">
        <v>447</v>
      </c>
      <c r="Y14" s="152" t="s">
        <v>447</v>
      </c>
      <c r="Z14" s="152" t="s">
        <v>447</v>
      </c>
      <c r="AA14" s="152" t="s">
        <v>447</v>
      </c>
      <c r="AB14" s="152" t="s">
        <v>447</v>
      </c>
      <c r="AC14" s="155" t="s">
        <v>448</v>
      </c>
      <c r="AD14" s="152" t="s">
        <v>448</v>
      </c>
      <c r="AE14" s="152" t="s">
        <v>448</v>
      </c>
      <c r="AF14" s="152" t="s">
        <v>448</v>
      </c>
      <c r="AG14" s="152" t="s">
        <v>448</v>
      </c>
      <c r="AH14" s="152" t="s">
        <v>448</v>
      </c>
      <c r="AI14" s="152" t="s">
        <v>448</v>
      </c>
      <c r="AJ14" s="152" t="s">
        <v>448</v>
      </c>
      <c r="AK14" s="152" t="s">
        <v>448</v>
      </c>
      <c r="AL14" s="152" t="s">
        <v>448</v>
      </c>
      <c r="AM14" s="152" t="s">
        <v>448</v>
      </c>
      <c r="AN14" s="152" t="s">
        <v>448</v>
      </c>
      <c r="AO14" s="152" t="s">
        <v>448</v>
      </c>
      <c r="AP14" s="152" t="s">
        <v>448</v>
      </c>
      <c r="AQ14" s="152" t="s">
        <v>448</v>
      </c>
      <c r="AR14" s="153" t="s">
        <v>448</v>
      </c>
    </row>
    <row r="15" spans="1:44" ht="53.4" thickBot="1">
      <c r="A15" s="140"/>
      <c r="B15" s="156" t="s">
        <v>449</v>
      </c>
      <c r="C15" s="157"/>
      <c r="D15" s="157"/>
      <c r="E15" s="158"/>
      <c r="F15" s="157" t="s">
        <v>450</v>
      </c>
      <c r="G15" s="159" t="s">
        <v>451</v>
      </c>
      <c r="H15" s="157" t="s">
        <v>452</v>
      </c>
      <c r="I15" s="157"/>
      <c r="J15" s="160" t="s">
        <v>453</v>
      </c>
      <c r="K15" s="160" t="s">
        <v>307</v>
      </c>
      <c r="L15" s="157" t="s">
        <v>307</v>
      </c>
      <c r="M15" s="160" t="s">
        <v>454</v>
      </c>
      <c r="N15" s="157" t="s">
        <v>454</v>
      </c>
      <c r="O15" s="157" t="s">
        <v>454</v>
      </c>
      <c r="P15" s="157" t="s">
        <v>454</v>
      </c>
      <c r="Q15" s="157" t="s">
        <v>454</v>
      </c>
      <c r="R15" s="157" t="s">
        <v>454</v>
      </c>
      <c r="S15" s="157" t="s">
        <v>454</v>
      </c>
      <c r="T15" s="157" t="s">
        <v>454</v>
      </c>
      <c r="U15" s="157" t="s">
        <v>454</v>
      </c>
      <c r="V15" s="157" t="s">
        <v>454</v>
      </c>
      <c r="W15" s="157" t="s">
        <v>454</v>
      </c>
      <c r="X15" s="157" t="s">
        <v>454</v>
      </c>
      <c r="Y15" s="157" t="s">
        <v>454</v>
      </c>
      <c r="Z15" s="157" t="s">
        <v>454</v>
      </c>
      <c r="AA15" s="157" t="s">
        <v>454</v>
      </c>
      <c r="AB15" s="157" t="s">
        <v>454</v>
      </c>
      <c r="AC15" s="160"/>
      <c r="AD15" s="157"/>
      <c r="AE15" s="157"/>
      <c r="AF15" s="157"/>
      <c r="AG15" s="157"/>
      <c r="AH15" s="157"/>
      <c r="AI15" s="157"/>
      <c r="AJ15" s="157"/>
      <c r="AK15" s="157"/>
      <c r="AL15" s="157"/>
      <c r="AM15" s="157"/>
      <c r="AN15" s="157"/>
      <c r="AO15" s="157"/>
      <c r="AP15" s="157"/>
      <c r="AQ15" s="157"/>
      <c r="AR15" s="158"/>
    </row>
    <row r="16" spans="1:44">
      <c r="A16" s="140"/>
      <c r="B16" s="161" t="s">
        <v>455</v>
      </c>
      <c r="C16" s="162" t="str">
        <f>IF(B16&lt;&gt;"",VLOOKUP(B16,[1]PROC!$G:$M,2,FALSE),"")</f>
        <v>ELC.INTERCONNECTION: .00.IMPORT.IRELAND.</v>
      </c>
      <c r="D16" s="163" t="s">
        <v>456</v>
      </c>
      <c r="E16" s="164" t="s">
        <v>457</v>
      </c>
      <c r="F16" s="165">
        <v>2010</v>
      </c>
      <c r="G16" s="166">
        <v>31.536000000000001</v>
      </c>
      <c r="H16" s="166">
        <v>1</v>
      </c>
      <c r="I16" s="166">
        <v>0</v>
      </c>
      <c r="J16" s="166">
        <v>0</v>
      </c>
      <c r="K16" s="166">
        <v>0.75</v>
      </c>
      <c r="L16" s="166">
        <v>0.75</v>
      </c>
      <c r="M16" s="166">
        <v>0.46151609486316209</v>
      </c>
      <c r="N16" s="166">
        <v>0</v>
      </c>
      <c r="O16" s="166">
        <v>0</v>
      </c>
      <c r="P16" s="166">
        <v>0</v>
      </c>
      <c r="Q16" s="166">
        <v>0.46151609486316209</v>
      </c>
      <c r="R16" s="166">
        <v>0</v>
      </c>
      <c r="S16" s="166">
        <v>0</v>
      </c>
      <c r="T16" s="166">
        <v>0</v>
      </c>
      <c r="U16" s="166">
        <v>0.46151609486316209</v>
      </c>
      <c r="V16" s="166">
        <v>0</v>
      </c>
      <c r="W16" s="166">
        <v>0</v>
      </c>
      <c r="X16" s="166">
        <v>0</v>
      </c>
      <c r="Y16" s="166">
        <v>0.46151609486316209</v>
      </c>
      <c r="Z16" s="166">
        <v>0</v>
      </c>
      <c r="AA16" s="166">
        <v>0</v>
      </c>
      <c r="AB16" s="166">
        <v>0</v>
      </c>
      <c r="AC16" s="166">
        <v>5</v>
      </c>
      <c r="AD16" s="166">
        <v>5</v>
      </c>
      <c r="AE16" s="166">
        <v>5</v>
      </c>
      <c r="AF16" s="166">
        <v>5</v>
      </c>
      <c r="AG16" s="166">
        <v>5</v>
      </c>
      <c r="AH16" s="166">
        <v>5</v>
      </c>
      <c r="AI16" s="166">
        <v>5</v>
      </c>
      <c r="AJ16" s="166">
        <v>5</v>
      </c>
      <c r="AK16" s="166">
        <v>5</v>
      </c>
      <c r="AL16" s="166">
        <v>5</v>
      </c>
      <c r="AM16" s="166">
        <v>5</v>
      </c>
      <c r="AN16" s="166">
        <v>5</v>
      </c>
      <c r="AO16" s="166">
        <v>5</v>
      </c>
      <c r="AP16" s="166">
        <v>5</v>
      </c>
      <c r="AQ16" s="166">
        <v>5</v>
      </c>
      <c r="AR16" s="167">
        <v>5</v>
      </c>
    </row>
    <row r="17" spans="1:44" ht="15" thickBot="1">
      <c r="A17" s="140"/>
      <c r="B17" s="168" t="s">
        <v>458</v>
      </c>
      <c r="C17" s="169" t="str">
        <f>IF(B17&lt;&gt;"",VLOOKUP(B17,[1]PROC!$G:$M,2,FALSE),"")</f>
        <v>ELC.INTERCONNECTION: .00.EXPORT.IRELAND.</v>
      </c>
      <c r="D17" s="170" t="s">
        <v>457</v>
      </c>
      <c r="E17" s="171" t="s">
        <v>459</v>
      </c>
      <c r="F17" s="172">
        <v>2010</v>
      </c>
      <c r="G17" s="173">
        <v>31.536000000000001</v>
      </c>
      <c r="H17" s="173">
        <v>1</v>
      </c>
      <c r="I17" s="173">
        <v>0.25391003508771925</v>
      </c>
      <c r="J17" s="173">
        <v>3.2</v>
      </c>
      <c r="K17" s="173">
        <v>0.75</v>
      </c>
      <c r="L17" s="173">
        <v>0.75</v>
      </c>
      <c r="M17" s="173">
        <v>0</v>
      </c>
      <c r="N17" s="173">
        <v>0.25559788294528762</v>
      </c>
      <c r="O17" s="173">
        <v>0.37861101244808976</v>
      </c>
      <c r="P17" s="173">
        <v>7.2113023333250703E-2</v>
      </c>
      <c r="Q17" s="173">
        <v>0</v>
      </c>
      <c r="R17" s="173">
        <v>0.25559788294528762</v>
      </c>
      <c r="S17" s="173">
        <v>0.37861101244808976</v>
      </c>
      <c r="T17" s="173">
        <v>7.2113023333250703E-2</v>
      </c>
      <c r="U17" s="173">
        <v>0</v>
      </c>
      <c r="V17" s="173">
        <v>0.25559788294528762</v>
      </c>
      <c r="W17" s="173">
        <v>0.37861101244808976</v>
      </c>
      <c r="X17" s="173">
        <v>7.2113023333250703E-2</v>
      </c>
      <c r="Y17" s="173">
        <v>0</v>
      </c>
      <c r="Z17" s="173">
        <v>0.25559788294528762</v>
      </c>
      <c r="AA17" s="173">
        <v>0.37861101244808976</v>
      </c>
      <c r="AB17" s="173">
        <v>7.2113023333250703E-2</v>
      </c>
      <c r="AC17" s="173">
        <v>5</v>
      </c>
      <c r="AD17" s="173">
        <v>5</v>
      </c>
      <c r="AE17" s="173">
        <v>5</v>
      </c>
      <c r="AF17" s="173">
        <v>5</v>
      </c>
      <c r="AG17" s="173">
        <v>5</v>
      </c>
      <c r="AH17" s="173">
        <v>5</v>
      </c>
      <c r="AI17" s="173">
        <v>5</v>
      </c>
      <c r="AJ17" s="173">
        <v>5</v>
      </c>
      <c r="AK17" s="173">
        <v>5</v>
      </c>
      <c r="AL17" s="173">
        <v>5</v>
      </c>
      <c r="AM17" s="173">
        <v>5</v>
      </c>
      <c r="AN17" s="173">
        <v>5</v>
      </c>
      <c r="AO17" s="173">
        <v>5</v>
      </c>
      <c r="AP17" s="173">
        <v>5</v>
      </c>
      <c r="AQ17" s="173">
        <v>5</v>
      </c>
      <c r="AR17" s="174">
        <v>5</v>
      </c>
    </row>
    <row r="18" spans="1:44">
      <c r="A18" s="140"/>
      <c r="B18" s="140"/>
      <c r="C18" s="140"/>
      <c r="D18" s="140"/>
      <c r="E18" s="140"/>
      <c r="F18" s="140"/>
      <c r="G18" s="140"/>
      <c r="H18" s="140"/>
      <c r="I18" s="140"/>
      <c r="J18" s="175"/>
      <c r="K18" s="175"/>
      <c r="L18" s="140"/>
      <c r="M18" s="175"/>
      <c r="N18" s="140"/>
      <c r="O18" s="140"/>
      <c r="P18" s="140"/>
      <c r="Q18" s="140"/>
      <c r="R18" s="140"/>
      <c r="S18" s="140"/>
      <c r="T18" s="140"/>
      <c r="U18" s="140"/>
      <c r="V18" s="140"/>
      <c r="W18" s="140"/>
      <c r="X18" s="140"/>
      <c r="Y18" s="140"/>
      <c r="Z18" s="140"/>
      <c r="AA18" s="140"/>
      <c r="AB18" s="140"/>
      <c r="AC18" s="175" t="s">
        <v>460</v>
      </c>
      <c r="AD18" s="140"/>
      <c r="AE18" s="140"/>
      <c r="AF18" s="140"/>
      <c r="AG18" s="140"/>
      <c r="AH18" s="140"/>
      <c r="AI18" s="140"/>
      <c r="AJ18" s="140"/>
      <c r="AK18" s="140"/>
      <c r="AL18" s="140"/>
      <c r="AM18" s="140"/>
      <c r="AN18" s="140"/>
      <c r="AO18" s="140"/>
      <c r="AP18" s="140"/>
      <c r="AQ18" s="140"/>
      <c r="AR18" s="140"/>
    </row>
    <row r="19" spans="1:44">
      <c r="C19"/>
      <c r="D19"/>
      <c r="E19"/>
      <c r="F19"/>
      <c r="G19"/>
      <c r="H19"/>
      <c r="I19"/>
      <c r="J19"/>
      <c r="K19"/>
      <c r="L19"/>
      <c r="M19"/>
      <c r="N19"/>
      <c r="O19"/>
      <c r="P19"/>
      <c r="Q19"/>
      <c r="R19"/>
      <c r="S19"/>
      <c r="T19"/>
      <c r="U19"/>
      <c r="V19"/>
      <c r="W19"/>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rgb="FFFF0000"/>
  </sheetPr>
  <dimension ref="A1:Z57"/>
  <sheetViews>
    <sheetView zoomScale="90" zoomScaleNormal="90" workbookViewId="0">
      <pane xSplit="1" topLeftCell="I1" activePane="topRight" state="frozen"/>
      <selection activeCell="D3" sqref="D3"/>
      <selection pane="topRight" activeCell="Z2" sqref="Z2"/>
    </sheetView>
  </sheetViews>
  <sheetFormatPr defaultRowHeight="14.4"/>
  <cols>
    <col min="1" max="1" width="20.44140625" customWidth="1"/>
    <col min="2" max="7" width="12" customWidth="1"/>
  </cols>
  <sheetData>
    <row r="1" spans="1:22">
      <c r="A1" s="13" t="s">
        <v>62</v>
      </c>
      <c r="B1" s="4" t="s">
        <v>63</v>
      </c>
      <c r="C1" s="4"/>
      <c r="D1" s="4"/>
      <c r="E1" s="4"/>
      <c r="F1" s="4"/>
      <c r="G1" s="4"/>
      <c r="H1" s="4"/>
      <c r="I1" s="4"/>
      <c r="J1" s="10" t="s">
        <v>64</v>
      </c>
      <c r="P1" s="177" t="s">
        <v>65</v>
      </c>
      <c r="Q1" s="177"/>
    </row>
    <row r="2" spans="1:22">
      <c r="H2" s="4"/>
      <c r="I2" s="4"/>
      <c r="J2" s="8" t="s">
        <v>66</v>
      </c>
      <c r="K2" s="9">
        <v>41.868000000000002</v>
      </c>
      <c r="L2" s="8" t="s">
        <v>67</v>
      </c>
      <c r="P2" s="14" t="s">
        <v>68</v>
      </c>
      <c r="Q2" s="15">
        <v>2010</v>
      </c>
    </row>
    <row r="3" spans="1:22" ht="15" thickBot="1">
      <c r="A3" s="16" t="s">
        <v>69</v>
      </c>
      <c r="B3" s="28"/>
      <c r="H3" s="4"/>
      <c r="I3" s="4"/>
      <c r="J3" s="8" t="s">
        <v>70</v>
      </c>
      <c r="K3" s="17">
        <v>4.1868000000000002E-2</v>
      </c>
      <c r="L3" s="8" t="s">
        <v>10</v>
      </c>
      <c r="P3" s="18">
        <v>36861</v>
      </c>
      <c r="Q3" s="19">
        <v>127.61664564943254</v>
      </c>
    </row>
    <row r="4" spans="1:22">
      <c r="A4" s="20" t="s">
        <v>71</v>
      </c>
      <c r="H4" s="4"/>
      <c r="I4" s="4"/>
      <c r="K4" s="21"/>
      <c r="P4" s="4" t="s">
        <v>72</v>
      </c>
      <c r="Q4" s="4"/>
    </row>
    <row r="5" spans="1:22" ht="15" thickBot="1">
      <c r="A5" s="22" t="s">
        <v>73</v>
      </c>
      <c r="H5" s="4"/>
      <c r="I5" s="23" t="s">
        <v>74</v>
      </c>
      <c r="J5" s="4"/>
    </row>
    <row r="6" spans="1:22" ht="15" thickBot="1">
      <c r="A6" s="24"/>
      <c r="B6" s="25" t="s">
        <v>18</v>
      </c>
      <c r="C6" s="25">
        <v>2010</v>
      </c>
      <c r="D6" s="25">
        <v>2015</v>
      </c>
      <c r="E6" s="25">
        <v>2020</v>
      </c>
      <c r="F6" s="25">
        <v>2025</v>
      </c>
      <c r="G6" s="25">
        <v>2030</v>
      </c>
      <c r="H6" s="4"/>
      <c r="I6" s="26" t="s">
        <v>18</v>
      </c>
      <c r="J6" s="26">
        <v>2010</v>
      </c>
      <c r="K6" s="26">
        <v>2015</v>
      </c>
      <c r="L6" s="26">
        <v>2020</v>
      </c>
      <c r="M6" s="26">
        <v>2025</v>
      </c>
      <c r="N6" s="26">
        <v>2030</v>
      </c>
      <c r="P6" s="22" t="s">
        <v>73</v>
      </c>
    </row>
    <row r="7" spans="1:22" ht="15" thickBot="1">
      <c r="A7" s="27" t="s">
        <v>75</v>
      </c>
      <c r="B7" s="28" t="s">
        <v>76</v>
      </c>
      <c r="C7" s="29">
        <v>9358</v>
      </c>
      <c r="D7" s="28">
        <v>0</v>
      </c>
      <c r="E7" s="29">
        <v>24163</v>
      </c>
      <c r="F7" s="29">
        <v>139233</v>
      </c>
      <c r="G7" s="29">
        <v>470124</v>
      </c>
      <c r="H7" s="4"/>
      <c r="I7" s="12" t="s">
        <v>10</v>
      </c>
      <c r="J7" s="11">
        <f>C7*$K$3/1000</f>
        <v>0.39180074400000003</v>
      </c>
      <c r="K7" s="11">
        <f t="shared" ref="K7:N7" si="0">D7*$K$3/1000</f>
        <v>0</v>
      </c>
      <c r="L7" s="11">
        <f t="shared" si="0"/>
        <v>1.0116564840000002</v>
      </c>
      <c r="M7" s="11">
        <f t="shared" si="0"/>
        <v>5.8294072440000004</v>
      </c>
      <c r="N7" s="11">
        <f t="shared" si="0"/>
        <v>19.683151632000001</v>
      </c>
      <c r="P7" s="30" t="s">
        <v>77</v>
      </c>
      <c r="Q7" s="31"/>
      <c r="R7" s="31"/>
      <c r="S7" s="31"/>
    </row>
    <row r="8" spans="1:22" ht="15" thickBot="1">
      <c r="A8" s="27" t="s">
        <v>75</v>
      </c>
      <c r="B8" s="28" t="s">
        <v>78</v>
      </c>
      <c r="C8" s="28">
        <v>288</v>
      </c>
      <c r="D8" s="28">
        <v>162</v>
      </c>
      <c r="E8" s="28">
        <v>126</v>
      </c>
      <c r="F8" s="28">
        <v>106</v>
      </c>
      <c r="G8" s="28">
        <v>98</v>
      </c>
      <c r="H8" s="4"/>
      <c r="I8" s="12" t="s">
        <v>46</v>
      </c>
      <c r="J8" s="11">
        <f>C8/$K$2</f>
        <v>6.8787618228718825</v>
      </c>
      <c r="K8" s="11">
        <f t="shared" ref="K8:N8" si="1">D8/$K$2</f>
        <v>3.8693035253654342</v>
      </c>
      <c r="L8" s="11">
        <f t="shared" si="1"/>
        <v>3.0094582975064488</v>
      </c>
      <c r="M8" s="11">
        <f t="shared" si="1"/>
        <v>2.5317665042514568</v>
      </c>
      <c r="N8" s="11">
        <f t="shared" si="1"/>
        <v>2.3406897869494601</v>
      </c>
      <c r="P8" s="30" t="s">
        <v>79</v>
      </c>
      <c r="Q8" s="31"/>
      <c r="R8" s="31"/>
      <c r="S8" s="31"/>
    </row>
    <row r="9" spans="1:22" ht="15" thickBot="1">
      <c r="A9" s="27" t="s">
        <v>80</v>
      </c>
      <c r="B9" s="28" t="s">
        <v>76</v>
      </c>
      <c r="C9" s="29">
        <v>28075</v>
      </c>
      <c r="D9" s="28">
        <v>0</v>
      </c>
      <c r="E9" s="29">
        <v>72490</v>
      </c>
      <c r="F9" s="29">
        <v>417699</v>
      </c>
      <c r="G9" s="29">
        <v>1410371</v>
      </c>
      <c r="H9" s="4"/>
      <c r="I9" s="12" t="s">
        <v>10</v>
      </c>
      <c r="J9" s="11">
        <f>C9*$K$3/1000</f>
        <v>1.1754441000000002</v>
      </c>
      <c r="K9" s="11">
        <f t="shared" ref="K9:N9" si="2">D9*$K$3/1000</f>
        <v>0</v>
      </c>
      <c r="L9" s="11">
        <f t="shared" si="2"/>
        <v>3.0350113200000002</v>
      </c>
      <c r="M9" s="11">
        <f t="shared" si="2"/>
        <v>17.488221732000003</v>
      </c>
      <c r="N9" s="11">
        <f t="shared" si="2"/>
        <v>59.049413028000004</v>
      </c>
      <c r="P9" s="30" t="s">
        <v>81</v>
      </c>
      <c r="Q9" s="31"/>
      <c r="R9" s="31"/>
      <c r="S9" s="31"/>
    </row>
    <row r="10" spans="1:22" ht="15" thickBot="1">
      <c r="A10" s="27" t="s">
        <v>80</v>
      </c>
      <c r="B10" s="28" t="s">
        <v>78</v>
      </c>
      <c r="C10" s="28">
        <v>590</v>
      </c>
      <c r="D10" s="28">
        <v>385</v>
      </c>
      <c r="E10" s="28">
        <v>300</v>
      </c>
      <c r="F10" s="28">
        <v>251</v>
      </c>
      <c r="G10" s="28">
        <v>232</v>
      </c>
      <c r="H10" s="4"/>
      <c r="I10" s="12" t="s">
        <v>46</v>
      </c>
      <c r="J10" s="11">
        <f>C10/$K$2</f>
        <v>14.09190790102226</v>
      </c>
      <c r="K10" s="11">
        <f t="shared" ref="K10:N10" si="3">D10/$K$2</f>
        <v>9.1955670201585935</v>
      </c>
      <c r="L10" s="11">
        <f t="shared" si="3"/>
        <v>7.1653768988248778</v>
      </c>
      <c r="M10" s="11">
        <f t="shared" si="3"/>
        <v>5.995032005350148</v>
      </c>
      <c r="N10" s="11">
        <f t="shared" si="3"/>
        <v>5.5412248017579051</v>
      </c>
      <c r="P10" s="30" t="s">
        <v>82</v>
      </c>
      <c r="Q10" s="31"/>
      <c r="R10" s="31"/>
      <c r="S10" s="31"/>
    </row>
    <row r="11" spans="1:22" ht="15" thickBot="1">
      <c r="A11" s="27" t="s">
        <v>60</v>
      </c>
      <c r="B11" s="28" t="s">
        <v>76</v>
      </c>
      <c r="C11" s="29">
        <v>535616</v>
      </c>
      <c r="D11" s="29">
        <v>310101</v>
      </c>
      <c r="E11" s="29">
        <v>6531</v>
      </c>
      <c r="F11" s="29">
        <v>43493</v>
      </c>
      <c r="G11" s="29">
        <v>130927</v>
      </c>
      <c r="H11" s="4"/>
      <c r="I11" s="12" t="s">
        <v>10</v>
      </c>
      <c r="J11" s="11">
        <f>C11*$K$3/1000</f>
        <v>22.425170688000001</v>
      </c>
      <c r="K11" s="11">
        <f t="shared" ref="K11:N11" si="4">D11*$K$3/1000</f>
        <v>12.983308668000001</v>
      </c>
      <c r="L11" s="11">
        <f t="shared" si="4"/>
        <v>0.27343990800000001</v>
      </c>
      <c r="M11" s="11">
        <f t="shared" si="4"/>
        <v>1.8209649240000001</v>
      </c>
      <c r="N11" s="11">
        <f t="shared" si="4"/>
        <v>5.4816516360000005</v>
      </c>
    </row>
    <row r="12" spans="1:22" ht="15" thickBot="1">
      <c r="A12" s="27" t="s">
        <v>60</v>
      </c>
      <c r="B12" s="28" t="s">
        <v>78</v>
      </c>
      <c r="C12" s="28">
        <v>779</v>
      </c>
      <c r="D12" s="28">
        <v>740</v>
      </c>
      <c r="E12" s="28">
        <v>693</v>
      </c>
      <c r="F12" s="28">
        <v>630</v>
      </c>
      <c r="G12" s="28">
        <v>577</v>
      </c>
      <c r="H12" s="4"/>
      <c r="I12" s="12" t="s">
        <v>46</v>
      </c>
      <c r="J12" s="11">
        <f>C12/$K$2</f>
        <v>18.606095347281933</v>
      </c>
      <c r="K12" s="11">
        <f t="shared" ref="K12:N12" si="5">D12/$K$2</f>
        <v>17.674596350434697</v>
      </c>
      <c r="L12" s="11">
        <f t="shared" si="5"/>
        <v>16.552020636285469</v>
      </c>
      <c r="M12" s="11">
        <f t="shared" si="5"/>
        <v>15.047291487532243</v>
      </c>
      <c r="N12" s="11">
        <f t="shared" si="5"/>
        <v>13.781408235406515</v>
      </c>
    </row>
    <row r="13" spans="1:22" ht="15" thickBot="1">
      <c r="A13" s="27" t="s">
        <v>61</v>
      </c>
      <c r="B13" s="28" t="s">
        <v>76</v>
      </c>
      <c r="C13" s="29">
        <v>106129</v>
      </c>
      <c r="D13" s="28">
        <v>75725</v>
      </c>
      <c r="E13" s="28">
        <v>0</v>
      </c>
      <c r="F13" s="28">
        <v>0</v>
      </c>
      <c r="G13" s="28">
        <v>0</v>
      </c>
      <c r="H13" s="4"/>
      <c r="I13" s="12" t="s">
        <v>10</v>
      </c>
      <c r="J13" s="11">
        <f>C13*$K$3/1000</f>
        <v>4.4434089720000003</v>
      </c>
      <c r="K13" s="11">
        <f>D13*$K$3/1000</f>
        <v>3.1704543000000003</v>
      </c>
      <c r="L13" s="11">
        <f t="shared" ref="L13:N13" si="6">E13*$K$3/1000</f>
        <v>0</v>
      </c>
      <c r="M13" s="11">
        <f t="shared" si="6"/>
        <v>0</v>
      </c>
      <c r="N13" s="11">
        <f t="shared" si="6"/>
        <v>0</v>
      </c>
    </row>
    <row r="14" spans="1:22" ht="15" thickBot="1">
      <c r="A14" s="27" t="s">
        <v>61</v>
      </c>
      <c r="B14" s="28" t="s">
        <v>78</v>
      </c>
      <c r="C14" s="29">
        <v>1209</v>
      </c>
      <c r="D14" s="29">
        <v>1276</v>
      </c>
      <c r="E14" s="29">
        <v>1312</v>
      </c>
      <c r="F14" s="29">
        <v>1218</v>
      </c>
      <c r="G14" s="29">
        <v>1156</v>
      </c>
      <c r="H14" s="4"/>
      <c r="I14" s="12" t="s">
        <v>46</v>
      </c>
      <c r="J14" s="11">
        <f>C14/$K$2</f>
        <v>28.876468902264257</v>
      </c>
      <c r="K14" s="11">
        <f t="shared" ref="K14:N14" si="7">D14/$K$2</f>
        <v>30.476736409668479</v>
      </c>
      <c r="L14" s="11">
        <f t="shared" si="7"/>
        <v>31.336581637527466</v>
      </c>
      <c r="M14" s="11">
        <f t="shared" si="7"/>
        <v>29.091430209229003</v>
      </c>
      <c r="N14" s="11">
        <f t="shared" si="7"/>
        <v>27.610585650138528</v>
      </c>
    </row>
    <row r="15" spans="1:22">
      <c r="A15" s="32"/>
      <c r="H15" s="4"/>
      <c r="I15" s="4"/>
      <c r="J15" s="4"/>
    </row>
    <row r="16" spans="1:22" ht="15" thickBot="1">
      <c r="A16" s="22" t="s">
        <v>77</v>
      </c>
      <c r="H16" s="4"/>
      <c r="I16" s="23" t="s">
        <v>74</v>
      </c>
      <c r="J16" s="4"/>
      <c r="P16" t="s">
        <v>83</v>
      </c>
      <c r="V16" s="23" t="s">
        <v>84</v>
      </c>
    </row>
    <row r="17" spans="1:26" ht="15" thickBot="1">
      <c r="A17" s="24"/>
      <c r="B17" s="25" t="s">
        <v>18</v>
      </c>
      <c r="C17" s="25">
        <v>2010</v>
      </c>
      <c r="D17" s="25">
        <v>2015</v>
      </c>
      <c r="E17" s="25">
        <v>2020</v>
      </c>
      <c r="F17" s="25">
        <v>2025</v>
      </c>
      <c r="G17" s="25">
        <v>2030</v>
      </c>
      <c r="H17" s="4"/>
      <c r="I17" s="26" t="s">
        <v>18</v>
      </c>
      <c r="J17" s="26">
        <v>2010</v>
      </c>
      <c r="K17" s="26">
        <v>2015</v>
      </c>
      <c r="L17" s="26">
        <v>2020</v>
      </c>
      <c r="M17" s="26">
        <v>2025</v>
      </c>
      <c r="N17" s="26">
        <v>2030</v>
      </c>
      <c r="P17" s="33">
        <v>2010</v>
      </c>
      <c r="Q17" s="33">
        <v>2015</v>
      </c>
      <c r="R17" s="33">
        <v>2020</v>
      </c>
      <c r="S17" s="33">
        <v>2025</v>
      </c>
      <c r="T17" s="33">
        <v>2030</v>
      </c>
      <c r="V17" s="33">
        <v>2010</v>
      </c>
      <c r="W17" s="33">
        <v>2015</v>
      </c>
      <c r="X17" s="33">
        <v>2020</v>
      </c>
      <c r="Y17" s="33">
        <v>2025</v>
      </c>
      <c r="Z17" s="33">
        <v>2030</v>
      </c>
    </row>
    <row r="18" spans="1:26" ht="15" thickBot="1">
      <c r="A18" s="27" t="s">
        <v>75</v>
      </c>
      <c r="B18" s="28" t="s">
        <v>76</v>
      </c>
      <c r="C18" s="29">
        <v>7640</v>
      </c>
      <c r="D18" s="29">
        <v>7551</v>
      </c>
      <c r="E18" s="29">
        <v>141276</v>
      </c>
      <c r="F18" s="29">
        <v>452161</v>
      </c>
      <c r="G18" s="29">
        <v>1150679</v>
      </c>
      <c r="H18" s="4"/>
      <c r="I18" s="12" t="s">
        <v>10</v>
      </c>
      <c r="J18" s="11">
        <f>C18*$K$3/1000</f>
        <v>0.31987152000000002</v>
      </c>
      <c r="K18" s="11">
        <f t="shared" ref="K18:N18" si="8">D18*$K$3/1000</f>
        <v>0.31614526800000003</v>
      </c>
      <c r="L18" s="11">
        <f t="shared" si="8"/>
        <v>5.9149435680000009</v>
      </c>
      <c r="M18" s="11">
        <f t="shared" si="8"/>
        <v>18.931076747999999</v>
      </c>
      <c r="N18" s="11">
        <f t="shared" si="8"/>
        <v>48.176628371999996</v>
      </c>
      <c r="O18" s="4"/>
      <c r="P18" s="34"/>
    </row>
    <row r="19" spans="1:26" ht="15" thickBot="1">
      <c r="A19" s="27" t="s">
        <v>75</v>
      </c>
      <c r="B19" s="28" t="s">
        <v>78</v>
      </c>
      <c r="C19" s="28">
        <v>288</v>
      </c>
      <c r="D19" s="28">
        <v>218</v>
      </c>
      <c r="E19" s="28">
        <v>174</v>
      </c>
      <c r="F19" s="28">
        <v>149</v>
      </c>
      <c r="G19" s="28">
        <v>142</v>
      </c>
      <c r="H19" s="4"/>
      <c r="I19" s="12" t="s">
        <v>46</v>
      </c>
      <c r="J19" s="11">
        <f>C19/$K$2</f>
        <v>6.8787618228718825</v>
      </c>
      <c r="K19" s="11">
        <f t="shared" ref="K19:N19" si="9">D19/$K$2</f>
        <v>5.2068405464794116</v>
      </c>
      <c r="L19" s="11">
        <f t="shared" si="9"/>
        <v>4.1559186013184295</v>
      </c>
      <c r="M19" s="11">
        <f t="shared" si="9"/>
        <v>3.5588038597496894</v>
      </c>
      <c r="N19" s="11">
        <f t="shared" si="9"/>
        <v>3.3916117321104422</v>
      </c>
      <c r="P19" s="35">
        <f>J19/$J19</f>
        <v>1</v>
      </c>
      <c r="Q19" s="35">
        <f>K19/$J19</f>
        <v>0.75694444444444453</v>
      </c>
      <c r="R19" s="35">
        <f t="shared" ref="R19:T19" si="10">L19/$J19</f>
        <v>0.60416666666666674</v>
      </c>
      <c r="S19" s="35">
        <f t="shared" si="10"/>
        <v>0.51736111111111116</v>
      </c>
      <c r="T19" s="35">
        <f t="shared" si="10"/>
        <v>0.49305555555555558</v>
      </c>
      <c r="V19" s="36">
        <f>J19*100/$Q$3</f>
        <v>5.3901760133768803</v>
      </c>
      <c r="W19" s="36">
        <f t="shared" ref="W19:Z19" si="11">K19*100/$Q$3</f>
        <v>4.0800637879033328</v>
      </c>
      <c r="X19" s="36">
        <f t="shared" si="11"/>
        <v>3.2565646747485322</v>
      </c>
      <c r="Y19" s="36">
        <f t="shared" si="11"/>
        <v>2.788667451365122</v>
      </c>
      <c r="Z19" s="36">
        <f t="shared" si="11"/>
        <v>2.6576562288177672</v>
      </c>
    </row>
    <row r="20" spans="1:26" ht="15" thickBot="1">
      <c r="A20" s="27" t="s">
        <v>80</v>
      </c>
      <c r="B20" s="28" t="s">
        <v>76</v>
      </c>
      <c r="C20" s="29">
        <v>22921</v>
      </c>
      <c r="D20" s="29">
        <v>22653</v>
      </c>
      <c r="E20" s="29">
        <v>423827</v>
      </c>
      <c r="F20" s="29">
        <v>1356482</v>
      </c>
      <c r="G20" s="29">
        <v>3452038</v>
      </c>
      <c r="H20" s="4"/>
      <c r="I20" s="12" t="s">
        <v>10</v>
      </c>
      <c r="J20" s="11">
        <f>C20*$K$3/1000</f>
        <v>0.95965642799999995</v>
      </c>
      <c r="K20" s="11">
        <f t="shared" ref="K20:N20" si="12">D20*$K$3/1000</f>
        <v>0.94843580400000005</v>
      </c>
      <c r="L20" s="11">
        <f t="shared" si="12"/>
        <v>17.744788836000001</v>
      </c>
      <c r="M20" s="11">
        <f t="shared" si="12"/>
        <v>56.793188376000003</v>
      </c>
      <c r="N20" s="11">
        <f t="shared" si="12"/>
        <v>144.52992698400001</v>
      </c>
    </row>
    <row r="21" spans="1:26" ht="15" thickBot="1">
      <c r="A21" s="27" t="s">
        <v>80</v>
      </c>
      <c r="B21" s="28" t="s">
        <v>78</v>
      </c>
      <c r="C21" s="28">
        <v>590</v>
      </c>
      <c r="D21" s="28">
        <v>446</v>
      </c>
      <c r="E21" s="28">
        <v>356</v>
      </c>
      <c r="F21" s="28">
        <v>305</v>
      </c>
      <c r="G21" s="28">
        <v>291</v>
      </c>
      <c r="H21" s="4"/>
      <c r="I21" s="12" t="s">
        <v>46</v>
      </c>
      <c r="J21" s="11">
        <f>C21/$K$2</f>
        <v>14.09190790102226</v>
      </c>
      <c r="K21" s="11">
        <f t="shared" ref="K21:N21" si="13">D21/$K$2</f>
        <v>10.652526989586319</v>
      </c>
      <c r="L21" s="11">
        <f t="shared" si="13"/>
        <v>8.5029139199388553</v>
      </c>
      <c r="M21" s="11">
        <f t="shared" si="13"/>
        <v>7.2847998471386255</v>
      </c>
      <c r="N21" s="11">
        <f t="shared" si="13"/>
        <v>6.9504155918601311</v>
      </c>
      <c r="P21" s="35">
        <f>J21/$J21</f>
        <v>1</v>
      </c>
      <c r="Q21" s="35">
        <f t="shared" ref="Q21:T21" si="14">K21/$J21</f>
        <v>0.75593220338983047</v>
      </c>
      <c r="R21" s="35">
        <f t="shared" si="14"/>
        <v>0.60338983050847461</v>
      </c>
      <c r="S21" s="35">
        <f t="shared" si="14"/>
        <v>0.51694915254237284</v>
      </c>
      <c r="T21" s="35">
        <f t="shared" si="14"/>
        <v>0.49322033898305079</v>
      </c>
      <c r="V21" s="36">
        <f>J21*100/$Q$3</f>
        <v>11.04237447184847</v>
      </c>
      <c r="W21" s="36">
        <f t="shared" ref="W21:Z21" si="15">K21*100/$Q$3</f>
        <v>8.3472864651600283</v>
      </c>
      <c r="X21" s="36">
        <f t="shared" si="15"/>
        <v>6.6628564609797554</v>
      </c>
      <c r="Y21" s="36">
        <f t="shared" si="15"/>
        <v>5.7083461252775987</v>
      </c>
      <c r="Z21" s="36">
        <f t="shared" si="15"/>
        <v>5.4463236801828891</v>
      </c>
    </row>
    <row r="22" spans="1:26" ht="15" thickBot="1">
      <c r="A22" s="27" t="s">
        <v>60</v>
      </c>
      <c r="B22" s="28" t="s">
        <v>76</v>
      </c>
      <c r="C22" s="29">
        <v>781304</v>
      </c>
      <c r="D22" s="29">
        <v>791507</v>
      </c>
      <c r="E22" s="29">
        <v>441100</v>
      </c>
      <c r="F22" s="29">
        <v>807242</v>
      </c>
      <c r="G22" s="29">
        <v>1351788</v>
      </c>
      <c r="H22" s="4"/>
      <c r="I22" s="12" t="s">
        <v>10</v>
      </c>
      <c r="J22" s="11">
        <f>C22*$K$3/1000</f>
        <v>32.711635872000002</v>
      </c>
      <c r="K22" s="11">
        <f t="shared" ref="K22:N22" si="16">D22*$K$3/1000</f>
        <v>33.138815076</v>
      </c>
      <c r="L22" s="11">
        <f t="shared" si="16"/>
        <v>18.4679748</v>
      </c>
      <c r="M22" s="11">
        <f t="shared" si="16"/>
        <v>33.797608056000001</v>
      </c>
      <c r="N22" s="11">
        <f t="shared" si="16"/>
        <v>56.596659984000006</v>
      </c>
      <c r="P22" s="34"/>
    </row>
    <row r="23" spans="1:26" ht="15" thickBot="1">
      <c r="A23" s="27" t="s">
        <v>60</v>
      </c>
      <c r="B23" s="28" t="s">
        <v>78</v>
      </c>
      <c r="C23" s="28">
        <v>779</v>
      </c>
      <c r="D23" s="28">
        <v>761</v>
      </c>
      <c r="E23" s="28">
        <v>736</v>
      </c>
      <c r="F23" s="28">
        <v>695</v>
      </c>
      <c r="G23" s="28">
        <v>665</v>
      </c>
      <c r="H23" s="4"/>
      <c r="I23" s="12" t="s">
        <v>46</v>
      </c>
      <c r="J23" s="11">
        <f>C23/$K$2</f>
        <v>18.606095347281933</v>
      </c>
      <c r="K23" s="11">
        <f t="shared" ref="K23:N23" si="17">D23/$K$2</f>
        <v>18.176172733352441</v>
      </c>
      <c r="L23" s="11">
        <f t="shared" si="17"/>
        <v>17.579057991783699</v>
      </c>
      <c r="M23" s="11">
        <f t="shared" si="17"/>
        <v>16.599789815610968</v>
      </c>
      <c r="N23" s="11">
        <f t="shared" si="17"/>
        <v>15.883252125728479</v>
      </c>
      <c r="P23" s="35">
        <f>J23/$J23</f>
        <v>1</v>
      </c>
      <c r="Q23" s="35">
        <f t="shared" ref="Q23:T23" si="18">K23/$J23</f>
        <v>0.97689345314505782</v>
      </c>
      <c r="R23" s="35">
        <f t="shared" si="18"/>
        <v>0.9448010269576379</v>
      </c>
      <c r="S23" s="35">
        <f t="shared" si="18"/>
        <v>0.89216944801026965</v>
      </c>
      <c r="T23" s="35">
        <f t="shared" si="18"/>
        <v>0.85365853658536583</v>
      </c>
      <c r="V23" s="36">
        <f>J23*100/$Q$3</f>
        <v>14.579677480627048</v>
      </c>
      <c r="W23" s="36">
        <f t="shared" ref="W23:Z23" si="19">K23*100/$Q$3</f>
        <v>14.242791479790993</v>
      </c>
      <c r="X23" s="36">
        <f t="shared" si="19"/>
        <v>13.774894256407583</v>
      </c>
      <c r="Y23" s="36">
        <f t="shared" si="19"/>
        <v>13.007542810058791</v>
      </c>
      <c r="Z23" s="36">
        <f t="shared" si="19"/>
        <v>12.446066141998699</v>
      </c>
    </row>
    <row r="24" spans="1:26" ht="15" thickBot="1">
      <c r="A24" s="27" t="s">
        <v>61</v>
      </c>
      <c r="B24" s="28" t="s">
        <v>76</v>
      </c>
      <c r="C24" s="29">
        <v>101544</v>
      </c>
      <c r="D24" s="29">
        <v>112421</v>
      </c>
      <c r="E24" s="28">
        <v>0</v>
      </c>
      <c r="F24" s="28">
        <v>0</v>
      </c>
      <c r="G24" s="29">
        <v>92339</v>
      </c>
      <c r="H24" s="4"/>
      <c r="I24" s="12" t="s">
        <v>10</v>
      </c>
      <c r="J24" s="11">
        <f>C24*$K$3/1000</f>
        <v>4.2514441920000001</v>
      </c>
      <c r="K24" s="11">
        <f t="shared" ref="K24:N24" si="20">D24*$K$3/1000</f>
        <v>4.7068424279999999</v>
      </c>
      <c r="L24" s="11">
        <f t="shared" si="20"/>
        <v>0</v>
      </c>
      <c r="M24" s="11">
        <f t="shared" si="20"/>
        <v>0</v>
      </c>
      <c r="N24" s="11">
        <f t="shared" si="20"/>
        <v>3.8660492520000003</v>
      </c>
    </row>
    <row r="25" spans="1:26" ht="15" thickBot="1">
      <c r="A25" s="27" t="s">
        <v>61</v>
      </c>
      <c r="B25" s="28" t="s">
        <v>78</v>
      </c>
      <c r="C25" s="29">
        <v>1209</v>
      </c>
      <c r="D25" s="29">
        <v>1313</v>
      </c>
      <c r="E25" s="29">
        <v>1389</v>
      </c>
      <c r="F25" s="29">
        <v>1334</v>
      </c>
      <c r="G25" s="29">
        <v>1312</v>
      </c>
      <c r="H25" s="4"/>
      <c r="I25" s="12" t="s">
        <v>46</v>
      </c>
      <c r="J25" s="11">
        <f>C25/$K$2</f>
        <v>28.876468902264257</v>
      </c>
      <c r="K25" s="11">
        <f t="shared" ref="K25:N25" si="21">D25/$K$2</f>
        <v>31.360466227190216</v>
      </c>
      <c r="L25" s="11">
        <f t="shared" si="21"/>
        <v>33.175695041559187</v>
      </c>
      <c r="M25" s="11">
        <f t="shared" si="21"/>
        <v>31.862042610107956</v>
      </c>
      <c r="N25" s="11">
        <f t="shared" si="21"/>
        <v>31.336581637527466</v>
      </c>
      <c r="P25" s="35">
        <f>J25/$J25</f>
        <v>1</v>
      </c>
      <c r="Q25" s="35">
        <f t="shared" ref="Q25:T25" si="22">K25/$J25</f>
        <v>1.086021505376344</v>
      </c>
      <c r="R25" s="35">
        <f t="shared" si="22"/>
        <v>1.1488833746898264</v>
      </c>
      <c r="S25" s="35">
        <f t="shared" si="22"/>
        <v>1.1033912324234905</v>
      </c>
      <c r="T25" s="35">
        <f t="shared" si="22"/>
        <v>1.0851943755169562</v>
      </c>
      <c r="V25" s="36">
        <f>J25*100/$Q$3</f>
        <v>22.627509722821692</v>
      </c>
      <c r="W25" s="36">
        <f t="shared" ref="W25:Z25" si="23">K25*100/$Q$3</f>
        <v>24.573962172096682</v>
      </c>
      <c r="X25" s="36">
        <f t="shared" si="23"/>
        <v>25.996369731182249</v>
      </c>
      <c r="Y25" s="36">
        <f t="shared" si="23"/>
        <v>24.966995839738743</v>
      </c>
      <c r="Z25" s="36">
        <f t="shared" si="23"/>
        <v>24.555246283161342</v>
      </c>
    </row>
    <row r="26" spans="1:26" ht="15" thickBot="1">
      <c r="A26" s="22" t="s">
        <v>79</v>
      </c>
      <c r="H26" s="4"/>
      <c r="I26" s="23" t="s">
        <v>74</v>
      </c>
      <c r="J26" s="6"/>
      <c r="K26" s="12"/>
      <c r="L26" s="12"/>
      <c r="M26" s="12"/>
      <c r="N26" s="12"/>
      <c r="P26" t="s">
        <v>83</v>
      </c>
    </row>
    <row r="27" spans="1:26" ht="15" thickBot="1">
      <c r="A27" s="37"/>
      <c r="B27" s="25" t="s">
        <v>18</v>
      </c>
      <c r="C27" s="25">
        <v>2010</v>
      </c>
      <c r="D27" s="25">
        <v>2015</v>
      </c>
      <c r="E27" s="25">
        <v>2020</v>
      </c>
      <c r="F27" s="25">
        <v>2025</v>
      </c>
      <c r="G27" s="25">
        <v>2030</v>
      </c>
      <c r="H27" s="4"/>
      <c r="I27" s="26" t="s">
        <v>18</v>
      </c>
      <c r="J27" s="26">
        <v>2010</v>
      </c>
      <c r="K27" s="26">
        <v>2015</v>
      </c>
      <c r="L27" s="26">
        <v>2020</v>
      </c>
      <c r="M27" s="26">
        <v>2025</v>
      </c>
      <c r="N27" s="26">
        <v>2030</v>
      </c>
      <c r="P27" s="33">
        <v>2010</v>
      </c>
      <c r="Q27" s="33">
        <v>2015</v>
      </c>
      <c r="R27" s="33">
        <v>2020</v>
      </c>
      <c r="S27" s="33">
        <v>2025</v>
      </c>
      <c r="T27" s="33">
        <v>2030</v>
      </c>
      <c r="V27" s="33">
        <v>2010</v>
      </c>
      <c r="W27" s="33">
        <v>2015</v>
      </c>
      <c r="X27" s="33">
        <v>2020</v>
      </c>
      <c r="Y27" s="33">
        <v>2025</v>
      </c>
      <c r="Z27" s="33">
        <v>2030</v>
      </c>
    </row>
    <row r="28" spans="1:26" ht="15" thickBot="1">
      <c r="A28" s="27" t="s">
        <v>75</v>
      </c>
      <c r="B28" s="28" t="s">
        <v>76</v>
      </c>
      <c r="C28" s="29">
        <v>6382</v>
      </c>
      <c r="D28" s="29">
        <v>29323</v>
      </c>
      <c r="E28" s="29">
        <v>214410</v>
      </c>
      <c r="F28" s="29">
        <v>666226</v>
      </c>
      <c r="G28" s="29">
        <v>1885232</v>
      </c>
      <c r="H28" s="4"/>
      <c r="I28" s="12" t="s">
        <v>10</v>
      </c>
      <c r="J28" s="11">
        <f>C28*$K$3/1000</f>
        <v>0.267201576</v>
      </c>
      <c r="K28" s="11">
        <f t="shared" ref="K28:N28" si="24">D28*$K$3/1000</f>
        <v>1.2276953640000001</v>
      </c>
      <c r="L28" s="11">
        <f t="shared" si="24"/>
        <v>8.9769178800000002</v>
      </c>
      <c r="M28" s="11">
        <f t="shared" si="24"/>
        <v>27.893550168000001</v>
      </c>
      <c r="N28" s="11">
        <f t="shared" si="24"/>
        <v>78.930893376</v>
      </c>
      <c r="P28" s="34"/>
    </row>
    <row r="29" spans="1:26" ht="15" thickBot="1">
      <c r="A29" s="27" t="s">
        <v>75</v>
      </c>
      <c r="B29" s="28" t="s">
        <v>78</v>
      </c>
      <c r="C29" s="28">
        <v>288</v>
      </c>
      <c r="D29" s="28">
        <v>257</v>
      </c>
      <c r="E29" s="28">
        <v>211</v>
      </c>
      <c r="F29" s="28">
        <v>187</v>
      </c>
      <c r="G29" s="28">
        <v>183</v>
      </c>
      <c r="H29" s="4"/>
      <c r="I29" s="12" t="s">
        <v>46</v>
      </c>
      <c r="J29" s="11">
        <f>C29/$K$2</f>
        <v>6.8787618228718825</v>
      </c>
      <c r="K29" s="11">
        <f t="shared" ref="K29:N29" si="25">D29/$K$2</f>
        <v>6.1383395433266452</v>
      </c>
      <c r="L29" s="11">
        <f t="shared" si="25"/>
        <v>5.039648418840164</v>
      </c>
      <c r="M29" s="11">
        <f t="shared" si="25"/>
        <v>4.4664182669341734</v>
      </c>
      <c r="N29" s="11">
        <f t="shared" si="25"/>
        <v>4.3708799082831753</v>
      </c>
      <c r="P29" s="35">
        <f>J29/$J29</f>
        <v>1</v>
      </c>
      <c r="Q29" s="35">
        <f t="shared" ref="Q29:T29" si="26">K29/$J29</f>
        <v>0.89236111111111116</v>
      </c>
      <c r="R29" s="35">
        <f t="shared" si="26"/>
        <v>0.73263888888888895</v>
      </c>
      <c r="S29" s="35">
        <f t="shared" si="26"/>
        <v>0.64930555555555547</v>
      </c>
      <c r="T29" s="35">
        <f t="shared" si="26"/>
        <v>0.63541666666666663</v>
      </c>
      <c r="V29" s="36">
        <f>J29*100/$Q$3</f>
        <v>5.3901760133768803</v>
      </c>
      <c r="W29" s="36">
        <f t="shared" ref="W29:Z29" si="27">K29*100/$Q$3</f>
        <v>4.8099834563814525</v>
      </c>
      <c r="X29" s="36">
        <f t="shared" si="27"/>
        <v>3.949052565355978</v>
      </c>
      <c r="Y29" s="36">
        <f t="shared" si="27"/>
        <v>3.4998712309079045</v>
      </c>
      <c r="Z29" s="36">
        <f t="shared" si="27"/>
        <v>3.425007675166559</v>
      </c>
    </row>
    <row r="30" spans="1:26" ht="15" thickBot="1">
      <c r="A30" s="27" t="s">
        <v>80</v>
      </c>
      <c r="B30" s="28" t="s">
        <v>76</v>
      </c>
      <c r="C30" s="28" t="s">
        <v>85</v>
      </c>
      <c r="D30" s="29">
        <v>87968</v>
      </c>
      <c r="E30" s="29">
        <v>643231</v>
      </c>
      <c r="F30" s="29">
        <v>1998677</v>
      </c>
      <c r="G30" s="29">
        <v>5655695</v>
      </c>
      <c r="H30" s="4"/>
      <c r="I30" s="12" t="s">
        <v>10</v>
      </c>
      <c r="J30" s="11" t="e">
        <f>C30*$K$3/1000</f>
        <v>#VALUE!</v>
      </c>
      <c r="K30" s="11">
        <f t="shared" ref="K30:N30" si="28">D30*$K$3/1000</f>
        <v>3.6830442240000001</v>
      </c>
      <c r="L30" s="11">
        <f t="shared" si="28"/>
        <v>26.930795508000003</v>
      </c>
      <c r="M30" s="11">
        <f t="shared" si="28"/>
        <v>83.680608636000002</v>
      </c>
      <c r="N30" s="11">
        <f t="shared" si="28"/>
        <v>236.79263826000002</v>
      </c>
    </row>
    <row r="31" spans="1:26" ht="15" thickBot="1">
      <c r="A31" s="27" t="s">
        <v>80</v>
      </c>
      <c r="B31" s="28" t="s">
        <v>78</v>
      </c>
      <c r="C31" s="28">
        <v>590</v>
      </c>
      <c r="D31" s="28">
        <v>514</v>
      </c>
      <c r="E31" s="28">
        <v>423</v>
      </c>
      <c r="F31" s="28">
        <v>374</v>
      </c>
      <c r="G31" s="28">
        <v>367</v>
      </c>
      <c r="H31" s="4"/>
      <c r="I31" s="12" t="s">
        <v>46</v>
      </c>
      <c r="J31" s="11">
        <f>C31/$K$2</f>
        <v>14.09190790102226</v>
      </c>
      <c r="K31" s="11">
        <f t="shared" ref="K31:N31" si="29">D31/$K$2</f>
        <v>12.27667908665329</v>
      </c>
      <c r="L31" s="11">
        <f t="shared" si="29"/>
        <v>10.103181427343078</v>
      </c>
      <c r="M31" s="11">
        <f t="shared" si="29"/>
        <v>8.9328365338683469</v>
      </c>
      <c r="N31" s="11">
        <f t="shared" si="29"/>
        <v>8.7656444062291001</v>
      </c>
      <c r="P31" s="35">
        <f>J31/$J31</f>
        <v>1</v>
      </c>
      <c r="Q31" s="35">
        <f t="shared" ref="Q31:T31" si="30">K31/$J31</f>
        <v>0.87118644067796602</v>
      </c>
      <c r="R31" s="35">
        <f t="shared" si="30"/>
        <v>0.71694915254237279</v>
      </c>
      <c r="S31" s="35">
        <f t="shared" si="30"/>
        <v>0.63389830508474565</v>
      </c>
      <c r="T31" s="35">
        <f t="shared" si="30"/>
        <v>0.62203389830508471</v>
      </c>
      <c r="V31" s="36">
        <f>J31*100/$Q$3</f>
        <v>11.04237447184847</v>
      </c>
      <c r="W31" s="36">
        <f t="shared" ref="W31:Z31" si="31">K31*100/$Q$3</f>
        <v>9.6199669127629051</v>
      </c>
      <c r="X31" s="36">
        <f t="shared" si="31"/>
        <v>7.9168210196472932</v>
      </c>
      <c r="Y31" s="36">
        <f t="shared" si="31"/>
        <v>6.9997424618158091</v>
      </c>
      <c r="Z31" s="36">
        <f t="shared" si="31"/>
        <v>6.8687312392684552</v>
      </c>
    </row>
    <row r="32" spans="1:26" ht="15" thickBot="1">
      <c r="A32" s="27" t="s">
        <v>60</v>
      </c>
      <c r="B32" s="28" t="s">
        <v>76</v>
      </c>
      <c r="C32" s="29">
        <v>779549</v>
      </c>
      <c r="D32" s="29">
        <v>795568</v>
      </c>
      <c r="E32" s="29">
        <v>452796</v>
      </c>
      <c r="F32" s="29">
        <v>823157</v>
      </c>
      <c r="G32" s="29">
        <v>1376225</v>
      </c>
      <c r="H32" s="4"/>
      <c r="I32" s="12" t="s">
        <v>10</v>
      </c>
      <c r="J32" s="11">
        <f>C32*$K$3/1000</f>
        <v>32.638157532000001</v>
      </c>
      <c r="K32" s="11">
        <f t="shared" ref="K32:N32" si="32">D32*$K$3/1000</f>
        <v>33.308841024000003</v>
      </c>
      <c r="L32" s="11">
        <f t="shared" si="32"/>
        <v>18.957662928000001</v>
      </c>
      <c r="M32" s="11">
        <f t="shared" si="32"/>
        <v>34.463937276000003</v>
      </c>
      <c r="N32" s="11">
        <f t="shared" si="32"/>
        <v>57.619788300000003</v>
      </c>
      <c r="P32" s="34"/>
    </row>
    <row r="33" spans="1:26" ht="15" thickBot="1">
      <c r="A33" s="27" t="s">
        <v>60</v>
      </c>
      <c r="B33" s="28" t="s">
        <v>78</v>
      </c>
      <c r="C33" s="28">
        <v>779</v>
      </c>
      <c r="D33" s="28">
        <v>792</v>
      </c>
      <c r="E33" s="28">
        <v>799</v>
      </c>
      <c r="F33" s="28">
        <v>792</v>
      </c>
      <c r="G33" s="28">
        <v>801</v>
      </c>
      <c r="H33" s="4"/>
      <c r="I33" s="12" t="s">
        <v>46</v>
      </c>
      <c r="J33" s="11">
        <f>C33/$K$2</f>
        <v>18.606095347281933</v>
      </c>
      <c r="K33" s="11">
        <f t="shared" ref="K33:N33" si="33">D33/$K$2</f>
        <v>18.916595012897677</v>
      </c>
      <c r="L33" s="11">
        <f t="shared" si="33"/>
        <v>19.083787140536923</v>
      </c>
      <c r="M33" s="11">
        <f t="shared" si="33"/>
        <v>18.916595012897677</v>
      </c>
      <c r="N33" s="11">
        <f t="shared" si="33"/>
        <v>19.131556319862423</v>
      </c>
      <c r="P33" s="35">
        <f>J33/$J33</f>
        <v>1</v>
      </c>
      <c r="Q33" s="35">
        <f t="shared" ref="Q33:T33" si="34">K33/$J33</f>
        <v>1.0166880616174583</v>
      </c>
      <c r="R33" s="35">
        <f t="shared" si="34"/>
        <v>1.0256739409499358</v>
      </c>
      <c r="S33" s="35">
        <f t="shared" si="34"/>
        <v>1.0166880616174583</v>
      </c>
      <c r="T33" s="35">
        <f t="shared" si="34"/>
        <v>1.0282413350449293</v>
      </c>
      <c r="V33" s="36">
        <f>J33*100/$Q$3</f>
        <v>14.579677480627048</v>
      </c>
      <c r="W33" s="36">
        <f t="shared" ref="W33:Z33" si="35">K33*100/$Q$3</f>
        <v>14.822984036786419</v>
      </c>
      <c r="X33" s="36">
        <f t="shared" si="35"/>
        <v>14.953995259333775</v>
      </c>
      <c r="Y33" s="36">
        <f t="shared" si="35"/>
        <v>14.822984036786419</v>
      </c>
      <c r="Z33" s="36">
        <f t="shared" si="35"/>
        <v>14.991427037204447</v>
      </c>
    </row>
    <row r="34" spans="1:26" ht="15" thickBot="1">
      <c r="A34" s="27" t="s">
        <v>61</v>
      </c>
      <c r="B34" s="28" t="s">
        <v>76</v>
      </c>
      <c r="C34" s="29">
        <v>101448</v>
      </c>
      <c r="D34" s="29">
        <v>117598</v>
      </c>
      <c r="E34" s="28">
        <v>0</v>
      </c>
      <c r="F34" s="28">
        <v>0</v>
      </c>
      <c r="G34" s="29">
        <v>104602</v>
      </c>
      <c r="H34" s="4"/>
      <c r="I34" s="12" t="s">
        <v>10</v>
      </c>
      <c r="J34" s="11">
        <f>C34*$K$3/1000</f>
        <v>4.247424864000001</v>
      </c>
      <c r="K34" s="11">
        <f t="shared" ref="K34:N34" si="36">D34*$K$3/1000</f>
        <v>4.9235930640000003</v>
      </c>
      <c r="L34" s="11">
        <f t="shared" si="36"/>
        <v>0</v>
      </c>
      <c r="M34" s="11">
        <f t="shared" si="36"/>
        <v>0</v>
      </c>
      <c r="N34" s="11">
        <f t="shared" si="36"/>
        <v>4.3794765360000003</v>
      </c>
    </row>
    <row r="35" spans="1:26" ht="15" thickBot="1">
      <c r="A35" s="27" t="s">
        <v>61</v>
      </c>
      <c r="B35" s="28" t="s">
        <v>78</v>
      </c>
      <c r="C35" s="29">
        <v>1209</v>
      </c>
      <c r="D35" s="29">
        <v>1367</v>
      </c>
      <c r="E35" s="29">
        <v>1500</v>
      </c>
      <c r="F35" s="29">
        <v>1506</v>
      </c>
      <c r="G35" s="29">
        <v>1550</v>
      </c>
      <c r="H35" s="4"/>
      <c r="I35" s="12" t="s">
        <v>46</v>
      </c>
      <c r="J35" s="11">
        <f>C35/$K$2</f>
        <v>28.876468902264257</v>
      </c>
      <c r="K35" s="11">
        <f t="shared" ref="K35:N35" si="37">D35/$K$2</f>
        <v>32.650234068978691</v>
      </c>
      <c r="L35" s="11">
        <f t="shared" si="37"/>
        <v>35.826884494124393</v>
      </c>
      <c r="M35" s="11">
        <f t="shared" si="37"/>
        <v>35.97019203210089</v>
      </c>
      <c r="N35" s="11">
        <f t="shared" si="37"/>
        <v>37.021113977261869</v>
      </c>
      <c r="P35" s="35">
        <f>J35/$J35</f>
        <v>1</v>
      </c>
      <c r="Q35" s="35">
        <f t="shared" ref="Q35:T35" si="38">K35/$J35</f>
        <v>1.1306865177832919</v>
      </c>
      <c r="R35" s="35">
        <f>L35/$J35</f>
        <v>1.240694789081886</v>
      </c>
      <c r="S35" s="35">
        <f t="shared" si="38"/>
        <v>1.2456575682382136</v>
      </c>
      <c r="T35" s="35">
        <f t="shared" si="38"/>
        <v>1.2820512820512822</v>
      </c>
      <c r="V35" s="36">
        <f>J35*100/$Q$3</f>
        <v>22.627509722821692</v>
      </c>
      <c r="W35" s="36">
        <f t="shared" ref="W35:Z35" si="39">K35*100/$Q$3</f>
        <v>25.58462017460484</v>
      </c>
      <c r="X35" s="36">
        <f t="shared" si="39"/>
        <v>28.073833403004585</v>
      </c>
      <c r="Y35" s="36">
        <f t="shared" si="39"/>
        <v>28.186128736616606</v>
      </c>
      <c r="Z35" s="36">
        <f t="shared" si="39"/>
        <v>29.009627849771405</v>
      </c>
    </row>
    <row r="36" spans="1:26">
      <c r="A36" s="32"/>
      <c r="H36" s="4"/>
      <c r="I36" s="6"/>
      <c r="J36" s="6"/>
      <c r="K36" s="12"/>
      <c r="L36" s="12"/>
      <c r="M36" s="12"/>
      <c r="N36" s="12"/>
    </row>
    <row r="37" spans="1:26" ht="15" thickBot="1">
      <c r="A37" s="22" t="s">
        <v>81</v>
      </c>
      <c r="H37" s="4"/>
      <c r="I37" s="23" t="s">
        <v>74</v>
      </c>
      <c r="J37" s="6"/>
      <c r="K37" s="12"/>
      <c r="L37" s="12"/>
      <c r="M37" s="12"/>
      <c r="N37" s="12"/>
      <c r="P37" t="s">
        <v>83</v>
      </c>
      <c r="V37" s="23" t="s">
        <v>84</v>
      </c>
    </row>
    <row r="38" spans="1:26" ht="15" thickBot="1">
      <c r="A38" s="24"/>
      <c r="B38" s="25" t="s">
        <v>18</v>
      </c>
      <c r="C38" s="25">
        <v>2010</v>
      </c>
      <c r="D38" s="25">
        <v>2015</v>
      </c>
      <c r="E38" s="25">
        <v>2020</v>
      </c>
      <c r="F38" s="25">
        <v>2025</v>
      </c>
      <c r="G38" s="25">
        <v>2030</v>
      </c>
      <c r="H38" s="4"/>
      <c r="I38" s="26" t="s">
        <v>18</v>
      </c>
      <c r="J38" s="26">
        <v>2010</v>
      </c>
      <c r="K38" s="26">
        <v>2015</v>
      </c>
      <c r="L38" s="26">
        <v>2020</v>
      </c>
      <c r="M38" s="26">
        <v>2025</v>
      </c>
      <c r="N38" s="26">
        <v>2030</v>
      </c>
      <c r="P38" s="33">
        <v>2010</v>
      </c>
      <c r="Q38" s="33">
        <v>2015</v>
      </c>
      <c r="R38" s="33">
        <v>2020</v>
      </c>
      <c r="S38" s="33">
        <v>2025</v>
      </c>
      <c r="T38" s="33">
        <v>2030</v>
      </c>
      <c r="V38" s="33">
        <v>2010</v>
      </c>
      <c r="W38" s="33">
        <v>2015</v>
      </c>
      <c r="X38" s="33">
        <v>2020</v>
      </c>
      <c r="Y38" s="33">
        <v>2025</v>
      </c>
      <c r="Z38" s="33">
        <v>2030</v>
      </c>
    </row>
    <row r="39" spans="1:26" ht="15" thickBot="1">
      <c r="A39" s="27" t="s">
        <v>75</v>
      </c>
      <c r="B39" s="28" t="s">
        <v>76</v>
      </c>
      <c r="C39" s="29">
        <v>7640</v>
      </c>
      <c r="D39" s="28">
        <v>0</v>
      </c>
      <c r="E39" s="28">
        <v>0</v>
      </c>
      <c r="F39" s="28">
        <v>0</v>
      </c>
      <c r="G39" s="29">
        <v>142382</v>
      </c>
      <c r="H39" s="4"/>
      <c r="I39" s="12" t="s">
        <v>10</v>
      </c>
      <c r="J39" s="11">
        <f>C39*$K$3/1000</f>
        <v>0.31987152000000002</v>
      </c>
      <c r="K39" s="11">
        <f t="shared" ref="K39:N39" si="40">D39*$K$3/1000</f>
        <v>0</v>
      </c>
      <c r="L39" s="11">
        <f t="shared" si="40"/>
        <v>0</v>
      </c>
      <c r="M39" s="11">
        <f t="shared" si="40"/>
        <v>0</v>
      </c>
      <c r="N39" s="11">
        <f t="shared" si="40"/>
        <v>5.9612495760000002</v>
      </c>
      <c r="P39" s="34"/>
    </row>
    <row r="40" spans="1:26" ht="15" thickBot="1">
      <c r="A40" s="27" t="s">
        <v>75</v>
      </c>
      <c r="B40" s="28" t="s">
        <v>78</v>
      </c>
      <c r="C40" s="28">
        <v>288</v>
      </c>
      <c r="D40" s="28">
        <v>226</v>
      </c>
      <c r="E40" s="28">
        <v>185</v>
      </c>
      <c r="F40" s="28">
        <v>165</v>
      </c>
      <c r="G40" s="28">
        <v>162</v>
      </c>
      <c r="H40" s="4"/>
      <c r="I40" s="12" t="s">
        <v>46</v>
      </c>
      <c r="J40" s="11">
        <f>C40/$K$2</f>
        <v>6.8787618228718825</v>
      </c>
      <c r="K40" s="11">
        <f t="shared" ref="K40:N40" si="41">D40/$K$2</f>
        <v>5.3979172637814079</v>
      </c>
      <c r="L40" s="11">
        <f t="shared" si="41"/>
        <v>4.4186490876086744</v>
      </c>
      <c r="M40" s="11">
        <f t="shared" si="41"/>
        <v>3.9409572943536828</v>
      </c>
      <c r="N40" s="11">
        <f t="shared" si="41"/>
        <v>3.8693035253654342</v>
      </c>
      <c r="P40" s="35">
        <f>J40/$J40</f>
        <v>1</v>
      </c>
      <c r="Q40" s="35">
        <f t="shared" ref="Q40:T40" si="42">K40/$J40</f>
        <v>0.78472222222222221</v>
      </c>
      <c r="R40" s="35">
        <f t="shared" si="42"/>
        <v>0.64236111111111105</v>
      </c>
      <c r="S40" s="35">
        <f t="shared" si="42"/>
        <v>0.57291666666666663</v>
      </c>
      <c r="T40" s="35">
        <f t="shared" si="42"/>
        <v>0.5625</v>
      </c>
      <c r="V40" s="36">
        <f>J40*100/$Q$3</f>
        <v>5.3901760133768803</v>
      </c>
      <c r="W40" s="36">
        <f t="shared" ref="W40:Z40" si="43">K40*100/$Q$3</f>
        <v>4.2297908993860238</v>
      </c>
      <c r="X40" s="36">
        <f t="shared" si="43"/>
        <v>3.4624394530372316</v>
      </c>
      <c r="Y40" s="36">
        <f t="shared" si="43"/>
        <v>3.0881216743305044</v>
      </c>
      <c r="Z40" s="36">
        <f t="shared" si="43"/>
        <v>3.0319740075244952</v>
      </c>
    </row>
    <row r="41" spans="1:26" ht="15" thickBot="1">
      <c r="A41" s="27" t="s">
        <v>80</v>
      </c>
      <c r="B41" s="28" t="s">
        <v>76</v>
      </c>
      <c r="C41" s="29">
        <v>22921</v>
      </c>
      <c r="D41" s="28">
        <v>0</v>
      </c>
      <c r="E41" s="28">
        <v>0</v>
      </c>
      <c r="F41" s="28">
        <v>0</v>
      </c>
      <c r="G41" s="29">
        <v>427146</v>
      </c>
      <c r="H41" s="4"/>
      <c r="I41" s="12" t="s">
        <v>10</v>
      </c>
      <c r="J41" s="11">
        <f>C41*$K$3/1000</f>
        <v>0.95965642799999995</v>
      </c>
      <c r="K41" s="11">
        <f t="shared" ref="K41:N41" si="44">D41*$K$3/1000</f>
        <v>0</v>
      </c>
      <c r="L41" s="11">
        <f t="shared" si="44"/>
        <v>0</v>
      </c>
      <c r="M41" s="11">
        <f t="shared" si="44"/>
        <v>0</v>
      </c>
      <c r="N41" s="11">
        <f t="shared" si="44"/>
        <v>17.883748728000004</v>
      </c>
    </row>
    <row r="42" spans="1:26" ht="15" thickBot="1">
      <c r="A42" s="27" t="s">
        <v>80</v>
      </c>
      <c r="B42" s="28" t="s">
        <v>78</v>
      </c>
      <c r="C42" s="28">
        <v>590</v>
      </c>
      <c r="D42" s="28">
        <v>462</v>
      </c>
      <c r="E42" s="28">
        <v>379</v>
      </c>
      <c r="F42" s="28">
        <v>338</v>
      </c>
      <c r="G42" s="28">
        <v>331</v>
      </c>
      <c r="H42" s="4"/>
      <c r="I42" s="12" t="s">
        <v>46</v>
      </c>
      <c r="J42" s="11">
        <f>C42/$K$2</f>
        <v>14.09190790102226</v>
      </c>
      <c r="K42" s="11">
        <f t="shared" ref="K42:N42" si="45">D42/$K$2</f>
        <v>11.034680424190311</v>
      </c>
      <c r="L42" s="11">
        <f t="shared" si="45"/>
        <v>9.0522594821820963</v>
      </c>
      <c r="M42" s="11">
        <f t="shared" si="45"/>
        <v>8.0729913060093619</v>
      </c>
      <c r="N42" s="11">
        <f t="shared" si="45"/>
        <v>7.9057991783701151</v>
      </c>
      <c r="P42" s="35">
        <f>J42/$J42</f>
        <v>1</v>
      </c>
      <c r="Q42" s="35">
        <f t="shared" ref="Q42:T42" si="46">K42/$J42</f>
        <v>0.78305084745762699</v>
      </c>
      <c r="R42" s="35">
        <f t="shared" si="46"/>
        <v>0.64237288135593218</v>
      </c>
      <c r="S42" s="35">
        <f t="shared" si="46"/>
        <v>0.57288135593220335</v>
      </c>
      <c r="T42" s="35">
        <f t="shared" si="46"/>
        <v>0.5610169491525423</v>
      </c>
      <c r="V42" s="36">
        <f>J42*100/$Q$3</f>
        <v>11.04237447184847</v>
      </c>
      <c r="W42" s="36">
        <f t="shared" ref="W42:Z42" si="47">K42*100/$Q$3</f>
        <v>8.6467406881254103</v>
      </c>
      <c r="X42" s="36">
        <f t="shared" si="47"/>
        <v>7.0933219064924922</v>
      </c>
      <c r="Y42" s="36">
        <f t="shared" si="47"/>
        <v>6.3259704601436999</v>
      </c>
      <c r="Z42" s="36">
        <f t="shared" si="47"/>
        <v>6.1949592375963451</v>
      </c>
    </row>
    <row r="43" spans="1:26" ht="15" thickBot="1">
      <c r="A43" s="27" t="s">
        <v>60</v>
      </c>
      <c r="B43" s="28" t="s">
        <v>76</v>
      </c>
      <c r="C43" s="29">
        <v>781304</v>
      </c>
      <c r="D43" s="29">
        <v>788018</v>
      </c>
      <c r="E43" s="29">
        <v>409398</v>
      </c>
      <c r="F43" s="29">
        <v>734123</v>
      </c>
      <c r="G43" s="29">
        <v>1404121</v>
      </c>
      <c r="H43" s="4"/>
      <c r="I43" s="12" t="s">
        <v>10</v>
      </c>
      <c r="J43" s="11">
        <f>C43*$K$3/1000</f>
        <v>32.711635872000002</v>
      </c>
      <c r="K43" s="11">
        <f t="shared" ref="K43:N43" si="48">D43*$K$3/1000</f>
        <v>32.992737624</v>
      </c>
      <c r="L43" s="11">
        <f t="shared" si="48"/>
        <v>17.140675464000001</v>
      </c>
      <c r="M43" s="11">
        <f t="shared" si="48"/>
        <v>30.736261764000002</v>
      </c>
      <c r="N43" s="11">
        <f t="shared" si="48"/>
        <v>58.787738028000007</v>
      </c>
      <c r="P43" s="34"/>
    </row>
    <row r="44" spans="1:26" ht="15" thickBot="1">
      <c r="A44" s="27" t="s">
        <v>60</v>
      </c>
      <c r="B44" s="28" t="s">
        <v>78</v>
      </c>
      <c r="C44" s="28">
        <v>779</v>
      </c>
      <c r="D44" s="28">
        <v>824</v>
      </c>
      <c r="E44" s="28">
        <v>866</v>
      </c>
      <c r="F44" s="28">
        <v>911</v>
      </c>
      <c r="G44" s="28">
        <v>986</v>
      </c>
      <c r="H44" s="4"/>
      <c r="I44" s="12" t="s">
        <v>46</v>
      </c>
      <c r="J44" s="11">
        <f>C44/$K$2</f>
        <v>18.606095347281933</v>
      </c>
      <c r="K44" s="11">
        <f t="shared" ref="K44:N44" si="49">D44/$K$2</f>
        <v>19.680901882105665</v>
      </c>
      <c r="L44" s="11">
        <f t="shared" si="49"/>
        <v>20.684054647941146</v>
      </c>
      <c r="M44" s="11">
        <f t="shared" si="49"/>
        <v>21.758861182764878</v>
      </c>
      <c r="N44" s="11">
        <f t="shared" si="49"/>
        <v>23.550205407471097</v>
      </c>
      <c r="P44" s="35">
        <f>J44/$J44</f>
        <v>1</v>
      </c>
      <c r="Q44" s="35">
        <f t="shared" ref="Q44:T44" si="50">K44/$J44</f>
        <v>1.0577663671373556</v>
      </c>
      <c r="R44" s="35">
        <f t="shared" si="50"/>
        <v>1.1116816431322207</v>
      </c>
      <c r="S44" s="35">
        <f t="shared" si="50"/>
        <v>1.1694480102695763</v>
      </c>
      <c r="T44" s="35">
        <f t="shared" si="50"/>
        <v>1.2657252888318355</v>
      </c>
      <c r="V44" s="36">
        <f>J44*100/$Q$3</f>
        <v>14.579677480627048</v>
      </c>
      <c r="W44" s="36">
        <f t="shared" ref="W44:Z44" si="51">K44*100/$Q$3</f>
        <v>15.421892482717185</v>
      </c>
      <c r="X44" s="36">
        <f t="shared" si="51"/>
        <v>16.207959818001314</v>
      </c>
      <c r="Y44" s="36">
        <f t="shared" si="51"/>
        <v>17.050174820091449</v>
      </c>
      <c r="Z44" s="36">
        <f t="shared" si="51"/>
        <v>18.45386649024168</v>
      </c>
    </row>
    <row r="45" spans="1:26" ht="15" thickBot="1">
      <c r="A45" s="27" t="s">
        <v>61</v>
      </c>
      <c r="B45" s="28" t="s">
        <v>76</v>
      </c>
      <c r="C45" s="29">
        <v>101544</v>
      </c>
      <c r="D45" s="29">
        <v>112987</v>
      </c>
      <c r="E45" s="28">
        <v>0</v>
      </c>
      <c r="F45" s="28">
        <v>0</v>
      </c>
      <c r="G45" s="29">
        <v>109936</v>
      </c>
      <c r="H45" s="4"/>
      <c r="I45" s="12" t="s">
        <v>10</v>
      </c>
      <c r="J45" s="11">
        <f>C45*$K$3/1000</f>
        <v>4.2514441920000001</v>
      </c>
      <c r="K45" s="11">
        <f t="shared" ref="K45:N45" si="52">D45*$K$3/1000</f>
        <v>4.730539716</v>
      </c>
      <c r="L45" s="11">
        <f t="shared" si="52"/>
        <v>0</v>
      </c>
      <c r="M45" s="11">
        <f t="shared" si="52"/>
        <v>0</v>
      </c>
      <c r="N45" s="11">
        <f t="shared" si="52"/>
        <v>4.602800448</v>
      </c>
    </row>
    <row r="46" spans="1:26" ht="15" thickBot="1">
      <c r="A46" s="27" t="s">
        <v>61</v>
      </c>
      <c r="B46" s="28" t="s">
        <v>78</v>
      </c>
      <c r="C46" s="29">
        <v>1209</v>
      </c>
      <c r="D46" s="29">
        <v>1420</v>
      </c>
      <c r="E46" s="29">
        <v>1605</v>
      </c>
      <c r="F46" s="29">
        <v>1694</v>
      </c>
      <c r="G46" s="29">
        <v>1832</v>
      </c>
      <c r="H46" s="4"/>
      <c r="I46" s="12" t="s">
        <v>46</v>
      </c>
      <c r="J46" s="11">
        <f>C46/$K$2</f>
        <v>28.876468902264257</v>
      </c>
      <c r="K46" s="11">
        <f t="shared" ref="K46:N46" si="53">D46/$K$2</f>
        <v>33.916117321104423</v>
      </c>
      <c r="L46" s="11">
        <f t="shared" si="53"/>
        <v>38.334766408713094</v>
      </c>
      <c r="M46" s="11">
        <f t="shared" si="53"/>
        <v>40.460494888697809</v>
      </c>
      <c r="N46" s="11">
        <f t="shared" si="53"/>
        <v>43.756568262157252</v>
      </c>
      <c r="P46" s="35">
        <f>J46/$J46</f>
        <v>1</v>
      </c>
      <c r="Q46" s="35">
        <f t="shared" ref="Q46:T46" si="54">K46/$J46</f>
        <v>1.1745244003308519</v>
      </c>
      <c r="R46" s="35">
        <f t="shared" si="54"/>
        <v>1.3275434243176178</v>
      </c>
      <c r="S46" s="35">
        <f t="shared" si="54"/>
        <v>1.401157981803143</v>
      </c>
      <c r="T46" s="35">
        <f t="shared" si="54"/>
        <v>1.5153019023986765</v>
      </c>
      <c r="V46" s="36">
        <f>J46*100/$Q$3</f>
        <v>22.627509722821692</v>
      </c>
      <c r="W46" s="36">
        <f t="shared" ref="W46:Z46" si="55">K46*100/$Q$3</f>
        <v>26.576562288177673</v>
      </c>
      <c r="X46" s="36">
        <f t="shared" si="55"/>
        <v>30.039001741214904</v>
      </c>
      <c r="Y46" s="36">
        <f t="shared" si="55"/>
        <v>31.704715856459842</v>
      </c>
      <c r="Z46" s="36">
        <f t="shared" si="55"/>
        <v>34.287508529536261</v>
      </c>
    </row>
    <row r="47" spans="1:26">
      <c r="A47" s="22"/>
      <c r="H47" s="4"/>
      <c r="I47" s="6"/>
      <c r="J47" s="6"/>
      <c r="K47" s="12"/>
      <c r="L47" s="12"/>
      <c r="M47" s="12"/>
      <c r="N47" s="12"/>
    </row>
    <row r="48" spans="1:26" ht="15" thickBot="1">
      <c r="A48" s="22" t="s">
        <v>82</v>
      </c>
      <c r="H48" s="4"/>
      <c r="I48" s="23" t="s">
        <v>74</v>
      </c>
      <c r="J48" s="6"/>
      <c r="K48" s="12"/>
      <c r="L48" s="12"/>
      <c r="M48" s="12"/>
      <c r="N48" s="12"/>
      <c r="P48" t="s">
        <v>83</v>
      </c>
      <c r="V48" s="23" t="s">
        <v>84</v>
      </c>
    </row>
    <row r="49" spans="1:26" ht="15" thickBot="1">
      <c r="A49" s="24"/>
      <c r="B49" s="25" t="s">
        <v>18</v>
      </c>
      <c r="C49" s="25">
        <v>2010</v>
      </c>
      <c r="D49" s="25">
        <v>2015</v>
      </c>
      <c r="E49" s="25">
        <v>2020</v>
      </c>
      <c r="F49" s="25">
        <v>2025</v>
      </c>
      <c r="G49" s="25">
        <v>2030</v>
      </c>
      <c r="H49" s="4"/>
      <c r="I49" s="33" t="s">
        <v>18</v>
      </c>
      <c r="J49" s="33">
        <v>2010</v>
      </c>
      <c r="K49" s="33">
        <v>2015</v>
      </c>
      <c r="L49" s="33">
        <v>2020</v>
      </c>
      <c r="M49" s="33">
        <v>2025</v>
      </c>
      <c r="N49" s="33">
        <v>2030</v>
      </c>
      <c r="P49" s="33">
        <v>2010</v>
      </c>
      <c r="Q49" s="33">
        <v>2015</v>
      </c>
      <c r="R49" s="33">
        <v>2020</v>
      </c>
      <c r="S49" s="33">
        <v>2025</v>
      </c>
      <c r="T49" s="33">
        <v>2030</v>
      </c>
      <c r="V49" s="33">
        <v>2010</v>
      </c>
      <c r="W49" s="33">
        <v>2015</v>
      </c>
      <c r="X49" s="33">
        <v>2020</v>
      </c>
      <c r="Y49" s="33">
        <v>2025</v>
      </c>
      <c r="Z49" s="33">
        <v>2030</v>
      </c>
    </row>
    <row r="50" spans="1:26" ht="15" thickBot="1">
      <c r="A50" s="27" t="s">
        <v>75</v>
      </c>
      <c r="B50" s="28" t="s">
        <v>76</v>
      </c>
      <c r="C50" s="29">
        <v>6382</v>
      </c>
      <c r="D50" s="28">
        <v>0</v>
      </c>
      <c r="E50" s="29">
        <v>69709</v>
      </c>
      <c r="F50" s="29">
        <v>192223</v>
      </c>
      <c r="G50" s="29">
        <v>876934</v>
      </c>
      <c r="H50" s="4"/>
      <c r="I50" s="12" t="s">
        <v>10</v>
      </c>
      <c r="J50" s="11">
        <f>C50*$K$3/1000</f>
        <v>0.267201576</v>
      </c>
      <c r="K50" s="11">
        <f>AVERAGE(J50,L50)</f>
        <v>1.5928889940000002</v>
      </c>
      <c r="L50" s="11">
        <f t="shared" ref="L50:N50" si="56">E50*$K$3/1000</f>
        <v>2.9185764120000002</v>
      </c>
      <c r="M50" s="11">
        <f t="shared" si="56"/>
        <v>8.0479925639999994</v>
      </c>
      <c r="N50" s="38">
        <f t="shared" si="56"/>
        <v>36.715472712</v>
      </c>
      <c r="P50" s="34"/>
    </row>
    <row r="51" spans="1:26" ht="15" thickBot="1">
      <c r="A51" s="27" t="s">
        <v>75</v>
      </c>
      <c r="B51" s="28" t="s">
        <v>78</v>
      </c>
      <c r="C51" s="28">
        <v>288</v>
      </c>
      <c r="D51" s="28">
        <v>267</v>
      </c>
      <c r="E51" s="28">
        <v>226</v>
      </c>
      <c r="F51" s="28">
        <v>209</v>
      </c>
      <c r="G51" s="28">
        <v>211</v>
      </c>
      <c r="H51" s="4"/>
      <c r="I51" s="12" t="s">
        <v>46</v>
      </c>
      <c r="J51" s="11">
        <f>C51/$K$2</f>
        <v>6.8787618228718825</v>
      </c>
      <c r="K51" s="11">
        <f t="shared" ref="K51:N51" si="57">D51/$K$2</f>
        <v>6.3771854399541414</v>
      </c>
      <c r="L51" s="11">
        <f t="shared" si="57"/>
        <v>5.3979172637814079</v>
      </c>
      <c r="M51" s="11">
        <f t="shared" si="57"/>
        <v>4.9918792395146649</v>
      </c>
      <c r="N51" s="11">
        <f t="shared" si="57"/>
        <v>5.039648418840164</v>
      </c>
      <c r="P51" s="35">
        <f>J51/$J51</f>
        <v>1</v>
      </c>
      <c r="Q51" s="35">
        <f t="shared" ref="Q51:T51" si="58">K51/$J51</f>
        <v>0.92708333333333337</v>
      </c>
      <c r="R51" s="35">
        <f t="shared" si="58"/>
        <v>0.78472222222222221</v>
      </c>
      <c r="S51" s="35">
        <f t="shared" si="58"/>
        <v>0.72569444444444442</v>
      </c>
      <c r="T51" s="35">
        <f t="shared" si="58"/>
        <v>0.73263888888888895</v>
      </c>
      <c r="V51" s="36">
        <f>J51*100/$Q$3</f>
        <v>5.3901760133768803</v>
      </c>
      <c r="W51" s="36">
        <f t="shared" ref="W51:Z51" si="59">K51*100/$Q$3</f>
        <v>4.9971423457348161</v>
      </c>
      <c r="X51" s="36">
        <f t="shared" si="59"/>
        <v>4.2297908993860238</v>
      </c>
      <c r="Y51" s="36">
        <f t="shared" si="59"/>
        <v>3.9116207874853051</v>
      </c>
      <c r="Z51" s="36">
        <f t="shared" si="59"/>
        <v>3.949052565355978</v>
      </c>
    </row>
    <row r="52" spans="1:26" ht="15" thickBot="1">
      <c r="A52" s="27" t="s">
        <v>80</v>
      </c>
      <c r="B52" s="28" t="s">
        <v>76</v>
      </c>
      <c r="C52" s="29">
        <v>191470</v>
      </c>
      <c r="D52" s="28">
        <v>0</v>
      </c>
      <c r="E52" s="29">
        <v>209128</v>
      </c>
      <c r="F52" s="29">
        <v>576669</v>
      </c>
      <c r="G52" s="29">
        <v>2630803</v>
      </c>
      <c r="H52" s="4"/>
      <c r="I52" s="12" t="s">
        <v>10</v>
      </c>
      <c r="J52" s="11">
        <f>C52*$K$3/1000</f>
        <v>8.0164659599999997</v>
      </c>
      <c r="K52" s="11">
        <f>AVERAGE(J52,L52)</f>
        <v>8.3861185320000011</v>
      </c>
      <c r="L52" s="11">
        <f t="shared" ref="L52:N52" si="60">E52*$K$3/1000</f>
        <v>8.7557711040000008</v>
      </c>
      <c r="M52" s="11">
        <f t="shared" si="60"/>
        <v>24.143977692</v>
      </c>
      <c r="N52" s="38">
        <f t="shared" si="60"/>
        <v>110.14646000400001</v>
      </c>
    </row>
    <row r="53" spans="1:26" ht="15" thickBot="1">
      <c r="A53" s="27" t="s">
        <v>80</v>
      </c>
      <c r="B53" s="28" t="s">
        <v>78</v>
      </c>
      <c r="C53" s="28">
        <v>590</v>
      </c>
      <c r="D53" s="28">
        <v>535</v>
      </c>
      <c r="E53" s="28">
        <v>452</v>
      </c>
      <c r="F53" s="28">
        <v>418</v>
      </c>
      <c r="G53" s="28">
        <v>421</v>
      </c>
      <c r="H53" s="4"/>
      <c r="I53" s="12" t="s">
        <v>46</v>
      </c>
      <c r="J53" s="11">
        <f>C53/$K$2</f>
        <v>14.09190790102226</v>
      </c>
      <c r="K53" s="11">
        <f t="shared" ref="K53:N53" si="61">D53/$K$2</f>
        <v>12.778255469571032</v>
      </c>
      <c r="L53" s="11">
        <f t="shared" si="61"/>
        <v>10.795834527562816</v>
      </c>
      <c r="M53" s="11">
        <f t="shared" si="61"/>
        <v>9.9837584790293299</v>
      </c>
      <c r="N53" s="11">
        <f t="shared" si="61"/>
        <v>10.055412248017578</v>
      </c>
      <c r="P53" s="35">
        <f>J53/$J53</f>
        <v>1</v>
      </c>
      <c r="Q53" s="35">
        <f t="shared" ref="Q53:T53" si="62">K53/$J53</f>
        <v>0.90677966101694918</v>
      </c>
      <c r="R53" s="35">
        <f t="shared" si="62"/>
        <v>0.76610169491525415</v>
      </c>
      <c r="S53" s="35">
        <f t="shared" si="62"/>
        <v>0.70847457627118637</v>
      </c>
      <c r="T53" s="35">
        <f t="shared" si="62"/>
        <v>0.71355932203389827</v>
      </c>
      <c r="V53" s="36">
        <f>J53*100/$Q$3</f>
        <v>11.04237447184847</v>
      </c>
      <c r="W53" s="36">
        <f t="shared" ref="W53:Z53" si="63">K53*100/$Q$3</f>
        <v>10.013000580404968</v>
      </c>
      <c r="X53" s="36">
        <f t="shared" si="63"/>
        <v>8.4595817987720476</v>
      </c>
      <c r="Y53" s="36">
        <f t="shared" si="63"/>
        <v>7.8232415749706101</v>
      </c>
      <c r="Z53" s="36">
        <f t="shared" si="63"/>
        <v>7.8793892417766198</v>
      </c>
    </row>
    <row r="54" spans="1:26" ht="15" thickBot="1">
      <c r="A54" s="27" t="s">
        <v>60</v>
      </c>
      <c r="B54" s="28" t="s">
        <v>76</v>
      </c>
      <c r="C54" s="29">
        <v>779549</v>
      </c>
      <c r="D54" s="29">
        <v>792079</v>
      </c>
      <c r="E54" s="29">
        <v>421094</v>
      </c>
      <c r="F54" s="29">
        <v>750039</v>
      </c>
      <c r="G54" s="29">
        <v>1428558</v>
      </c>
      <c r="H54" s="4"/>
      <c r="I54" s="12" t="s">
        <v>10</v>
      </c>
      <c r="J54" s="11">
        <f>C54*$K$3/1000</f>
        <v>32.638157532000001</v>
      </c>
      <c r="K54" s="11">
        <f t="shared" ref="K54:N54" si="64">D54*$K$3/1000</f>
        <v>33.162763572000003</v>
      </c>
      <c r="L54" s="38">
        <f t="shared" si="64"/>
        <v>17.630363592000002</v>
      </c>
      <c r="M54" s="11">
        <f t="shared" si="64"/>
        <v>31.402632852000004</v>
      </c>
      <c r="N54" s="38">
        <f t="shared" si="64"/>
        <v>59.810866344000004</v>
      </c>
      <c r="P54" s="34"/>
    </row>
    <row r="55" spans="1:26" ht="15" thickBot="1">
      <c r="A55" s="27" t="s">
        <v>60</v>
      </c>
      <c r="B55" s="28" t="s">
        <v>78</v>
      </c>
      <c r="C55" s="28">
        <v>779</v>
      </c>
      <c r="D55" s="28">
        <v>864</v>
      </c>
      <c r="E55" s="28">
        <v>951</v>
      </c>
      <c r="F55" s="28">
        <v>1054</v>
      </c>
      <c r="G55" s="28">
        <v>1204</v>
      </c>
      <c r="H55" s="4"/>
      <c r="I55" s="12" t="s">
        <v>46</v>
      </c>
      <c r="J55" s="11">
        <f>C55/$K$2</f>
        <v>18.606095347281933</v>
      </c>
      <c r="K55" s="11">
        <f t="shared" ref="K55:N55" si="65">D55/$K$2</f>
        <v>20.636285468615647</v>
      </c>
      <c r="L55" s="11">
        <f t="shared" si="65"/>
        <v>22.714244769274863</v>
      </c>
      <c r="M55" s="11">
        <f t="shared" si="65"/>
        <v>25.174357504538072</v>
      </c>
      <c r="N55" s="11">
        <f t="shared" si="65"/>
        <v>28.757045953950509</v>
      </c>
      <c r="P55" s="35">
        <f>J55/$J55</f>
        <v>1</v>
      </c>
      <c r="Q55" s="35">
        <f t="shared" ref="Q55:T55" si="66">K55/$J55</f>
        <v>1.1091142490372272</v>
      </c>
      <c r="R55" s="35">
        <f t="shared" si="66"/>
        <v>1.2207958921694479</v>
      </c>
      <c r="S55" s="35">
        <f t="shared" si="66"/>
        <v>1.3530166880616175</v>
      </c>
      <c r="T55" s="35">
        <f t="shared" si="66"/>
        <v>1.5455712451861361</v>
      </c>
      <c r="V55" s="36">
        <f>J55*100/$Q$3</f>
        <v>14.579677480627048</v>
      </c>
      <c r="W55" s="36">
        <f t="shared" ref="W55:Z55" si="67">K55*100/$Q$3</f>
        <v>16.170528040130641</v>
      </c>
      <c r="X55" s="36">
        <f t="shared" si="67"/>
        <v>17.798810377504907</v>
      </c>
      <c r="Y55" s="36">
        <f t="shared" si="67"/>
        <v>19.726546937844553</v>
      </c>
      <c r="Z55" s="36">
        <f t="shared" si="67"/>
        <v>22.533930278145014</v>
      </c>
    </row>
    <row r="56" spans="1:26" ht="15" thickBot="1">
      <c r="A56" s="27" t="s">
        <v>61</v>
      </c>
      <c r="B56" s="28" t="s">
        <v>76</v>
      </c>
      <c r="C56" s="29">
        <v>101448</v>
      </c>
      <c r="D56" s="29">
        <v>118165</v>
      </c>
      <c r="E56" s="28">
        <v>0</v>
      </c>
      <c r="F56" s="28">
        <v>0</v>
      </c>
      <c r="G56" s="29">
        <v>122199</v>
      </c>
      <c r="H56" s="4"/>
      <c r="I56" s="12" t="s">
        <v>10</v>
      </c>
      <c r="J56" s="11">
        <f>C56*$K$3/1000</f>
        <v>4.247424864000001</v>
      </c>
      <c r="K56" s="11">
        <f t="shared" ref="K56:N56" si="68">D56*$K$3/1000</f>
        <v>4.9473322199999998</v>
      </c>
      <c r="L56" s="11">
        <f t="shared" si="68"/>
        <v>0</v>
      </c>
      <c r="M56" s="11">
        <f t="shared" si="68"/>
        <v>0</v>
      </c>
      <c r="N56" s="38">
        <f t="shared" si="68"/>
        <v>5.1162277320000005</v>
      </c>
    </row>
    <row r="57" spans="1:26" ht="15" thickBot="1">
      <c r="A57" s="27" t="s">
        <v>61</v>
      </c>
      <c r="B57" s="28" t="s">
        <v>78</v>
      </c>
      <c r="C57" s="29">
        <v>1209</v>
      </c>
      <c r="D57" s="29">
        <v>1488</v>
      </c>
      <c r="E57" s="29">
        <v>1755</v>
      </c>
      <c r="F57" s="29">
        <v>1948</v>
      </c>
      <c r="G57" s="29">
        <v>2212</v>
      </c>
      <c r="H57" s="4"/>
      <c r="I57" s="12" t="s">
        <v>46</v>
      </c>
      <c r="J57" s="11">
        <f>C57/$K$2</f>
        <v>28.876468902264257</v>
      </c>
      <c r="K57" s="11">
        <f t="shared" ref="K57:N57" si="69">D57/$K$2</f>
        <v>35.540269418171391</v>
      </c>
      <c r="L57" s="11">
        <f t="shared" si="69"/>
        <v>41.917454858125538</v>
      </c>
      <c r="M57" s="11">
        <f t="shared" si="69"/>
        <v>46.527180663036205</v>
      </c>
      <c r="N57" s="11">
        <f t="shared" si="69"/>
        <v>52.832712334002096</v>
      </c>
      <c r="P57" s="35">
        <f>J57/$J57</f>
        <v>1</v>
      </c>
      <c r="Q57" s="35">
        <f t="shared" ref="Q57:T57" si="70">K57/$J57</f>
        <v>1.2307692307692306</v>
      </c>
      <c r="R57" s="35">
        <f t="shared" si="70"/>
        <v>1.4516129032258065</v>
      </c>
      <c r="S57" s="35">
        <f t="shared" si="70"/>
        <v>1.6112489660876756</v>
      </c>
      <c r="T57" s="35">
        <f t="shared" si="70"/>
        <v>1.8296112489660876</v>
      </c>
      <c r="V57" s="36">
        <f>J57*100/$Q$3</f>
        <v>22.627509722821692</v>
      </c>
      <c r="W57" s="36">
        <f t="shared" ref="W57:Z57" si="71">K57*100/$Q$3</f>
        <v>27.849242735780546</v>
      </c>
      <c r="X57" s="36">
        <f t="shared" si="71"/>
        <v>32.846385081515365</v>
      </c>
      <c r="Y57" s="36">
        <f t="shared" si="71"/>
        <v>36.458551646035289</v>
      </c>
      <c r="Z57" s="36">
        <f t="shared" si="71"/>
        <v>41.399546324964092</v>
      </c>
    </row>
  </sheetData>
  <mergeCells count="1">
    <mergeCell ref="P1:Q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tabColor theme="0" tint="-0.499984740745262"/>
  </sheetPr>
  <dimension ref="A1:E11"/>
  <sheetViews>
    <sheetView workbookViewId="0">
      <selection activeCell="A10" sqref="A10"/>
    </sheetView>
  </sheetViews>
  <sheetFormatPr defaultColWidth="9.109375" defaultRowHeight="14.4"/>
  <cols>
    <col min="1" max="16384" width="9.109375" style="4"/>
  </cols>
  <sheetData>
    <row r="1" spans="1:5">
      <c r="A1" s="13" t="s">
        <v>299</v>
      </c>
      <c r="B1" s="13"/>
    </row>
    <row r="2" spans="1:5">
      <c r="A2" s="4" t="s">
        <v>70</v>
      </c>
      <c r="B2" s="6" t="s">
        <v>298</v>
      </c>
      <c r="C2" s="4">
        <v>4.1868000000000002E-2</v>
      </c>
      <c r="D2" s="4" t="s">
        <v>10</v>
      </c>
    </row>
    <row r="3" spans="1:5">
      <c r="A3" s="4" t="s">
        <v>295</v>
      </c>
      <c r="B3" s="6" t="s">
        <v>298</v>
      </c>
      <c r="C3" s="4">
        <v>1.0550999999999999</v>
      </c>
      <c r="D3" s="4" t="s">
        <v>67</v>
      </c>
    </row>
    <row r="4" spans="1:5">
      <c r="A4" s="4" t="s">
        <v>66</v>
      </c>
      <c r="B4" s="6" t="s">
        <v>298</v>
      </c>
      <c r="C4" s="4">
        <v>7.33</v>
      </c>
      <c r="D4" s="4" t="s">
        <v>296</v>
      </c>
      <c r="E4" s="68"/>
    </row>
    <row r="5" spans="1:5">
      <c r="A5" s="4" t="s">
        <v>297</v>
      </c>
      <c r="B5" s="6" t="s">
        <v>298</v>
      </c>
      <c r="C5" s="4">
        <f>C2/C4*1000</f>
        <v>5.7118690313778995</v>
      </c>
      <c r="D5" s="4" t="s">
        <v>67</v>
      </c>
    </row>
    <row r="9" spans="1:5">
      <c r="A9" s="13" t="s">
        <v>300</v>
      </c>
    </row>
    <row r="10" spans="1:5">
      <c r="A10" s="4" t="s">
        <v>301</v>
      </c>
      <c r="B10" s="6" t="s">
        <v>298</v>
      </c>
      <c r="C10" s="4">
        <v>1.1194745098039223</v>
      </c>
      <c r="D10" s="4" t="s">
        <v>302</v>
      </c>
    </row>
    <row r="11" spans="1:5">
      <c r="A11" s="4" t="s">
        <v>303</v>
      </c>
      <c r="B11" s="6" t="s">
        <v>298</v>
      </c>
      <c r="C11" s="4">
        <v>1.1809545098039216</v>
      </c>
      <c r="D11" s="4" t="s">
        <v>304</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7B74FDAF7A4FB4D876E5EA45926113E" ma:contentTypeVersion="4" ma:contentTypeDescription="Create a new document." ma:contentTypeScope="" ma:versionID="327522a6d5518d67d5f1063e9cc64cf0">
  <xsd:schema xmlns:xsd="http://www.w3.org/2001/XMLSchema" xmlns:xs="http://www.w3.org/2001/XMLSchema" xmlns:p="http://schemas.microsoft.com/office/2006/metadata/properties" xmlns:ns2="3a32fc56-8470-4d77-ad86-bef2a7229878" targetNamespace="http://schemas.microsoft.com/office/2006/metadata/properties" ma:root="true" ma:fieldsID="ffd5532d255be23b9fb13183c07e1fd0" ns2:_="">
    <xsd:import namespace="3a32fc56-8470-4d77-ad86-bef2a722987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32fc56-8470-4d77-ad86-bef2a72298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32A5943-069C-47E6-B7B1-1C4E8CC11B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32fc56-8470-4d77-ad86-bef2a72298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1EBC224-6025-40B6-954C-A60FF473B45B}">
  <ds:schemaRefs>
    <ds:schemaRef ds:uri="http://schemas.microsoft.com/office/infopath/2007/PartnerControls"/>
    <ds:schemaRef ds:uri="http://www.w3.org/XML/1998/namespace"/>
    <ds:schemaRef ds:uri="http://purl.org/dc/terms/"/>
    <ds:schemaRef ds:uri="http://schemas.microsoft.com/office/2006/documentManagement/types"/>
    <ds:schemaRef ds:uri="http://schemas.microsoft.com/office/2006/metadata/properties"/>
    <ds:schemaRef ds:uri="http://purl.org/dc/elements/1.1/"/>
    <ds:schemaRef ds:uri="3a32fc56-8470-4d77-ad86-bef2a7229878"/>
    <ds:schemaRef ds:uri="http://purl.org/dc/dcmitype/"/>
    <ds:schemaRef ds:uri="http://schemas.openxmlformats.org/package/2006/metadata/core-properties"/>
  </ds:schemaRefs>
</ds:datastoreItem>
</file>

<file path=customXml/itemProps3.xml><?xml version="1.0" encoding="utf-8"?>
<ds:datastoreItem xmlns:ds="http://schemas.openxmlformats.org/officeDocument/2006/customXml" ds:itemID="{44F399E6-2CA4-4BC3-AE7C-3570BA9F00A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EB2018</vt:lpstr>
      <vt:lpstr>CONVENTIONS</vt:lpstr>
      <vt:lpstr>Commodities</vt:lpstr>
      <vt:lpstr>Processes</vt:lpstr>
      <vt:lpstr>SUP_FuelTech</vt:lpstr>
      <vt:lpstr>Interconnector</vt:lpstr>
      <vt:lpstr>SEAI-AEA_BioData</vt:lpstr>
      <vt:lpstr>Conversions</vt:lpstr>
    </vt:vector>
  </TitlesOfParts>
  <Company>University College Cork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dc:creator>
  <cp:lastModifiedBy>Iram Shahzadi</cp:lastModifiedBy>
  <dcterms:created xsi:type="dcterms:W3CDTF">2016-02-04T10:21:59Z</dcterms:created>
  <dcterms:modified xsi:type="dcterms:W3CDTF">2024-05-01T11:09:14Z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0x01010087B74FDAF7A4FB4D876E5EA45926113E</vt:lpwstr>
  </property>
  <property fmtid="{D5CDD505-2E9C-101B-9397-08002B2CF9AE}" pid="3" name="SaveCode">
    <vt:r8>96279323101043</vt:r8>
  </property>
</Properties>
</file>