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40"/>
  </bookViews>
  <sheets>
    <sheet name="Dissemination未包含甲基化47例" sheetId="16" r:id="rId1"/>
  </sheets>
  <definedNames>
    <definedName name="_xlnm._FilterDatabase" localSheetId="0" hidden="1">Dissemination未包含甲基化47例!$A$2:$V$37</definedName>
  </definedNames>
  <calcPr calcId="144525"/>
</workbook>
</file>

<file path=xl/comments1.xml><?xml version="1.0" encoding="utf-8"?>
<comments xmlns="http://schemas.openxmlformats.org/spreadsheetml/2006/main">
  <authors>
    <author>huyanshen</author>
    <author>Yan-Ran Wang</author>
  </authors>
  <commentList>
    <comment ref="V1" authorId="0">
      <text>
        <r>
          <rPr>
            <b/>
            <sz val="9"/>
            <rFont val="Times New Roman"/>
            <charset val="134"/>
          </rPr>
          <t>huyanshen:</t>
        </r>
        <r>
          <rPr>
            <sz val="9"/>
            <rFont val="Times New Roman"/>
            <charset val="134"/>
          </rPr>
          <t xml:space="preserve">
P-value （chi-square）of this classification is not so meaningful.</t>
        </r>
      </text>
    </comment>
    <comment ref="E12" authorId="1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all TP53-</t>
        </r>
      </text>
    </comment>
    <comment ref="E16" authorId="1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7 out of 9 are TP53-</t>
        </r>
      </text>
    </comment>
    <comment ref="L29" authorId="1">
      <text>
        <r>
          <rPr>
            <b/>
            <sz val="10"/>
            <color rgb="FF000000"/>
            <rFont val="Tahoma"/>
            <charset val="134"/>
          </rPr>
          <t>Yan-Ran Wan可以加入</t>
        </r>
      </text>
    </comment>
    <comment ref="E32" authorId="1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all tp53-</t>
        </r>
      </text>
    </comment>
  </commentList>
</comments>
</file>

<file path=xl/sharedStrings.xml><?xml version="1.0" encoding="utf-8"?>
<sst xmlns="http://schemas.openxmlformats.org/spreadsheetml/2006/main" count="53" uniqueCount="44">
  <si>
    <t>Subtype</t>
  </si>
  <si>
    <t>WNT</t>
  </si>
  <si>
    <t>SHH</t>
  </si>
  <si>
    <t>Group3</t>
  </si>
  <si>
    <t>Group4</t>
  </si>
  <si>
    <t>Sum</t>
  </si>
  <si>
    <t>P-value</t>
  </si>
  <si>
    <t>SHH TP53+</t>
  </si>
  <si>
    <t>SHH TP53-</t>
  </si>
  <si>
    <t>No. Of Subjects</t>
  </si>
  <si>
    <t>Intracranial solid metastases (M2, according to Chang's classification)</t>
  </si>
  <si>
    <t>M2 Dissemination</t>
  </si>
  <si>
    <t>&lt;0.001</t>
  </si>
  <si>
    <t>Ependymal Dissemination (include 3rd V.I.R.)</t>
  </si>
  <si>
    <t>Ependymal Dissemination</t>
  </si>
  <si>
    <t>Ependymal C-/D+</t>
  </si>
  <si>
    <t>Ependymal C+/D+</t>
  </si>
  <si>
    <t>Ependymal C+/NA</t>
  </si>
  <si>
    <t xml:space="preserve">Total  </t>
  </si>
  <si>
    <t xml:space="preserve"> Ependymal Dissemination</t>
  </si>
  <si>
    <t>3rd V.I.R. Dissemination</t>
  </si>
  <si>
    <t>3rd V.I.R., C-/D+</t>
  </si>
  <si>
    <t>3rd V.I.R., C+/D+</t>
  </si>
  <si>
    <t>3rd V.I.R., C+/D-</t>
  </si>
  <si>
    <t>3rd V.I.R., C+/NA</t>
  </si>
  <si>
    <t xml:space="preserve"> 3rd V.I.R.  Dissemination</t>
  </si>
  <si>
    <t>Ependymal + 3rd. V.I.R. Dissemination</t>
  </si>
  <si>
    <t xml:space="preserve">Ependymal + 3rd. V.I.R. (C-/D+) Pattern </t>
  </si>
  <si>
    <t>LMD (including supratentorial and infratentorial)</t>
  </si>
  <si>
    <t>Supratentorial LMD</t>
  </si>
  <si>
    <t>Supratentorial LMD, C-/D+</t>
  </si>
  <si>
    <t>Supratentorial LMD, C+/D+</t>
  </si>
  <si>
    <t>Supratentorial LMD, C+/D-</t>
  </si>
  <si>
    <t>Supratentorial LMD, C+/NA</t>
  </si>
  <si>
    <t>Infratentorial LMD</t>
  </si>
  <si>
    <t>Infratentorial LMD, C-/D+</t>
  </si>
  <si>
    <t>Infratentorial LMD, C+/D+</t>
  </si>
  <si>
    <t>Infratentorial LMD, C+/D-</t>
  </si>
  <si>
    <t>Infratentorial LMD, C+/NA</t>
  </si>
  <si>
    <t>Supratentorial + Infratentorial LMD</t>
  </si>
  <si>
    <t>LMD, C-/D+</t>
  </si>
  <si>
    <t>LMD, C+/D+</t>
  </si>
  <si>
    <t>LMD, C+/D-</t>
  </si>
  <si>
    <t>LMD, C+/NA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</si>
</sst>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0"/>
  </numFmts>
  <fonts count="31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Roman"/>
      <charset val="134"/>
    </font>
    <font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sz val="9"/>
      <name val="Times New Roman"/>
      <charset val="134"/>
    </font>
    <font>
      <b/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76" fontId="1" fillId="2" borderId="0" xfId="3" applyNumberFormat="1" applyFont="1" applyFill="1" applyAlignment="1">
      <alignment horizontal="center"/>
    </xf>
    <xf numFmtId="176" fontId="1" fillId="0" borderId="0" xfId="3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176" fontId="1" fillId="0" borderId="0" xfId="3" applyNumberFormat="1" applyFont="1" applyAlignment="1">
      <alignment horizontal="center"/>
    </xf>
    <xf numFmtId="1" fontId="1" fillId="0" borderId="0" xfId="3" applyNumberFormat="1" applyFont="1" applyAlignment="1">
      <alignment horizontal="center"/>
    </xf>
    <xf numFmtId="0" fontId="1" fillId="3" borderId="0" xfId="0" applyFont="1" applyFill="1" applyAlignment="1">
      <alignment horizontal="left"/>
    </xf>
    <xf numFmtId="9" fontId="1" fillId="0" borderId="0" xfId="3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7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7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77" fontId="1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2" fillId="5" borderId="0" xfId="0" applyFont="1" applyFill="1" applyAlignment="1">
      <alignment horizontal="left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3" xfId="51"/>
    <cellStyle name="Normal 3 2" xfId="52"/>
    <cellStyle name="Normal 4" xfId="53"/>
    <cellStyle name="Normal 5" xfId="54"/>
    <cellStyle name="常规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10795</xdr:colOff>
      <xdr:row>45</xdr:row>
      <xdr:rowOff>125095</xdr:rowOff>
    </xdr:from>
    <xdr:to>
      <xdr:col>16</xdr:col>
      <xdr:colOff>749437</xdr:colOff>
      <xdr:row>67</xdr:row>
      <xdr:rowOff>128906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8700" y="10183495"/>
          <a:ext cx="8869680" cy="492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"/>
  <sheetViews>
    <sheetView tabSelected="1" workbookViewId="0">
      <pane ySplit="4" topLeftCell="A5" activePane="bottomLeft" state="frozen"/>
      <selection/>
      <selection pane="bottomLeft" activeCell="H11" sqref="H11"/>
    </sheetView>
  </sheetViews>
  <sheetFormatPr defaultColWidth="11" defaultRowHeight="17.6"/>
  <cols>
    <col min="1" max="1" width="24" customWidth="1"/>
    <col min="2" max="2" width="28.6617647058824" customWidth="1"/>
    <col min="3" max="4" width="8" customWidth="1"/>
    <col min="5" max="5" width="4.83088235294118" customWidth="1"/>
    <col min="6" max="6" width="8.16176470588235" customWidth="1"/>
    <col min="7" max="7" width="3.66176470588235" customWidth="1"/>
    <col min="8" max="8" width="7.33088235294118" customWidth="1"/>
    <col min="9" max="9" width="4.83088235294118" customWidth="1"/>
    <col min="10" max="10" width="9" customWidth="1"/>
    <col min="11" max="11" width="11.3308823529412" customWidth="1"/>
    <col min="12" max="12" width="16" customWidth="1"/>
    <col min="15" max="15" width="12.6617647058824"/>
    <col min="18" max="18" width="12.6617647058824"/>
  </cols>
  <sheetData>
    <row r="1" s="1" customFormat="1" spans="1:22">
      <c r="A1" s="5"/>
      <c r="B1" s="5" t="s">
        <v>0</v>
      </c>
      <c r="C1" s="6" t="s">
        <v>1</v>
      </c>
      <c r="D1" s="6"/>
      <c r="E1" s="23" t="s">
        <v>2</v>
      </c>
      <c r="F1" s="23"/>
      <c r="G1" s="23" t="s">
        <v>3</v>
      </c>
      <c r="H1" s="23"/>
      <c r="I1" s="26" t="s">
        <v>4</v>
      </c>
      <c r="J1" s="26"/>
      <c r="K1" s="27" t="s">
        <v>5</v>
      </c>
      <c r="L1" s="27" t="s">
        <v>6</v>
      </c>
      <c r="P1"/>
      <c r="Q1" s="6" t="s">
        <v>7</v>
      </c>
      <c r="R1" s="6"/>
      <c r="S1" s="23" t="s">
        <v>8</v>
      </c>
      <c r="T1" s="23"/>
      <c r="U1" s="39" t="s">
        <v>5</v>
      </c>
      <c r="V1" s="39" t="s">
        <v>6</v>
      </c>
    </row>
    <row r="2" spans="1:20">
      <c r="A2" s="7"/>
      <c r="B2" s="8" t="s">
        <v>9</v>
      </c>
      <c r="C2" s="9">
        <v>107</v>
      </c>
      <c r="D2" s="9"/>
      <c r="E2" s="9">
        <v>200</v>
      </c>
      <c r="F2" s="9"/>
      <c r="G2" s="9">
        <v>87</v>
      </c>
      <c r="H2" s="9"/>
      <c r="I2" s="9">
        <v>303</v>
      </c>
      <c r="J2" s="9"/>
      <c r="K2" s="28">
        <f>SUM(C2:I2)</f>
        <v>697</v>
      </c>
      <c r="L2" s="29"/>
      <c r="M2" s="1"/>
      <c r="N2" s="1"/>
      <c r="O2" s="1"/>
      <c r="Q2" s="6">
        <v>55</v>
      </c>
      <c r="R2" s="6"/>
      <c r="S2" s="6">
        <v>128</v>
      </c>
      <c r="T2" s="6"/>
    </row>
    <row r="3" s="2" customFormat="1" spans="1:22">
      <c r="A3" s="10" t="s">
        <v>10</v>
      </c>
      <c r="B3" s="10"/>
      <c r="C3" s="11"/>
      <c r="D3" s="12"/>
      <c r="E3" s="11"/>
      <c r="F3" s="12"/>
      <c r="G3" s="11"/>
      <c r="H3" s="12"/>
      <c r="I3" s="11"/>
      <c r="J3" s="12"/>
      <c r="K3" s="11"/>
      <c r="L3" s="30"/>
      <c r="M3" s="1"/>
      <c r="N3" s="1"/>
      <c r="O3" s="1"/>
      <c r="P3"/>
      <c r="Q3" s="36">
        <v>11</v>
      </c>
      <c r="R3" s="37">
        <f>Q3/55</f>
        <v>0.2</v>
      </c>
      <c r="S3" s="36">
        <v>25</v>
      </c>
      <c r="T3" s="37">
        <f>S3/128</f>
        <v>0.1953125</v>
      </c>
      <c r="U3" s="36">
        <f>Q3+S3</f>
        <v>36</v>
      </c>
      <c r="V3" s="36">
        <v>1</v>
      </c>
    </row>
    <row r="4" spans="1:22">
      <c r="A4" s="8" t="s">
        <v>11</v>
      </c>
      <c r="B4" s="8"/>
      <c r="C4" s="8">
        <v>4</v>
      </c>
      <c r="D4" s="13">
        <f t="shared" ref="D4:H4" si="0">C4/C$2</f>
        <v>0.0373831775700935</v>
      </c>
      <c r="E4" s="8">
        <v>40</v>
      </c>
      <c r="F4" s="13">
        <f t="shared" si="0"/>
        <v>0.2</v>
      </c>
      <c r="G4" s="8">
        <v>20</v>
      </c>
      <c r="H4" s="13">
        <f t="shared" si="0"/>
        <v>0.229885057471264</v>
      </c>
      <c r="I4" s="8">
        <v>62</v>
      </c>
      <c r="J4" s="13">
        <f>I4/I$2</f>
        <v>0.204620462046205</v>
      </c>
      <c r="K4" s="8">
        <f>SUM(C4+E4+G4+I4)</f>
        <v>126</v>
      </c>
      <c r="L4" s="25" t="s">
        <v>12</v>
      </c>
      <c r="M4" s="1"/>
      <c r="N4" s="1"/>
      <c r="O4" s="1"/>
      <c r="Q4" s="1"/>
      <c r="R4" s="38"/>
      <c r="S4" s="1"/>
      <c r="T4" s="38"/>
      <c r="U4" s="1"/>
      <c r="V4" s="1"/>
    </row>
    <row r="5" s="3" customFormat="1" spans="1:16">
      <c r="A5" s="14" t="s">
        <v>13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31"/>
      <c r="M5" s="1"/>
      <c r="N5" s="1"/>
      <c r="O5" s="1"/>
      <c r="P5"/>
    </row>
    <row r="6" spans="1:22">
      <c r="A6" s="15" t="s">
        <v>14</v>
      </c>
      <c r="B6" s="8" t="s">
        <v>15</v>
      </c>
      <c r="C6" s="8">
        <v>0</v>
      </c>
      <c r="D6" s="16">
        <f t="shared" ref="D6:H6" si="1">C6/C$9</f>
        <v>0</v>
      </c>
      <c r="E6" s="8">
        <v>3</v>
      </c>
      <c r="F6" s="16">
        <f t="shared" si="1"/>
        <v>0.5</v>
      </c>
      <c r="G6" s="24">
        <v>0</v>
      </c>
      <c r="H6" s="16">
        <f t="shared" si="1"/>
        <v>0</v>
      </c>
      <c r="I6" s="8">
        <v>15</v>
      </c>
      <c r="J6" s="16">
        <f>I6/I$9</f>
        <v>0.714285714285714</v>
      </c>
      <c r="K6" s="8">
        <f t="shared" ref="K6:K18" si="2">SUM(C6+E6+G6+I6)</f>
        <v>18</v>
      </c>
      <c r="L6" s="32">
        <v>0.08232</v>
      </c>
      <c r="M6" s="1"/>
      <c r="N6" s="1"/>
      <c r="O6" s="1"/>
      <c r="Q6" s="1">
        <v>1</v>
      </c>
      <c r="R6" s="38">
        <f>Q6/3</f>
        <v>0.333333333333333</v>
      </c>
      <c r="S6" s="1">
        <v>2</v>
      </c>
      <c r="T6" s="38">
        <f>S6/3</f>
        <v>0.666666666666667</v>
      </c>
      <c r="U6" s="1">
        <f t="shared" ref="U6:U17" si="3">Q6+S6</f>
        <v>3</v>
      </c>
      <c r="V6" s="1">
        <v>1</v>
      </c>
    </row>
    <row r="7" s="4" customFormat="1" spans="1:22">
      <c r="A7" s="15"/>
      <c r="B7" s="8" t="s">
        <v>16</v>
      </c>
      <c r="C7" s="8">
        <v>1</v>
      </c>
      <c r="D7" s="16">
        <f>C7/C$9</f>
        <v>1</v>
      </c>
      <c r="E7" s="8">
        <v>3</v>
      </c>
      <c r="F7" s="16">
        <f>E7/E$9</f>
        <v>0.5</v>
      </c>
      <c r="G7" s="8">
        <v>2</v>
      </c>
      <c r="H7" s="16">
        <f>G7/G$9</f>
        <v>1</v>
      </c>
      <c r="I7" s="8">
        <v>5</v>
      </c>
      <c r="J7" s="16">
        <f>I7/I$9</f>
        <v>0.238095238095238</v>
      </c>
      <c r="K7" s="8">
        <f t="shared" si="2"/>
        <v>11</v>
      </c>
      <c r="L7" s="32">
        <v>0.05495</v>
      </c>
      <c r="M7" s="1"/>
      <c r="N7" s="1"/>
      <c r="O7" s="1"/>
      <c r="P7"/>
      <c r="Q7" s="8">
        <v>2</v>
      </c>
      <c r="R7" s="38">
        <f>Q7/3</f>
        <v>0.666666666666667</v>
      </c>
      <c r="S7" s="8">
        <v>1</v>
      </c>
      <c r="T7" s="38">
        <f>S7/3</f>
        <v>0.333333333333333</v>
      </c>
      <c r="U7" s="1">
        <f t="shared" si="3"/>
        <v>3</v>
      </c>
      <c r="V7" s="1">
        <v>1</v>
      </c>
    </row>
    <row r="8" s="4" customFormat="1" spans="1:22">
      <c r="A8" s="15"/>
      <c r="B8" s="8" t="s">
        <v>17</v>
      </c>
      <c r="C8" s="8">
        <v>0</v>
      </c>
      <c r="D8" s="16">
        <f>C8/C$9</f>
        <v>0</v>
      </c>
      <c r="E8" s="8">
        <v>0</v>
      </c>
      <c r="F8" s="16">
        <f>E8/E$9</f>
        <v>0</v>
      </c>
      <c r="G8" s="8">
        <v>0</v>
      </c>
      <c r="H8" s="16">
        <f>G8/G$9</f>
        <v>0</v>
      </c>
      <c r="I8" s="8">
        <v>1</v>
      </c>
      <c r="J8" s="16">
        <f>I8/I$9</f>
        <v>0.0476190476190476</v>
      </c>
      <c r="K8" s="8">
        <f t="shared" si="2"/>
        <v>1</v>
      </c>
      <c r="L8" s="32">
        <v>1</v>
      </c>
      <c r="M8" s="1"/>
      <c r="N8" s="1"/>
      <c r="O8" s="1"/>
      <c r="P8"/>
      <c r="Q8" s="8">
        <v>0</v>
      </c>
      <c r="R8" s="38">
        <f>Q8/3</f>
        <v>0</v>
      </c>
      <c r="S8" s="8">
        <v>0</v>
      </c>
      <c r="T8" s="38">
        <f>S8/3</f>
        <v>0</v>
      </c>
      <c r="U8" s="1">
        <f t="shared" si="3"/>
        <v>0</v>
      </c>
      <c r="V8" s="1"/>
    </row>
    <row r="9" spans="1:22">
      <c r="A9" s="15"/>
      <c r="B9" s="8" t="s">
        <v>18</v>
      </c>
      <c r="C9" s="8">
        <f t="shared" ref="C9:G9" si="4">SUM(C6:C8)</f>
        <v>1</v>
      </c>
      <c r="D9" s="16">
        <f>C9/C$9</f>
        <v>1</v>
      </c>
      <c r="E9" s="8">
        <f t="shared" si="4"/>
        <v>6</v>
      </c>
      <c r="F9" s="16">
        <f>E9/E$9</f>
        <v>1</v>
      </c>
      <c r="G9" s="8">
        <f t="shared" si="4"/>
        <v>2</v>
      </c>
      <c r="H9" s="16">
        <f>G9/G$9</f>
        <v>1</v>
      </c>
      <c r="I9" s="8">
        <f>SUM(I6:I8)</f>
        <v>21</v>
      </c>
      <c r="J9" s="16">
        <f>I9/I$9</f>
        <v>1</v>
      </c>
      <c r="K9" s="8">
        <f t="shared" ref="K9" si="5">SUM(C9+E9+G9+I9)</f>
        <v>30</v>
      </c>
      <c r="L9" s="32"/>
      <c r="M9" s="1"/>
      <c r="N9" s="1"/>
      <c r="O9" s="1"/>
      <c r="Q9" s="1">
        <v>3</v>
      </c>
      <c r="R9" s="38">
        <f>Q9/11</f>
        <v>0.272727272727273</v>
      </c>
      <c r="S9" s="1">
        <v>3</v>
      </c>
      <c r="T9" s="38">
        <f>S9/25</f>
        <v>0.12</v>
      </c>
      <c r="U9" s="1">
        <f t="shared" ref="U9" si="6">Q9+S9</f>
        <v>6</v>
      </c>
      <c r="V9" s="1">
        <v>0.3428</v>
      </c>
    </row>
    <row r="10" spans="1:22">
      <c r="A10" s="8" t="s">
        <v>19</v>
      </c>
      <c r="B10" s="8"/>
      <c r="C10" s="8">
        <v>1</v>
      </c>
      <c r="D10" s="16">
        <f t="shared" ref="D10:H10" si="7">C10/C$4</f>
        <v>0.25</v>
      </c>
      <c r="E10" s="8">
        <v>6</v>
      </c>
      <c r="F10" s="16">
        <f t="shared" si="7"/>
        <v>0.15</v>
      </c>
      <c r="G10" s="8">
        <v>2</v>
      </c>
      <c r="H10" s="16">
        <f t="shared" si="7"/>
        <v>0.1</v>
      </c>
      <c r="I10" s="8">
        <v>21</v>
      </c>
      <c r="J10" s="16">
        <f>I10/I$4</f>
        <v>0.338709677419355</v>
      </c>
      <c r="K10" s="8">
        <f t="shared" si="2"/>
        <v>30</v>
      </c>
      <c r="L10" s="32">
        <v>0.05131</v>
      </c>
      <c r="M10" s="1"/>
      <c r="N10" s="1"/>
      <c r="O10" s="1"/>
      <c r="Q10" s="1">
        <v>3</v>
      </c>
      <c r="R10" s="38">
        <f>Q10/11</f>
        <v>0.272727272727273</v>
      </c>
      <c r="S10" s="1">
        <v>3</v>
      </c>
      <c r="T10" s="38">
        <f>S10/25</f>
        <v>0.12</v>
      </c>
      <c r="U10" s="1">
        <f t="shared" si="3"/>
        <v>6</v>
      </c>
      <c r="V10" s="1">
        <v>0.3428</v>
      </c>
    </row>
    <row r="11" spans="1:22">
      <c r="A11" s="15" t="s">
        <v>20</v>
      </c>
      <c r="B11" s="8" t="s">
        <v>21</v>
      </c>
      <c r="C11" s="8">
        <v>0</v>
      </c>
      <c r="D11" s="16">
        <f t="shared" ref="D11:H11" si="8">C11/C$15</f>
        <v>0</v>
      </c>
      <c r="E11" s="8">
        <v>1</v>
      </c>
      <c r="F11" s="16">
        <f t="shared" si="8"/>
        <v>0.111111111111111</v>
      </c>
      <c r="G11" s="24">
        <v>0</v>
      </c>
      <c r="H11" s="16">
        <f t="shared" si="8"/>
        <v>0</v>
      </c>
      <c r="I11" s="8">
        <v>7</v>
      </c>
      <c r="J11" s="16">
        <f>I11/I$15</f>
        <v>0.318181818181818</v>
      </c>
      <c r="K11" s="8">
        <f t="shared" si="2"/>
        <v>8</v>
      </c>
      <c r="L11" s="32">
        <v>0.2554</v>
      </c>
      <c r="M11" s="1"/>
      <c r="N11" s="1"/>
      <c r="O11" s="1"/>
      <c r="Q11" s="1">
        <v>1</v>
      </c>
      <c r="R11" s="38">
        <f>Q11/2</f>
        <v>0.5</v>
      </c>
      <c r="S11" s="1">
        <v>0</v>
      </c>
      <c r="T11" s="38">
        <f>S11/7</f>
        <v>0</v>
      </c>
      <c r="U11" s="1">
        <f t="shared" si="3"/>
        <v>1</v>
      </c>
      <c r="V11" s="1">
        <v>0.2222</v>
      </c>
    </row>
    <row r="12" spans="1:22">
      <c r="A12" s="15"/>
      <c r="B12" s="8" t="s">
        <v>22</v>
      </c>
      <c r="C12" s="8">
        <v>1</v>
      </c>
      <c r="D12" s="16">
        <f>C12/C$15</f>
        <v>0.5</v>
      </c>
      <c r="E12" s="8">
        <v>4</v>
      </c>
      <c r="F12" s="16">
        <f>E12/E$15</f>
        <v>0.444444444444444</v>
      </c>
      <c r="G12" s="8">
        <v>6</v>
      </c>
      <c r="H12" s="16">
        <f>G12/G$15</f>
        <v>0.75</v>
      </c>
      <c r="I12" s="8">
        <v>12</v>
      </c>
      <c r="J12" s="16">
        <f>I12/I$15</f>
        <v>0.545454545454545</v>
      </c>
      <c r="K12" s="8">
        <f t="shared" si="2"/>
        <v>23</v>
      </c>
      <c r="L12" s="32">
        <v>0.7495</v>
      </c>
      <c r="M12" s="1"/>
      <c r="N12" s="1"/>
      <c r="O12" s="1"/>
      <c r="Q12" s="1">
        <v>0</v>
      </c>
      <c r="R12" s="38">
        <f>Q12/2</f>
        <v>0</v>
      </c>
      <c r="S12" s="1">
        <v>4</v>
      </c>
      <c r="T12" s="38">
        <f>S12/7</f>
        <v>0.571428571428571</v>
      </c>
      <c r="U12" s="1">
        <f t="shared" si="3"/>
        <v>4</v>
      </c>
      <c r="V12" s="1">
        <v>0.4286</v>
      </c>
    </row>
    <row r="13" spans="1:22">
      <c r="A13" s="15"/>
      <c r="B13" s="8" t="s">
        <v>23</v>
      </c>
      <c r="C13" s="8">
        <v>0</v>
      </c>
      <c r="D13" s="16">
        <f>C13/C$15</f>
        <v>0</v>
      </c>
      <c r="E13" s="8">
        <v>3</v>
      </c>
      <c r="F13" s="16">
        <f>E13/E$15</f>
        <v>0.333333333333333</v>
      </c>
      <c r="G13" s="8">
        <v>2</v>
      </c>
      <c r="H13" s="16">
        <f>G13/G$15</f>
        <v>0.25</v>
      </c>
      <c r="I13" s="8">
        <v>1</v>
      </c>
      <c r="J13" s="16">
        <f>I13/I$15</f>
        <v>0.0454545454545455</v>
      </c>
      <c r="K13" s="8">
        <f t="shared" si="2"/>
        <v>6</v>
      </c>
      <c r="L13" s="32">
        <v>0.08582</v>
      </c>
      <c r="M13" s="1"/>
      <c r="N13" s="1"/>
      <c r="O13" s="1"/>
      <c r="Q13" s="1">
        <v>1</v>
      </c>
      <c r="R13" s="38">
        <f>Q13/2</f>
        <v>0.5</v>
      </c>
      <c r="S13" s="1">
        <v>2</v>
      </c>
      <c r="T13" s="38">
        <f>S13/7</f>
        <v>0.285714285714286</v>
      </c>
      <c r="U13" s="1">
        <f t="shared" si="3"/>
        <v>3</v>
      </c>
      <c r="V13" s="1">
        <v>1</v>
      </c>
    </row>
    <row r="14" spans="1:22">
      <c r="A14" s="15"/>
      <c r="B14" s="8" t="s">
        <v>24</v>
      </c>
      <c r="C14" s="8">
        <v>1</v>
      </c>
      <c r="D14" s="16">
        <f>C14/C$15</f>
        <v>0.5</v>
      </c>
      <c r="E14" s="8">
        <v>1</v>
      </c>
      <c r="F14" s="16">
        <f>E14/E$15</f>
        <v>0.111111111111111</v>
      </c>
      <c r="G14" s="8">
        <v>0</v>
      </c>
      <c r="H14" s="16">
        <f>G14/G$15</f>
        <v>0</v>
      </c>
      <c r="I14" s="8">
        <v>2</v>
      </c>
      <c r="J14" s="16">
        <f>I14/I$15</f>
        <v>0.0909090909090909</v>
      </c>
      <c r="K14" s="8">
        <f t="shared" si="2"/>
        <v>4</v>
      </c>
      <c r="L14" s="32">
        <v>0.2417</v>
      </c>
      <c r="M14" s="1"/>
      <c r="N14" s="1"/>
      <c r="O14" s="1"/>
      <c r="Q14" s="1">
        <v>0</v>
      </c>
      <c r="R14" s="38">
        <f>Q14/2</f>
        <v>0</v>
      </c>
      <c r="S14" s="1">
        <v>1</v>
      </c>
      <c r="T14" s="38">
        <f>S14/7</f>
        <v>0.142857142857143</v>
      </c>
      <c r="U14" s="1">
        <f t="shared" si="3"/>
        <v>1</v>
      </c>
      <c r="V14" s="1"/>
    </row>
    <row r="15" spans="1:22">
      <c r="A15" s="15"/>
      <c r="B15" s="8" t="s">
        <v>18</v>
      </c>
      <c r="C15" s="17">
        <f t="shared" ref="C15:G15" si="9">SUM(C11:C14)</f>
        <v>2</v>
      </c>
      <c r="D15" s="16">
        <f>C15/C$15</f>
        <v>1</v>
      </c>
      <c r="E15" s="17">
        <f t="shared" si="9"/>
        <v>9</v>
      </c>
      <c r="F15" s="16">
        <f>E15/E$15</f>
        <v>1</v>
      </c>
      <c r="G15" s="17">
        <f t="shared" si="9"/>
        <v>8</v>
      </c>
      <c r="H15" s="16">
        <f>G15/G$15</f>
        <v>1</v>
      </c>
      <c r="I15" s="17">
        <f>SUM(I11:I14)</f>
        <v>22</v>
      </c>
      <c r="J15" s="16">
        <f>I15/I$15</f>
        <v>1</v>
      </c>
      <c r="K15" s="33">
        <f t="shared" si="2"/>
        <v>41</v>
      </c>
      <c r="L15" s="32"/>
      <c r="M15" s="1"/>
      <c r="N15" s="1"/>
      <c r="O15" s="1"/>
      <c r="Q15" s="1">
        <v>2</v>
      </c>
      <c r="R15" s="38">
        <f>Q15/11</f>
        <v>0.181818181818182</v>
      </c>
      <c r="S15" s="1">
        <v>7</v>
      </c>
      <c r="T15" s="38">
        <f>S15/25</f>
        <v>0.28</v>
      </c>
      <c r="U15" s="1">
        <f t="shared" si="3"/>
        <v>9</v>
      </c>
      <c r="V15" s="1">
        <v>0.6896</v>
      </c>
    </row>
    <row r="16" spans="1:22">
      <c r="A16" s="8" t="s">
        <v>25</v>
      </c>
      <c r="B16" s="8"/>
      <c r="C16" s="8">
        <v>2</v>
      </c>
      <c r="D16" s="16">
        <f t="shared" ref="D16:H16" si="10">C16/C$4</f>
        <v>0.5</v>
      </c>
      <c r="E16" s="8">
        <v>9</v>
      </c>
      <c r="F16" s="16">
        <f t="shared" si="10"/>
        <v>0.225</v>
      </c>
      <c r="G16" s="8">
        <v>8</v>
      </c>
      <c r="H16" s="16">
        <f t="shared" si="10"/>
        <v>0.4</v>
      </c>
      <c r="I16" s="8">
        <v>20</v>
      </c>
      <c r="J16" s="16">
        <f>I16/I$4</f>
        <v>0.32258064516129</v>
      </c>
      <c r="K16" s="8">
        <f t="shared" ref="K16" si="11">SUM(C16+E16+G16+I16)</f>
        <v>39</v>
      </c>
      <c r="L16" s="32">
        <v>0.3274</v>
      </c>
      <c r="M16" s="1"/>
      <c r="N16" s="1"/>
      <c r="O16" s="1"/>
      <c r="Q16" s="1"/>
      <c r="R16" s="38"/>
      <c r="S16" s="1"/>
      <c r="T16" s="38"/>
      <c r="U16" s="1"/>
      <c r="V16" s="1"/>
    </row>
    <row r="17" spans="1:22">
      <c r="A17" s="8" t="s">
        <v>26</v>
      </c>
      <c r="B17" s="8"/>
      <c r="C17" s="8">
        <v>2</v>
      </c>
      <c r="D17" s="16">
        <f>C17/C$4</f>
        <v>0.5</v>
      </c>
      <c r="E17" s="8">
        <v>13</v>
      </c>
      <c r="F17" s="16">
        <f>E17/E$4</f>
        <v>0.325</v>
      </c>
      <c r="G17" s="8">
        <v>8</v>
      </c>
      <c r="H17" s="16">
        <f>G17/G$4</f>
        <v>0.4</v>
      </c>
      <c r="I17" s="8">
        <v>33</v>
      </c>
      <c r="J17" s="16">
        <f>I17/I$4</f>
        <v>0.532258064516129</v>
      </c>
      <c r="K17" s="8">
        <f t="shared" si="2"/>
        <v>56</v>
      </c>
      <c r="L17" s="32">
        <v>0.2047</v>
      </c>
      <c r="M17" s="1"/>
      <c r="N17" s="1"/>
      <c r="O17" s="1"/>
      <c r="Q17" s="1">
        <v>5</v>
      </c>
      <c r="R17" s="38">
        <f>Q17/11</f>
        <v>0.454545454545455</v>
      </c>
      <c r="S17" s="1">
        <v>8</v>
      </c>
      <c r="T17" s="38">
        <f>S17/25</f>
        <v>0.32</v>
      </c>
      <c r="U17" s="1">
        <f t="shared" si="3"/>
        <v>13</v>
      </c>
      <c r="V17" s="1">
        <v>0.4748</v>
      </c>
    </row>
    <row r="18" spans="1:22">
      <c r="A18" s="8" t="s">
        <v>27</v>
      </c>
      <c r="B18" s="8"/>
      <c r="C18" s="8">
        <v>0</v>
      </c>
      <c r="D18" s="16">
        <f>C18/C$4</f>
        <v>0</v>
      </c>
      <c r="E18" s="8">
        <v>4</v>
      </c>
      <c r="F18" s="16">
        <f>E18/E$4</f>
        <v>0.1</v>
      </c>
      <c r="G18" s="24">
        <v>0</v>
      </c>
      <c r="H18" s="16">
        <f>G18/G$4</f>
        <v>0</v>
      </c>
      <c r="I18" s="24">
        <v>18</v>
      </c>
      <c r="J18" s="16">
        <f>I18/I$4</f>
        <v>0.290322580645161</v>
      </c>
      <c r="K18" s="8">
        <f t="shared" si="2"/>
        <v>22</v>
      </c>
      <c r="L18" s="34">
        <v>0.005374</v>
      </c>
      <c r="M18" s="1"/>
      <c r="N18" s="1"/>
      <c r="O18" s="1"/>
      <c r="Q18" s="1"/>
      <c r="R18" s="38"/>
      <c r="S18" s="1"/>
      <c r="T18" s="38"/>
      <c r="U18" s="1"/>
      <c r="V18" s="1"/>
    </row>
    <row r="19" spans="1:22">
      <c r="A19" s="18" t="s">
        <v>28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35"/>
      <c r="M19" s="1"/>
      <c r="N19" s="1"/>
      <c r="O19" s="1"/>
      <c r="Q19" s="31"/>
      <c r="R19" s="31"/>
      <c r="S19" s="31"/>
      <c r="T19" s="31"/>
      <c r="U19" s="31"/>
      <c r="V19" s="31"/>
    </row>
    <row r="20" spans="1:22">
      <c r="A20" s="15" t="s">
        <v>29</v>
      </c>
      <c r="B20" s="8" t="s">
        <v>30</v>
      </c>
      <c r="C20" s="8">
        <v>0</v>
      </c>
      <c r="D20" s="16">
        <f t="shared" ref="D20:H20" si="12">C20/C$24</f>
        <v>0</v>
      </c>
      <c r="E20" s="8">
        <v>1</v>
      </c>
      <c r="F20" s="16">
        <f t="shared" si="12"/>
        <v>0.0769230769230769</v>
      </c>
      <c r="G20" s="8">
        <v>0</v>
      </c>
      <c r="H20" s="16">
        <f>G20/G$24</f>
        <v>0</v>
      </c>
      <c r="I20" s="8">
        <v>0</v>
      </c>
      <c r="J20" s="16">
        <f>I20/I$24</f>
        <v>0</v>
      </c>
      <c r="K20" s="8">
        <f t="shared" ref="K20:K36" si="13">SUM(C20+E20+G20+I20)</f>
        <v>1</v>
      </c>
      <c r="L20" s="32">
        <v>1</v>
      </c>
      <c r="M20" s="1"/>
      <c r="Q20" s="1">
        <v>0</v>
      </c>
      <c r="R20" s="38">
        <f>Q20/6</f>
        <v>0</v>
      </c>
      <c r="S20" s="1">
        <v>1</v>
      </c>
      <c r="T20" s="38">
        <f>S20/7</f>
        <v>0.142857142857143</v>
      </c>
      <c r="U20" s="1">
        <f t="shared" ref="U20:U36" si="14">Q20+S20</f>
        <v>1</v>
      </c>
      <c r="V20" s="1">
        <v>1</v>
      </c>
    </row>
    <row r="21" spans="1:22">
      <c r="A21" s="15"/>
      <c r="B21" s="8" t="s">
        <v>31</v>
      </c>
      <c r="C21" s="8">
        <v>1</v>
      </c>
      <c r="D21" s="16">
        <f>C21/C$24</f>
        <v>1</v>
      </c>
      <c r="E21" s="8">
        <v>5</v>
      </c>
      <c r="F21" s="16">
        <f>E21/E$24</f>
        <v>0.384615384615385</v>
      </c>
      <c r="G21" s="8">
        <v>1</v>
      </c>
      <c r="H21" s="16">
        <f>G21/G$24</f>
        <v>0.333333333333333</v>
      </c>
      <c r="I21" s="8">
        <v>5</v>
      </c>
      <c r="J21" s="16">
        <f>I21/I$24</f>
        <v>0.416666666666667</v>
      </c>
      <c r="K21" s="8">
        <f t="shared" si="13"/>
        <v>12</v>
      </c>
      <c r="L21" s="32">
        <v>0.9</v>
      </c>
      <c r="M21" s="1"/>
      <c r="Q21" s="1">
        <v>2</v>
      </c>
      <c r="R21" s="38">
        <f>Q21/6</f>
        <v>0.333333333333333</v>
      </c>
      <c r="S21" s="1">
        <v>3</v>
      </c>
      <c r="T21" s="38">
        <f>S21/7</f>
        <v>0.428571428571429</v>
      </c>
      <c r="U21" s="1">
        <f t="shared" si="14"/>
        <v>5</v>
      </c>
      <c r="V21" s="1">
        <v>1</v>
      </c>
    </row>
    <row r="22" spans="1:22">
      <c r="A22" s="15"/>
      <c r="B22" s="8" t="s">
        <v>32</v>
      </c>
      <c r="C22" s="8">
        <v>0</v>
      </c>
      <c r="D22" s="16">
        <f>C22/C$24</f>
        <v>0</v>
      </c>
      <c r="E22" s="8">
        <v>5</v>
      </c>
      <c r="F22" s="16">
        <f>E22/E$24</f>
        <v>0.384615384615385</v>
      </c>
      <c r="G22" s="8">
        <v>1</v>
      </c>
      <c r="H22" s="16">
        <f>G22/G$24</f>
        <v>0.333333333333333</v>
      </c>
      <c r="I22" s="8">
        <v>3</v>
      </c>
      <c r="J22" s="16">
        <f>I22/I$24</f>
        <v>0.25</v>
      </c>
      <c r="K22" s="8">
        <f t="shared" si="13"/>
        <v>9</v>
      </c>
      <c r="L22" s="32">
        <v>1</v>
      </c>
      <c r="M22" s="1"/>
      <c r="Q22" s="1">
        <v>2</v>
      </c>
      <c r="R22" s="38">
        <f>Q22/6</f>
        <v>0.333333333333333</v>
      </c>
      <c r="S22" s="1">
        <v>3</v>
      </c>
      <c r="T22" s="38">
        <f>S22/7</f>
        <v>0.428571428571429</v>
      </c>
      <c r="U22" s="1">
        <f t="shared" si="14"/>
        <v>5</v>
      </c>
      <c r="V22" s="1">
        <v>1</v>
      </c>
    </row>
    <row r="23" spans="1:22">
      <c r="A23" s="15"/>
      <c r="B23" s="8" t="s">
        <v>33</v>
      </c>
      <c r="C23" s="8">
        <v>0</v>
      </c>
      <c r="D23" s="16">
        <f>C23/C$24</f>
        <v>0</v>
      </c>
      <c r="E23" s="8">
        <v>2</v>
      </c>
      <c r="F23" s="16">
        <f>E23/E$24</f>
        <v>0.153846153846154</v>
      </c>
      <c r="G23" s="8">
        <v>1</v>
      </c>
      <c r="H23" s="16">
        <f>G23/G$24</f>
        <v>0.333333333333333</v>
      </c>
      <c r="I23" s="8">
        <v>4</v>
      </c>
      <c r="J23" s="16">
        <f>I23/I$24</f>
        <v>0.333333333333333</v>
      </c>
      <c r="K23" s="8">
        <f t="shared" si="13"/>
        <v>7</v>
      </c>
      <c r="L23" s="32">
        <v>0.5969</v>
      </c>
      <c r="M23" s="1"/>
      <c r="Q23" s="1">
        <v>2</v>
      </c>
      <c r="R23" s="38">
        <f>Q23/6</f>
        <v>0.333333333333333</v>
      </c>
      <c r="S23" s="1">
        <v>0</v>
      </c>
      <c r="T23" s="38">
        <f>S23/7</f>
        <v>0</v>
      </c>
      <c r="U23" s="1">
        <f t="shared" si="14"/>
        <v>2</v>
      </c>
      <c r="V23" s="1"/>
    </row>
    <row r="24" spans="1:22">
      <c r="A24" s="15"/>
      <c r="B24" s="8" t="s">
        <v>18</v>
      </c>
      <c r="C24" s="8">
        <f t="shared" ref="C24:G24" si="15">SUM(C20:C23)</f>
        <v>1</v>
      </c>
      <c r="D24" s="16">
        <f>C24/C$24</f>
        <v>1</v>
      </c>
      <c r="E24" s="8">
        <f t="shared" si="15"/>
        <v>13</v>
      </c>
      <c r="F24" s="16">
        <f>E24/E$24</f>
        <v>1</v>
      </c>
      <c r="G24" s="8">
        <f t="shared" si="15"/>
        <v>3</v>
      </c>
      <c r="H24" s="16">
        <f>G24/G$24</f>
        <v>1</v>
      </c>
      <c r="I24" s="8">
        <f>SUM(I20:I23)</f>
        <v>12</v>
      </c>
      <c r="J24" s="16">
        <f>I24/I$24</f>
        <v>1</v>
      </c>
      <c r="K24" s="8">
        <f t="shared" ref="K24" si="16">SUM(C24+E24+G24+I24)</f>
        <v>29</v>
      </c>
      <c r="L24" s="32"/>
      <c r="M24" s="1"/>
      <c r="Q24" s="1">
        <v>6</v>
      </c>
      <c r="R24" s="38">
        <f>Q24/11</f>
        <v>0.545454545454545</v>
      </c>
      <c r="S24" s="1">
        <v>7</v>
      </c>
      <c r="T24" s="38">
        <f>S24/25</f>
        <v>0.28</v>
      </c>
      <c r="U24" s="1">
        <f t="shared" ref="U24" si="17">Q24+S24</f>
        <v>13</v>
      </c>
      <c r="V24" s="1">
        <v>0.1525</v>
      </c>
    </row>
    <row r="25" spans="1:22">
      <c r="A25" s="8" t="s">
        <v>29</v>
      </c>
      <c r="B25" s="8"/>
      <c r="C25" s="8">
        <v>1</v>
      </c>
      <c r="D25" s="16">
        <f t="shared" ref="D25:H25" si="18">C25/C$4</f>
        <v>0.25</v>
      </c>
      <c r="E25" s="8">
        <v>13</v>
      </c>
      <c r="F25" s="16">
        <f t="shared" si="18"/>
        <v>0.325</v>
      </c>
      <c r="G25" s="8">
        <v>3</v>
      </c>
      <c r="H25" s="16">
        <f t="shared" si="18"/>
        <v>0.15</v>
      </c>
      <c r="I25" s="8">
        <v>12</v>
      </c>
      <c r="J25" s="16">
        <f>I25/I$4</f>
        <v>0.193548387096774</v>
      </c>
      <c r="K25" s="8">
        <f t="shared" si="13"/>
        <v>29</v>
      </c>
      <c r="L25" s="32">
        <v>0.3239</v>
      </c>
      <c r="M25" s="1"/>
      <c r="Q25" s="1">
        <v>6</v>
      </c>
      <c r="R25" s="38">
        <f>Q25/11</f>
        <v>0.545454545454545</v>
      </c>
      <c r="S25" s="1">
        <v>7</v>
      </c>
      <c r="T25" s="38">
        <f>S25/25</f>
        <v>0.28</v>
      </c>
      <c r="U25" s="1">
        <f t="shared" si="14"/>
        <v>13</v>
      </c>
      <c r="V25" s="1">
        <v>0.1525</v>
      </c>
    </row>
    <row r="26" spans="1:22">
      <c r="A26" s="15" t="s">
        <v>34</v>
      </c>
      <c r="B26" s="8" t="s">
        <v>35</v>
      </c>
      <c r="C26" s="8">
        <v>0</v>
      </c>
      <c r="D26" s="16">
        <f t="shared" ref="D26:H26" si="19">C26/C$30</f>
        <v>0</v>
      </c>
      <c r="E26" s="8">
        <v>1</v>
      </c>
      <c r="F26" s="16">
        <f t="shared" si="19"/>
        <v>0.0476190476190476</v>
      </c>
      <c r="G26" s="8">
        <v>0</v>
      </c>
      <c r="H26" s="16">
        <f t="shared" si="19"/>
        <v>0</v>
      </c>
      <c r="I26" s="8">
        <v>0</v>
      </c>
      <c r="J26" s="16">
        <f>I26/I$30</f>
        <v>0</v>
      </c>
      <c r="K26" s="8">
        <f t="shared" si="13"/>
        <v>1</v>
      </c>
      <c r="L26" s="32">
        <v>1</v>
      </c>
      <c r="M26" s="1"/>
      <c r="Q26" s="1">
        <v>0</v>
      </c>
      <c r="R26" s="38">
        <f>Q26/4</f>
        <v>0</v>
      </c>
      <c r="S26" s="1">
        <v>1</v>
      </c>
      <c r="T26" s="38">
        <f>S26/13</f>
        <v>0.0769230769230769</v>
      </c>
      <c r="U26" s="1">
        <f t="shared" si="14"/>
        <v>1</v>
      </c>
      <c r="V26" s="1">
        <v>1</v>
      </c>
    </row>
    <row r="27" spans="1:22">
      <c r="A27" s="15"/>
      <c r="B27" s="8" t="s">
        <v>36</v>
      </c>
      <c r="C27" s="8">
        <v>0</v>
      </c>
      <c r="D27" s="16">
        <f>C27/C$30</f>
        <v>0</v>
      </c>
      <c r="E27" s="8">
        <v>12</v>
      </c>
      <c r="F27" s="16">
        <f>E27/E$30</f>
        <v>0.571428571428571</v>
      </c>
      <c r="G27" s="8">
        <v>8</v>
      </c>
      <c r="H27" s="16">
        <f>G27/G$30</f>
        <v>0.571428571428571</v>
      </c>
      <c r="I27" s="8">
        <v>15</v>
      </c>
      <c r="J27" s="16">
        <f>I27/I$30</f>
        <v>0.714285714285714</v>
      </c>
      <c r="K27" s="8">
        <f t="shared" si="13"/>
        <v>35</v>
      </c>
      <c r="L27" s="32">
        <v>0.2037</v>
      </c>
      <c r="M27" s="1"/>
      <c r="Q27" s="1">
        <v>3</v>
      </c>
      <c r="R27" s="38">
        <f>Q27/4</f>
        <v>0.75</v>
      </c>
      <c r="S27" s="1">
        <v>7</v>
      </c>
      <c r="T27" s="38">
        <f>S27/13</f>
        <v>0.538461538461538</v>
      </c>
      <c r="U27" s="1">
        <f t="shared" si="14"/>
        <v>10</v>
      </c>
      <c r="V27" s="1">
        <v>1</v>
      </c>
    </row>
    <row r="28" spans="1:22">
      <c r="A28" s="15"/>
      <c r="B28" s="8" t="s">
        <v>37</v>
      </c>
      <c r="C28" s="8">
        <v>0</v>
      </c>
      <c r="D28" s="16">
        <f>C28/C$30</f>
        <v>0</v>
      </c>
      <c r="E28" s="8">
        <v>3</v>
      </c>
      <c r="F28" s="16">
        <f>E28/E$30</f>
        <v>0.142857142857143</v>
      </c>
      <c r="G28" s="8">
        <v>4</v>
      </c>
      <c r="H28" s="16">
        <f>G28/G$30</f>
        <v>0.285714285714286</v>
      </c>
      <c r="I28" s="8">
        <v>1</v>
      </c>
      <c r="J28" s="16">
        <f>I28/I$30</f>
        <v>0.0476190476190476</v>
      </c>
      <c r="K28" s="8">
        <f t="shared" si="13"/>
        <v>8</v>
      </c>
      <c r="L28" s="32">
        <v>0.1802</v>
      </c>
      <c r="M28" s="1"/>
      <c r="Q28" s="1">
        <v>1</v>
      </c>
      <c r="R28" s="38">
        <f>Q28/4</f>
        <v>0.25</v>
      </c>
      <c r="S28" s="1">
        <v>1</v>
      </c>
      <c r="T28" s="38">
        <f>S28/13</f>
        <v>0.0769230769230769</v>
      </c>
      <c r="U28" s="1">
        <f t="shared" si="14"/>
        <v>2</v>
      </c>
      <c r="V28" s="1">
        <v>1</v>
      </c>
    </row>
    <row r="29" spans="1:22">
      <c r="A29" s="15"/>
      <c r="B29" s="8" t="s">
        <v>38</v>
      </c>
      <c r="C29" s="8">
        <v>1</v>
      </c>
      <c r="D29" s="16">
        <f>C29/C$30</f>
        <v>1</v>
      </c>
      <c r="E29" s="8">
        <v>5</v>
      </c>
      <c r="F29" s="16">
        <f>E29/E$30</f>
        <v>0.238095238095238</v>
      </c>
      <c r="G29" s="8">
        <v>2</v>
      </c>
      <c r="H29" s="16">
        <f>G29/G$30</f>
        <v>0.142857142857143</v>
      </c>
      <c r="I29" s="8">
        <v>5</v>
      </c>
      <c r="J29" s="16">
        <f>I29/I$30</f>
        <v>0.238095238095238</v>
      </c>
      <c r="K29" s="8">
        <f t="shared" si="13"/>
        <v>13</v>
      </c>
      <c r="L29" s="32">
        <v>0.3769</v>
      </c>
      <c r="M29" s="1"/>
      <c r="Q29" s="1">
        <v>0</v>
      </c>
      <c r="R29" s="38">
        <f>Q29/4</f>
        <v>0</v>
      </c>
      <c r="S29" s="1">
        <v>4</v>
      </c>
      <c r="T29" s="38">
        <f>S29/13</f>
        <v>0.307692307692308</v>
      </c>
      <c r="U29" s="1">
        <f t="shared" si="14"/>
        <v>4</v>
      </c>
      <c r="V29" s="1"/>
    </row>
    <row r="30" spans="1:22">
      <c r="A30" s="15"/>
      <c r="B30" s="8" t="s">
        <v>18</v>
      </c>
      <c r="C30" s="8">
        <f t="shared" ref="C30:G30" si="20">SUM(C26:C29)</f>
        <v>1</v>
      </c>
      <c r="D30" s="19">
        <v>1</v>
      </c>
      <c r="E30" s="8">
        <f t="shared" si="20"/>
        <v>21</v>
      </c>
      <c r="F30" s="16">
        <f>E30/E$30</f>
        <v>1</v>
      </c>
      <c r="G30" s="8">
        <f t="shared" si="20"/>
        <v>14</v>
      </c>
      <c r="H30" s="16">
        <f>G30/G$30</f>
        <v>1</v>
      </c>
      <c r="I30" s="8">
        <f>SUM(I26:I29)</f>
        <v>21</v>
      </c>
      <c r="J30" s="16">
        <f>I30/I$30</f>
        <v>1</v>
      </c>
      <c r="K30" s="8">
        <f t="shared" si="13"/>
        <v>57</v>
      </c>
      <c r="L30" s="34"/>
      <c r="M30" s="1"/>
      <c r="Q30" s="1">
        <v>4</v>
      </c>
      <c r="R30" s="38">
        <f>Q30/11</f>
        <v>0.363636363636364</v>
      </c>
      <c r="S30" s="1">
        <v>13</v>
      </c>
      <c r="T30" s="38">
        <f>S30/25</f>
        <v>0.52</v>
      </c>
      <c r="U30" s="1">
        <f t="shared" si="14"/>
        <v>17</v>
      </c>
      <c r="V30" s="1">
        <v>0.481</v>
      </c>
    </row>
    <row r="31" spans="1:22">
      <c r="A31" s="8" t="s">
        <v>34</v>
      </c>
      <c r="B31" s="8"/>
      <c r="C31" s="8">
        <v>1</v>
      </c>
      <c r="D31" s="16">
        <f>C31/4</f>
        <v>0.25</v>
      </c>
      <c r="E31" s="8">
        <v>21</v>
      </c>
      <c r="F31" s="16">
        <f>E31/40</f>
        <v>0.525</v>
      </c>
      <c r="G31" s="8">
        <v>14</v>
      </c>
      <c r="H31" s="16">
        <f>G31/17</f>
        <v>0.823529411764706</v>
      </c>
      <c r="I31" s="8">
        <v>21</v>
      </c>
      <c r="J31" s="16">
        <f>I31/57</f>
        <v>0.368421052631579</v>
      </c>
      <c r="K31" s="8">
        <f t="shared" ref="K31" si="21">SUM(C31+E31+G31+I31)</f>
        <v>57</v>
      </c>
      <c r="L31" s="34">
        <v>0.01682</v>
      </c>
      <c r="M31" s="1"/>
      <c r="Q31" s="1">
        <v>4</v>
      </c>
      <c r="R31" s="38">
        <f>Q31/11</f>
        <v>0.363636363636364</v>
      </c>
      <c r="S31" s="1">
        <v>13</v>
      </c>
      <c r="T31" s="38">
        <f>S31/25</f>
        <v>0.52</v>
      </c>
      <c r="U31" s="1">
        <f t="shared" ref="U31" si="22">Q31+S31</f>
        <v>17</v>
      </c>
      <c r="V31" s="1">
        <v>0.481</v>
      </c>
    </row>
    <row r="32" spans="1:22">
      <c r="A32" s="20" t="s">
        <v>39</v>
      </c>
      <c r="B32" s="8" t="s">
        <v>40</v>
      </c>
      <c r="C32" s="8">
        <v>0</v>
      </c>
      <c r="D32" s="16">
        <f t="shared" ref="D32:H32" si="23">C32/C$36</f>
        <v>0</v>
      </c>
      <c r="E32" s="25">
        <v>2</v>
      </c>
      <c r="F32" s="16">
        <f t="shared" si="23"/>
        <v>0.0645161290322581</v>
      </c>
      <c r="G32" s="8">
        <v>0</v>
      </c>
      <c r="H32" s="16">
        <f t="shared" si="23"/>
        <v>0</v>
      </c>
      <c r="I32" s="8">
        <v>0</v>
      </c>
      <c r="J32" s="16">
        <f>I32/I$36</f>
        <v>0</v>
      </c>
      <c r="K32" s="8">
        <f t="shared" si="13"/>
        <v>2</v>
      </c>
      <c r="L32" s="32">
        <v>0.517</v>
      </c>
      <c r="M32" s="1"/>
      <c r="Q32" s="1">
        <v>0</v>
      </c>
      <c r="R32" s="38">
        <f>Q32/8</f>
        <v>0</v>
      </c>
      <c r="S32" s="1">
        <v>2</v>
      </c>
      <c r="T32" s="38">
        <f>S32/19</f>
        <v>0.105263157894737</v>
      </c>
      <c r="U32" s="1">
        <f t="shared" si="14"/>
        <v>2</v>
      </c>
      <c r="V32" s="1">
        <v>1</v>
      </c>
    </row>
    <row r="33" spans="1:22">
      <c r="A33" s="20"/>
      <c r="B33" s="8" t="s">
        <v>41</v>
      </c>
      <c r="C33" s="8">
        <v>1</v>
      </c>
      <c r="D33" s="16">
        <f>C33/C$36</f>
        <v>0.5</v>
      </c>
      <c r="E33" s="8">
        <v>16</v>
      </c>
      <c r="F33" s="16">
        <f>E33/E$36</f>
        <v>0.516129032258065</v>
      </c>
      <c r="G33" s="8">
        <v>8</v>
      </c>
      <c r="H33" s="16">
        <f>G33/G$36</f>
        <v>0.571428571428571</v>
      </c>
      <c r="I33" s="8">
        <v>20</v>
      </c>
      <c r="J33" s="16">
        <f>I33/I$36</f>
        <v>0.625</v>
      </c>
      <c r="K33" s="8">
        <f t="shared" si="13"/>
        <v>45</v>
      </c>
      <c r="L33" s="32">
        <v>0.5473</v>
      </c>
      <c r="M33" s="1"/>
      <c r="Q33" s="1">
        <v>4</v>
      </c>
      <c r="R33" s="38">
        <f>Q33/8</f>
        <v>0.5</v>
      </c>
      <c r="S33" s="1">
        <v>10</v>
      </c>
      <c r="T33" s="38">
        <f>S33/19</f>
        <v>0.526315789473684</v>
      </c>
      <c r="U33" s="1">
        <f t="shared" si="14"/>
        <v>14</v>
      </c>
      <c r="V33" s="1">
        <v>1</v>
      </c>
    </row>
    <row r="34" spans="1:22">
      <c r="A34" s="20"/>
      <c r="B34" s="8" t="s">
        <v>42</v>
      </c>
      <c r="C34" s="8">
        <v>0</v>
      </c>
      <c r="D34" s="16">
        <f>C34/C$36</f>
        <v>0</v>
      </c>
      <c r="E34" s="8">
        <v>6</v>
      </c>
      <c r="F34" s="16">
        <f>E34/E$36</f>
        <v>0.193548387096774</v>
      </c>
      <c r="G34" s="8">
        <v>4</v>
      </c>
      <c r="H34" s="16">
        <f>G34/G$36</f>
        <v>0.285714285714286</v>
      </c>
      <c r="I34" s="8">
        <v>4</v>
      </c>
      <c r="J34" s="16">
        <f>I34/I$36</f>
        <v>0.125</v>
      </c>
      <c r="K34" s="8">
        <f t="shared" si="13"/>
        <v>14</v>
      </c>
      <c r="L34" s="32">
        <v>0.6372</v>
      </c>
      <c r="M34" s="1"/>
      <c r="Q34" s="1">
        <v>2</v>
      </c>
      <c r="R34" s="38">
        <f>Q34/8</f>
        <v>0.25</v>
      </c>
      <c r="S34" s="1">
        <v>3</v>
      </c>
      <c r="T34" s="38">
        <f>S34/19</f>
        <v>0.157894736842105</v>
      </c>
      <c r="U34" s="1">
        <f t="shared" si="14"/>
        <v>5</v>
      </c>
      <c r="V34" s="1">
        <v>0.5975</v>
      </c>
    </row>
    <row r="35" spans="1:22">
      <c r="A35" s="20"/>
      <c r="B35" s="8" t="s">
        <v>43</v>
      </c>
      <c r="C35" s="8">
        <v>1</v>
      </c>
      <c r="D35" s="16">
        <f>C35/C$36</f>
        <v>0.5</v>
      </c>
      <c r="E35" s="8">
        <v>7</v>
      </c>
      <c r="F35" s="16">
        <f>E35/E$36</f>
        <v>0.225806451612903</v>
      </c>
      <c r="G35" s="8">
        <v>2</v>
      </c>
      <c r="H35" s="16">
        <f>G35/G$36</f>
        <v>0.142857142857143</v>
      </c>
      <c r="I35" s="8">
        <v>8</v>
      </c>
      <c r="J35" s="16">
        <f>I35/I$36</f>
        <v>0.25</v>
      </c>
      <c r="K35" s="8">
        <f t="shared" si="13"/>
        <v>18</v>
      </c>
      <c r="L35" s="32">
        <v>0.6535</v>
      </c>
      <c r="M35" s="1"/>
      <c r="Q35" s="1">
        <v>2</v>
      </c>
      <c r="R35" s="38">
        <f>Q35/8</f>
        <v>0.25</v>
      </c>
      <c r="S35" s="1">
        <v>4</v>
      </c>
      <c r="T35" s="38">
        <f>S35/19</f>
        <v>0.210526315789474</v>
      </c>
      <c r="U35" s="1">
        <f t="shared" si="14"/>
        <v>6</v>
      </c>
      <c r="V35" s="1"/>
    </row>
    <row r="36" spans="1:22">
      <c r="A36" s="20"/>
      <c r="B36" s="8" t="s">
        <v>18</v>
      </c>
      <c r="C36" s="8">
        <v>2</v>
      </c>
      <c r="D36" s="16">
        <f>C36/C$36</f>
        <v>1</v>
      </c>
      <c r="E36" s="8">
        <v>31</v>
      </c>
      <c r="F36" s="16">
        <f>E36/E$36</f>
        <v>1</v>
      </c>
      <c r="G36" s="8">
        <v>14</v>
      </c>
      <c r="H36" s="16">
        <f>G36/G$36</f>
        <v>1</v>
      </c>
      <c r="I36" s="8">
        <v>32</v>
      </c>
      <c r="J36" s="16">
        <f>I36/I$36</f>
        <v>1</v>
      </c>
      <c r="K36" s="8">
        <f t="shared" si="13"/>
        <v>79</v>
      </c>
      <c r="L36" s="34"/>
      <c r="M36" s="1"/>
      <c r="Q36" s="1">
        <v>8</v>
      </c>
      <c r="R36" s="38">
        <f>Q36/11</f>
        <v>0.727272727272727</v>
      </c>
      <c r="S36" s="1">
        <v>19</v>
      </c>
      <c r="T36" s="38">
        <f>S36/25</f>
        <v>0.76</v>
      </c>
      <c r="U36" s="1">
        <f t="shared" si="14"/>
        <v>27</v>
      </c>
      <c r="V36" s="1">
        <v>1</v>
      </c>
    </row>
    <row r="37" spans="1:22">
      <c r="A37" s="15" t="s">
        <v>39</v>
      </c>
      <c r="B37" s="15"/>
      <c r="C37" s="8">
        <v>2</v>
      </c>
      <c r="D37" s="16">
        <f t="shared" ref="D37:H37" si="24">C37/C$4</f>
        <v>0.5</v>
      </c>
      <c r="E37" s="8">
        <v>31</v>
      </c>
      <c r="F37" s="16">
        <f t="shared" si="24"/>
        <v>0.775</v>
      </c>
      <c r="G37" s="8">
        <v>14</v>
      </c>
      <c r="H37" s="16">
        <f t="shared" si="24"/>
        <v>0.7</v>
      </c>
      <c r="I37" s="8">
        <v>32</v>
      </c>
      <c r="J37" s="16">
        <f>I37/I$4</f>
        <v>0.516129032258065</v>
      </c>
      <c r="K37" s="8">
        <f t="shared" ref="K37" si="25">SUM(C37+E37+G37+I37)</f>
        <v>79</v>
      </c>
      <c r="L37" s="34">
        <v>0.04029</v>
      </c>
      <c r="M37" s="1"/>
      <c r="Q37" s="1"/>
      <c r="R37" s="38"/>
      <c r="S37" s="1"/>
      <c r="T37" s="38"/>
      <c r="U37" s="1"/>
      <c r="V37" s="1"/>
    </row>
    <row r="39" spans="1:12">
      <c r="A39" s="8"/>
      <c r="B39" s="8"/>
      <c r="C39" s="8"/>
      <c r="D39" s="16"/>
      <c r="E39" s="8"/>
      <c r="F39" s="16"/>
      <c r="G39" s="8"/>
      <c r="H39" s="16"/>
      <c r="I39" s="8"/>
      <c r="J39" s="16"/>
      <c r="K39" s="8"/>
      <c r="L39" s="1"/>
    </row>
    <row r="40" spans="2:10">
      <c r="B40" s="21"/>
      <c r="C40" s="22"/>
      <c r="D40" s="22"/>
      <c r="E40" s="22"/>
      <c r="F40" s="22"/>
      <c r="G40" s="22"/>
      <c r="H40" s="22"/>
      <c r="I40" s="22"/>
      <c r="J40" s="21"/>
    </row>
  </sheetData>
  <mergeCells count="27">
    <mergeCell ref="C1:D1"/>
    <mergeCell ref="E1:F1"/>
    <mergeCell ref="G1:H1"/>
    <mergeCell ref="I1:J1"/>
    <mergeCell ref="Q1:R1"/>
    <mergeCell ref="S1:T1"/>
    <mergeCell ref="C2:D2"/>
    <mergeCell ref="E2:F2"/>
    <mergeCell ref="G2:H2"/>
    <mergeCell ref="I2:J2"/>
    <mergeCell ref="Q2:R2"/>
    <mergeCell ref="S2:T2"/>
    <mergeCell ref="A3:B3"/>
    <mergeCell ref="A4:B4"/>
    <mergeCell ref="A5:K5"/>
    <mergeCell ref="A10:B10"/>
    <mergeCell ref="A16:B16"/>
    <mergeCell ref="A17:B17"/>
    <mergeCell ref="A18:B18"/>
    <mergeCell ref="A25:B25"/>
    <mergeCell ref="A31:B31"/>
    <mergeCell ref="A37:B37"/>
    <mergeCell ref="A6:A9"/>
    <mergeCell ref="A11:A15"/>
    <mergeCell ref="A20:A24"/>
    <mergeCell ref="A26:A30"/>
    <mergeCell ref="A32:A36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Dissemination未包含甲基化47例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胡</cp:lastModifiedBy>
  <dcterms:created xsi:type="dcterms:W3CDTF">2023-12-22T02:35:00Z</dcterms:created>
  <dcterms:modified xsi:type="dcterms:W3CDTF">2024-03-05T12:47:56Z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1033-6.5.2.8766</vt:lpwstr>
  </property>
  <property fmtid="{D5CDD505-2E9C-101B-9397-08002B2CF9AE}" pid="3" name="ICV">
    <vt:lpwstr>61217B431E00AD52DC288965B6F274A9_43</vt:lpwstr>
  </property>
</Properties>
</file>