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ene13\OneDrive - The University of Liverpool\Documents\chapter_1\Paleorecords\Paleorecords\original_files\"/>
    </mc:Choice>
  </mc:AlternateContent>
  <xr:revisionPtr revIDLastSave="3" documentId="8_{D459303B-F120-41B3-8CC5-7911F4052162}" xr6:coauthVersionLast="36" xr6:coauthVersionMax="47" xr10:uidLastSave="{43E7A992-BCDC-4987-A6A4-FF7D911E9518}"/>
  <bookViews>
    <workbookView xWindow="6860" yWindow="3080" windowWidth="27640" windowHeight="16940" xr2:uid="{DC6587D9-2D80-E646-B8E4-74463A11095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8" i="1" l="1"/>
  <c r="BF8" i="1" s="1"/>
  <c r="AR7" i="1"/>
  <c r="BF7" i="1" s="1"/>
  <c r="BW6" i="1"/>
  <c r="BU6" i="1"/>
  <c r="BT6" i="1"/>
  <c r="BQ6" i="1"/>
  <c r="BP6" i="1"/>
  <c r="AR6" i="1"/>
  <c r="BF6" i="1" s="1"/>
  <c r="CG5" i="1"/>
  <c r="CD5" i="1"/>
  <c r="CA5" i="1"/>
  <c r="BZ5" i="1"/>
  <c r="AR5" i="1"/>
  <c r="BF5" i="1" s="1"/>
  <c r="CE4" i="1"/>
  <c r="CD4" i="1"/>
  <c r="CA4" i="1"/>
  <c r="BZ4" i="1"/>
  <c r="BU4" i="1"/>
  <c r="BT4" i="1"/>
  <c r="BQ4" i="1"/>
  <c r="BP4" i="1"/>
  <c r="AR4" i="1"/>
  <c r="BF4" i="1" s="1"/>
  <c r="AR3" i="1"/>
  <c r="BF3" i="1" s="1"/>
  <c r="AR2" i="1"/>
  <c r="BF2" i="1" s="1"/>
</calcChain>
</file>

<file path=xl/sharedStrings.xml><?xml version="1.0" encoding="utf-8"?>
<sst xmlns="http://schemas.openxmlformats.org/spreadsheetml/2006/main" count="87" uniqueCount="77">
  <si>
    <t>QARU09</t>
  </si>
  <si>
    <t>Pinaceae</t>
  </si>
  <si>
    <t>Cedrus</t>
  </si>
  <si>
    <t>Picea</t>
  </si>
  <si>
    <t>Pinus</t>
  </si>
  <si>
    <t>Podocarpus</t>
  </si>
  <si>
    <t>Ephedra fragilis</t>
  </si>
  <si>
    <t>Taxus</t>
  </si>
  <si>
    <t>Alnus</t>
  </si>
  <si>
    <t>Betula</t>
  </si>
  <si>
    <t>Corylus</t>
  </si>
  <si>
    <t>Quercus</t>
  </si>
  <si>
    <t>Q. sempervirens-t.</t>
  </si>
  <si>
    <t>Erica</t>
  </si>
  <si>
    <t>Tamarix</t>
  </si>
  <si>
    <t>Blepharis</t>
  </si>
  <si>
    <t>Amaranthaceae</t>
  </si>
  <si>
    <t>A. Liguliflorae</t>
  </si>
  <si>
    <t>A. Tubuliflorae</t>
  </si>
  <si>
    <t>A. Artemisia</t>
  </si>
  <si>
    <t>Apiaceae</t>
  </si>
  <si>
    <t>Boraginaceae</t>
  </si>
  <si>
    <t>Brassicaceae</t>
  </si>
  <si>
    <t>Matthiola-t.</t>
  </si>
  <si>
    <t>Caryophyllaceae</t>
  </si>
  <si>
    <t>Combretaceae</t>
  </si>
  <si>
    <t>Cyperaceae</t>
  </si>
  <si>
    <t>Fabaceae</t>
  </si>
  <si>
    <t>Lamiaceae 3 colpate</t>
  </si>
  <si>
    <t>Nyctaginaceae</t>
  </si>
  <si>
    <t>Plantago</t>
  </si>
  <si>
    <t>P. major</t>
  </si>
  <si>
    <t>Alchornea</t>
  </si>
  <si>
    <t>Calligonum</t>
  </si>
  <si>
    <t>Rumex</t>
  </si>
  <si>
    <t>Poaceae</t>
  </si>
  <si>
    <t>Cerealia-t.</t>
  </si>
  <si>
    <t>Ranunculaceae</t>
  </si>
  <si>
    <t>Thalictrum</t>
  </si>
  <si>
    <t>Rubiaceae</t>
  </si>
  <si>
    <t>Mitracarpus</t>
  </si>
  <si>
    <t>Urticaceae-Moraceae</t>
  </si>
  <si>
    <t>Zygophyllum</t>
  </si>
  <si>
    <t>*Terrestrial pollen sum</t>
  </si>
  <si>
    <t>Myriophyllum vertic.</t>
  </si>
  <si>
    <t>Polygonum persicaria</t>
  </si>
  <si>
    <t>Typha-Spargarium</t>
  </si>
  <si>
    <t>T. latifolia-t.</t>
  </si>
  <si>
    <t>Psilate monolete</t>
  </si>
  <si>
    <t>Psilate trilete</t>
  </si>
  <si>
    <t>Anthoceros</t>
  </si>
  <si>
    <t>Pteris</t>
  </si>
  <si>
    <t>Riccia</t>
  </si>
  <si>
    <t>Sphagnum</t>
  </si>
  <si>
    <t>Undeterminable</t>
  </si>
  <si>
    <t>Undetermined</t>
  </si>
  <si>
    <t>Reworked</t>
  </si>
  <si>
    <t>*sum2</t>
  </si>
  <si>
    <t>#Terrestrial concentration</t>
  </si>
  <si>
    <t>Ceratophyllum thorn</t>
  </si>
  <si>
    <t>Fungal Spores</t>
  </si>
  <si>
    <t>Apiosordaria</t>
  </si>
  <si>
    <t>Glomus</t>
  </si>
  <si>
    <t>Sordaria</t>
  </si>
  <si>
    <t>Tetraploa</t>
  </si>
  <si>
    <t>Type 119</t>
  </si>
  <si>
    <t>Gloeotrichia</t>
  </si>
  <si>
    <t>#Botryococcus</t>
  </si>
  <si>
    <t>#Coelastrum</t>
  </si>
  <si>
    <t>Debaria</t>
  </si>
  <si>
    <t>Mougeotia</t>
  </si>
  <si>
    <t>#Pediastrum simplex</t>
  </si>
  <si>
    <t>#Pediastrum boryanum</t>
  </si>
  <si>
    <t>Scenedesmus ecornis</t>
  </si>
  <si>
    <t>#Tetraedron</t>
  </si>
  <si>
    <t>Turbellarians</t>
  </si>
  <si>
    <t>Concentricystes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</si>
</sst>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1DFD9-FC9C-D845-89B2-BC25D4DA8841}">
  <dimension ref="A1:CI8"/>
  <sheetViews>
    <sheetView tabSelected="1" workbookViewId="0">
      <selection activeCell="AR2" sqref="AR2"/>
    </sheetView>
  </sheetViews>
  <sheetFormatPr defaultColWidth="11" defaultRowHeight="15.5" x14ac:dyDescent="0.35"/>
  <cols>
    <col min="1" max="1" width="7.08203125" bestFit="1" customWidth="1"/>
    <col min="2" max="3" width="5.08203125" bestFit="1" customWidth="1"/>
    <col min="4" max="4" width="5.08203125" style="5" bestFit="1" customWidth="1"/>
    <col min="5" max="5" width="6.08203125" style="5" bestFit="1" customWidth="1"/>
    <col min="6" max="7" width="6.08203125" bestFit="1" customWidth="1"/>
    <col min="8" max="8" width="5.08203125" bestFit="1" customWidth="1"/>
  </cols>
  <sheetData>
    <row r="1" spans="1:8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67</v>
      </c>
      <c r="CA1" t="s">
        <v>68</v>
      </c>
      <c r="CB1" t="s">
        <v>69</v>
      </c>
      <c r="CC1" t="s">
        <v>70</v>
      </c>
      <c r="CD1" t="s">
        <v>71</v>
      </c>
      <c r="CE1" t="s">
        <v>72</v>
      </c>
      <c r="CF1" t="s">
        <v>73</v>
      </c>
      <c r="CG1" t="s">
        <v>74</v>
      </c>
      <c r="CH1" t="s">
        <v>75</v>
      </c>
      <c r="CI1" t="s">
        <v>76</v>
      </c>
    </row>
    <row r="2" spans="1:87" x14ac:dyDescent="0.35">
      <c r="A2">
        <v>1101</v>
      </c>
      <c r="D2"/>
      <c r="E2">
        <v>3</v>
      </c>
      <c r="F2">
        <v>1</v>
      </c>
      <c r="J2">
        <v>1</v>
      </c>
      <c r="M2">
        <v>1</v>
      </c>
      <c r="O2">
        <v>2</v>
      </c>
      <c r="Q2">
        <v>109</v>
      </c>
      <c r="R2">
        <v>5</v>
      </c>
      <c r="S2">
        <v>17</v>
      </c>
      <c r="T2">
        <v>1</v>
      </c>
      <c r="U2">
        <v>2</v>
      </c>
      <c r="W2">
        <v>20</v>
      </c>
      <c r="X2">
        <v>1</v>
      </c>
      <c r="Y2">
        <v>1</v>
      </c>
      <c r="AA2">
        <v>74</v>
      </c>
      <c r="AE2">
        <v>8</v>
      </c>
      <c r="AF2">
        <v>1</v>
      </c>
      <c r="AI2">
        <v>10</v>
      </c>
      <c r="AJ2">
        <v>69</v>
      </c>
      <c r="AL2">
        <v>1</v>
      </c>
      <c r="AM2">
        <v>2</v>
      </c>
      <c r="AR2">
        <f>SUM(B2:AQ2)</f>
        <v>329</v>
      </c>
      <c r="AS2">
        <v>3</v>
      </c>
      <c r="AU2">
        <v>3</v>
      </c>
      <c r="AV2">
        <v>1</v>
      </c>
      <c r="AW2">
        <v>1</v>
      </c>
      <c r="AX2">
        <v>1</v>
      </c>
      <c r="BA2">
        <v>1</v>
      </c>
      <c r="BC2">
        <v>42</v>
      </c>
      <c r="BD2">
        <v>5</v>
      </c>
      <c r="BE2">
        <v>3</v>
      </c>
      <c r="BF2">
        <f>SUM(AR2:BE2)</f>
        <v>389</v>
      </c>
      <c r="BG2" s="4">
        <v>3544.0563019833653</v>
      </c>
      <c r="BI2">
        <v>21</v>
      </c>
      <c r="BM2">
        <v>1</v>
      </c>
      <c r="BN2">
        <v>1</v>
      </c>
      <c r="BO2">
        <v>29</v>
      </c>
      <c r="BP2" s="5">
        <v>627.48175182481759</v>
      </c>
      <c r="BQ2" s="5">
        <v>43</v>
      </c>
      <c r="BR2" s="5"/>
      <c r="BS2" s="5"/>
      <c r="BT2" s="5">
        <v>1312.007299270073</v>
      </c>
      <c r="BU2" s="5">
        <v>5</v>
      </c>
      <c r="BV2" s="5"/>
      <c r="BW2" s="5">
        <v>330.85401459854018</v>
      </c>
      <c r="BX2">
        <v>4</v>
      </c>
      <c r="BY2">
        <v>1</v>
      </c>
    </row>
    <row r="3" spans="1:87" x14ac:dyDescent="0.35">
      <c r="A3">
        <v>1459</v>
      </c>
      <c r="B3">
        <v>1</v>
      </c>
      <c r="D3"/>
      <c r="E3">
        <v>2</v>
      </c>
      <c r="F3">
        <v>2</v>
      </c>
      <c r="G3">
        <v>4</v>
      </c>
      <c r="I3">
        <v>1</v>
      </c>
      <c r="J3">
        <v>1</v>
      </c>
      <c r="K3">
        <v>6</v>
      </c>
      <c r="L3">
        <v>1</v>
      </c>
      <c r="M3">
        <v>2</v>
      </c>
      <c r="Q3">
        <v>28</v>
      </c>
      <c r="R3">
        <v>2</v>
      </c>
      <c r="S3">
        <v>6</v>
      </c>
      <c r="T3">
        <v>3</v>
      </c>
      <c r="U3">
        <v>1</v>
      </c>
      <c r="W3">
        <v>2</v>
      </c>
      <c r="Y3">
        <v>2</v>
      </c>
      <c r="AA3">
        <v>108</v>
      </c>
      <c r="AC3">
        <v>1</v>
      </c>
      <c r="AD3">
        <v>1</v>
      </c>
      <c r="AE3">
        <v>14</v>
      </c>
      <c r="AI3">
        <v>2</v>
      </c>
      <c r="AJ3">
        <v>110</v>
      </c>
      <c r="AK3">
        <v>2</v>
      </c>
      <c r="AL3">
        <v>2</v>
      </c>
      <c r="AM3">
        <v>1</v>
      </c>
      <c r="AN3">
        <v>1</v>
      </c>
      <c r="AR3">
        <f>SUM(B3:AQ3)</f>
        <v>306</v>
      </c>
      <c r="AS3">
        <v>2</v>
      </c>
      <c r="AU3">
        <v>5</v>
      </c>
      <c r="AW3">
        <v>22</v>
      </c>
      <c r="AX3">
        <v>29</v>
      </c>
      <c r="AY3">
        <v>3</v>
      </c>
      <c r="AZ3">
        <v>5</v>
      </c>
      <c r="BA3">
        <v>4</v>
      </c>
      <c r="BC3">
        <v>84</v>
      </c>
      <c r="BD3">
        <v>1</v>
      </c>
      <c r="BE3">
        <v>5</v>
      </c>
      <c r="BF3">
        <f>SUM(AR3:BE3)</f>
        <v>466</v>
      </c>
      <c r="BG3" s="4">
        <v>2113</v>
      </c>
      <c r="BI3">
        <v>3</v>
      </c>
      <c r="BP3" s="5">
        <v>1202.3846153846155</v>
      </c>
      <c r="BQ3" s="5">
        <v>728.71794871794873</v>
      </c>
      <c r="BR3" s="5"/>
      <c r="BS3" s="5"/>
      <c r="BT3" s="5">
        <v>2003.9743589743591</v>
      </c>
      <c r="BU3" s="5">
        <v>145.74358974358975</v>
      </c>
      <c r="BV3" s="5"/>
      <c r="BW3" s="5">
        <v>0</v>
      </c>
      <c r="BY3">
        <v>2</v>
      </c>
    </row>
    <row r="4" spans="1:87" x14ac:dyDescent="0.35">
      <c r="A4" s="5">
        <v>1540</v>
      </c>
      <c r="B4" s="5"/>
      <c r="C4" s="5"/>
      <c r="E4" s="5">
        <v>3</v>
      </c>
      <c r="F4" s="5">
        <v>1</v>
      </c>
      <c r="G4" s="5"/>
      <c r="H4" s="5"/>
      <c r="I4" s="5"/>
      <c r="J4" s="5"/>
      <c r="K4" s="5">
        <v>3</v>
      </c>
      <c r="L4" s="5">
        <v>3</v>
      </c>
      <c r="M4" s="5"/>
      <c r="N4" s="5"/>
      <c r="O4" s="5"/>
      <c r="P4" s="5"/>
      <c r="Q4" s="5">
        <v>61</v>
      </c>
      <c r="R4" s="5">
        <v>3</v>
      </c>
      <c r="S4" s="5">
        <v>7</v>
      </c>
      <c r="T4" s="5">
        <v>6</v>
      </c>
      <c r="U4" s="5"/>
      <c r="V4" s="5"/>
      <c r="W4" s="5">
        <v>2</v>
      </c>
      <c r="X4" s="5"/>
      <c r="Y4" s="5"/>
      <c r="Z4" s="5"/>
      <c r="AA4" s="5">
        <v>115</v>
      </c>
      <c r="AB4" s="5"/>
      <c r="AC4" s="5"/>
      <c r="AD4" s="5"/>
      <c r="AE4" s="5">
        <v>10</v>
      </c>
      <c r="AF4" s="5"/>
      <c r="AG4" s="5"/>
      <c r="AH4" s="5"/>
      <c r="AI4" s="5">
        <v>1</v>
      </c>
      <c r="AJ4" s="5">
        <v>83</v>
      </c>
      <c r="AK4" s="5">
        <v>7</v>
      </c>
      <c r="AL4" s="5">
        <v>4</v>
      </c>
      <c r="AM4" s="5">
        <v>1</v>
      </c>
      <c r="AN4" s="5"/>
      <c r="AO4" s="5"/>
      <c r="AP4" s="5"/>
      <c r="AQ4" s="5"/>
      <c r="AR4" s="5">
        <f>SUM(B4:AQ4)</f>
        <v>310</v>
      </c>
      <c r="AS4" s="5">
        <v>1</v>
      </c>
      <c r="AT4" s="5"/>
      <c r="AU4" s="5">
        <v>2</v>
      </c>
      <c r="AV4" s="5"/>
      <c r="AW4" s="5">
        <v>11</v>
      </c>
      <c r="AX4" s="5">
        <v>9</v>
      </c>
      <c r="AY4" s="5">
        <v>2</v>
      </c>
      <c r="AZ4" s="5">
        <v>1</v>
      </c>
      <c r="BA4" s="5">
        <v>4</v>
      </c>
      <c r="BB4" s="5">
        <v>1</v>
      </c>
      <c r="BC4" s="5">
        <v>64</v>
      </c>
      <c r="BD4" s="5">
        <v>5</v>
      </c>
      <c r="BE4" s="5">
        <v>2</v>
      </c>
      <c r="BF4" s="5">
        <f>SUM(AR4:BE4)</f>
        <v>412</v>
      </c>
      <c r="BG4" s="5">
        <v>5759.0629067245118</v>
      </c>
      <c r="BH4" s="5"/>
      <c r="BI4" s="5">
        <v>8</v>
      </c>
      <c r="BJ4" s="5"/>
      <c r="BK4" s="5">
        <v>1</v>
      </c>
      <c r="BL4" s="5"/>
      <c r="BM4" s="5"/>
      <c r="BN4" s="5">
        <v>1</v>
      </c>
      <c r="BO4" s="5">
        <v>1</v>
      </c>
      <c r="BP4" s="5">
        <f>(922/39)*73</f>
        <v>1725.7948717948718</v>
      </c>
      <c r="BQ4" s="5">
        <f>(922/39)*215</f>
        <v>5082.8205128205127</v>
      </c>
      <c r="BR4" s="5">
        <v>1</v>
      </c>
      <c r="BS4" s="5"/>
      <c r="BT4" s="5">
        <f>(922/39)*139</f>
        <v>3286.1025641025644</v>
      </c>
      <c r="BU4" s="5">
        <f>(922/39)*9</f>
        <v>212.76923076923077</v>
      </c>
      <c r="BV4" s="5">
        <v>1</v>
      </c>
      <c r="BW4" s="5">
        <v>4</v>
      </c>
      <c r="BX4" s="5">
        <v>1</v>
      </c>
      <c r="BY4" s="5">
        <v>1</v>
      </c>
      <c r="BZ4" s="5">
        <f>(922/39)*73</f>
        <v>1725.7948717948718</v>
      </c>
      <c r="CA4" s="5">
        <f>(922/39)*215</f>
        <v>5082.8205128205127</v>
      </c>
      <c r="CB4" s="5"/>
      <c r="CC4" s="5"/>
      <c r="CD4" s="5">
        <f>(922/39)*139</f>
        <v>3286.1025641025644</v>
      </c>
      <c r="CE4" s="5">
        <f>(922/39)*9</f>
        <v>212.76923076923077</v>
      </c>
      <c r="CF4" s="5"/>
      <c r="CG4" s="5">
        <v>0</v>
      </c>
      <c r="CH4" s="5"/>
      <c r="CI4" s="5"/>
    </row>
    <row r="5" spans="1:87" x14ac:dyDescent="0.35">
      <c r="A5" s="5">
        <v>1631</v>
      </c>
      <c r="B5" s="5"/>
      <c r="C5" s="5"/>
      <c r="E5" s="5">
        <v>1</v>
      </c>
      <c r="F5" s="5">
        <v>1</v>
      </c>
      <c r="G5" s="5"/>
      <c r="H5" s="5"/>
      <c r="I5" s="5"/>
      <c r="J5" s="5"/>
      <c r="K5" s="5"/>
      <c r="L5" s="5">
        <v>2</v>
      </c>
      <c r="M5" s="5">
        <v>1</v>
      </c>
      <c r="N5" s="5"/>
      <c r="O5" s="5"/>
      <c r="P5" s="5">
        <v>2</v>
      </c>
      <c r="Q5" s="5">
        <v>90</v>
      </c>
      <c r="R5" s="5">
        <v>3</v>
      </c>
      <c r="S5" s="5">
        <v>18</v>
      </c>
      <c r="T5" s="5">
        <v>3</v>
      </c>
      <c r="U5" s="5">
        <v>3</v>
      </c>
      <c r="V5" s="5"/>
      <c r="W5" s="5">
        <v>9</v>
      </c>
      <c r="X5" s="5"/>
      <c r="Y5" s="5">
        <v>1</v>
      </c>
      <c r="Z5" s="5"/>
      <c r="AA5" s="6">
        <v>121</v>
      </c>
      <c r="AB5" s="5"/>
      <c r="AC5" s="5"/>
      <c r="AD5" s="5"/>
      <c r="AE5" s="5">
        <v>5</v>
      </c>
      <c r="AF5" s="5"/>
      <c r="AG5" s="5"/>
      <c r="AH5" s="5">
        <v>1</v>
      </c>
      <c r="AI5" s="5">
        <v>1</v>
      </c>
      <c r="AJ5" s="4">
        <v>38</v>
      </c>
      <c r="AK5" s="5">
        <v>1</v>
      </c>
      <c r="AL5" s="5"/>
      <c r="AM5" s="5">
        <v>1</v>
      </c>
      <c r="AN5" s="5">
        <v>1</v>
      </c>
      <c r="AO5" s="5"/>
      <c r="AP5" s="5"/>
      <c r="AQ5" s="5"/>
      <c r="AR5" s="5">
        <f>SUM(B5:AQ5)</f>
        <v>303</v>
      </c>
      <c r="AS5" s="5">
        <v>1</v>
      </c>
      <c r="AT5" s="5"/>
      <c r="AU5" s="5">
        <v>4</v>
      </c>
      <c r="AV5" s="5"/>
      <c r="AW5" s="5">
        <v>3</v>
      </c>
      <c r="AX5" s="5"/>
      <c r="AY5" s="5">
        <v>2</v>
      </c>
      <c r="AZ5" s="5"/>
      <c r="BA5" s="5"/>
      <c r="BB5" s="5"/>
      <c r="BC5" s="5">
        <v>40</v>
      </c>
      <c r="BD5" s="5">
        <v>2</v>
      </c>
      <c r="BE5" s="5"/>
      <c r="BF5" s="5">
        <f>SUM(AR5:BE5)</f>
        <v>355</v>
      </c>
      <c r="BG5" s="5">
        <v>17552.777777777777</v>
      </c>
      <c r="BH5" s="5">
        <v>1</v>
      </c>
      <c r="BI5" s="5">
        <v>65</v>
      </c>
      <c r="BJ5" s="5"/>
      <c r="BK5" s="5"/>
      <c r="BL5" s="5"/>
      <c r="BM5" s="5">
        <v>2</v>
      </c>
      <c r="BN5" s="5">
        <v>1</v>
      </c>
      <c r="BO5" s="5">
        <v>4</v>
      </c>
      <c r="BP5" s="5">
        <v>180.50704225352112</v>
      </c>
      <c r="BQ5" s="5">
        <v>131.83098591549296</v>
      </c>
      <c r="BR5" s="5"/>
      <c r="BS5" s="5"/>
      <c r="BT5" s="5">
        <v>294.08450704225351</v>
      </c>
      <c r="BU5" s="5">
        <v>28.394366197183096</v>
      </c>
      <c r="BV5" s="5"/>
      <c r="BW5" s="5">
        <v>56.788732394366193</v>
      </c>
      <c r="BX5" s="5"/>
      <c r="BY5" s="5"/>
      <c r="BZ5" s="5">
        <f>(288/59)*25</f>
        <v>122.03389830508475</v>
      </c>
      <c r="CA5" s="5">
        <f>(288/59)*16</f>
        <v>78.101694915254242</v>
      </c>
      <c r="CB5" s="5"/>
      <c r="CC5" s="5"/>
      <c r="CD5" s="5">
        <f>(288/59)*60</f>
        <v>292.88135593220341</v>
      </c>
      <c r="CE5" s="5">
        <v>0</v>
      </c>
      <c r="CF5" s="5"/>
      <c r="CG5" s="5">
        <f>(288/59)*7</f>
        <v>34.16949152542373</v>
      </c>
      <c r="CH5" s="5"/>
      <c r="CI5" s="5"/>
    </row>
    <row r="6" spans="1:87" x14ac:dyDescent="0.35">
      <c r="A6">
        <v>1805</v>
      </c>
      <c r="D6">
        <v>1</v>
      </c>
      <c r="E6">
        <v>1</v>
      </c>
      <c r="F6">
        <v>2</v>
      </c>
      <c r="H6">
        <v>1</v>
      </c>
      <c r="I6">
        <v>1</v>
      </c>
      <c r="K6">
        <v>2</v>
      </c>
      <c r="L6">
        <v>3</v>
      </c>
      <c r="M6">
        <v>1</v>
      </c>
      <c r="Q6">
        <v>89</v>
      </c>
      <c r="R6">
        <v>2</v>
      </c>
      <c r="S6">
        <v>9</v>
      </c>
      <c r="T6">
        <v>8</v>
      </c>
      <c r="U6">
        <v>5</v>
      </c>
      <c r="W6">
        <v>7</v>
      </c>
      <c r="Z6">
        <v>2</v>
      </c>
      <c r="AA6">
        <v>93</v>
      </c>
      <c r="AB6">
        <v>1</v>
      </c>
      <c r="AC6">
        <v>1</v>
      </c>
      <c r="AE6">
        <v>11</v>
      </c>
      <c r="AG6">
        <v>2</v>
      </c>
      <c r="AI6">
        <v>7</v>
      </c>
      <c r="AJ6" s="2">
        <v>92</v>
      </c>
      <c r="AK6">
        <v>3</v>
      </c>
      <c r="AM6">
        <v>1</v>
      </c>
      <c r="AQ6">
        <v>1</v>
      </c>
      <c r="AR6">
        <f>SUM(B6:AQ6)</f>
        <v>346</v>
      </c>
      <c r="AS6">
        <v>1</v>
      </c>
      <c r="AT6">
        <v>1</v>
      </c>
      <c r="AU6">
        <v>1</v>
      </c>
      <c r="AW6">
        <v>13</v>
      </c>
      <c r="BA6">
        <v>4</v>
      </c>
      <c r="BC6">
        <v>50</v>
      </c>
      <c r="BD6">
        <v>4</v>
      </c>
      <c r="BE6">
        <v>2</v>
      </c>
      <c r="BF6">
        <f>SUM(AR6:BE6)</f>
        <v>422</v>
      </c>
      <c r="BG6" s="5">
        <v>11646.115631691649</v>
      </c>
      <c r="BH6">
        <v>2</v>
      </c>
      <c r="BI6">
        <v>18</v>
      </c>
      <c r="BL6">
        <v>1</v>
      </c>
      <c r="BN6">
        <v>3</v>
      </c>
      <c r="BO6">
        <v>6</v>
      </c>
      <c r="BP6" s="5">
        <f>(467/25)*63</f>
        <v>1176.8399999999999</v>
      </c>
      <c r="BQ6" s="5">
        <f>(467/25)*60</f>
        <v>1120.8</v>
      </c>
      <c r="BR6" s="5"/>
      <c r="BS6" s="5">
        <v>1</v>
      </c>
      <c r="BT6" s="5">
        <f>(467/25)*142</f>
        <v>2652.56</v>
      </c>
      <c r="BU6" s="5">
        <f>(467/25)*8</f>
        <v>149.44</v>
      </c>
      <c r="BV6" s="5"/>
      <c r="BW6" s="5">
        <f>(467/25)*4</f>
        <v>74.72</v>
      </c>
      <c r="BX6" s="5">
        <v>2</v>
      </c>
      <c r="BZ6" s="5">
        <v>505.91666666666663</v>
      </c>
      <c r="CA6" s="5">
        <v>136.20833333333331</v>
      </c>
      <c r="CB6" s="5"/>
      <c r="CC6" s="5">
        <v>1</v>
      </c>
      <c r="CD6" s="5">
        <v>972.91666666666663</v>
      </c>
      <c r="CE6" s="5">
        <v>8</v>
      </c>
      <c r="CF6" s="5"/>
      <c r="CG6" s="5">
        <v>8</v>
      </c>
      <c r="CH6" s="5">
        <v>2</v>
      </c>
    </row>
    <row r="7" spans="1:87" x14ac:dyDescent="0.35">
      <c r="A7">
        <v>1901</v>
      </c>
      <c r="D7"/>
      <c r="E7"/>
      <c r="G7">
        <v>2</v>
      </c>
      <c r="L7">
        <v>1</v>
      </c>
      <c r="Q7" s="2">
        <v>143</v>
      </c>
      <c r="R7">
        <v>1</v>
      </c>
      <c r="S7">
        <v>8</v>
      </c>
      <c r="T7">
        <v>3</v>
      </c>
      <c r="V7">
        <v>1</v>
      </c>
      <c r="W7">
        <v>10</v>
      </c>
      <c r="AA7">
        <v>59</v>
      </c>
      <c r="AE7">
        <v>16</v>
      </c>
      <c r="AI7">
        <v>7</v>
      </c>
      <c r="AJ7">
        <v>57</v>
      </c>
      <c r="AR7">
        <f>SUM(B7:AQ7)</f>
        <v>308</v>
      </c>
      <c r="AS7">
        <v>9</v>
      </c>
      <c r="AU7">
        <v>1</v>
      </c>
      <c r="AY7">
        <v>1</v>
      </c>
      <c r="BC7">
        <v>16</v>
      </c>
      <c r="BD7">
        <v>3</v>
      </c>
      <c r="BF7">
        <f>SUM(AR7:BE7)</f>
        <v>338</v>
      </c>
      <c r="BG7" s="5">
        <v>16654.394463667821</v>
      </c>
      <c r="BI7">
        <v>36</v>
      </c>
      <c r="BJ7">
        <v>1</v>
      </c>
      <c r="BO7">
        <v>2</v>
      </c>
      <c r="BP7" s="5">
        <v>660.57142857142856</v>
      </c>
      <c r="BQ7" s="5">
        <v>412.85714285714283</v>
      </c>
      <c r="BR7" s="5"/>
      <c r="BS7" s="5"/>
      <c r="BT7" s="5">
        <v>3779.2307692307691</v>
      </c>
      <c r="BU7" s="5">
        <v>61.928571428571431</v>
      </c>
      <c r="BV7" s="5"/>
      <c r="BW7" s="5">
        <v>639.92857142857144</v>
      </c>
      <c r="BX7">
        <v>2</v>
      </c>
    </row>
    <row r="8" spans="1:87" x14ac:dyDescent="0.35">
      <c r="A8">
        <v>2015</v>
      </c>
      <c r="C8">
        <v>1</v>
      </c>
      <c r="D8"/>
      <c r="E8"/>
      <c r="F8">
        <v>2</v>
      </c>
      <c r="G8">
        <v>1</v>
      </c>
      <c r="J8">
        <v>1</v>
      </c>
      <c r="K8">
        <v>1</v>
      </c>
      <c r="L8">
        <v>4</v>
      </c>
      <c r="N8">
        <v>1</v>
      </c>
      <c r="Q8">
        <v>119</v>
      </c>
      <c r="R8">
        <v>6</v>
      </c>
      <c r="S8">
        <v>2</v>
      </c>
      <c r="T8">
        <v>1</v>
      </c>
      <c r="U8">
        <v>1</v>
      </c>
      <c r="V8">
        <v>1</v>
      </c>
      <c r="W8">
        <v>9</v>
      </c>
      <c r="AA8" s="3">
        <v>47</v>
      </c>
      <c r="AE8">
        <v>15</v>
      </c>
      <c r="AI8">
        <v>6</v>
      </c>
      <c r="AJ8" s="2">
        <v>76</v>
      </c>
      <c r="AK8">
        <v>3</v>
      </c>
      <c r="AO8">
        <v>1</v>
      </c>
      <c r="AP8">
        <v>1</v>
      </c>
      <c r="AQ8">
        <v>1</v>
      </c>
      <c r="AR8">
        <f>SUM(B8:AQ8)</f>
        <v>300</v>
      </c>
      <c r="AS8">
        <v>6</v>
      </c>
      <c r="AW8">
        <v>2</v>
      </c>
      <c r="BA8">
        <v>2</v>
      </c>
      <c r="BC8">
        <v>27</v>
      </c>
      <c r="BD8">
        <v>5</v>
      </c>
      <c r="BF8">
        <f>SUM(AR8:BE8)</f>
        <v>342</v>
      </c>
      <c r="BG8" s="5">
        <v>9904.9348314606741</v>
      </c>
      <c r="BH8">
        <v>1</v>
      </c>
      <c r="BI8">
        <v>14</v>
      </c>
      <c r="BL8">
        <v>1</v>
      </c>
      <c r="BO8">
        <v>11</v>
      </c>
      <c r="BP8" s="5">
        <v>622.56521739130437</v>
      </c>
      <c r="BQ8" s="5">
        <v>12</v>
      </c>
      <c r="BR8" s="5"/>
      <c r="BS8" s="5"/>
      <c r="BT8" s="5">
        <v>1172.7391304347825</v>
      </c>
      <c r="BU8">
        <v>5</v>
      </c>
      <c r="BV8">
        <v>1</v>
      </c>
      <c r="BW8">
        <v>20</v>
      </c>
      <c r="BX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Solano Regadera, Irene</cp:lastModifiedBy>
  <cp:revision/>
  <dcterms:created xsi:type="dcterms:W3CDTF">2020-11-28T09:22:49Z</dcterms:created>
  <dcterms:modified xsi:type="dcterms:W3CDTF">2024-03-27T15:33:08Z</dcterms:modified>
  <cp:category/>
  <cp:contentStatus/>
</cp:coreProperties>
</file>