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irene\Downloads\Restaurant_Ratings\"/>
    </mc:Choice>
  </mc:AlternateContent>
  <xr:revisionPtr revIDLastSave="0" documentId="13_ncr:1_{9F04869B-F7BA-46BA-A255-EB81A9F4A5E7}" xr6:coauthVersionLast="47" xr6:coauthVersionMax="47" xr10:uidLastSave="{00000000-0000-0000-0000-000000000000}"/>
  <bookViews>
    <workbookView xWindow="-120" yWindow="-120" windowWidth="23280" windowHeight="14880" activeTab="1" xr2:uid="{00000000-000D-0000-FFFF-FFFF00000000}"/>
  </bookViews>
  <sheets>
    <sheet name="COVER" sheetId="15" r:id="rId1"/>
    <sheet name="Dashboard" sheetId="14" r:id="rId2"/>
    <sheet name="Final Table" sheetId="4" r:id="rId3"/>
    <sheet name="Raw-consumers" sheetId="1" r:id="rId4"/>
    <sheet name="Raw_Ratings" sheetId="13" r:id="rId5"/>
    <sheet name="Raw-Restauarants" sheetId="6" r:id="rId6"/>
    <sheet name="Raw-consumers_preferences " sheetId="3" r:id="rId7"/>
    <sheet name="Raw-restaurant_cuisines" sheetId="5" r:id="rId8"/>
    <sheet name="Table for cuisine count" sheetId="12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4" l="1" a="1"/>
  <c r="C21" i="4" s="1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84" i="4"/>
  <c r="S85" i="4"/>
  <c r="S86" i="4"/>
  <c r="S87" i="4"/>
  <c r="S88" i="4"/>
  <c r="S89" i="4"/>
  <c r="S90" i="4"/>
  <c r="S91" i="4"/>
  <c r="S92" i="4"/>
  <c r="S93" i="4"/>
  <c r="S94" i="4"/>
  <c r="S95" i="4"/>
  <c r="S96" i="4"/>
  <c r="S97" i="4"/>
  <c r="S98" i="4"/>
  <c r="S99" i="4"/>
  <c r="S100" i="4"/>
  <c r="S101" i="4"/>
  <c r="S102" i="4"/>
  <c r="S103" i="4"/>
  <c r="S104" i="4"/>
  <c r="S105" i="4"/>
  <c r="S106" i="4"/>
  <c r="S107" i="4"/>
  <c r="S108" i="4"/>
  <c r="S109" i="4"/>
  <c r="S110" i="4"/>
  <c r="S111" i="4"/>
  <c r="S112" i="4"/>
  <c r="S113" i="4"/>
  <c r="S114" i="4"/>
  <c r="S115" i="4"/>
  <c r="S116" i="4"/>
  <c r="S117" i="4"/>
  <c r="S118" i="4"/>
  <c r="S119" i="4"/>
  <c r="S120" i="4"/>
  <c r="S121" i="4"/>
  <c r="S122" i="4"/>
  <c r="S123" i="4"/>
  <c r="S124" i="4"/>
  <c r="S125" i="4"/>
  <c r="S126" i="4"/>
  <c r="S127" i="4"/>
  <c r="S128" i="4"/>
  <c r="S129" i="4"/>
  <c r="S130" i="4"/>
  <c r="S131" i="4"/>
  <c r="S132" i="4"/>
  <c r="S133" i="4"/>
  <c r="S134" i="4"/>
  <c r="S135" i="4"/>
  <c r="S136" i="4"/>
  <c r="S137" i="4"/>
  <c r="S138" i="4"/>
  <c r="S139" i="4"/>
  <c r="S140" i="4"/>
  <c r="S141" i="4"/>
  <c r="S142" i="4"/>
  <c r="S143" i="4"/>
  <c r="S144" i="4"/>
  <c r="S145" i="4"/>
  <c r="S146" i="4"/>
  <c r="S147" i="4"/>
  <c r="S148" i="4"/>
  <c r="S149" i="4"/>
  <c r="S150" i="4"/>
  <c r="S151" i="4"/>
  <c r="S152" i="4"/>
  <c r="S153" i="4"/>
  <c r="S154" i="4"/>
  <c r="S155" i="4"/>
  <c r="S156" i="4"/>
  <c r="S157" i="4"/>
  <c r="S158" i="4"/>
  <c r="S159" i="4"/>
  <c r="S160" i="4"/>
  <c r="S161" i="4"/>
  <c r="S162" i="4"/>
  <c r="S163" i="4"/>
  <c r="S164" i="4"/>
  <c r="S165" i="4"/>
  <c r="S166" i="4"/>
  <c r="S167" i="4"/>
  <c r="S168" i="4"/>
  <c r="S169" i="4"/>
  <c r="S170" i="4"/>
  <c r="S171" i="4"/>
  <c r="S172" i="4"/>
  <c r="S173" i="4"/>
  <c r="S174" i="4"/>
  <c r="S175" i="4"/>
  <c r="S176" i="4"/>
  <c r="S177" i="4"/>
  <c r="S178" i="4"/>
  <c r="S179" i="4"/>
  <c r="S180" i="4"/>
  <c r="S181" i="4"/>
  <c r="S182" i="4"/>
  <c r="S183" i="4"/>
  <c r="S184" i="4"/>
  <c r="S185" i="4"/>
  <c r="S186" i="4"/>
  <c r="S187" i="4"/>
  <c r="S188" i="4"/>
  <c r="S189" i="4"/>
  <c r="S190" i="4"/>
  <c r="S191" i="4"/>
  <c r="S192" i="4"/>
  <c r="S193" i="4"/>
  <c r="S194" i="4"/>
  <c r="S195" i="4"/>
  <c r="S196" i="4"/>
  <c r="S197" i="4"/>
  <c r="S198" i="4"/>
  <c r="S199" i="4"/>
  <c r="S200" i="4"/>
  <c r="S201" i="4"/>
  <c r="S202" i="4"/>
  <c r="S203" i="4"/>
  <c r="S204" i="4"/>
  <c r="S205" i="4"/>
  <c r="S206" i="4"/>
  <c r="S207" i="4"/>
  <c r="S208" i="4"/>
  <c r="S209" i="4"/>
  <c r="S210" i="4"/>
  <c r="S211" i="4"/>
  <c r="S212" i="4"/>
  <c r="S213" i="4"/>
  <c r="S214" i="4"/>
  <c r="S215" i="4"/>
  <c r="S216" i="4"/>
  <c r="S217" i="4"/>
  <c r="S218" i="4"/>
  <c r="S219" i="4"/>
  <c r="S220" i="4"/>
  <c r="S221" i="4"/>
  <c r="S222" i="4"/>
  <c r="S223" i="4"/>
  <c r="S224" i="4"/>
  <c r="S225" i="4"/>
  <c r="S226" i="4"/>
  <c r="S227" i="4"/>
  <c r="S228" i="4"/>
  <c r="S229" i="4"/>
  <c r="S230" i="4"/>
  <c r="S231" i="4"/>
  <c r="S232" i="4"/>
  <c r="S233" i="4"/>
  <c r="S234" i="4"/>
  <c r="S235" i="4"/>
  <c r="S236" i="4"/>
  <c r="S237" i="4"/>
  <c r="S238" i="4"/>
  <c r="S239" i="4"/>
  <c r="S240" i="4"/>
  <c r="S241" i="4"/>
  <c r="S242" i="4"/>
  <c r="S243" i="4"/>
  <c r="S244" i="4"/>
  <c r="S245" i="4"/>
  <c r="S246" i="4"/>
  <c r="S247" i="4"/>
  <c r="S248" i="4"/>
  <c r="S249" i="4"/>
  <c r="S250" i="4"/>
  <c r="S251" i="4"/>
  <c r="S252" i="4"/>
  <c r="S253" i="4"/>
  <c r="S254" i="4"/>
  <c r="S255" i="4"/>
  <c r="S256" i="4"/>
  <c r="S257" i="4"/>
  <c r="S258" i="4"/>
  <c r="S259" i="4"/>
  <c r="S260" i="4"/>
  <c r="S261" i="4"/>
  <c r="S262" i="4"/>
  <c r="S263" i="4"/>
  <c r="S264" i="4"/>
  <c r="S265" i="4"/>
  <c r="S266" i="4"/>
  <c r="S267" i="4"/>
  <c r="S268" i="4"/>
  <c r="S269" i="4"/>
  <c r="S270" i="4"/>
  <c r="S271" i="4"/>
  <c r="S272" i="4"/>
  <c r="S273" i="4"/>
  <c r="S274" i="4"/>
  <c r="S275" i="4"/>
  <c r="S276" i="4"/>
  <c r="S277" i="4"/>
  <c r="S278" i="4"/>
  <c r="S279" i="4"/>
  <c r="S280" i="4"/>
  <c r="S281" i="4"/>
  <c r="S282" i="4"/>
  <c r="S283" i="4"/>
  <c r="S284" i="4"/>
  <c r="S285" i="4"/>
  <c r="S286" i="4"/>
  <c r="S287" i="4"/>
  <c r="S288" i="4"/>
  <c r="S289" i="4"/>
  <c r="S290" i="4"/>
  <c r="S291" i="4"/>
  <c r="S292" i="4"/>
  <c r="S293" i="4"/>
  <c r="S294" i="4"/>
  <c r="S295" i="4"/>
  <c r="S296" i="4"/>
  <c r="S297" i="4"/>
  <c r="S298" i="4"/>
  <c r="S299" i="4"/>
  <c r="S300" i="4"/>
  <c r="S301" i="4"/>
  <c r="S302" i="4"/>
  <c r="S303" i="4"/>
  <c r="S304" i="4"/>
  <c r="S305" i="4"/>
  <c r="S306" i="4"/>
  <c r="S307" i="4"/>
  <c r="S308" i="4"/>
  <c r="S309" i="4"/>
  <c r="S310" i="4"/>
  <c r="S311" i="4"/>
  <c r="S312" i="4"/>
  <c r="S313" i="4"/>
  <c r="S314" i="4"/>
  <c r="S315" i="4"/>
  <c r="S316" i="4"/>
  <c r="S317" i="4"/>
  <c r="S318" i="4"/>
  <c r="S319" i="4"/>
  <c r="S320" i="4"/>
  <c r="S321" i="4"/>
  <c r="S322" i="4"/>
  <c r="S323" i="4"/>
  <c r="S324" i="4"/>
  <c r="S325" i="4"/>
  <c r="S326" i="4"/>
  <c r="S327" i="4"/>
  <c r="S328" i="4"/>
  <c r="S329" i="4"/>
  <c r="S330" i="4"/>
  <c r="S331" i="4"/>
  <c r="S332" i="4"/>
  <c r="S333" i="4"/>
  <c r="S334" i="4"/>
  <c r="S335" i="4"/>
  <c r="S336" i="4"/>
  <c r="S337" i="4"/>
  <c r="S338" i="4"/>
  <c r="S339" i="4"/>
  <c r="S340" i="4"/>
  <c r="S341" i="4"/>
  <c r="S342" i="4"/>
  <c r="S343" i="4"/>
  <c r="S344" i="4"/>
  <c r="S345" i="4"/>
  <c r="S346" i="4"/>
  <c r="S347" i="4"/>
  <c r="S348" i="4"/>
  <c r="S349" i="4"/>
  <c r="S350" i="4"/>
  <c r="S351" i="4"/>
  <c r="S352" i="4"/>
  <c r="S353" i="4"/>
  <c r="S354" i="4"/>
  <c r="S355" i="4"/>
  <c r="S356" i="4"/>
  <c r="S357" i="4"/>
  <c r="S358" i="4"/>
  <c r="S359" i="4"/>
  <c r="S360" i="4"/>
  <c r="S361" i="4"/>
  <c r="S362" i="4"/>
  <c r="S363" i="4"/>
  <c r="S364" i="4"/>
  <c r="S365" i="4"/>
  <c r="S366" i="4"/>
  <c r="S367" i="4"/>
  <c r="S368" i="4"/>
  <c r="S369" i="4"/>
  <c r="S370" i="4"/>
  <c r="S371" i="4"/>
  <c r="S372" i="4"/>
  <c r="S373" i="4"/>
  <c r="S374" i="4"/>
  <c r="S375" i="4"/>
  <c r="S376" i="4"/>
  <c r="S377" i="4"/>
  <c r="S378" i="4"/>
  <c r="S379" i="4"/>
  <c r="S380" i="4"/>
  <c r="S381" i="4"/>
  <c r="S382" i="4"/>
  <c r="S383" i="4"/>
  <c r="S384" i="4"/>
  <c r="S385" i="4"/>
  <c r="S386" i="4"/>
  <c r="S387" i="4"/>
  <c r="S388" i="4"/>
  <c r="S389" i="4"/>
  <c r="S390" i="4"/>
  <c r="S391" i="4"/>
  <c r="S392" i="4"/>
  <c r="S393" i="4"/>
  <c r="S394" i="4"/>
  <c r="S395" i="4"/>
  <c r="S396" i="4"/>
  <c r="S397" i="4"/>
  <c r="S398" i="4"/>
  <c r="S399" i="4"/>
  <c r="S400" i="4"/>
  <c r="S401" i="4"/>
  <c r="S402" i="4"/>
  <c r="S403" i="4"/>
  <c r="S404" i="4"/>
  <c r="S405" i="4"/>
  <c r="S406" i="4"/>
  <c r="S407" i="4"/>
  <c r="S408" i="4"/>
  <c r="S409" i="4"/>
  <c r="S410" i="4"/>
  <c r="S411" i="4"/>
  <c r="S412" i="4"/>
  <c r="S413" i="4"/>
  <c r="S414" i="4"/>
  <c r="S415" i="4"/>
  <c r="S416" i="4"/>
  <c r="S417" i="4"/>
  <c r="S418" i="4"/>
  <c r="S419" i="4"/>
  <c r="S420" i="4"/>
  <c r="S421" i="4"/>
  <c r="S422" i="4"/>
  <c r="S423" i="4"/>
  <c r="S424" i="4"/>
  <c r="S425" i="4"/>
  <c r="S426" i="4"/>
  <c r="S427" i="4"/>
  <c r="S428" i="4"/>
  <c r="S429" i="4"/>
  <c r="S430" i="4"/>
  <c r="S431" i="4"/>
  <c r="S432" i="4"/>
  <c r="S433" i="4"/>
  <c r="S434" i="4"/>
  <c r="S435" i="4"/>
  <c r="S436" i="4"/>
  <c r="S437" i="4"/>
  <c r="S438" i="4"/>
  <c r="S439" i="4"/>
  <c r="S440" i="4"/>
  <c r="S441" i="4"/>
  <c r="S442" i="4"/>
  <c r="S443" i="4"/>
  <c r="S444" i="4"/>
  <c r="S445" i="4"/>
  <c r="S446" i="4"/>
  <c r="S447" i="4"/>
  <c r="S448" i="4"/>
  <c r="S449" i="4"/>
  <c r="S450" i="4"/>
  <c r="S451" i="4"/>
  <c r="S452" i="4"/>
  <c r="S453" i="4"/>
  <c r="S454" i="4"/>
  <c r="S455" i="4"/>
  <c r="S456" i="4"/>
  <c r="S457" i="4"/>
  <c r="S458" i="4"/>
  <c r="S459" i="4"/>
  <c r="S460" i="4"/>
  <c r="S461" i="4"/>
  <c r="S462" i="4"/>
  <c r="S463" i="4"/>
  <c r="S464" i="4"/>
  <c r="S465" i="4"/>
  <c r="S466" i="4"/>
  <c r="S467" i="4"/>
  <c r="S468" i="4"/>
  <c r="S469" i="4"/>
  <c r="S470" i="4"/>
  <c r="S471" i="4"/>
  <c r="S472" i="4"/>
  <c r="S473" i="4"/>
  <c r="S474" i="4"/>
  <c r="S475" i="4"/>
  <c r="S476" i="4"/>
  <c r="S477" i="4"/>
  <c r="S478" i="4"/>
  <c r="S479" i="4"/>
  <c r="S480" i="4"/>
  <c r="S481" i="4"/>
  <c r="S482" i="4"/>
  <c r="S483" i="4"/>
  <c r="S484" i="4"/>
  <c r="S485" i="4"/>
  <c r="S486" i="4"/>
  <c r="S487" i="4"/>
  <c r="S488" i="4"/>
  <c r="S489" i="4"/>
  <c r="S490" i="4"/>
  <c r="S491" i="4"/>
  <c r="S492" i="4"/>
  <c r="S493" i="4"/>
  <c r="S494" i="4"/>
  <c r="S495" i="4"/>
  <c r="S496" i="4"/>
  <c r="S497" i="4"/>
  <c r="S498" i="4"/>
  <c r="S499" i="4"/>
  <c r="S500" i="4"/>
  <c r="S501" i="4"/>
  <c r="S502" i="4"/>
  <c r="S503" i="4"/>
  <c r="S504" i="4"/>
  <c r="S505" i="4"/>
  <c r="S506" i="4"/>
  <c r="S507" i="4"/>
  <c r="S508" i="4"/>
  <c r="S509" i="4"/>
  <c r="S510" i="4"/>
  <c r="S511" i="4"/>
  <c r="S512" i="4"/>
  <c r="S513" i="4"/>
  <c r="S514" i="4"/>
  <c r="S515" i="4"/>
  <c r="S516" i="4"/>
  <c r="S517" i="4"/>
  <c r="S518" i="4"/>
  <c r="S519" i="4"/>
  <c r="S520" i="4"/>
  <c r="S521" i="4"/>
  <c r="S522" i="4"/>
  <c r="S523" i="4"/>
  <c r="S524" i="4"/>
  <c r="S525" i="4"/>
  <c r="S526" i="4"/>
  <c r="S527" i="4"/>
  <c r="S528" i="4"/>
  <c r="S529" i="4"/>
  <c r="S530" i="4"/>
  <c r="S531" i="4"/>
  <c r="S532" i="4"/>
  <c r="S533" i="4"/>
  <c r="S534" i="4"/>
  <c r="S535" i="4"/>
  <c r="S536" i="4"/>
  <c r="S537" i="4"/>
  <c r="S538" i="4"/>
  <c r="S539" i="4"/>
  <c r="S540" i="4"/>
  <c r="S541" i="4"/>
  <c r="S542" i="4"/>
  <c r="S543" i="4"/>
  <c r="S544" i="4"/>
  <c r="S545" i="4"/>
  <c r="S546" i="4"/>
  <c r="S547" i="4"/>
  <c r="S548" i="4"/>
  <c r="S549" i="4"/>
  <c r="S550" i="4"/>
  <c r="S551" i="4"/>
  <c r="S552" i="4"/>
  <c r="S553" i="4"/>
  <c r="S554" i="4"/>
  <c r="S555" i="4"/>
  <c r="S556" i="4"/>
  <c r="S557" i="4"/>
  <c r="S558" i="4"/>
  <c r="S559" i="4"/>
  <c r="S560" i="4"/>
  <c r="S561" i="4"/>
  <c r="S562" i="4"/>
  <c r="S563" i="4"/>
  <c r="S564" i="4"/>
  <c r="S565" i="4"/>
  <c r="S566" i="4"/>
  <c r="S567" i="4"/>
  <c r="S568" i="4"/>
  <c r="S569" i="4"/>
  <c r="S570" i="4"/>
  <c r="S571" i="4"/>
  <c r="S572" i="4"/>
  <c r="S573" i="4"/>
  <c r="S574" i="4"/>
  <c r="S575" i="4"/>
  <c r="S576" i="4"/>
  <c r="S577" i="4"/>
  <c r="S578" i="4"/>
  <c r="S579" i="4"/>
  <c r="S580" i="4"/>
  <c r="S581" i="4"/>
  <c r="S582" i="4"/>
  <c r="S583" i="4"/>
  <c r="S584" i="4"/>
  <c r="S585" i="4"/>
  <c r="S586" i="4"/>
  <c r="S587" i="4"/>
  <c r="S588" i="4"/>
  <c r="S589" i="4"/>
  <c r="S590" i="4"/>
  <c r="S591" i="4"/>
  <c r="S592" i="4"/>
  <c r="S593" i="4"/>
  <c r="S594" i="4"/>
  <c r="S595" i="4"/>
  <c r="S596" i="4"/>
  <c r="S597" i="4"/>
  <c r="S598" i="4"/>
  <c r="S599" i="4"/>
  <c r="S600" i="4"/>
  <c r="S601" i="4"/>
  <c r="S602" i="4"/>
  <c r="S603" i="4"/>
  <c r="S604" i="4"/>
  <c r="S605" i="4"/>
  <c r="S606" i="4"/>
  <c r="S607" i="4"/>
  <c r="S608" i="4"/>
  <c r="S609" i="4"/>
  <c r="S610" i="4"/>
  <c r="S611" i="4"/>
  <c r="S612" i="4"/>
  <c r="S613" i="4"/>
  <c r="S614" i="4"/>
  <c r="S615" i="4"/>
  <c r="S616" i="4"/>
  <c r="S617" i="4"/>
  <c r="S618" i="4"/>
  <c r="S619" i="4"/>
  <c r="S620" i="4"/>
  <c r="S621" i="4"/>
  <c r="S622" i="4"/>
  <c r="S623" i="4"/>
  <c r="S624" i="4"/>
  <c r="S625" i="4"/>
  <c r="S626" i="4"/>
  <c r="S627" i="4"/>
  <c r="S628" i="4"/>
  <c r="S629" i="4"/>
  <c r="S630" i="4"/>
  <c r="S631" i="4"/>
  <c r="S632" i="4"/>
  <c r="S633" i="4"/>
  <c r="S634" i="4"/>
  <c r="S635" i="4"/>
  <c r="S636" i="4"/>
  <c r="S637" i="4"/>
  <c r="S638" i="4"/>
  <c r="S639" i="4"/>
  <c r="S640" i="4"/>
  <c r="S641" i="4"/>
  <c r="S642" i="4"/>
  <c r="S643" i="4"/>
  <c r="S644" i="4"/>
  <c r="S645" i="4"/>
  <c r="S646" i="4"/>
  <c r="S647" i="4"/>
  <c r="S648" i="4"/>
  <c r="S649" i="4"/>
  <c r="S650" i="4"/>
  <c r="S651" i="4"/>
  <c r="S652" i="4"/>
  <c r="S653" i="4"/>
  <c r="S654" i="4"/>
  <c r="S655" i="4"/>
  <c r="S656" i="4"/>
  <c r="S657" i="4"/>
  <c r="S658" i="4"/>
  <c r="S659" i="4"/>
  <c r="S660" i="4"/>
  <c r="S661" i="4"/>
  <c r="S662" i="4"/>
  <c r="S663" i="4"/>
  <c r="S664" i="4"/>
  <c r="S665" i="4"/>
  <c r="S666" i="4"/>
  <c r="S667" i="4"/>
  <c r="S668" i="4"/>
  <c r="S669" i="4"/>
  <c r="S670" i="4"/>
  <c r="S671" i="4"/>
  <c r="S672" i="4"/>
  <c r="S673" i="4"/>
  <c r="S674" i="4"/>
  <c r="S675" i="4"/>
  <c r="S676" i="4"/>
  <c r="S677" i="4"/>
  <c r="S678" i="4"/>
  <c r="S679" i="4"/>
  <c r="S680" i="4"/>
  <c r="S681" i="4"/>
  <c r="S682" i="4"/>
  <c r="S683" i="4"/>
  <c r="S684" i="4"/>
  <c r="S685" i="4"/>
  <c r="S686" i="4"/>
  <c r="S687" i="4"/>
  <c r="S688" i="4"/>
  <c r="S689" i="4"/>
  <c r="S690" i="4"/>
  <c r="S691" i="4"/>
  <c r="S692" i="4"/>
  <c r="S693" i="4"/>
  <c r="S694" i="4"/>
  <c r="S695" i="4"/>
  <c r="S696" i="4"/>
  <c r="S697" i="4"/>
  <c r="S698" i="4"/>
  <c r="S699" i="4"/>
  <c r="S700" i="4"/>
  <c r="S701" i="4"/>
  <c r="S702" i="4"/>
  <c r="S703" i="4"/>
  <c r="S704" i="4"/>
  <c r="S705" i="4"/>
  <c r="S706" i="4"/>
  <c r="S707" i="4"/>
  <c r="S708" i="4"/>
  <c r="S709" i="4"/>
  <c r="S710" i="4"/>
  <c r="S711" i="4"/>
  <c r="S712" i="4"/>
  <c r="S713" i="4"/>
  <c r="S714" i="4"/>
  <c r="S715" i="4"/>
  <c r="S716" i="4"/>
  <c r="S717" i="4"/>
  <c r="S718" i="4"/>
  <c r="S719" i="4"/>
  <c r="S720" i="4"/>
  <c r="S721" i="4"/>
  <c r="S722" i="4"/>
  <c r="S723" i="4"/>
  <c r="S724" i="4"/>
  <c r="S725" i="4"/>
  <c r="S726" i="4"/>
  <c r="S727" i="4"/>
  <c r="S728" i="4"/>
  <c r="S729" i="4"/>
  <c r="S730" i="4"/>
  <c r="S731" i="4"/>
  <c r="S732" i="4"/>
  <c r="S733" i="4"/>
  <c r="S734" i="4"/>
  <c r="S735" i="4"/>
  <c r="S736" i="4"/>
  <c r="S737" i="4"/>
  <c r="S738" i="4"/>
  <c r="S739" i="4"/>
  <c r="S740" i="4"/>
  <c r="S741" i="4"/>
  <c r="S742" i="4"/>
  <c r="S743" i="4"/>
  <c r="S744" i="4"/>
  <c r="S745" i="4"/>
  <c r="S746" i="4"/>
  <c r="S747" i="4"/>
  <c r="S748" i="4"/>
  <c r="S749" i="4"/>
  <c r="S750" i="4"/>
  <c r="S751" i="4"/>
  <c r="S752" i="4"/>
  <c r="S753" i="4"/>
  <c r="S754" i="4"/>
  <c r="S755" i="4"/>
  <c r="S756" i="4"/>
  <c r="S757" i="4"/>
  <c r="S758" i="4"/>
  <c r="S759" i="4"/>
  <c r="S760" i="4"/>
  <c r="S761" i="4"/>
  <c r="S762" i="4"/>
  <c r="S763" i="4"/>
  <c r="S764" i="4"/>
  <c r="S765" i="4"/>
  <c r="S766" i="4"/>
  <c r="S767" i="4"/>
  <c r="S768" i="4"/>
  <c r="S769" i="4"/>
  <c r="S770" i="4"/>
  <c r="S771" i="4"/>
  <c r="S772" i="4"/>
  <c r="S773" i="4"/>
  <c r="S774" i="4"/>
  <c r="S775" i="4"/>
  <c r="S776" i="4"/>
  <c r="S777" i="4"/>
  <c r="S778" i="4"/>
  <c r="S779" i="4"/>
  <c r="S780" i="4"/>
  <c r="S781" i="4"/>
  <c r="S782" i="4"/>
  <c r="S783" i="4"/>
  <c r="S784" i="4"/>
  <c r="S785" i="4"/>
  <c r="S786" i="4"/>
  <c r="S787" i="4"/>
  <c r="S788" i="4"/>
  <c r="S789" i="4"/>
  <c r="S790" i="4"/>
  <c r="S791" i="4"/>
  <c r="S792" i="4"/>
  <c r="S793" i="4"/>
  <c r="S794" i="4"/>
  <c r="S795" i="4"/>
  <c r="S796" i="4"/>
  <c r="S797" i="4"/>
  <c r="S798" i="4"/>
  <c r="S799" i="4"/>
  <c r="S800" i="4"/>
  <c r="S801" i="4"/>
  <c r="S802" i="4"/>
  <c r="S803" i="4"/>
  <c r="S804" i="4"/>
  <c r="S805" i="4"/>
  <c r="S806" i="4"/>
  <c r="S807" i="4"/>
  <c r="S808" i="4"/>
  <c r="S809" i="4"/>
  <c r="S810" i="4"/>
  <c r="S811" i="4"/>
  <c r="S812" i="4"/>
  <c r="S813" i="4"/>
  <c r="S814" i="4"/>
  <c r="S815" i="4"/>
  <c r="S816" i="4"/>
  <c r="S817" i="4"/>
  <c r="S818" i="4"/>
  <c r="S819" i="4"/>
  <c r="S820" i="4"/>
  <c r="S821" i="4"/>
  <c r="S822" i="4"/>
  <c r="S823" i="4"/>
  <c r="S824" i="4"/>
  <c r="S825" i="4"/>
  <c r="S826" i="4"/>
  <c r="S827" i="4"/>
  <c r="S828" i="4"/>
  <c r="S829" i="4"/>
  <c r="S830" i="4"/>
  <c r="S831" i="4"/>
  <c r="S832" i="4"/>
  <c r="S833" i="4"/>
  <c r="S834" i="4"/>
  <c r="S835" i="4"/>
  <c r="S836" i="4"/>
  <c r="S837" i="4"/>
  <c r="S838" i="4"/>
  <c r="S839" i="4"/>
  <c r="S840" i="4"/>
  <c r="S841" i="4"/>
  <c r="S842" i="4"/>
  <c r="S843" i="4"/>
  <c r="S844" i="4"/>
  <c r="S845" i="4"/>
  <c r="S846" i="4"/>
  <c r="S847" i="4"/>
  <c r="S848" i="4"/>
  <c r="S849" i="4"/>
  <c r="S850" i="4"/>
  <c r="S851" i="4"/>
  <c r="S852" i="4"/>
  <c r="S853" i="4"/>
  <c r="S854" i="4"/>
  <c r="S855" i="4"/>
  <c r="S856" i="4"/>
  <c r="S857" i="4"/>
  <c r="S858" i="4"/>
  <c r="S859" i="4"/>
  <c r="S860" i="4"/>
  <c r="S861" i="4"/>
  <c r="S862" i="4"/>
  <c r="S863" i="4"/>
  <c r="S864" i="4"/>
  <c r="S865" i="4"/>
  <c r="S866" i="4"/>
  <c r="S867" i="4"/>
  <c r="S868" i="4"/>
  <c r="S869" i="4"/>
  <c r="S870" i="4"/>
  <c r="S871" i="4"/>
  <c r="S872" i="4"/>
  <c r="S873" i="4"/>
  <c r="S874" i="4"/>
  <c r="S875" i="4"/>
  <c r="S876" i="4"/>
  <c r="S877" i="4"/>
  <c r="S878" i="4"/>
  <c r="S879" i="4"/>
  <c r="S880" i="4"/>
  <c r="S881" i="4"/>
  <c r="S882" i="4"/>
  <c r="S883" i="4"/>
  <c r="S884" i="4"/>
  <c r="S885" i="4"/>
  <c r="S886" i="4"/>
  <c r="S887" i="4"/>
  <c r="S888" i="4"/>
  <c r="S889" i="4"/>
  <c r="S890" i="4"/>
  <c r="S891" i="4"/>
  <c r="S892" i="4"/>
  <c r="S893" i="4"/>
  <c r="S894" i="4"/>
  <c r="S895" i="4"/>
  <c r="S896" i="4"/>
  <c r="S897" i="4"/>
  <c r="S898" i="4"/>
  <c r="S899" i="4"/>
  <c r="S900" i="4"/>
  <c r="S901" i="4"/>
  <c r="S902" i="4"/>
  <c r="S903" i="4"/>
  <c r="S904" i="4"/>
  <c r="S905" i="4"/>
  <c r="S906" i="4"/>
  <c r="S907" i="4"/>
  <c r="S908" i="4"/>
  <c r="S909" i="4"/>
  <c r="S910" i="4"/>
  <c r="S911" i="4"/>
  <c r="S912" i="4"/>
  <c r="S913" i="4"/>
  <c r="S914" i="4"/>
  <c r="S915" i="4"/>
  <c r="S916" i="4"/>
  <c r="S917" i="4"/>
  <c r="S918" i="4"/>
  <c r="S919" i="4"/>
  <c r="S920" i="4"/>
  <c r="S921" i="4"/>
  <c r="S922" i="4"/>
  <c r="S923" i="4"/>
  <c r="S924" i="4"/>
  <c r="S925" i="4"/>
  <c r="S926" i="4"/>
  <c r="S927" i="4"/>
  <c r="S928" i="4"/>
  <c r="S929" i="4"/>
  <c r="S930" i="4"/>
  <c r="S931" i="4"/>
  <c r="S932" i="4"/>
  <c r="S933" i="4"/>
  <c r="S934" i="4"/>
  <c r="S935" i="4"/>
  <c r="S936" i="4"/>
  <c r="S937" i="4"/>
  <c r="S938" i="4"/>
  <c r="S939" i="4"/>
  <c r="S940" i="4"/>
  <c r="S941" i="4"/>
  <c r="S942" i="4"/>
  <c r="S943" i="4"/>
  <c r="S944" i="4"/>
  <c r="S945" i="4"/>
  <c r="S946" i="4"/>
  <c r="S947" i="4"/>
  <c r="S948" i="4"/>
  <c r="S949" i="4"/>
  <c r="S950" i="4"/>
  <c r="S951" i="4"/>
  <c r="S952" i="4"/>
  <c r="S953" i="4"/>
  <c r="S954" i="4"/>
  <c r="S955" i="4"/>
  <c r="S956" i="4"/>
  <c r="S957" i="4"/>
  <c r="S958" i="4"/>
  <c r="S959" i="4"/>
  <c r="S960" i="4"/>
  <c r="S961" i="4"/>
  <c r="S962" i="4"/>
  <c r="S963" i="4"/>
  <c r="S964" i="4"/>
  <c r="S965" i="4"/>
  <c r="S966" i="4"/>
  <c r="S967" i="4"/>
  <c r="S968" i="4"/>
  <c r="S969" i="4"/>
  <c r="S970" i="4"/>
  <c r="S971" i="4"/>
  <c r="S972" i="4"/>
  <c r="S973" i="4"/>
  <c r="S974" i="4"/>
  <c r="S975" i="4"/>
  <c r="S976" i="4"/>
  <c r="S977" i="4"/>
  <c r="S978" i="4"/>
  <c r="S979" i="4"/>
  <c r="S980" i="4"/>
  <c r="S981" i="4"/>
  <c r="S982" i="4"/>
  <c r="S983" i="4"/>
  <c r="S984" i="4"/>
  <c r="S985" i="4"/>
  <c r="S986" i="4"/>
  <c r="S987" i="4"/>
  <c r="S988" i="4"/>
  <c r="S989" i="4"/>
  <c r="S990" i="4"/>
  <c r="S991" i="4"/>
  <c r="S992" i="4"/>
  <c r="S993" i="4"/>
  <c r="S994" i="4"/>
  <c r="S995" i="4"/>
  <c r="S996" i="4"/>
  <c r="S997" i="4"/>
  <c r="S998" i="4"/>
  <c r="S999" i="4"/>
  <c r="S1000" i="4"/>
  <c r="S1001" i="4"/>
  <c r="S1002" i="4"/>
  <c r="S1003" i="4"/>
  <c r="S1004" i="4"/>
  <c r="S1005" i="4"/>
  <c r="S1006" i="4"/>
  <c r="S1007" i="4"/>
  <c r="S1008" i="4"/>
  <c r="S1009" i="4"/>
  <c r="S1010" i="4"/>
  <c r="S1011" i="4"/>
  <c r="S1012" i="4"/>
  <c r="S1013" i="4"/>
  <c r="S1014" i="4"/>
  <c r="S1015" i="4"/>
  <c r="S1016" i="4"/>
  <c r="S1017" i="4"/>
  <c r="S1018" i="4"/>
  <c r="S1019" i="4"/>
  <c r="S1020" i="4"/>
  <c r="S1021" i="4"/>
  <c r="S1022" i="4"/>
  <c r="S1023" i="4"/>
  <c r="S1024" i="4"/>
  <c r="S1025" i="4"/>
  <c r="S1026" i="4"/>
  <c r="S1027" i="4"/>
  <c r="S1028" i="4"/>
  <c r="S1029" i="4"/>
  <c r="S1030" i="4"/>
  <c r="S1031" i="4"/>
  <c r="S1032" i="4"/>
  <c r="S1033" i="4"/>
  <c r="S1034" i="4"/>
  <c r="S1035" i="4"/>
  <c r="S1036" i="4"/>
  <c r="S1037" i="4"/>
  <c r="S1038" i="4"/>
  <c r="S1039" i="4"/>
  <c r="S1040" i="4"/>
  <c r="S1041" i="4"/>
  <c r="S1042" i="4"/>
  <c r="S1043" i="4"/>
  <c r="S1044" i="4"/>
  <c r="S1045" i="4"/>
  <c r="S1046" i="4"/>
  <c r="S1047" i="4"/>
  <c r="S1048" i="4"/>
  <c r="S1049" i="4"/>
  <c r="S1050" i="4"/>
  <c r="S1051" i="4"/>
  <c r="S1052" i="4"/>
  <c r="S1053" i="4"/>
  <c r="S1054" i="4"/>
  <c r="S1055" i="4"/>
  <c r="S1056" i="4"/>
  <c r="S1057" i="4"/>
  <c r="S1058" i="4"/>
  <c r="S1059" i="4"/>
  <c r="S1060" i="4"/>
  <c r="S1061" i="4"/>
  <c r="S1062" i="4"/>
  <c r="S1063" i="4"/>
  <c r="S1064" i="4"/>
  <c r="S1065" i="4"/>
  <c r="S1066" i="4"/>
  <c r="S1067" i="4"/>
  <c r="S1068" i="4"/>
  <c r="S1069" i="4"/>
  <c r="S1070" i="4"/>
  <c r="S1071" i="4"/>
  <c r="S1072" i="4"/>
  <c r="S1073" i="4"/>
  <c r="S1074" i="4"/>
  <c r="S1075" i="4"/>
  <c r="S1076" i="4"/>
  <c r="S1077" i="4"/>
  <c r="S1078" i="4"/>
  <c r="S1079" i="4"/>
  <c r="S1080" i="4"/>
  <c r="S1081" i="4"/>
  <c r="S1082" i="4"/>
  <c r="S1083" i="4"/>
  <c r="S1084" i="4"/>
  <c r="S1085" i="4"/>
  <c r="S1086" i="4"/>
  <c r="S1087" i="4"/>
  <c r="S1088" i="4"/>
  <c r="S1089" i="4"/>
  <c r="S1090" i="4"/>
  <c r="S1091" i="4"/>
  <c r="S1092" i="4"/>
  <c r="S1093" i="4"/>
  <c r="S1094" i="4"/>
  <c r="S1095" i="4"/>
  <c r="S1096" i="4"/>
  <c r="S1097" i="4"/>
  <c r="S1098" i="4"/>
  <c r="S1099" i="4"/>
  <c r="S1100" i="4"/>
  <c r="S1101" i="4"/>
  <c r="S1102" i="4"/>
  <c r="S1103" i="4"/>
  <c r="S1104" i="4"/>
  <c r="S1105" i="4"/>
  <c r="S1106" i="4"/>
  <c r="S1107" i="4"/>
  <c r="S1108" i="4"/>
  <c r="S1109" i="4"/>
  <c r="S1110" i="4"/>
  <c r="S1111" i="4"/>
  <c r="S1112" i="4"/>
  <c r="S1113" i="4"/>
  <c r="S1114" i="4"/>
  <c r="S1115" i="4"/>
  <c r="S1116" i="4"/>
  <c r="S1117" i="4"/>
  <c r="S1118" i="4"/>
  <c r="S1119" i="4"/>
  <c r="S1120" i="4"/>
  <c r="S1121" i="4"/>
  <c r="S1122" i="4"/>
  <c r="S1123" i="4"/>
  <c r="S1124" i="4"/>
  <c r="S1125" i="4"/>
  <c r="S1126" i="4"/>
  <c r="S1127" i="4"/>
  <c r="S1128" i="4"/>
  <c r="S1129" i="4"/>
  <c r="S1130" i="4"/>
  <c r="S1131" i="4"/>
  <c r="S1132" i="4"/>
  <c r="S1133" i="4"/>
  <c r="S1134" i="4"/>
  <c r="S1135" i="4"/>
  <c r="S1136" i="4"/>
  <c r="S1137" i="4"/>
  <c r="S1138" i="4"/>
  <c r="S1139" i="4"/>
  <c r="S1140" i="4"/>
  <c r="S1141" i="4"/>
  <c r="S1142" i="4"/>
  <c r="S1143" i="4"/>
  <c r="S1144" i="4"/>
  <c r="S1145" i="4"/>
  <c r="S1146" i="4"/>
  <c r="S1147" i="4"/>
  <c r="S1148" i="4"/>
  <c r="S1149" i="4"/>
  <c r="S1150" i="4"/>
  <c r="S1151" i="4"/>
  <c r="S1152" i="4"/>
  <c r="S1153" i="4"/>
  <c r="S1154" i="4"/>
  <c r="S1155" i="4"/>
  <c r="S1156" i="4"/>
  <c r="S1157" i="4"/>
  <c r="S1158" i="4"/>
  <c r="S1159" i="4"/>
  <c r="S1160" i="4"/>
  <c r="S1161" i="4"/>
  <c r="S1162" i="4"/>
  <c r="S1163" i="4"/>
  <c r="S1164" i="4"/>
  <c r="S1165" i="4"/>
  <c r="S5" i="4"/>
  <c r="R5" i="4"/>
  <c r="U5" i="4" a="1"/>
  <c r="U5" i="4" s="1"/>
  <c r="C5" i="4" a="1"/>
  <c r="C5" i="4" s="1"/>
  <c r="AD1160" i="4" a="1"/>
  <c r="AD1160" i="4" s="1"/>
  <c r="AE5" i="4" l="1"/>
  <c r="AD6" i="4" a="1"/>
  <c r="AD6" i="4" s="1"/>
  <c r="AD8" i="4" a="1"/>
  <c r="AD8" i="4" s="1"/>
  <c r="AD9" i="4" a="1"/>
  <c r="AD9" i="4" s="1"/>
  <c r="AD10" i="4" a="1"/>
  <c r="AD10" i="4" s="1"/>
  <c r="AD11" i="4" a="1"/>
  <c r="AD11" i="4" s="1"/>
  <c r="AD12" i="4" a="1"/>
  <c r="AD12" i="4" s="1"/>
  <c r="AD13" i="4" a="1"/>
  <c r="AD13" i="4" s="1"/>
  <c r="AD15" i="4" a="1"/>
  <c r="AD15" i="4" s="1"/>
  <c r="AD16" i="4" a="1"/>
  <c r="AD16" i="4" s="1"/>
  <c r="AD17" i="4" a="1"/>
  <c r="AD17" i="4" s="1"/>
  <c r="AD18" i="4" a="1"/>
  <c r="AD18" i="4" s="1"/>
  <c r="AD19" i="4" a="1"/>
  <c r="AD19" i="4" s="1"/>
  <c r="AD20" i="4" a="1"/>
  <c r="AD20" i="4" s="1"/>
  <c r="AD21" i="4" a="1"/>
  <c r="AD21" i="4" s="1"/>
  <c r="AD22" i="4" a="1"/>
  <c r="AD22" i="4" s="1"/>
  <c r="AD24" i="4" a="1"/>
  <c r="AD24" i="4" s="1"/>
  <c r="AD25" i="4" a="1"/>
  <c r="AD25" i="4" s="1"/>
  <c r="AD26" i="4" a="1"/>
  <c r="AD26" i="4" s="1"/>
  <c r="AD28" i="4" a="1"/>
  <c r="AD28" i="4" s="1"/>
  <c r="AD32" i="4" a="1"/>
  <c r="AD32" i="4" s="1"/>
  <c r="AD33" i="4" a="1"/>
  <c r="AD33" i="4" s="1"/>
  <c r="AD34" i="4" a="1"/>
  <c r="AD34" i="4" s="1"/>
  <c r="AD35" i="4" a="1"/>
  <c r="AD35" i="4" s="1"/>
  <c r="AD36" i="4" a="1"/>
  <c r="AD36" i="4" s="1"/>
  <c r="AD37" i="4" a="1"/>
  <c r="AD37" i="4" s="1"/>
  <c r="AD38" i="4" a="1"/>
  <c r="AD38" i="4" s="1"/>
  <c r="AD39" i="4" a="1"/>
  <c r="AD39" i="4" s="1"/>
  <c r="AD40" i="4" a="1"/>
  <c r="AD40" i="4" s="1"/>
  <c r="AD41" i="4" a="1"/>
  <c r="AD41" i="4" s="1"/>
  <c r="AD42" i="4" a="1"/>
  <c r="AD42" i="4" s="1"/>
  <c r="AD43" i="4" a="1"/>
  <c r="AD43" i="4" s="1"/>
  <c r="AD44" i="4" a="1"/>
  <c r="AD44" i="4" s="1"/>
  <c r="AD45" i="4" a="1"/>
  <c r="AD45" i="4" s="1"/>
  <c r="AD46" i="4" a="1"/>
  <c r="AD46" i="4" s="1"/>
  <c r="AD47" i="4" a="1"/>
  <c r="AD47" i="4" s="1"/>
  <c r="AD50" i="4" a="1"/>
  <c r="AD50" i="4" s="1"/>
  <c r="AD51" i="4" a="1"/>
  <c r="AD51" i="4" s="1"/>
  <c r="AD52" i="4" a="1"/>
  <c r="AD52" i="4" s="1"/>
  <c r="AD53" i="4" a="1"/>
  <c r="AD53" i="4" s="1"/>
  <c r="AD54" i="4" a="1"/>
  <c r="AD54" i="4" s="1"/>
  <c r="AD56" i="4" a="1"/>
  <c r="AD56" i="4" s="1"/>
  <c r="AD57" i="4" a="1"/>
  <c r="AD57" i="4" s="1"/>
  <c r="AD58" i="4" a="1"/>
  <c r="AD58" i="4" s="1"/>
  <c r="AD59" i="4" a="1"/>
  <c r="AD59" i="4" s="1"/>
  <c r="AD60" i="4" a="1"/>
  <c r="AD60" i="4" s="1"/>
  <c r="AD61" i="4" a="1"/>
  <c r="AD61" i="4" s="1"/>
  <c r="AD64" i="4" a="1"/>
  <c r="AD64" i="4" s="1"/>
  <c r="AD65" i="4" a="1"/>
  <c r="AD65" i="4" s="1"/>
  <c r="AD67" i="4" a="1"/>
  <c r="AD67" i="4" s="1"/>
  <c r="AD68" i="4" a="1"/>
  <c r="AD68" i="4" s="1"/>
  <c r="AD70" i="4" a="1"/>
  <c r="AD70" i="4" s="1"/>
  <c r="AD71" i="4" a="1"/>
  <c r="AD71" i="4" s="1"/>
  <c r="AD72" i="4" a="1"/>
  <c r="AD72" i="4" s="1"/>
  <c r="AD73" i="4" a="1"/>
  <c r="AD73" i="4" s="1"/>
  <c r="AD74" i="4" a="1"/>
  <c r="AD74" i="4" s="1"/>
  <c r="AD75" i="4" a="1"/>
  <c r="AD75" i="4" s="1"/>
  <c r="AD77" i="4" a="1"/>
  <c r="AD77" i="4" s="1"/>
  <c r="AD78" i="4" a="1"/>
  <c r="AD78" i="4" s="1"/>
  <c r="AD79" i="4" a="1"/>
  <c r="AD79" i="4" s="1"/>
  <c r="AD85" i="4" a="1"/>
  <c r="AD85" i="4" s="1"/>
  <c r="AD88" i="4" a="1"/>
  <c r="AD88" i="4" s="1"/>
  <c r="AD92" i="4" a="1"/>
  <c r="AD92" i="4" s="1"/>
  <c r="AD94" i="4" a="1"/>
  <c r="AD94" i="4" s="1"/>
  <c r="AD95" i="4" a="1"/>
  <c r="AD95" i="4" s="1"/>
  <c r="AD96" i="4" a="1"/>
  <c r="AD96" i="4" s="1"/>
  <c r="AD97" i="4" a="1"/>
  <c r="AD97" i="4" s="1"/>
  <c r="AD98" i="4" a="1"/>
  <c r="AD98" i="4" s="1"/>
  <c r="AD99" i="4" a="1"/>
  <c r="AD99" i="4" s="1"/>
  <c r="AD100" i="4" a="1"/>
  <c r="AD100" i="4" s="1"/>
  <c r="AD101" i="4" a="1"/>
  <c r="AD101" i="4" s="1"/>
  <c r="AD103" i="4" a="1"/>
  <c r="AD103" i="4" s="1"/>
  <c r="AD104" i="4" a="1"/>
  <c r="AD104" i="4" s="1"/>
  <c r="AD106" i="4" a="1"/>
  <c r="AD106" i="4" s="1"/>
  <c r="AD107" i="4" a="1"/>
  <c r="AD107" i="4" s="1"/>
  <c r="AD108" i="4" a="1"/>
  <c r="AD108" i="4" s="1"/>
  <c r="AD109" i="4" a="1"/>
  <c r="AD109" i="4" s="1"/>
  <c r="AD110" i="4" a="1"/>
  <c r="AD110" i="4" s="1"/>
  <c r="AD111" i="4" a="1"/>
  <c r="AD111" i="4" s="1"/>
  <c r="AD112" i="4" a="1"/>
  <c r="AD112" i="4" s="1"/>
  <c r="AD113" i="4" a="1"/>
  <c r="AD113" i="4" s="1"/>
  <c r="AD114" i="4" a="1"/>
  <c r="AD114" i="4" s="1"/>
  <c r="AD117" i="4" a="1"/>
  <c r="AD117" i="4" s="1"/>
  <c r="AD118" i="4" a="1"/>
  <c r="AD118" i="4" s="1"/>
  <c r="AD120" i="4" a="1"/>
  <c r="AD120" i="4" s="1"/>
  <c r="AD121" i="4" a="1"/>
  <c r="AD121" i="4" s="1"/>
  <c r="AD124" i="4" a="1"/>
  <c r="AD124" i="4" s="1"/>
  <c r="AD125" i="4" a="1"/>
  <c r="AD125" i="4" s="1"/>
  <c r="AD126" i="4" a="1"/>
  <c r="AD126" i="4" s="1"/>
  <c r="AD127" i="4" a="1"/>
  <c r="AD127" i="4" s="1"/>
  <c r="AD128" i="4" a="1"/>
  <c r="AD128" i="4" s="1"/>
  <c r="AD129" i="4" a="1"/>
  <c r="AD129" i="4" s="1"/>
  <c r="AD130" i="4" a="1"/>
  <c r="AD130" i="4" s="1"/>
  <c r="AD131" i="4" a="1"/>
  <c r="AD131" i="4" s="1"/>
  <c r="AD132" i="4" a="1"/>
  <c r="AD132" i="4" s="1"/>
  <c r="AD133" i="4" a="1"/>
  <c r="AD133" i="4" s="1"/>
  <c r="AD135" i="4" a="1"/>
  <c r="AD135" i="4" s="1"/>
  <c r="AD137" i="4" a="1"/>
  <c r="AD137" i="4" s="1"/>
  <c r="AD139" i="4" a="1"/>
  <c r="AD139" i="4" s="1"/>
  <c r="AD142" i="4" a="1"/>
  <c r="AD142" i="4" s="1"/>
  <c r="AD143" i="4" a="1"/>
  <c r="AD143" i="4" s="1"/>
  <c r="AD144" i="4" a="1"/>
  <c r="AD144" i="4" s="1"/>
  <c r="AD145" i="4" a="1"/>
  <c r="AD145" i="4" s="1"/>
  <c r="AD146" i="4" a="1"/>
  <c r="AD146" i="4" s="1"/>
  <c r="AD147" i="4" a="1"/>
  <c r="AD147" i="4" s="1"/>
  <c r="AD148" i="4" a="1"/>
  <c r="AD148" i="4" s="1"/>
  <c r="AD149" i="4" a="1"/>
  <c r="AD149" i="4" s="1"/>
  <c r="AD150" i="4" a="1"/>
  <c r="AD150" i="4" s="1"/>
  <c r="AD153" i="4" a="1"/>
  <c r="AD153" i="4" s="1"/>
  <c r="AD154" i="4" a="1"/>
  <c r="AD154" i="4" s="1"/>
  <c r="AD155" i="4" a="1"/>
  <c r="AD155" i="4" s="1"/>
  <c r="AD156" i="4" a="1"/>
  <c r="AD156" i="4" s="1"/>
  <c r="AD157" i="4" a="1"/>
  <c r="AD157" i="4" s="1"/>
  <c r="AD158" i="4" a="1"/>
  <c r="AD158" i="4" s="1"/>
  <c r="AD159" i="4" a="1"/>
  <c r="AD159" i="4" s="1"/>
  <c r="AD160" i="4" a="1"/>
  <c r="AD160" i="4" s="1"/>
  <c r="AD161" i="4" a="1"/>
  <c r="AD161" i="4" s="1"/>
  <c r="AD162" i="4" a="1"/>
  <c r="AD162" i="4" s="1"/>
  <c r="AD163" i="4" a="1"/>
  <c r="AD163" i="4" s="1"/>
  <c r="AD164" i="4" a="1"/>
  <c r="AD164" i="4" s="1"/>
  <c r="AD165" i="4" a="1"/>
  <c r="AD165" i="4" s="1"/>
  <c r="AD167" i="4" a="1"/>
  <c r="AD167" i="4" s="1"/>
  <c r="AD168" i="4" a="1"/>
  <c r="AD168" i="4" s="1"/>
  <c r="AD169" i="4" a="1"/>
  <c r="AD169" i="4" s="1"/>
  <c r="AD170" i="4" a="1"/>
  <c r="AD170" i="4" s="1"/>
  <c r="AD171" i="4" a="1"/>
  <c r="AD171" i="4" s="1"/>
  <c r="AD172" i="4" a="1"/>
  <c r="AD172" i="4" s="1"/>
  <c r="AD178" i="4" a="1"/>
  <c r="AD178" i="4" s="1"/>
  <c r="AD180" i="4" a="1"/>
  <c r="AD180" i="4" s="1"/>
  <c r="AD183" i="4" a="1"/>
  <c r="AD183" i="4" s="1"/>
  <c r="AD188" i="4" a="1"/>
  <c r="AD188" i="4" s="1"/>
  <c r="AD189" i="4" a="1"/>
  <c r="AD189" i="4" s="1"/>
  <c r="AD190" i="4" a="1"/>
  <c r="AD190" i="4" s="1"/>
  <c r="AD191" i="4" a="1"/>
  <c r="AD191" i="4" s="1"/>
  <c r="AD192" i="4" a="1"/>
  <c r="AD192" i="4" s="1"/>
  <c r="AD193" i="4" a="1"/>
  <c r="AD193" i="4" s="1"/>
  <c r="AD194" i="4" a="1"/>
  <c r="AD194" i="4" s="1"/>
  <c r="AD195" i="4" a="1"/>
  <c r="AD195" i="4" s="1"/>
  <c r="AD196" i="4" a="1"/>
  <c r="AD196" i="4" s="1"/>
  <c r="AD197" i="4" a="1"/>
  <c r="AD197" i="4" s="1"/>
  <c r="AD198" i="4" a="1"/>
  <c r="AD198" i="4" s="1"/>
  <c r="AD199" i="4" a="1"/>
  <c r="AD199" i="4" s="1"/>
  <c r="AD200" i="4" a="1"/>
  <c r="AD200" i="4" s="1"/>
  <c r="AD201" i="4" a="1"/>
  <c r="AD201" i="4" s="1"/>
  <c r="AD202" i="4" a="1"/>
  <c r="AD202" i="4" s="1"/>
  <c r="AD204" i="4" a="1"/>
  <c r="AD204" i="4" s="1"/>
  <c r="AD205" i="4" a="1"/>
  <c r="AD205" i="4" s="1"/>
  <c r="AD206" i="4" a="1"/>
  <c r="AD206" i="4" s="1"/>
  <c r="AD207" i="4" a="1"/>
  <c r="AD207" i="4" s="1"/>
  <c r="AD208" i="4" a="1"/>
  <c r="AD208" i="4" s="1"/>
  <c r="AD209" i="4" a="1"/>
  <c r="AD209" i="4" s="1"/>
  <c r="AD210" i="4" a="1"/>
  <c r="AD210" i="4" s="1"/>
  <c r="AD211" i="4" a="1"/>
  <c r="AD211" i="4" s="1"/>
  <c r="AD212" i="4" a="1"/>
  <c r="AD212" i="4" s="1"/>
  <c r="AD213" i="4" a="1"/>
  <c r="AD213" i="4" s="1"/>
  <c r="AD214" i="4" a="1"/>
  <c r="AD214" i="4" s="1"/>
  <c r="AD215" i="4" a="1"/>
  <c r="AD215" i="4" s="1"/>
  <c r="AD216" i="4" a="1"/>
  <c r="AD216" i="4" s="1"/>
  <c r="AD217" i="4" a="1"/>
  <c r="AD217" i="4" s="1"/>
  <c r="AD218" i="4" a="1"/>
  <c r="AD218" i="4" s="1"/>
  <c r="AD219" i="4" a="1"/>
  <c r="AD219" i="4" s="1"/>
  <c r="AD220" i="4" a="1"/>
  <c r="AD220" i="4" s="1"/>
  <c r="AD221" i="4" a="1"/>
  <c r="AD221" i="4" s="1"/>
  <c r="AD222" i="4" a="1"/>
  <c r="AD222" i="4" s="1"/>
  <c r="AD223" i="4" a="1"/>
  <c r="AD223" i="4" s="1"/>
  <c r="AD225" i="4" a="1"/>
  <c r="AD225" i="4" s="1"/>
  <c r="AD227" i="4" a="1"/>
  <c r="AD227" i="4" s="1"/>
  <c r="AD228" i="4" a="1"/>
  <c r="AD228" i="4" s="1"/>
  <c r="AD229" i="4" a="1"/>
  <c r="AD229" i="4" s="1"/>
  <c r="AD232" i="4" a="1"/>
  <c r="AD232" i="4" s="1"/>
  <c r="AD234" i="4" a="1"/>
  <c r="AD234" i="4" s="1"/>
  <c r="AD235" i="4" a="1"/>
  <c r="AD235" i="4" s="1"/>
  <c r="AD236" i="4" a="1"/>
  <c r="AD236" i="4" s="1"/>
  <c r="AD238" i="4" a="1"/>
  <c r="AD238" i="4" s="1"/>
  <c r="AD239" i="4" a="1"/>
  <c r="AD239" i="4" s="1"/>
  <c r="AD241" i="4" a="1"/>
  <c r="AD241" i="4" s="1"/>
  <c r="AD242" i="4" a="1"/>
  <c r="AD242" i="4" s="1"/>
  <c r="AD243" i="4" a="1"/>
  <c r="AD243" i="4" s="1"/>
  <c r="AD244" i="4" a="1"/>
  <c r="AD244" i="4" s="1"/>
  <c r="AD246" i="4" a="1"/>
  <c r="AD246" i="4" s="1"/>
  <c r="AD255" i="4" a="1"/>
  <c r="AD255" i="4" s="1"/>
  <c r="AD256" i="4" a="1"/>
  <c r="AD256" i="4" s="1"/>
  <c r="AD257" i="4" a="1"/>
  <c r="AD257" i="4" s="1"/>
  <c r="AD258" i="4" a="1"/>
  <c r="AD258" i="4" s="1"/>
  <c r="AD259" i="4" a="1"/>
  <c r="AD259" i="4" s="1"/>
  <c r="AD261" i="4" a="1"/>
  <c r="AD261" i="4" s="1"/>
  <c r="AD262" i="4" a="1"/>
  <c r="AD262" i="4" s="1"/>
  <c r="AD263" i="4" a="1"/>
  <c r="AD263" i="4" s="1"/>
  <c r="AD265" i="4" a="1"/>
  <c r="AD265" i="4" s="1"/>
  <c r="AD266" i="4" a="1"/>
  <c r="AD266" i="4" s="1"/>
  <c r="AD267" i="4" a="1"/>
  <c r="AD267" i="4" s="1"/>
  <c r="AD268" i="4" a="1"/>
  <c r="AD268" i="4" s="1"/>
  <c r="AD271" i="4" a="1"/>
  <c r="AD271" i="4" s="1"/>
  <c r="AD272" i="4" a="1"/>
  <c r="AD272" i="4" s="1"/>
  <c r="AD273" i="4" a="1"/>
  <c r="AD273" i="4" s="1"/>
  <c r="AD275" i="4" a="1"/>
  <c r="AD275" i="4" s="1"/>
  <c r="AD276" i="4" a="1"/>
  <c r="AD276" i="4" s="1"/>
  <c r="AD277" i="4" a="1"/>
  <c r="AD277" i="4" s="1"/>
  <c r="AD279" i="4" a="1"/>
  <c r="AD279" i="4" s="1"/>
  <c r="AD280" i="4" a="1"/>
  <c r="AD280" i="4" s="1"/>
  <c r="AD281" i="4" a="1"/>
  <c r="AD281" i="4" s="1"/>
  <c r="AD282" i="4" a="1"/>
  <c r="AD282" i="4" s="1"/>
  <c r="AD283" i="4" a="1"/>
  <c r="AD283" i="4" s="1"/>
  <c r="AD285" i="4" a="1"/>
  <c r="AD285" i="4" s="1"/>
  <c r="AD287" i="4" a="1"/>
  <c r="AD287" i="4" s="1"/>
  <c r="AD288" i="4" a="1"/>
  <c r="AD288" i="4" s="1"/>
  <c r="AD289" i="4" a="1"/>
  <c r="AD289" i="4" s="1"/>
  <c r="AD290" i="4" a="1"/>
  <c r="AD290" i="4" s="1"/>
  <c r="AD291" i="4" a="1"/>
  <c r="AD291" i="4" s="1"/>
  <c r="AD292" i="4" a="1"/>
  <c r="AD292" i="4" s="1"/>
  <c r="AD293" i="4" a="1"/>
  <c r="AD293" i="4" s="1"/>
  <c r="AD294" i="4" a="1"/>
  <c r="AD294" i="4" s="1"/>
  <c r="AD295" i="4" a="1"/>
  <c r="AD295" i="4" s="1"/>
  <c r="AD296" i="4" a="1"/>
  <c r="AD296" i="4" s="1"/>
  <c r="AD297" i="4" a="1"/>
  <c r="AD297" i="4" s="1"/>
  <c r="AD298" i="4" a="1"/>
  <c r="AD298" i="4" s="1"/>
  <c r="AD299" i="4" a="1"/>
  <c r="AD299" i="4" s="1"/>
  <c r="AD301" i="4" a="1"/>
  <c r="AD301" i="4" s="1"/>
  <c r="AD302" i="4" a="1"/>
  <c r="AD302" i="4" s="1"/>
  <c r="AD303" i="4" a="1"/>
  <c r="AD303" i="4" s="1"/>
  <c r="AD305" i="4" a="1"/>
  <c r="AD305" i="4" s="1"/>
  <c r="AD307" i="4" a="1"/>
  <c r="AD307" i="4" s="1"/>
  <c r="AD309" i="4" a="1"/>
  <c r="AD309" i="4" s="1"/>
  <c r="AD311" i="4" a="1"/>
  <c r="AD311" i="4" s="1"/>
  <c r="AD312" i="4" a="1"/>
  <c r="AD312" i="4" s="1"/>
  <c r="AD313" i="4" a="1"/>
  <c r="AD313" i="4" s="1"/>
  <c r="AD314" i="4" a="1"/>
  <c r="AD314" i="4" s="1"/>
  <c r="AD315" i="4" a="1"/>
  <c r="AD315" i="4" s="1"/>
  <c r="AD316" i="4" a="1"/>
  <c r="AD316" i="4" s="1"/>
  <c r="AD317" i="4" a="1"/>
  <c r="AD317" i="4" s="1"/>
  <c r="AD318" i="4" a="1"/>
  <c r="AD318" i="4" s="1"/>
  <c r="AD319" i="4" a="1"/>
  <c r="AD319" i="4" s="1"/>
  <c r="AD320" i="4" a="1"/>
  <c r="AD320" i="4" s="1"/>
  <c r="AD321" i="4" a="1"/>
  <c r="AD321" i="4" s="1"/>
  <c r="AD322" i="4" a="1"/>
  <c r="AD322" i="4" s="1"/>
  <c r="AD323" i="4" a="1"/>
  <c r="AD323" i="4" s="1"/>
  <c r="AD324" i="4" a="1"/>
  <c r="AD324" i="4" s="1"/>
  <c r="AD326" i="4" a="1"/>
  <c r="AD326" i="4" s="1"/>
  <c r="AD327" i="4" a="1"/>
  <c r="AD327" i="4" s="1"/>
  <c r="AD328" i="4" a="1"/>
  <c r="AD328" i="4" s="1"/>
  <c r="AD329" i="4" a="1"/>
  <c r="AD329" i="4" s="1"/>
  <c r="AD330" i="4" a="1"/>
  <c r="AD330" i="4" s="1"/>
  <c r="AD332" i="4" a="1"/>
  <c r="AD332" i="4" s="1"/>
  <c r="AD334" i="4" a="1"/>
  <c r="AD334" i="4" s="1"/>
  <c r="AD335" i="4" a="1"/>
  <c r="AD335" i="4" s="1"/>
  <c r="AD336" i="4" a="1"/>
  <c r="AD336" i="4" s="1"/>
  <c r="AD337" i="4" a="1"/>
  <c r="AD337" i="4" s="1"/>
  <c r="AD339" i="4" a="1"/>
  <c r="AD339" i="4" s="1"/>
  <c r="AD340" i="4" a="1"/>
  <c r="AD340" i="4" s="1"/>
  <c r="AD341" i="4" a="1"/>
  <c r="AD341" i="4" s="1"/>
  <c r="AD342" i="4" a="1"/>
  <c r="AD342" i="4" s="1"/>
  <c r="AD343" i="4" a="1"/>
  <c r="AD343" i="4" s="1"/>
  <c r="AD344" i="4" a="1"/>
  <c r="AD344" i="4" s="1"/>
  <c r="AD345" i="4" a="1"/>
  <c r="AD345" i="4" s="1"/>
  <c r="AD346" i="4" a="1"/>
  <c r="AD346" i="4" s="1"/>
  <c r="AD347" i="4" a="1"/>
  <c r="AD347" i="4" s="1"/>
  <c r="AD348" i="4" a="1"/>
  <c r="AD348" i="4" s="1"/>
  <c r="AD350" i="4" a="1"/>
  <c r="AD350" i="4" s="1"/>
  <c r="AD355" i="4" a="1"/>
  <c r="AD355" i="4" s="1"/>
  <c r="AD356" i="4" a="1"/>
  <c r="AD356" i="4" s="1"/>
  <c r="AD358" i="4" a="1"/>
  <c r="AD358" i="4" s="1"/>
  <c r="AD360" i="4" a="1"/>
  <c r="AD360" i="4" s="1"/>
  <c r="AD361" i="4" a="1"/>
  <c r="AD361" i="4" s="1"/>
  <c r="AD362" i="4" a="1"/>
  <c r="AD362" i="4" s="1"/>
  <c r="AD363" i="4" a="1"/>
  <c r="AD363" i="4" s="1"/>
  <c r="AD364" i="4" a="1"/>
  <c r="AD364" i="4" s="1"/>
  <c r="AD365" i="4" a="1"/>
  <c r="AD365" i="4" s="1"/>
  <c r="AD366" i="4" a="1"/>
  <c r="AD366" i="4" s="1"/>
  <c r="AD367" i="4" a="1"/>
  <c r="AD367" i="4" s="1"/>
  <c r="AD368" i="4" a="1"/>
  <c r="AD368" i="4" s="1"/>
  <c r="AD369" i="4" a="1"/>
  <c r="AD369" i="4" s="1"/>
  <c r="AD371" i="4" a="1"/>
  <c r="AD371" i="4" s="1"/>
  <c r="AD372" i="4" a="1"/>
  <c r="AD372" i="4" s="1"/>
  <c r="AD373" i="4" a="1"/>
  <c r="AD373" i="4" s="1"/>
  <c r="AD374" i="4" a="1"/>
  <c r="AD374" i="4" s="1"/>
  <c r="AD375" i="4" a="1"/>
  <c r="AD375" i="4" s="1"/>
  <c r="AD376" i="4" a="1"/>
  <c r="AD376" i="4" s="1"/>
  <c r="AD377" i="4" a="1"/>
  <c r="AD377" i="4" s="1"/>
  <c r="AD378" i="4" a="1"/>
  <c r="AD378" i="4" s="1"/>
  <c r="AD379" i="4" a="1"/>
  <c r="AD379" i="4" s="1"/>
  <c r="AD380" i="4" a="1"/>
  <c r="AD380" i="4" s="1"/>
  <c r="AD381" i="4" a="1"/>
  <c r="AD381" i="4" s="1"/>
  <c r="AD384" i="4" a="1"/>
  <c r="AD384" i="4" s="1"/>
  <c r="AD385" i="4" a="1"/>
  <c r="AD385" i="4" s="1"/>
  <c r="AD386" i="4" a="1"/>
  <c r="AD386" i="4" s="1"/>
  <c r="AD388" i="4" a="1"/>
  <c r="AD388" i="4" s="1"/>
  <c r="AD390" i="4" a="1"/>
  <c r="AD390" i="4" s="1"/>
  <c r="AD391" i="4" a="1"/>
  <c r="AD391" i="4" s="1"/>
  <c r="AD392" i="4" a="1"/>
  <c r="AD392" i="4" s="1"/>
  <c r="AD393" i="4" a="1"/>
  <c r="AD393" i="4" s="1"/>
  <c r="AD394" i="4" a="1"/>
  <c r="AD394" i="4" s="1"/>
  <c r="AD395" i="4" a="1"/>
  <c r="AD395" i="4" s="1"/>
  <c r="AD398" i="4" a="1"/>
  <c r="AD398" i="4" s="1"/>
  <c r="AD399" i="4" a="1"/>
  <c r="AD399" i="4" s="1"/>
  <c r="AD400" i="4" a="1"/>
  <c r="AD400" i="4" s="1"/>
  <c r="AD401" i="4" a="1"/>
  <c r="AD401" i="4" s="1"/>
  <c r="AD402" i="4" a="1"/>
  <c r="AD402" i="4" s="1"/>
  <c r="AD403" i="4" a="1"/>
  <c r="AD403" i="4" s="1"/>
  <c r="AD404" i="4" a="1"/>
  <c r="AD404" i="4" s="1"/>
  <c r="AD405" i="4" a="1"/>
  <c r="AD405" i="4" s="1"/>
  <c r="AD406" i="4" a="1"/>
  <c r="AD406" i="4" s="1"/>
  <c r="AD409" i="4" a="1"/>
  <c r="AD409" i="4" s="1"/>
  <c r="AD410" i="4" a="1"/>
  <c r="AD410" i="4" s="1"/>
  <c r="AD413" i="4" a="1"/>
  <c r="AD413" i="4" s="1"/>
  <c r="AD414" i="4" a="1"/>
  <c r="AD414" i="4" s="1"/>
  <c r="AD415" i="4" a="1"/>
  <c r="AD415" i="4" s="1"/>
  <c r="AD416" i="4" a="1"/>
  <c r="AD416" i="4" s="1"/>
  <c r="AD417" i="4" a="1"/>
  <c r="AD417" i="4" s="1"/>
  <c r="AD418" i="4" a="1"/>
  <c r="AD418" i="4" s="1"/>
  <c r="AD419" i="4" a="1"/>
  <c r="AD419" i="4" s="1"/>
  <c r="AD420" i="4" a="1"/>
  <c r="AD420" i="4" s="1"/>
  <c r="AD421" i="4" a="1"/>
  <c r="AD421" i="4" s="1"/>
  <c r="AD422" i="4" a="1"/>
  <c r="AD422" i="4" s="1"/>
  <c r="AD423" i="4" a="1"/>
  <c r="AD423" i="4" s="1"/>
  <c r="AD424" i="4" a="1"/>
  <c r="AD424" i="4" s="1"/>
  <c r="AD425" i="4" a="1"/>
  <c r="AD425" i="4" s="1"/>
  <c r="AD426" i="4" a="1"/>
  <c r="AD426" i="4" s="1"/>
  <c r="AD427" i="4" a="1"/>
  <c r="AD427" i="4" s="1"/>
  <c r="AD428" i="4" a="1"/>
  <c r="AD428" i="4" s="1"/>
  <c r="AD429" i="4" a="1"/>
  <c r="AD429" i="4" s="1"/>
  <c r="AD430" i="4" a="1"/>
  <c r="AD430" i="4" s="1"/>
  <c r="AD434" i="4" a="1"/>
  <c r="AD434" i="4" s="1"/>
  <c r="AD435" i="4" a="1"/>
  <c r="AD435" i="4" s="1"/>
  <c r="AD437" i="4" a="1"/>
  <c r="AD437" i="4" s="1"/>
  <c r="AD438" i="4" a="1"/>
  <c r="AD438" i="4" s="1"/>
  <c r="AD440" i="4" a="1"/>
  <c r="AD440" i="4" s="1"/>
  <c r="AD441" i="4" a="1"/>
  <c r="AD441" i="4" s="1"/>
  <c r="AD442" i="4" a="1"/>
  <c r="AD442" i="4" s="1"/>
  <c r="AD443" i="4" a="1"/>
  <c r="AD443" i="4" s="1"/>
  <c r="AD445" i="4" a="1"/>
  <c r="AD445" i="4" s="1"/>
  <c r="AD448" i="4" a="1"/>
  <c r="AD448" i="4" s="1"/>
  <c r="AD450" i="4" a="1"/>
  <c r="AD450" i="4" s="1"/>
  <c r="AD451" i="4" a="1"/>
  <c r="AD451" i="4" s="1"/>
  <c r="AD452" i="4" a="1"/>
  <c r="AD452" i="4" s="1"/>
  <c r="AD461" i="4" a="1"/>
  <c r="AD461" i="4" s="1"/>
  <c r="AD463" i="4" a="1"/>
  <c r="AD463" i="4" s="1"/>
  <c r="AD464" i="4" a="1"/>
  <c r="AD464" i="4" s="1"/>
  <c r="AD465" i="4" a="1"/>
  <c r="AD465" i="4" s="1"/>
  <c r="AD466" i="4" a="1"/>
  <c r="AD466" i="4" s="1"/>
  <c r="AD469" i="4" a="1"/>
  <c r="AD469" i="4" s="1"/>
  <c r="AD471" i="4" a="1"/>
  <c r="AD471" i="4" s="1"/>
  <c r="AD476" i="4" a="1"/>
  <c r="AD476" i="4" s="1"/>
  <c r="AD481" i="4" a="1"/>
  <c r="AD481" i="4" s="1"/>
  <c r="AD482" i="4" a="1"/>
  <c r="AD482" i="4" s="1"/>
  <c r="AD491" i="4" a="1"/>
  <c r="AD491" i="4" s="1"/>
  <c r="AD492" i="4" a="1"/>
  <c r="AD492" i="4" s="1"/>
  <c r="AD493" i="4" a="1"/>
  <c r="AD493" i="4" s="1"/>
  <c r="AD494" i="4" a="1"/>
  <c r="AD494" i="4" s="1"/>
  <c r="AD495" i="4" a="1"/>
  <c r="AD495" i="4" s="1"/>
  <c r="AD496" i="4" a="1"/>
  <c r="AD496" i="4" s="1"/>
  <c r="AD497" i="4" a="1"/>
  <c r="AD497" i="4" s="1"/>
  <c r="AD498" i="4" a="1"/>
  <c r="AD498" i="4" s="1"/>
  <c r="AD499" i="4" a="1"/>
  <c r="AD499" i="4" s="1"/>
  <c r="AD500" i="4" a="1"/>
  <c r="AD500" i="4" s="1"/>
  <c r="AD501" i="4" a="1"/>
  <c r="AD501" i="4" s="1"/>
  <c r="AD502" i="4" a="1"/>
  <c r="AD502" i="4" s="1"/>
  <c r="AD503" i="4" a="1"/>
  <c r="AD503" i="4" s="1"/>
  <c r="AD504" i="4" a="1"/>
  <c r="AD504" i="4" s="1"/>
  <c r="AD505" i="4" a="1"/>
  <c r="AD505" i="4" s="1"/>
  <c r="AD506" i="4" a="1"/>
  <c r="AD506" i="4" s="1"/>
  <c r="AD507" i="4" a="1"/>
  <c r="AD507" i="4" s="1"/>
  <c r="AD508" i="4" a="1"/>
  <c r="AD508" i="4" s="1"/>
  <c r="AD509" i="4" a="1"/>
  <c r="AD509" i="4" s="1"/>
  <c r="AD510" i="4" a="1"/>
  <c r="AD510" i="4" s="1"/>
  <c r="AD511" i="4" a="1"/>
  <c r="AD511" i="4" s="1"/>
  <c r="AD512" i="4" a="1"/>
  <c r="AD512" i="4" s="1"/>
  <c r="AD513" i="4" a="1"/>
  <c r="AD513" i="4" s="1"/>
  <c r="AD514" i="4" a="1"/>
  <c r="AD514" i="4" s="1"/>
  <c r="AD515" i="4" a="1"/>
  <c r="AD515" i="4" s="1"/>
  <c r="AD516" i="4" a="1"/>
  <c r="AD516" i="4" s="1"/>
  <c r="AD517" i="4" a="1"/>
  <c r="AD517" i="4" s="1"/>
  <c r="AD518" i="4" a="1"/>
  <c r="AD518" i="4" s="1"/>
  <c r="AD519" i="4" a="1"/>
  <c r="AD519" i="4" s="1"/>
  <c r="AD520" i="4" a="1"/>
  <c r="AD520" i="4" s="1"/>
  <c r="AD521" i="4" a="1"/>
  <c r="AD521" i="4" s="1"/>
  <c r="AD522" i="4" a="1"/>
  <c r="AD522" i="4" s="1"/>
  <c r="AD523" i="4" a="1"/>
  <c r="AD523" i="4" s="1"/>
  <c r="AD524" i="4" a="1"/>
  <c r="AD524" i="4" s="1"/>
  <c r="AD525" i="4" a="1"/>
  <c r="AD525" i="4" s="1"/>
  <c r="AD526" i="4" a="1"/>
  <c r="AD526" i="4" s="1"/>
  <c r="AD527" i="4" a="1"/>
  <c r="AD527" i="4" s="1"/>
  <c r="AD528" i="4" a="1"/>
  <c r="AD528" i="4" s="1"/>
  <c r="AD529" i="4" a="1"/>
  <c r="AD529" i="4" s="1"/>
  <c r="AD530" i="4" a="1"/>
  <c r="AD530" i="4" s="1"/>
  <c r="AD531" i="4" a="1"/>
  <c r="AD531" i="4" s="1"/>
  <c r="AD532" i="4" a="1"/>
  <c r="AD532" i="4" s="1"/>
  <c r="AD533" i="4" a="1"/>
  <c r="AD533" i="4" s="1"/>
  <c r="AD534" i="4" a="1"/>
  <c r="AD534" i="4" s="1"/>
  <c r="AD536" i="4" a="1"/>
  <c r="AD536" i="4" s="1"/>
  <c r="AD537" i="4" a="1"/>
  <c r="AD537" i="4" s="1"/>
  <c r="AD539" i="4" a="1"/>
  <c r="AD539" i="4" s="1"/>
  <c r="AD542" i="4" a="1"/>
  <c r="AD542" i="4" s="1"/>
  <c r="AD543" i="4" a="1"/>
  <c r="AD543" i="4" s="1"/>
  <c r="AD544" i="4" a="1"/>
  <c r="AD544" i="4" s="1"/>
  <c r="AD546" i="4" a="1"/>
  <c r="AD546" i="4" s="1"/>
  <c r="AD548" i="4" a="1"/>
  <c r="AD548" i="4" s="1"/>
  <c r="AD549" i="4" a="1"/>
  <c r="AD549" i="4" s="1"/>
  <c r="AD550" i="4" a="1"/>
  <c r="AD550" i="4" s="1"/>
  <c r="AD551" i="4" a="1"/>
  <c r="AD551" i="4" s="1"/>
  <c r="AD553" i="4" a="1"/>
  <c r="AD553" i="4" s="1"/>
  <c r="AD554" i="4" a="1"/>
  <c r="AD554" i="4" s="1"/>
  <c r="AD555" i="4" a="1"/>
  <c r="AD555" i="4" s="1"/>
  <c r="AD558" i="4" a="1"/>
  <c r="AD558" i="4" s="1"/>
  <c r="AD559" i="4" a="1"/>
  <c r="AD559" i="4" s="1"/>
  <c r="AD560" i="4" a="1"/>
  <c r="AD560" i="4" s="1"/>
  <c r="AD561" i="4" a="1"/>
  <c r="AD561" i="4" s="1"/>
  <c r="AD562" i="4" a="1"/>
  <c r="AD562" i="4" s="1"/>
  <c r="AD563" i="4" a="1"/>
  <c r="AD563" i="4" s="1"/>
  <c r="AD564" i="4" a="1"/>
  <c r="AD564" i="4" s="1"/>
  <c r="AD566" i="4" a="1"/>
  <c r="AD566" i="4" s="1"/>
  <c r="AD567" i="4" a="1"/>
  <c r="AD567" i="4" s="1"/>
  <c r="AD568" i="4" a="1"/>
  <c r="AD568" i="4" s="1"/>
  <c r="AD569" i="4" a="1"/>
  <c r="AD569" i="4" s="1"/>
  <c r="AD571" i="4" a="1"/>
  <c r="AD571" i="4" s="1"/>
  <c r="AD578" i="4" a="1"/>
  <c r="AD578" i="4" s="1"/>
  <c r="AD581" i="4" a="1"/>
  <c r="AD581" i="4" s="1"/>
  <c r="AD583" i="4" a="1"/>
  <c r="AD583" i="4" s="1"/>
  <c r="AD584" i="4" a="1"/>
  <c r="AD584" i="4" s="1"/>
  <c r="AD585" i="4" a="1"/>
  <c r="AD585" i="4" s="1"/>
  <c r="AD586" i="4" a="1"/>
  <c r="AD586" i="4" s="1"/>
  <c r="AD588" i="4" a="1"/>
  <c r="AD588" i="4" s="1"/>
  <c r="AD589" i="4" a="1"/>
  <c r="AD589" i="4" s="1"/>
  <c r="AD590" i="4" a="1"/>
  <c r="AD590" i="4" s="1"/>
  <c r="AD591" i="4" a="1"/>
  <c r="AD591" i="4" s="1"/>
  <c r="AD592" i="4" a="1"/>
  <c r="AD592" i="4" s="1"/>
  <c r="AD594" i="4" a="1"/>
  <c r="AD594" i="4" s="1"/>
  <c r="AD596" i="4" a="1"/>
  <c r="AD596" i="4" s="1"/>
  <c r="AD597" i="4" a="1"/>
  <c r="AD597" i="4" s="1"/>
  <c r="AD598" i="4" a="1"/>
  <c r="AD598" i="4" s="1"/>
  <c r="AD601" i="4" a="1"/>
  <c r="AD601" i="4" s="1"/>
  <c r="AD602" i="4" a="1"/>
  <c r="AD602" i="4" s="1"/>
  <c r="AD603" i="4" a="1"/>
  <c r="AD603" i="4" s="1"/>
  <c r="AD604" i="4" a="1"/>
  <c r="AD604" i="4" s="1"/>
  <c r="AD605" i="4" a="1"/>
  <c r="AD605" i="4" s="1"/>
  <c r="AD606" i="4" a="1"/>
  <c r="AD606" i="4" s="1"/>
  <c r="AD607" i="4" a="1"/>
  <c r="AD607" i="4" s="1"/>
  <c r="AD609" i="4" a="1"/>
  <c r="AD609" i="4" s="1"/>
  <c r="AD610" i="4" a="1"/>
  <c r="AD610" i="4" s="1"/>
  <c r="AD612" i="4" a="1"/>
  <c r="AD612" i="4" s="1"/>
  <c r="AD613" i="4" a="1"/>
  <c r="AD613" i="4" s="1"/>
  <c r="AD614" i="4" a="1"/>
  <c r="AD614" i="4" s="1"/>
  <c r="AD615" i="4" a="1"/>
  <c r="AD615" i="4" s="1"/>
  <c r="AD616" i="4" a="1"/>
  <c r="AD616" i="4" s="1"/>
  <c r="AD617" i="4" a="1"/>
  <c r="AD617" i="4" s="1"/>
  <c r="AD618" i="4" a="1"/>
  <c r="AD618" i="4" s="1"/>
  <c r="AD619" i="4" a="1"/>
  <c r="AD619" i="4" s="1"/>
  <c r="AD620" i="4" a="1"/>
  <c r="AD620" i="4" s="1"/>
  <c r="AD621" i="4" a="1"/>
  <c r="AD621" i="4" s="1"/>
  <c r="AD623" i="4" a="1"/>
  <c r="AD623" i="4" s="1"/>
  <c r="AD624" i="4" a="1"/>
  <c r="AD624" i="4" s="1"/>
  <c r="AD625" i="4" a="1"/>
  <c r="AD625" i="4" s="1"/>
  <c r="AD626" i="4" a="1"/>
  <c r="AD626" i="4" s="1"/>
  <c r="AD627" i="4" a="1"/>
  <c r="AD627" i="4" s="1"/>
  <c r="AD628" i="4" a="1"/>
  <c r="AD628" i="4" s="1"/>
  <c r="AD630" i="4" a="1"/>
  <c r="AD630" i="4" s="1"/>
  <c r="AD631" i="4" a="1"/>
  <c r="AD631" i="4" s="1"/>
  <c r="AD632" i="4" a="1"/>
  <c r="AD632" i="4" s="1"/>
  <c r="AD639" i="4" a="1"/>
  <c r="AD639" i="4" s="1"/>
  <c r="AD640" i="4" a="1"/>
  <c r="AD640" i="4" s="1"/>
  <c r="AD642" i="4" a="1"/>
  <c r="AD642" i="4" s="1"/>
  <c r="AD643" i="4" a="1"/>
  <c r="AD643" i="4" s="1"/>
  <c r="AD644" i="4" a="1"/>
  <c r="AD644" i="4" s="1"/>
  <c r="AD645" i="4" a="1"/>
  <c r="AD645" i="4" s="1"/>
  <c r="AD646" i="4" a="1"/>
  <c r="AD646" i="4" s="1"/>
  <c r="AD648" i="4" a="1"/>
  <c r="AD648" i="4" s="1"/>
  <c r="AD649" i="4" a="1"/>
  <c r="AD649" i="4" s="1"/>
  <c r="AD651" i="4" a="1"/>
  <c r="AD651" i="4" s="1"/>
  <c r="AD654" i="4" a="1"/>
  <c r="AD654" i="4" s="1"/>
  <c r="AD655" i="4" a="1"/>
  <c r="AD655" i="4" s="1"/>
  <c r="AD656" i="4" a="1"/>
  <c r="AD656" i="4" s="1"/>
  <c r="AD658" i="4" a="1"/>
  <c r="AD658" i="4" s="1"/>
  <c r="AD659" i="4" a="1"/>
  <c r="AD659" i="4" s="1"/>
  <c r="AD661" i="4" a="1"/>
  <c r="AD661" i="4" s="1"/>
  <c r="AD663" i="4" a="1"/>
  <c r="AD663" i="4" s="1"/>
  <c r="AD664" i="4" a="1"/>
  <c r="AD664" i="4" s="1"/>
  <c r="AD665" i="4" a="1"/>
  <c r="AD665" i="4" s="1"/>
  <c r="AD666" i="4" a="1"/>
  <c r="AD666" i="4" s="1"/>
  <c r="AD667" i="4" a="1"/>
  <c r="AD667" i="4" s="1"/>
  <c r="AD668" i="4" a="1"/>
  <c r="AD668" i="4" s="1"/>
  <c r="AD669" i="4" a="1"/>
  <c r="AD669" i="4" s="1"/>
  <c r="AD670" i="4" a="1"/>
  <c r="AD670" i="4" s="1"/>
  <c r="AD671" i="4" a="1"/>
  <c r="AD671" i="4" s="1"/>
  <c r="AD672" i="4" a="1"/>
  <c r="AD672" i="4" s="1"/>
  <c r="AD673" i="4" a="1"/>
  <c r="AD673" i="4" s="1"/>
  <c r="AD674" i="4" a="1"/>
  <c r="AD674" i="4" s="1"/>
  <c r="AD675" i="4" a="1"/>
  <c r="AD675" i="4" s="1"/>
  <c r="AD676" i="4" a="1"/>
  <c r="AD676" i="4" s="1"/>
  <c r="AD677" i="4" a="1"/>
  <c r="AD677" i="4" s="1"/>
  <c r="AD679" i="4" a="1"/>
  <c r="AD679" i="4" s="1"/>
  <c r="AD680" i="4" a="1"/>
  <c r="AD680" i="4" s="1"/>
  <c r="AD681" i="4" a="1"/>
  <c r="AD681" i="4" s="1"/>
  <c r="AD682" i="4" a="1"/>
  <c r="AD682" i="4" s="1"/>
  <c r="AD683" i="4" a="1"/>
  <c r="AD683" i="4" s="1"/>
  <c r="AD684" i="4" a="1"/>
  <c r="AD684" i="4" s="1"/>
  <c r="AD685" i="4" a="1"/>
  <c r="AD685" i="4" s="1"/>
  <c r="AD686" i="4" a="1"/>
  <c r="AD686" i="4" s="1"/>
  <c r="AD687" i="4" a="1"/>
  <c r="AD687" i="4" s="1"/>
  <c r="AD688" i="4" a="1"/>
  <c r="AD688" i="4" s="1"/>
  <c r="AD689" i="4" a="1"/>
  <c r="AD689" i="4" s="1"/>
  <c r="AD690" i="4" a="1"/>
  <c r="AD690" i="4" s="1"/>
  <c r="AD691" i="4" a="1"/>
  <c r="AD691" i="4" s="1"/>
  <c r="AD692" i="4" a="1"/>
  <c r="AD692" i="4" s="1"/>
  <c r="AD693" i="4" a="1"/>
  <c r="AD693" i="4" s="1"/>
  <c r="AD694" i="4" a="1"/>
  <c r="AD694" i="4" s="1"/>
  <c r="AD695" i="4" a="1"/>
  <c r="AD695" i="4" s="1"/>
  <c r="AD696" i="4" a="1"/>
  <c r="AD696" i="4" s="1"/>
  <c r="AD697" i="4" a="1"/>
  <c r="AD697" i="4" s="1"/>
  <c r="AD699" i="4" a="1"/>
  <c r="AD699" i="4" s="1"/>
  <c r="AD700" i="4" a="1"/>
  <c r="AD700" i="4" s="1"/>
  <c r="AD701" i="4" a="1"/>
  <c r="AD701" i="4" s="1"/>
  <c r="AD702" i="4" a="1"/>
  <c r="AD702" i="4" s="1"/>
  <c r="AD703" i="4" a="1"/>
  <c r="AD703" i="4" s="1"/>
  <c r="AD704" i="4" a="1"/>
  <c r="AD704" i="4" s="1"/>
  <c r="AD705" i="4" a="1"/>
  <c r="AD705" i="4" s="1"/>
  <c r="AD706" i="4" a="1"/>
  <c r="AD706" i="4" s="1"/>
  <c r="AD707" i="4" a="1"/>
  <c r="AD707" i="4" s="1"/>
  <c r="AD708" i="4" a="1"/>
  <c r="AD708" i="4" s="1"/>
  <c r="AD709" i="4" a="1"/>
  <c r="AD709" i="4" s="1"/>
  <c r="AD710" i="4" a="1"/>
  <c r="AD710" i="4" s="1"/>
  <c r="AD711" i="4" a="1"/>
  <c r="AD711" i="4" s="1"/>
  <c r="AD712" i="4" a="1"/>
  <c r="AD712" i="4" s="1"/>
  <c r="AD713" i="4" a="1"/>
  <c r="AD713" i="4" s="1"/>
  <c r="AD714" i="4" a="1"/>
  <c r="AD714" i="4" s="1"/>
  <c r="AD715" i="4" a="1"/>
  <c r="AD715" i="4" s="1"/>
  <c r="AD716" i="4" a="1"/>
  <c r="AD716" i="4" s="1"/>
  <c r="AD717" i="4" a="1"/>
  <c r="AD717" i="4" s="1"/>
  <c r="AD718" i="4" a="1"/>
  <c r="AD718" i="4" s="1"/>
  <c r="AD719" i="4" a="1"/>
  <c r="AD719" i="4" s="1"/>
  <c r="AD720" i="4" a="1"/>
  <c r="AD720" i="4" s="1"/>
  <c r="AD721" i="4" a="1"/>
  <c r="AD721" i="4" s="1"/>
  <c r="AD722" i="4" a="1"/>
  <c r="AD722" i="4" s="1"/>
  <c r="AD723" i="4" a="1"/>
  <c r="AD723" i="4" s="1"/>
  <c r="AD724" i="4" a="1"/>
  <c r="AD724" i="4" s="1"/>
  <c r="AD726" i="4" a="1"/>
  <c r="AD726" i="4" s="1"/>
  <c r="AD727" i="4" a="1"/>
  <c r="AD727" i="4" s="1"/>
  <c r="AD728" i="4" a="1"/>
  <c r="AD728" i="4" s="1"/>
  <c r="AD731" i="4" a="1"/>
  <c r="AD731" i="4" s="1"/>
  <c r="AD732" i="4" a="1"/>
  <c r="AD732" i="4" s="1"/>
  <c r="AD733" i="4" a="1"/>
  <c r="AD733" i="4" s="1"/>
  <c r="AD734" i="4" a="1"/>
  <c r="AD734" i="4" s="1"/>
  <c r="AD735" i="4" a="1"/>
  <c r="AD735" i="4" s="1"/>
  <c r="AD736" i="4" a="1"/>
  <c r="AD736" i="4" s="1"/>
  <c r="AD737" i="4" a="1"/>
  <c r="AD737" i="4" s="1"/>
  <c r="AD738" i="4" a="1"/>
  <c r="AD738" i="4" s="1"/>
  <c r="AD739" i="4" a="1"/>
  <c r="AD739" i="4" s="1"/>
  <c r="AD740" i="4" a="1"/>
  <c r="AD740" i="4" s="1"/>
  <c r="AD741" i="4" a="1"/>
  <c r="AD741" i="4" s="1"/>
  <c r="AD742" i="4" a="1"/>
  <c r="AD742" i="4" s="1"/>
  <c r="AD743" i="4" a="1"/>
  <c r="AD743" i="4" s="1"/>
  <c r="AD744" i="4" a="1"/>
  <c r="AD744" i="4" s="1"/>
  <c r="AD745" i="4" a="1"/>
  <c r="AD745" i="4" s="1"/>
  <c r="AD746" i="4" a="1"/>
  <c r="AD746" i="4" s="1"/>
  <c r="AD748" i="4" a="1"/>
  <c r="AD748" i="4" s="1"/>
  <c r="AD753" i="4" a="1"/>
  <c r="AD753" i="4" s="1"/>
  <c r="AD754" i="4" a="1"/>
  <c r="AD754" i="4" s="1"/>
  <c r="AD755" i="4" a="1"/>
  <c r="AD755" i="4" s="1"/>
  <c r="AD757" i="4" a="1"/>
  <c r="AD757" i="4" s="1"/>
  <c r="AD766" i="4" a="1"/>
  <c r="AD766" i="4" s="1"/>
  <c r="AD767" i="4" a="1"/>
  <c r="AD767" i="4" s="1"/>
  <c r="AD770" i="4" a="1"/>
  <c r="AD770" i="4" s="1"/>
  <c r="AD771" i="4" a="1"/>
  <c r="AD771" i="4" s="1"/>
  <c r="AD773" i="4" a="1"/>
  <c r="AD773" i="4" s="1"/>
  <c r="AD775" i="4" a="1"/>
  <c r="AD775" i="4" s="1"/>
  <c r="AD776" i="4" a="1"/>
  <c r="AD776" i="4" s="1"/>
  <c r="AD777" i="4" a="1"/>
  <c r="AD777" i="4" s="1"/>
  <c r="AD778" i="4" a="1"/>
  <c r="AD778" i="4" s="1"/>
  <c r="AD779" i="4" a="1"/>
  <c r="AD779" i="4" s="1"/>
  <c r="AD782" i="4" a="1"/>
  <c r="AD782" i="4" s="1"/>
  <c r="AD783" i="4" a="1"/>
  <c r="AD783" i="4" s="1"/>
  <c r="AD784" i="4" a="1"/>
  <c r="AD784" i="4" s="1"/>
  <c r="AD787" i="4" a="1"/>
  <c r="AD787" i="4" s="1"/>
  <c r="AD788" i="4" a="1"/>
  <c r="AD788" i="4" s="1"/>
  <c r="AD789" i="4" a="1"/>
  <c r="AD789" i="4" s="1"/>
  <c r="AD791" i="4" a="1"/>
  <c r="AD791" i="4" s="1"/>
  <c r="AD793" i="4" a="1"/>
  <c r="AD793" i="4" s="1"/>
  <c r="AD794" i="4" a="1"/>
  <c r="AD794" i="4" s="1"/>
  <c r="AD795" i="4" a="1"/>
  <c r="AD795" i="4" s="1"/>
  <c r="AD796" i="4" a="1"/>
  <c r="AD796" i="4" s="1"/>
  <c r="AD797" i="4" a="1"/>
  <c r="AD797" i="4" s="1"/>
  <c r="AD798" i="4" a="1"/>
  <c r="AD798" i="4" s="1"/>
  <c r="AD799" i="4" a="1"/>
  <c r="AD799" i="4" s="1"/>
  <c r="AD800" i="4" a="1"/>
  <c r="AD800" i="4" s="1"/>
  <c r="AD801" i="4" a="1"/>
  <c r="AD801" i="4" s="1"/>
  <c r="AD802" i="4" a="1"/>
  <c r="AD802" i="4" s="1"/>
  <c r="AD803" i="4" a="1"/>
  <c r="AD803" i="4" s="1"/>
  <c r="AD804" i="4" a="1"/>
  <c r="AD804" i="4" s="1"/>
  <c r="AD805" i="4" a="1"/>
  <c r="AD805" i="4" s="1"/>
  <c r="AD806" i="4" a="1"/>
  <c r="AD806" i="4" s="1"/>
  <c r="AD807" i="4" a="1"/>
  <c r="AD807" i="4" s="1"/>
  <c r="AD808" i="4" a="1"/>
  <c r="AD808" i="4" s="1"/>
  <c r="AD810" i="4" a="1"/>
  <c r="AD810" i="4" s="1"/>
  <c r="AD811" i="4" a="1"/>
  <c r="AD811" i="4" s="1"/>
  <c r="AD812" i="4" a="1"/>
  <c r="AD812" i="4" s="1"/>
  <c r="AD813" i="4" a="1"/>
  <c r="AD813" i="4" s="1"/>
  <c r="AD814" i="4" a="1"/>
  <c r="AD814" i="4" s="1"/>
  <c r="AD815" i="4" a="1"/>
  <c r="AD815" i="4" s="1"/>
  <c r="AD816" i="4" a="1"/>
  <c r="AD816" i="4" s="1"/>
  <c r="AD817" i="4" a="1"/>
  <c r="AD817" i="4" s="1"/>
  <c r="AD818" i="4" a="1"/>
  <c r="AD818" i="4" s="1"/>
  <c r="AD819" i="4" a="1"/>
  <c r="AD819" i="4" s="1"/>
  <c r="AD820" i="4" a="1"/>
  <c r="AD820" i="4" s="1"/>
  <c r="AD821" i="4" a="1"/>
  <c r="AD821" i="4" s="1"/>
  <c r="AD822" i="4" a="1"/>
  <c r="AD822" i="4" s="1"/>
  <c r="AD823" i="4" a="1"/>
  <c r="AD823" i="4" s="1"/>
  <c r="AD824" i="4" a="1"/>
  <c r="AD824" i="4" s="1"/>
  <c r="AD825" i="4" a="1"/>
  <c r="AD825" i="4" s="1"/>
  <c r="AD827" i="4" a="1"/>
  <c r="AD827" i="4" s="1"/>
  <c r="AD828" i="4" a="1"/>
  <c r="AD828" i="4" s="1"/>
  <c r="AD829" i="4" a="1"/>
  <c r="AD829" i="4" s="1"/>
  <c r="AD830" i="4" a="1"/>
  <c r="AD830" i="4" s="1"/>
  <c r="AD831" i="4" a="1"/>
  <c r="AD831" i="4" s="1"/>
  <c r="AD832" i="4" a="1"/>
  <c r="AD832" i="4" s="1"/>
  <c r="AD833" i="4" a="1"/>
  <c r="AD833" i="4" s="1"/>
  <c r="AD834" i="4" a="1"/>
  <c r="AD834" i="4" s="1"/>
  <c r="AD835" i="4" a="1"/>
  <c r="AD835" i="4" s="1"/>
  <c r="AD836" i="4" a="1"/>
  <c r="AD836" i="4" s="1"/>
  <c r="AD838" i="4" a="1"/>
  <c r="AD838" i="4" s="1"/>
  <c r="AD840" i="4" a="1"/>
  <c r="AD840" i="4" s="1"/>
  <c r="AD841" i="4" a="1"/>
  <c r="AD841" i="4" s="1"/>
  <c r="AD842" i="4" a="1"/>
  <c r="AD842" i="4" s="1"/>
  <c r="AD843" i="4" a="1"/>
  <c r="AD843" i="4" s="1"/>
  <c r="AD844" i="4" a="1"/>
  <c r="AD844" i="4" s="1"/>
  <c r="AD845" i="4" a="1"/>
  <c r="AD845" i="4" s="1"/>
  <c r="AD846" i="4" a="1"/>
  <c r="AD846" i="4" s="1"/>
  <c r="AD848" i="4" a="1"/>
  <c r="AD848" i="4" s="1"/>
  <c r="AD849" i="4" a="1"/>
  <c r="AD849" i="4" s="1"/>
  <c r="AD850" i="4" a="1"/>
  <c r="AD850" i="4" s="1"/>
  <c r="AD852" i="4" a="1"/>
  <c r="AD852" i="4" s="1"/>
  <c r="AD854" i="4" a="1"/>
  <c r="AD854" i="4" s="1"/>
  <c r="AD855" i="4" a="1"/>
  <c r="AD855" i="4" s="1"/>
  <c r="AD856" i="4" a="1"/>
  <c r="AD856" i="4" s="1"/>
  <c r="AD857" i="4" a="1"/>
  <c r="AD857" i="4" s="1"/>
  <c r="AD858" i="4" a="1"/>
  <c r="AD858" i="4" s="1"/>
  <c r="AD859" i="4" a="1"/>
  <c r="AD859" i="4" s="1"/>
  <c r="AD860" i="4" a="1"/>
  <c r="AD860" i="4" s="1"/>
  <c r="AD861" i="4" a="1"/>
  <c r="AD861" i="4" s="1"/>
  <c r="AD862" i="4" a="1"/>
  <c r="AD862" i="4" s="1"/>
  <c r="AD863" i="4" a="1"/>
  <c r="AD863" i="4" s="1"/>
  <c r="AD864" i="4" a="1"/>
  <c r="AD864" i="4" s="1"/>
  <c r="AD865" i="4" a="1"/>
  <c r="AD865" i="4" s="1"/>
  <c r="AD866" i="4" a="1"/>
  <c r="AD866" i="4" s="1"/>
  <c r="AD867" i="4" a="1"/>
  <c r="AD867" i="4" s="1"/>
  <c r="AD868" i="4" a="1"/>
  <c r="AD868" i="4" s="1"/>
  <c r="AD869" i="4" a="1"/>
  <c r="AD869" i="4" s="1"/>
  <c r="AD870" i="4" a="1"/>
  <c r="AD870" i="4" s="1"/>
  <c r="AD871" i="4" a="1"/>
  <c r="AD871" i="4" s="1"/>
  <c r="AD872" i="4" a="1"/>
  <c r="AD872" i="4" s="1"/>
  <c r="AD873" i="4" a="1"/>
  <c r="AD873" i="4" s="1"/>
  <c r="AD874" i="4" a="1"/>
  <c r="AD874" i="4" s="1"/>
  <c r="AD875" i="4" a="1"/>
  <c r="AD875" i="4" s="1"/>
  <c r="AD876" i="4" a="1"/>
  <c r="AD876" i="4" s="1"/>
  <c r="AD877" i="4" a="1"/>
  <c r="AD877" i="4" s="1"/>
  <c r="AD880" i="4" a="1"/>
  <c r="AD880" i="4" s="1"/>
  <c r="AD881" i="4" a="1"/>
  <c r="AD881" i="4" s="1"/>
  <c r="AD882" i="4" a="1"/>
  <c r="AD882" i="4" s="1"/>
  <c r="AD883" i="4" a="1"/>
  <c r="AD883" i="4" s="1"/>
  <c r="AD885" i="4" a="1"/>
  <c r="AD885" i="4" s="1"/>
  <c r="AD886" i="4" a="1"/>
  <c r="AD886" i="4" s="1"/>
  <c r="AD887" i="4" a="1"/>
  <c r="AD887" i="4" s="1"/>
  <c r="AD889" i="4" a="1"/>
  <c r="AD889" i="4" s="1"/>
  <c r="AD891" i="4" a="1"/>
  <c r="AD891" i="4" s="1"/>
  <c r="AD892" i="4" a="1"/>
  <c r="AD892" i="4" s="1"/>
  <c r="AD894" i="4" a="1"/>
  <c r="AD894" i="4" s="1"/>
  <c r="AD901" i="4" a="1"/>
  <c r="AD901" i="4" s="1"/>
  <c r="AD902" i="4" a="1"/>
  <c r="AD902" i="4" s="1"/>
  <c r="AD903" i="4" a="1"/>
  <c r="AD903" i="4" s="1"/>
  <c r="AD904" i="4" a="1"/>
  <c r="AD904" i="4" s="1"/>
  <c r="AD905" i="4" a="1"/>
  <c r="AD905" i="4" s="1"/>
  <c r="AD906" i="4" a="1"/>
  <c r="AD906" i="4" s="1"/>
  <c r="AD907" i="4" a="1"/>
  <c r="AD907" i="4" s="1"/>
  <c r="AD908" i="4" a="1"/>
  <c r="AD908" i="4" s="1"/>
  <c r="AD909" i="4" a="1"/>
  <c r="AD909" i="4" s="1"/>
  <c r="AD910" i="4" a="1"/>
  <c r="AD910" i="4" s="1"/>
  <c r="AD911" i="4" a="1"/>
  <c r="AD911" i="4" s="1"/>
  <c r="AD913" i="4" a="1"/>
  <c r="AD913" i="4" s="1"/>
  <c r="AD915" i="4" a="1"/>
  <c r="AD915" i="4" s="1"/>
  <c r="AD919" i="4" a="1"/>
  <c r="AD919" i="4" s="1"/>
  <c r="AD920" i="4" a="1"/>
  <c r="AD920" i="4" s="1"/>
  <c r="AD921" i="4" a="1"/>
  <c r="AD921" i="4" s="1"/>
  <c r="AD922" i="4" a="1"/>
  <c r="AD922" i="4" s="1"/>
  <c r="AD923" i="4" a="1"/>
  <c r="AD923" i="4" s="1"/>
  <c r="AD924" i="4" a="1"/>
  <c r="AD924" i="4" s="1"/>
  <c r="AD926" i="4" a="1"/>
  <c r="AD926" i="4" s="1"/>
  <c r="AD927" i="4" a="1"/>
  <c r="AD927" i="4" s="1"/>
  <c r="AD928" i="4" a="1"/>
  <c r="AD928" i="4" s="1"/>
  <c r="AD929" i="4" a="1"/>
  <c r="AD929" i="4" s="1"/>
  <c r="AD930" i="4" a="1"/>
  <c r="AD930" i="4" s="1"/>
  <c r="AD931" i="4" a="1"/>
  <c r="AD931" i="4" s="1"/>
  <c r="AD932" i="4" a="1"/>
  <c r="AD932" i="4" s="1"/>
  <c r="AD936" i="4" a="1"/>
  <c r="AD936" i="4" s="1"/>
  <c r="AD937" i="4" a="1"/>
  <c r="AD937" i="4" s="1"/>
  <c r="AD942" i="4" a="1"/>
  <c r="AD942" i="4" s="1"/>
  <c r="AD943" i="4" a="1"/>
  <c r="AD943" i="4" s="1"/>
  <c r="AD944" i="4" a="1"/>
  <c r="AD944" i="4" s="1"/>
  <c r="AD945" i="4" a="1"/>
  <c r="AD945" i="4" s="1"/>
  <c r="AD946" i="4" a="1"/>
  <c r="AD946" i="4" s="1"/>
  <c r="AD951" i="4" a="1"/>
  <c r="AD951" i="4" s="1"/>
  <c r="AD952" i="4" a="1"/>
  <c r="AD952" i="4" s="1"/>
  <c r="AD953" i="4" a="1"/>
  <c r="AD953" i="4" s="1"/>
  <c r="AD955" i="4" a="1"/>
  <c r="AD955" i="4" s="1"/>
  <c r="AD956" i="4" a="1"/>
  <c r="AD956" i="4" s="1"/>
  <c r="AD957" i="4" a="1"/>
  <c r="AD957" i="4" s="1"/>
  <c r="AD958" i="4" a="1"/>
  <c r="AD958" i="4" s="1"/>
  <c r="AD959" i="4" a="1"/>
  <c r="AD959" i="4" s="1"/>
  <c r="AD960" i="4" a="1"/>
  <c r="AD960" i="4" s="1"/>
  <c r="AD962" i="4" a="1"/>
  <c r="AD962" i="4" s="1"/>
  <c r="AD963" i="4" a="1"/>
  <c r="AD963" i="4" s="1"/>
  <c r="AD964" i="4" a="1"/>
  <c r="AD964" i="4" s="1"/>
  <c r="AD966" i="4" a="1"/>
  <c r="AD966" i="4" s="1"/>
  <c r="AD968" i="4" a="1"/>
  <c r="AD968" i="4" s="1"/>
  <c r="AD970" i="4" a="1"/>
  <c r="AD970" i="4" s="1"/>
  <c r="AD972" i="4" a="1"/>
  <c r="AD972" i="4" s="1"/>
  <c r="AD973" i="4" a="1"/>
  <c r="AD973" i="4" s="1"/>
  <c r="AD974" i="4" a="1"/>
  <c r="AD974" i="4" s="1"/>
  <c r="AD975" i="4" a="1"/>
  <c r="AD975" i="4" s="1"/>
  <c r="AD976" i="4" a="1"/>
  <c r="AD976" i="4" s="1"/>
  <c r="AD977" i="4" a="1"/>
  <c r="AD977" i="4" s="1"/>
  <c r="AD978" i="4" a="1"/>
  <c r="AD978" i="4" s="1"/>
  <c r="AD979" i="4" a="1"/>
  <c r="AD979" i="4" s="1"/>
  <c r="AD980" i="4" a="1"/>
  <c r="AD980" i="4" s="1"/>
  <c r="AD983" i="4" a="1"/>
  <c r="AD983" i="4" s="1"/>
  <c r="AD984" i="4" a="1"/>
  <c r="AD984" i="4" s="1"/>
  <c r="AD985" i="4" a="1"/>
  <c r="AD985" i="4" s="1"/>
  <c r="AD986" i="4" a="1"/>
  <c r="AD986" i="4" s="1"/>
  <c r="AD988" i="4" a="1"/>
  <c r="AD988" i="4" s="1"/>
  <c r="AD989" i="4" a="1"/>
  <c r="AD989" i="4" s="1"/>
  <c r="AD990" i="4" a="1"/>
  <c r="AD990" i="4" s="1"/>
  <c r="AD991" i="4" a="1"/>
  <c r="AD991" i="4" s="1"/>
  <c r="AD992" i="4" a="1"/>
  <c r="AD992" i="4" s="1"/>
  <c r="AD996" i="4" a="1"/>
  <c r="AD996" i="4" s="1"/>
  <c r="AD997" i="4" a="1"/>
  <c r="AD997" i="4" s="1"/>
  <c r="AD998" i="4" a="1"/>
  <c r="AD998" i="4" s="1"/>
  <c r="AD999" i="4" a="1"/>
  <c r="AD999" i="4" s="1"/>
  <c r="AD1000" i="4" a="1"/>
  <c r="AD1000" i="4" s="1"/>
  <c r="AD1001" i="4" a="1"/>
  <c r="AD1001" i="4" s="1"/>
  <c r="AD1002" i="4" a="1"/>
  <c r="AD1002" i="4" s="1"/>
  <c r="AD1003" i="4" a="1"/>
  <c r="AD1003" i="4" s="1"/>
  <c r="AD1006" i="4" a="1"/>
  <c r="AD1006" i="4" s="1"/>
  <c r="AD1007" i="4" a="1"/>
  <c r="AD1007" i="4" s="1"/>
  <c r="AD1009" i="4" a="1"/>
  <c r="AD1009" i="4" s="1"/>
  <c r="AD1010" i="4" a="1"/>
  <c r="AD1010" i="4" s="1"/>
  <c r="AD1011" i="4" a="1"/>
  <c r="AD1011" i="4" s="1"/>
  <c r="AD1012" i="4" a="1"/>
  <c r="AD1012" i="4" s="1"/>
  <c r="AD1013" i="4" a="1"/>
  <c r="AD1013" i="4" s="1"/>
  <c r="AD1014" i="4" a="1"/>
  <c r="AD1014" i="4" s="1"/>
  <c r="AD1015" i="4" a="1"/>
  <c r="AD1015" i="4" s="1"/>
  <c r="AD1016" i="4" a="1"/>
  <c r="AD1016" i="4" s="1"/>
  <c r="AD1017" i="4" a="1"/>
  <c r="AD1017" i="4" s="1"/>
  <c r="AD1018" i="4" a="1"/>
  <c r="AD1018" i="4" s="1"/>
  <c r="AD1019" i="4" a="1"/>
  <c r="AD1019" i="4" s="1"/>
  <c r="AD1020" i="4" a="1"/>
  <c r="AD1020" i="4" s="1"/>
  <c r="AD1021" i="4" a="1"/>
  <c r="AD1021" i="4" s="1"/>
  <c r="AD1022" i="4" a="1"/>
  <c r="AD1022" i="4" s="1"/>
  <c r="AD1023" i="4" a="1"/>
  <c r="AD1023" i="4" s="1"/>
  <c r="AD1024" i="4" a="1"/>
  <c r="AD1024" i="4" s="1"/>
  <c r="AD1027" i="4" a="1"/>
  <c r="AD1027" i="4" s="1"/>
  <c r="AD1028" i="4" a="1"/>
  <c r="AD1028" i="4" s="1"/>
  <c r="AD1029" i="4" a="1"/>
  <c r="AD1029" i="4" s="1"/>
  <c r="AD1030" i="4" a="1"/>
  <c r="AD1030" i="4" s="1"/>
  <c r="AD1031" i="4" a="1"/>
  <c r="AD1031" i="4" s="1"/>
  <c r="AD1032" i="4" a="1"/>
  <c r="AD1032" i="4" s="1"/>
  <c r="AD1034" i="4" a="1"/>
  <c r="AD1034" i="4" s="1"/>
  <c r="AD1035" i="4" a="1"/>
  <c r="AD1035" i="4" s="1"/>
  <c r="AD1037" i="4" a="1"/>
  <c r="AD1037" i="4" s="1"/>
  <c r="AD1039" i="4" a="1"/>
  <c r="AD1039" i="4" s="1"/>
  <c r="AD1040" i="4" a="1"/>
  <c r="AD1040" i="4" s="1"/>
  <c r="AD1041" i="4" a="1"/>
  <c r="AD1041" i="4" s="1"/>
  <c r="AD1042" i="4" a="1"/>
  <c r="AD1042" i="4" s="1"/>
  <c r="AD1043" i="4" a="1"/>
  <c r="AD1043" i="4" s="1"/>
  <c r="AD1044" i="4" a="1"/>
  <c r="AD1044" i="4" s="1"/>
  <c r="AD1045" i="4" a="1"/>
  <c r="AD1045" i="4" s="1"/>
  <c r="AD1046" i="4" a="1"/>
  <c r="AD1046" i="4" s="1"/>
  <c r="AD1047" i="4" a="1"/>
  <c r="AD1047" i="4" s="1"/>
  <c r="AD1048" i="4" a="1"/>
  <c r="AD1048" i="4" s="1"/>
  <c r="AD1049" i="4" a="1"/>
  <c r="AD1049" i="4" s="1"/>
  <c r="AD1050" i="4" a="1"/>
  <c r="AD1050" i="4" s="1"/>
  <c r="AD1051" i="4" a="1"/>
  <c r="AD1051" i="4" s="1"/>
  <c r="AD1052" i="4" a="1"/>
  <c r="AD1052" i="4" s="1"/>
  <c r="AD1053" i="4" a="1"/>
  <c r="AD1053" i="4" s="1"/>
  <c r="AD1054" i="4" a="1"/>
  <c r="AD1054" i="4" s="1"/>
  <c r="AD1055" i="4" a="1"/>
  <c r="AD1055" i="4" s="1"/>
  <c r="AD1056" i="4" a="1"/>
  <c r="AD1056" i="4" s="1"/>
  <c r="AD1057" i="4" a="1"/>
  <c r="AD1057" i="4" s="1"/>
  <c r="AD1059" i="4" a="1"/>
  <c r="AD1059" i="4" s="1"/>
  <c r="AD1060" i="4" a="1"/>
  <c r="AD1060" i="4" s="1"/>
  <c r="AD1061" i="4" a="1"/>
  <c r="AD1061" i="4" s="1"/>
  <c r="AD1062" i="4" a="1"/>
  <c r="AD1062" i="4" s="1"/>
  <c r="AD1063" i="4" a="1"/>
  <c r="AD1063" i="4" s="1"/>
  <c r="AD1064" i="4" a="1"/>
  <c r="AD1064" i="4" s="1"/>
  <c r="AD1065" i="4" a="1"/>
  <c r="AD1065" i="4" s="1"/>
  <c r="AD1066" i="4" a="1"/>
  <c r="AD1066" i="4" s="1"/>
  <c r="AD1067" i="4" a="1"/>
  <c r="AD1067" i="4" s="1"/>
  <c r="AD1068" i="4" a="1"/>
  <c r="AD1068" i="4" s="1"/>
  <c r="AD1069" i="4" a="1"/>
  <c r="AD1069" i="4" s="1"/>
  <c r="AD1070" i="4" a="1"/>
  <c r="AD1070" i="4" s="1"/>
  <c r="AD1073" i="4" a="1"/>
  <c r="AD1073" i="4" s="1"/>
  <c r="AD1074" i="4" a="1"/>
  <c r="AD1074" i="4" s="1"/>
  <c r="AD1075" i="4" a="1"/>
  <c r="AD1075" i="4" s="1"/>
  <c r="AD1076" i="4" a="1"/>
  <c r="AD1076" i="4" s="1"/>
  <c r="AD1078" i="4" a="1"/>
  <c r="AD1078" i="4" s="1"/>
  <c r="AD1079" i="4" a="1"/>
  <c r="AD1079" i="4" s="1"/>
  <c r="AD1080" i="4" a="1"/>
  <c r="AD1080" i="4" s="1"/>
  <c r="AD1082" i="4" a="1"/>
  <c r="AD1082" i="4" s="1"/>
  <c r="AD1087" i="4" a="1"/>
  <c r="AD1087" i="4" s="1"/>
  <c r="AD1088" i="4" a="1"/>
  <c r="AD1088" i="4" s="1"/>
  <c r="AD1090" i="4" a="1"/>
  <c r="AD1090" i="4" s="1"/>
  <c r="AD1091" i="4" a="1"/>
  <c r="AD1091" i="4" s="1"/>
  <c r="AD1092" i="4" a="1"/>
  <c r="AD1092" i="4" s="1"/>
  <c r="AD1094" i="4" a="1"/>
  <c r="AD1094" i="4" s="1"/>
  <c r="AD1097" i="4" a="1"/>
  <c r="AD1097" i="4" s="1"/>
  <c r="AD1099" i="4" a="1"/>
  <c r="AD1099" i="4" s="1"/>
  <c r="AD1102" i="4" a="1"/>
  <c r="AD1102" i="4" s="1"/>
  <c r="AD1103" i="4" a="1"/>
  <c r="AD1103" i="4" s="1"/>
  <c r="AD1104" i="4" a="1"/>
  <c r="AD1104" i="4" s="1"/>
  <c r="AD1106" i="4" a="1"/>
  <c r="AD1106" i="4" s="1"/>
  <c r="AD1107" i="4" a="1"/>
  <c r="AD1107" i="4" s="1"/>
  <c r="AD1108" i="4" a="1"/>
  <c r="AD1108" i="4" s="1"/>
  <c r="AD1110" i="4" a="1"/>
  <c r="AD1110" i="4" s="1"/>
  <c r="AD1112" i="4" a="1"/>
  <c r="AD1112" i="4" s="1"/>
  <c r="AD1113" i="4" a="1"/>
  <c r="AD1113" i="4" s="1"/>
  <c r="AD1114" i="4" a="1"/>
  <c r="AD1114" i="4" s="1"/>
  <c r="AD1116" i="4" a="1"/>
  <c r="AD1116" i="4" s="1"/>
  <c r="AD1117" i="4" a="1"/>
  <c r="AD1117" i="4" s="1"/>
  <c r="AD1118" i="4" a="1"/>
  <c r="AD1118" i="4" s="1"/>
  <c r="AD1119" i="4" a="1"/>
  <c r="AD1119" i="4" s="1"/>
  <c r="AD1120" i="4" a="1"/>
  <c r="AD1120" i="4" s="1"/>
  <c r="AD1121" i="4" a="1"/>
  <c r="AD1121" i="4" s="1"/>
  <c r="AD1122" i="4" a="1"/>
  <c r="AD1122" i="4" s="1"/>
  <c r="AD1123" i="4" a="1"/>
  <c r="AD1123" i="4" s="1"/>
  <c r="AD1124" i="4" a="1"/>
  <c r="AD1124" i="4" s="1"/>
  <c r="AD1125" i="4" a="1"/>
  <c r="AD1125" i="4" s="1"/>
  <c r="AD1126" i="4" a="1"/>
  <c r="AD1126" i="4" s="1"/>
  <c r="AD1127" i="4" a="1"/>
  <c r="AD1127" i="4" s="1"/>
  <c r="AD1128" i="4" a="1"/>
  <c r="AD1128" i="4" s="1"/>
  <c r="AD1129" i="4" a="1"/>
  <c r="AD1129" i="4" s="1"/>
  <c r="AD1131" i="4" a="1"/>
  <c r="AD1131" i="4" s="1"/>
  <c r="AD1133" i="4" a="1"/>
  <c r="AD1133" i="4" s="1"/>
  <c r="AD1134" i="4" a="1"/>
  <c r="AD1134" i="4" s="1"/>
  <c r="AD1135" i="4" a="1"/>
  <c r="AD1135" i="4" s="1"/>
  <c r="AD1136" i="4" a="1"/>
  <c r="AD1136" i="4" s="1"/>
  <c r="AD1137" i="4" a="1"/>
  <c r="AD1137" i="4" s="1"/>
  <c r="AD1138" i="4" a="1"/>
  <c r="AD1138" i="4" s="1"/>
  <c r="AD1139" i="4" a="1"/>
  <c r="AD1139" i="4" s="1"/>
  <c r="AD1140" i="4" a="1"/>
  <c r="AD1140" i="4" s="1"/>
  <c r="AD1141" i="4" a="1"/>
  <c r="AD1141" i="4" s="1"/>
  <c r="AD1142" i="4" a="1"/>
  <c r="AD1142" i="4" s="1"/>
  <c r="AD1143" i="4" a="1"/>
  <c r="AD1143" i="4" s="1"/>
  <c r="AD1144" i="4" a="1"/>
  <c r="AD1144" i="4" s="1"/>
  <c r="AD1145" i="4" a="1"/>
  <c r="AD1145" i="4" s="1"/>
  <c r="AD1146" i="4" a="1"/>
  <c r="AD1146" i="4" s="1"/>
  <c r="AD1147" i="4" a="1"/>
  <c r="AD1147" i="4" s="1"/>
  <c r="AD1148" i="4" a="1"/>
  <c r="AD1148" i="4" s="1"/>
  <c r="AD1149" i="4" a="1"/>
  <c r="AD1149" i="4" s="1"/>
  <c r="AD1150" i="4" a="1"/>
  <c r="AD1150" i="4" s="1"/>
  <c r="AD1151" i="4" a="1"/>
  <c r="AD1151" i="4" s="1"/>
  <c r="AD1152" i="4" a="1"/>
  <c r="AD1152" i="4" s="1"/>
  <c r="AD1153" i="4" a="1"/>
  <c r="AD1153" i="4" s="1"/>
  <c r="AD1154" i="4" a="1"/>
  <c r="AD1154" i="4" s="1"/>
  <c r="AD1155" i="4" a="1"/>
  <c r="AD1155" i="4" s="1"/>
  <c r="AD1156" i="4" a="1"/>
  <c r="AD1156" i="4" s="1"/>
  <c r="AD1157" i="4" a="1"/>
  <c r="AD1157" i="4" s="1"/>
  <c r="AD1158" i="4" a="1"/>
  <c r="AD1158" i="4" s="1"/>
  <c r="AD1159" i="4" a="1"/>
  <c r="AD1159" i="4" s="1"/>
  <c r="AD1161" i="4" a="1"/>
  <c r="AD1161" i="4" s="1"/>
  <c r="AD1162" i="4" a="1"/>
  <c r="AD1162" i="4" s="1"/>
  <c r="AD1163" i="4" a="1"/>
  <c r="AD1163" i="4" s="1"/>
  <c r="AD1164" i="4" a="1"/>
  <c r="AD1164" i="4" s="1"/>
  <c r="AD1165" i="4" a="1"/>
  <c r="AD1165" i="4" s="1"/>
  <c r="T200" i="4"/>
  <c r="T233" i="4"/>
  <c r="T265" i="4"/>
  <c r="T297" i="4"/>
  <c r="T553" i="4"/>
  <c r="T585" i="4"/>
  <c r="T617" i="4"/>
  <c r="T701" i="4"/>
  <c r="T717" i="4"/>
  <c r="T749" i="4"/>
  <c r="T765" i="4"/>
  <c r="T845" i="4"/>
  <c r="T893" i="4"/>
  <c r="T909" i="4"/>
  <c r="T925" i="4"/>
  <c r="T941" i="4"/>
  <c r="T957" i="4"/>
  <c r="T972" i="4"/>
  <c r="T985" i="4"/>
  <c r="T997" i="4"/>
  <c r="T1033" i="4"/>
  <c r="T1041" i="4"/>
  <c r="T1049" i="4"/>
  <c r="T1065" i="4"/>
  <c r="T1081" i="4"/>
  <c r="T1089" i="4"/>
  <c r="T1113" i="4"/>
  <c r="T1129" i="4"/>
  <c r="T1161" i="4"/>
  <c r="L3" i="12"/>
  <c r="T813" i="4" s="1"/>
  <c r="L6" i="12"/>
  <c r="L7" i="12"/>
  <c r="L9" i="12"/>
  <c r="L11" i="12"/>
  <c r="L14" i="12"/>
  <c r="L15" i="12"/>
  <c r="L17" i="12"/>
  <c r="L19" i="12"/>
  <c r="L22" i="12"/>
  <c r="T1137" i="4" s="1"/>
  <c r="L23" i="12"/>
  <c r="L25" i="12"/>
  <c r="L27" i="12"/>
  <c r="L30" i="12"/>
  <c r="L31" i="12"/>
  <c r="L33" i="12"/>
  <c r="L35" i="12"/>
  <c r="L38" i="12"/>
  <c r="L39" i="12"/>
  <c r="L41" i="12"/>
  <c r="L43" i="12"/>
  <c r="L46" i="12"/>
  <c r="L47" i="12"/>
  <c r="L49" i="12"/>
  <c r="L51" i="12"/>
  <c r="L54" i="12"/>
  <c r="L55" i="12"/>
  <c r="L57" i="12"/>
  <c r="L59" i="12"/>
  <c r="L62" i="12"/>
  <c r="L63" i="12"/>
  <c r="L65" i="12"/>
  <c r="L67" i="12"/>
  <c r="L70" i="12"/>
  <c r="T861" i="4" s="1"/>
  <c r="L71" i="12"/>
  <c r="L73" i="12"/>
  <c r="L75" i="12"/>
  <c r="L78" i="12"/>
  <c r="L79" i="12"/>
  <c r="L81" i="12"/>
  <c r="L83" i="12"/>
  <c r="L86" i="12"/>
  <c r="L87" i="12"/>
  <c r="L89" i="12"/>
  <c r="L91" i="12"/>
  <c r="T425" i="4" s="1"/>
  <c r="L94" i="12"/>
  <c r="L95" i="12"/>
  <c r="L2" i="12"/>
  <c r="K2" i="12" a="1"/>
  <c r="K2" i="12" s="1"/>
  <c r="T25" i="4" s="1"/>
  <c r="F122" i="12"/>
  <c r="B638" i="4" s="1"/>
  <c r="E2" i="12" a="1"/>
  <c r="C2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F18" i="12" s="1"/>
  <c r="C56" i="12"/>
  <c r="C57" i="12"/>
  <c r="C58" i="12"/>
  <c r="C59" i="12"/>
  <c r="C60" i="12"/>
  <c r="C61" i="12"/>
  <c r="C62" i="12"/>
  <c r="C63" i="12"/>
  <c r="C64" i="12"/>
  <c r="F24" i="12" s="1"/>
  <c r="C65" i="12"/>
  <c r="C66" i="12"/>
  <c r="C67" i="12"/>
  <c r="C68" i="12"/>
  <c r="C69" i="12"/>
  <c r="C70" i="12"/>
  <c r="C71" i="12"/>
  <c r="C72" i="12"/>
  <c r="F32" i="12" s="1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F50" i="12" s="1"/>
  <c r="C94" i="12"/>
  <c r="C95" i="12"/>
  <c r="C96" i="12"/>
  <c r="C97" i="12"/>
  <c r="C98" i="12"/>
  <c r="C99" i="12"/>
  <c r="C100" i="12"/>
  <c r="C101" i="12"/>
  <c r="F58" i="12" s="1"/>
  <c r="B955" i="4" s="1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F64" i="12" s="1"/>
  <c r="C120" i="12"/>
  <c r="C121" i="12"/>
  <c r="C122" i="12"/>
  <c r="C123" i="12"/>
  <c r="C124" i="12"/>
  <c r="C125" i="12"/>
  <c r="C126" i="12"/>
  <c r="C127" i="12"/>
  <c r="F72" i="12" s="1"/>
  <c r="B469" i="4" s="1"/>
  <c r="C128" i="12"/>
  <c r="C129" i="12"/>
  <c r="C130" i="12"/>
  <c r="C131" i="12"/>
  <c r="C132" i="12"/>
  <c r="C133" i="12"/>
  <c r="C134" i="12"/>
  <c r="C135" i="12"/>
  <c r="F80" i="12" s="1"/>
  <c r="C136" i="12"/>
  <c r="C137" i="12"/>
  <c r="C138" i="12"/>
  <c r="C139" i="12"/>
  <c r="C140" i="12"/>
  <c r="C141" i="12"/>
  <c r="C142" i="12"/>
  <c r="C143" i="12"/>
  <c r="F88" i="12" s="1"/>
  <c r="C144" i="12"/>
  <c r="C145" i="12"/>
  <c r="C146" i="12"/>
  <c r="C147" i="12"/>
  <c r="C148" i="12"/>
  <c r="C149" i="12"/>
  <c r="C150" i="12"/>
  <c r="C151" i="12"/>
  <c r="C152" i="12"/>
  <c r="C153" i="12"/>
  <c r="C154" i="12"/>
  <c r="C155" i="12"/>
  <c r="C156" i="12"/>
  <c r="C157" i="12"/>
  <c r="C158" i="12"/>
  <c r="C159" i="12"/>
  <c r="C160" i="12"/>
  <c r="C161" i="12"/>
  <c r="C162" i="12"/>
  <c r="C163" i="12"/>
  <c r="C164" i="12"/>
  <c r="C165" i="12"/>
  <c r="C166" i="12"/>
  <c r="C167" i="12"/>
  <c r="C168" i="12"/>
  <c r="C169" i="12"/>
  <c r="C170" i="12"/>
  <c r="C171" i="12"/>
  <c r="C172" i="12"/>
  <c r="C173" i="12"/>
  <c r="C174" i="12"/>
  <c r="C175" i="12"/>
  <c r="C176" i="12"/>
  <c r="C177" i="12"/>
  <c r="C178" i="12"/>
  <c r="C179" i="12"/>
  <c r="C180" i="12"/>
  <c r="C181" i="12"/>
  <c r="C182" i="12"/>
  <c r="C183" i="12"/>
  <c r="C184" i="12"/>
  <c r="C185" i="12"/>
  <c r="C186" i="12"/>
  <c r="C187" i="12"/>
  <c r="C188" i="12"/>
  <c r="C189" i="12"/>
  <c r="C190" i="12"/>
  <c r="C191" i="12"/>
  <c r="C192" i="12"/>
  <c r="C193" i="12"/>
  <c r="C194" i="12"/>
  <c r="C195" i="12"/>
  <c r="C196" i="12"/>
  <c r="C197" i="12"/>
  <c r="C198" i="12"/>
  <c r="C199" i="12"/>
  <c r="C200" i="12"/>
  <c r="C201" i="12"/>
  <c r="C202" i="12"/>
  <c r="C203" i="12"/>
  <c r="C204" i="12"/>
  <c r="C205" i="12"/>
  <c r="C206" i="12"/>
  <c r="C207" i="12"/>
  <c r="F120" i="12" s="1"/>
  <c r="C208" i="12"/>
  <c r="C209" i="12"/>
  <c r="C210" i="12"/>
  <c r="C211" i="12"/>
  <c r="C212" i="12"/>
  <c r="C213" i="12"/>
  <c r="C214" i="12"/>
  <c r="C215" i="12"/>
  <c r="F128" i="12" s="1"/>
  <c r="C216" i="12"/>
  <c r="C217" i="12"/>
  <c r="C218" i="12"/>
  <c r="C219" i="12"/>
  <c r="C220" i="12"/>
  <c r="C221" i="12"/>
  <c r="C222" i="12"/>
  <c r="C223" i="12"/>
  <c r="C224" i="12"/>
  <c r="C225" i="12"/>
  <c r="C226" i="12"/>
  <c r="C227" i="12"/>
  <c r="C228" i="12"/>
  <c r="C229" i="12"/>
  <c r="C230" i="12"/>
  <c r="C231" i="12"/>
  <c r="C232" i="12"/>
  <c r="C233" i="12"/>
  <c r="C234" i="12"/>
  <c r="C235" i="12"/>
  <c r="C236" i="12"/>
  <c r="C237" i="12"/>
  <c r="C238" i="12"/>
  <c r="C239" i="12"/>
  <c r="C240" i="12"/>
  <c r="C241" i="12"/>
  <c r="C242" i="12"/>
  <c r="C243" i="12"/>
  <c r="C244" i="12"/>
  <c r="C245" i="12"/>
  <c r="C246" i="12"/>
  <c r="C247" i="12"/>
  <c r="C248" i="12"/>
  <c r="C249" i="12"/>
  <c r="C250" i="12"/>
  <c r="C251" i="12"/>
  <c r="C252" i="12"/>
  <c r="C253" i="12"/>
  <c r="C254" i="12"/>
  <c r="C255" i="12"/>
  <c r="C256" i="12"/>
  <c r="C257" i="12"/>
  <c r="C258" i="12"/>
  <c r="C259" i="12"/>
  <c r="C260" i="12"/>
  <c r="C261" i="12"/>
  <c r="C262" i="12"/>
  <c r="C263" i="12"/>
  <c r="C264" i="12"/>
  <c r="C265" i="12"/>
  <c r="C266" i="12"/>
  <c r="C267" i="12"/>
  <c r="C268" i="12"/>
  <c r="C269" i="12"/>
  <c r="C270" i="12"/>
  <c r="C271" i="12"/>
  <c r="C272" i="12"/>
  <c r="C273" i="12"/>
  <c r="C274" i="12"/>
  <c r="C275" i="12"/>
  <c r="C276" i="12"/>
  <c r="C277" i="12"/>
  <c r="C278" i="12"/>
  <c r="C279" i="12"/>
  <c r="C280" i="12"/>
  <c r="C281" i="12"/>
  <c r="C282" i="12"/>
  <c r="C283" i="12"/>
  <c r="C284" i="12"/>
  <c r="C285" i="12"/>
  <c r="C286" i="12"/>
  <c r="C287" i="12"/>
  <c r="C288" i="12"/>
  <c r="C289" i="12"/>
  <c r="C290" i="12"/>
  <c r="C291" i="12"/>
  <c r="C292" i="12"/>
  <c r="C293" i="12"/>
  <c r="C294" i="12"/>
  <c r="C295" i="12"/>
  <c r="C296" i="12"/>
  <c r="C297" i="12"/>
  <c r="C298" i="12"/>
  <c r="C299" i="12"/>
  <c r="C300" i="12"/>
  <c r="C301" i="12"/>
  <c r="C302" i="12"/>
  <c r="C303" i="12"/>
  <c r="C304" i="12"/>
  <c r="C305" i="12"/>
  <c r="C306" i="12"/>
  <c r="C307" i="12"/>
  <c r="C308" i="12"/>
  <c r="C309" i="12"/>
  <c r="C310" i="12"/>
  <c r="C311" i="12"/>
  <c r="C312" i="12"/>
  <c r="C313" i="12"/>
  <c r="C314" i="12"/>
  <c r="C315" i="12"/>
  <c r="C316" i="12"/>
  <c r="C317" i="12"/>
  <c r="C318" i="12"/>
  <c r="C319" i="12"/>
  <c r="C320" i="12"/>
  <c r="C321" i="12"/>
  <c r="C322" i="12"/>
  <c r="C323" i="12"/>
  <c r="C324" i="12"/>
  <c r="C325" i="12"/>
  <c r="C326" i="12"/>
  <c r="C327" i="12"/>
  <c r="C328" i="12"/>
  <c r="C329" i="12"/>
  <c r="C330" i="12"/>
  <c r="F138" i="12" s="1"/>
  <c r="C331" i="12"/>
  <c r="D179" i="3" a="1"/>
  <c r="D179" i="3" s="1"/>
  <c r="D158" i="3" a="1"/>
  <c r="D158" i="3" s="1"/>
  <c r="D104" i="3" a="1"/>
  <c r="D104" i="3" s="1"/>
  <c r="D86" i="3" a="1"/>
  <c r="D86" i="3" s="1"/>
  <c r="T1162" i="4" l="1"/>
  <c r="T1146" i="4"/>
  <c r="T1138" i="4"/>
  <c r="T1130" i="4"/>
  <c r="T1122" i="4"/>
  <c r="T1114" i="4"/>
  <c r="T1106" i="4"/>
  <c r="T1090" i="4"/>
  <c r="T1058" i="4"/>
  <c r="T1050" i="4"/>
  <c r="T1042" i="4"/>
  <c r="T1034" i="4"/>
  <c r="T1025" i="4"/>
  <c r="T1012" i="4"/>
  <c r="T973" i="4"/>
  <c r="T942" i="4"/>
  <c r="T910" i="4"/>
  <c r="T894" i="4"/>
  <c r="T878" i="4"/>
  <c r="T862" i="4"/>
  <c r="T830" i="4"/>
  <c r="T798" i="4"/>
  <c r="T782" i="4"/>
  <c r="T766" i="4"/>
  <c r="T750" i="4"/>
  <c r="T718" i="4"/>
  <c r="T650" i="4"/>
  <c r="T554" i="4"/>
  <c r="T522" i="4"/>
  <c r="T490" i="4"/>
  <c r="T426" i="4"/>
  <c r="T362" i="4"/>
  <c r="T330" i="4"/>
  <c r="T298" i="4"/>
  <c r="T266" i="4"/>
  <c r="T234" i="4"/>
  <c r="T201" i="4"/>
  <c r="T169" i="4"/>
  <c r="T137" i="4"/>
  <c r="T105" i="4"/>
  <c r="T73" i="4"/>
  <c r="T9" i="4"/>
  <c r="T104" i="4"/>
  <c r="T72" i="4"/>
  <c r="T40" i="4"/>
  <c r="T8" i="4"/>
  <c r="L93" i="12"/>
  <c r="L85" i="12"/>
  <c r="T660" i="4" s="1"/>
  <c r="L77" i="12"/>
  <c r="T732" i="4" s="1"/>
  <c r="L69" i="12"/>
  <c r="T1074" i="4" s="1"/>
  <c r="L61" i="12"/>
  <c r="T1083" i="4" s="1"/>
  <c r="L53" i="12"/>
  <c r="T152" i="4" s="1"/>
  <c r="L45" i="12"/>
  <c r="L37" i="12"/>
  <c r="T489" i="4" s="1"/>
  <c r="L29" i="12"/>
  <c r="L21" i="12"/>
  <c r="T136" i="4" s="1"/>
  <c r="L13" i="12"/>
  <c r="T1145" i="4" s="1"/>
  <c r="L5" i="12"/>
  <c r="T1160" i="4"/>
  <c r="T1152" i="4"/>
  <c r="T1128" i="4"/>
  <c r="T1120" i="4"/>
  <c r="T1112" i="4"/>
  <c r="T1096" i="4"/>
  <c r="T1088" i="4"/>
  <c r="T1072" i="4"/>
  <c r="T1056" i="4"/>
  <c r="T1048" i="4"/>
  <c r="T1040" i="4"/>
  <c r="T1021" i="4"/>
  <c r="T1009" i="4"/>
  <c r="T982" i="4"/>
  <c r="T971" i="4"/>
  <c r="T956" i="4"/>
  <c r="T908" i="4"/>
  <c r="T876" i="4"/>
  <c r="T860" i="4"/>
  <c r="T844" i="4"/>
  <c r="T828" i="4"/>
  <c r="T812" i="4"/>
  <c r="T796" i="4"/>
  <c r="T780" i="4"/>
  <c r="T764" i="4"/>
  <c r="T748" i="4"/>
  <c r="T716" i="4"/>
  <c r="T700" i="4"/>
  <c r="T680" i="4"/>
  <c r="T616" i="4"/>
  <c r="T584" i="4"/>
  <c r="T552" i="4"/>
  <c r="T520" i="4"/>
  <c r="T488" i="4"/>
  <c r="T424" i="4"/>
  <c r="T392" i="4"/>
  <c r="T360" i="4"/>
  <c r="T328" i="4"/>
  <c r="T296" i="4"/>
  <c r="T264" i="4"/>
  <c r="T232" i="4"/>
  <c r="T167" i="4"/>
  <c r="T135" i="4"/>
  <c r="T103" i="4"/>
  <c r="T71" i="4"/>
  <c r="T39" i="4"/>
  <c r="T7" i="4"/>
  <c r="T393" i="4"/>
  <c r="L92" i="12"/>
  <c r="T1097" i="4" s="1"/>
  <c r="L84" i="12"/>
  <c r="T361" i="4" s="1"/>
  <c r="L76" i="12"/>
  <c r="T702" i="4" s="1"/>
  <c r="L68" i="12"/>
  <c r="T366" i="4" s="1"/>
  <c r="L60" i="12"/>
  <c r="T329" i="4" s="1"/>
  <c r="L52" i="12"/>
  <c r="T940" i="4" s="1"/>
  <c r="L44" i="12"/>
  <c r="L36" i="12"/>
  <c r="T661" i="4" s="1"/>
  <c r="L28" i="12"/>
  <c r="T627" i="4" s="1"/>
  <c r="L20" i="12"/>
  <c r="T1136" i="4" s="1"/>
  <c r="L12" i="12"/>
  <c r="T1140" i="4" s="1"/>
  <c r="L4" i="12"/>
  <c r="T32" i="4" s="1"/>
  <c r="T1159" i="4"/>
  <c r="T1151" i="4"/>
  <c r="T1143" i="4"/>
  <c r="T1135" i="4"/>
  <c r="T1127" i="4"/>
  <c r="T1119" i="4"/>
  <c r="T1111" i="4"/>
  <c r="T1103" i="4"/>
  <c r="T1095" i="4"/>
  <c r="T1087" i="4"/>
  <c r="T1079" i="4"/>
  <c r="T1071" i="4"/>
  <c r="T1063" i="4"/>
  <c r="T1055" i="4"/>
  <c r="T1047" i="4"/>
  <c r="T1039" i="4"/>
  <c r="T1020" i="4"/>
  <c r="T995" i="4"/>
  <c r="T969" i="4"/>
  <c r="T955" i="4"/>
  <c r="T939" i="4"/>
  <c r="T923" i="4"/>
  <c r="T907" i="4"/>
  <c r="T891" i="4"/>
  <c r="T875" i="4"/>
  <c r="T859" i="4"/>
  <c r="T827" i="4"/>
  <c r="T811" i="4"/>
  <c r="T795" i="4"/>
  <c r="T779" i="4"/>
  <c r="T763" i="4"/>
  <c r="T747" i="4"/>
  <c r="T731" i="4"/>
  <c r="T715" i="4"/>
  <c r="T699" i="4"/>
  <c r="T679" i="4"/>
  <c r="T647" i="4"/>
  <c r="T615" i="4"/>
  <c r="T583" i="4"/>
  <c r="T551" i="4"/>
  <c r="T519" i="4"/>
  <c r="T487" i="4"/>
  <c r="T455" i="4"/>
  <c r="T423" i="4"/>
  <c r="T391" i="4"/>
  <c r="T359" i="4"/>
  <c r="T327" i="4"/>
  <c r="T295" i="4"/>
  <c r="T231" i="4"/>
  <c r="T198" i="4"/>
  <c r="T166" i="4"/>
  <c r="T102" i="4"/>
  <c r="T70" i="4"/>
  <c r="T38" i="4"/>
  <c r="T6" i="4"/>
  <c r="T1158" i="4"/>
  <c r="T1150" i="4"/>
  <c r="T1134" i="4"/>
  <c r="T1126" i="4"/>
  <c r="T1118" i="4"/>
  <c r="T1086" i="4"/>
  <c r="T1078" i="4"/>
  <c r="T1070" i="4"/>
  <c r="T1062" i="4"/>
  <c r="T1054" i="4"/>
  <c r="T1046" i="4"/>
  <c r="T1038" i="4"/>
  <c r="T1019" i="4"/>
  <c r="T980" i="4"/>
  <c r="T950" i="4"/>
  <c r="T934" i="4"/>
  <c r="T918" i="4"/>
  <c r="T902" i="4"/>
  <c r="T886" i="4"/>
  <c r="T870" i="4"/>
  <c r="T854" i="4"/>
  <c r="T838" i="4"/>
  <c r="T822" i="4"/>
  <c r="T806" i="4"/>
  <c r="T758" i="4"/>
  <c r="T726" i="4"/>
  <c r="T710" i="4"/>
  <c r="T694" i="4"/>
  <c r="T666" i="4"/>
  <c r="T634" i="4"/>
  <c r="T602" i="4"/>
  <c r="T570" i="4"/>
  <c r="T538" i="4"/>
  <c r="T506" i="4"/>
  <c r="T474" i="4"/>
  <c r="T442" i="4"/>
  <c r="T410" i="4"/>
  <c r="T378" i="4"/>
  <c r="T346" i="4"/>
  <c r="T314" i="4"/>
  <c r="T282" i="4"/>
  <c r="T250" i="4"/>
  <c r="T185" i="4"/>
  <c r="T153" i="4"/>
  <c r="T89" i="4"/>
  <c r="T57" i="4"/>
  <c r="T217" i="4"/>
  <c r="T5" i="4"/>
  <c r="T10" i="4"/>
  <c r="T18" i="4"/>
  <c r="T26" i="4"/>
  <c r="T42" i="4"/>
  <c r="T50" i="4"/>
  <c r="T58" i="4"/>
  <c r="T66" i="4"/>
  <c r="T74" i="4"/>
  <c r="T82" i="4"/>
  <c r="T90" i="4"/>
  <c r="T106" i="4"/>
  <c r="T114" i="4"/>
  <c r="T122" i="4"/>
  <c r="T130" i="4"/>
  <c r="T138" i="4"/>
  <c r="T146" i="4"/>
  <c r="T154" i="4"/>
  <c r="T162" i="4"/>
  <c r="T178" i="4"/>
  <c r="T186" i="4"/>
  <c r="T194" i="4"/>
  <c r="T202" i="4"/>
  <c r="T210" i="4"/>
  <c r="T219" i="4"/>
  <c r="T235" i="4"/>
  <c r="T243" i="4"/>
  <c r="T251" i="4"/>
  <c r="T259" i="4"/>
  <c r="T267" i="4"/>
  <c r="T275" i="4"/>
  <c r="T283" i="4"/>
  <c r="T291" i="4"/>
  <c r="T299" i="4"/>
  <c r="T307" i="4"/>
  <c r="T315" i="4"/>
  <c r="T323" i="4"/>
  <c r="T339" i="4"/>
  <c r="T347" i="4"/>
  <c r="T363" i="4"/>
  <c r="T371" i="4"/>
  <c r="T379" i="4"/>
  <c r="T387" i="4"/>
  <c r="T395" i="4"/>
  <c r="T403" i="4"/>
  <c r="T411" i="4"/>
  <c r="T419" i="4"/>
  <c r="T427" i="4"/>
  <c r="T435" i="4"/>
  <c r="T443" i="4"/>
  <c r="T451" i="4"/>
  <c r="T459" i="4"/>
  <c r="T467" i="4"/>
  <c r="T475" i="4"/>
  <c r="T483" i="4"/>
  <c r="T491" i="4"/>
  <c r="T499" i="4"/>
  <c r="T507" i="4"/>
  <c r="T515" i="4"/>
  <c r="T523" i="4"/>
  <c r="T531" i="4"/>
  <c r="T547" i="4"/>
  <c r="T555" i="4"/>
  <c r="T563" i="4"/>
  <c r="T571" i="4"/>
  <c r="T579" i="4"/>
  <c r="T587" i="4"/>
  <c r="T595" i="4"/>
  <c r="T611" i="4"/>
  <c r="T619" i="4"/>
  <c r="T635" i="4"/>
  <c r="T643" i="4"/>
  <c r="T651" i="4"/>
  <c r="T659" i="4"/>
  <c r="T675" i="4"/>
  <c r="T683" i="4"/>
  <c r="T11" i="4"/>
  <c r="T19" i="4"/>
  <c r="T27" i="4"/>
  <c r="T35" i="4"/>
  <c r="T43" i="4"/>
  <c r="T51" i="4"/>
  <c r="T59" i="4"/>
  <c r="T67" i="4"/>
  <c r="T83" i="4"/>
  <c r="T91" i="4"/>
  <c r="T99" i="4"/>
  <c r="T115" i="4"/>
  <c r="T123" i="4"/>
  <c r="T131" i="4"/>
  <c r="T147" i="4"/>
  <c r="T155" i="4"/>
  <c r="T163" i="4"/>
  <c r="T171" i="4"/>
  <c r="T179" i="4"/>
  <c r="T203" i="4"/>
  <c r="T211" i="4"/>
  <c r="T220" i="4"/>
  <c r="T228" i="4"/>
  <c r="T236" i="4"/>
  <c r="T244" i="4"/>
  <c r="T260" i="4"/>
  <c r="T268" i="4"/>
  <c r="T276" i="4"/>
  <c r="T284" i="4"/>
  <c r="T292" i="4"/>
  <c r="T300" i="4"/>
  <c r="T308" i="4"/>
  <c r="T316" i="4"/>
  <c r="T324" i="4"/>
  <c r="T332" i="4"/>
  <c r="T340" i="4"/>
  <c r="T348" i="4"/>
  <c r="T356" i="4"/>
  <c r="T364" i="4"/>
  <c r="T372" i="4"/>
  <c r="T380" i="4"/>
  <c r="T388" i="4"/>
  <c r="T396" i="4"/>
  <c r="T404" i="4"/>
  <c r="T412" i="4"/>
  <c r="T420" i="4"/>
  <c r="T428" i="4"/>
  <c r="T436" i="4"/>
  <c r="T444" i="4"/>
  <c r="T452" i="4"/>
  <c r="T460" i="4"/>
  <c r="T468" i="4"/>
  <c r="T476" i="4"/>
  <c r="T484" i="4"/>
  <c r="T492" i="4"/>
  <c r="T500" i="4"/>
  <c r="T516" i="4"/>
  <c r="T524" i="4"/>
  <c r="T532" i="4"/>
  <c r="T540" i="4"/>
  <c r="T548" i="4"/>
  <c r="T556" i="4"/>
  <c r="T564" i="4"/>
  <c r="T572" i="4"/>
  <c r="T580" i="4"/>
  <c r="T588" i="4"/>
  <c r="T596" i="4"/>
  <c r="T604" i="4"/>
  <c r="T612" i="4"/>
  <c r="T620" i="4"/>
  <c r="T628" i="4"/>
  <c r="T644" i="4"/>
  <c r="T676" i="4"/>
  <c r="T684" i="4"/>
  <c r="T12" i="4"/>
  <c r="T20" i="4"/>
  <c r="T28" i="4"/>
  <c r="T36" i="4"/>
  <c r="T44" i="4"/>
  <c r="T52" i="4"/>
  <c r="T60" i="4"/>
  <c r="T68" i="4"/>
  <c r="T76" i="4"/>
  <c r="T84" i="4"/>
  <c r="T92" i="4"/>
  <c r="T100" i="4"/>
  <c r="T108" i="4"/>
  <c r="T116" i="4"/>
  <c r="T124" i="4"/>
  <c r="T140" i="4"/>
  <c r="T148" i="4"/>
  <c r="T156" i="4"/>
  <c r="T164" i="4"/>
  <c r="T172" i="4"/>
  <c r="T180" i="4"/>
  <c r="T188" i="4"/>
  <c r="T196" i="4"/>
  <c r="T204" i="4"/>
  <c r="T221" i="4"/>
  <c r="T229" i="4"/>
  <c r="T237" i="4"/>
  <c r="T245" i="4"/>
  <c r="T253" i="4"/>
  <c r="T261" i="4"/>
  <c r="T269" i="4"/>
  <c r="T277" i="4"/>
  <c r="T285" i="4"/>
  <c r="T293" i="4"/>
  <c r="T301" i="4"/>
  <c r="T309" i="4"/>
  <c r="T317" i="4"/>
  <c r="T325" i="4"/>
  <c r="T333" i="4"/>
  <c r="T341" i="4"/>
  <c r="T349" i="4"/>
  <c r="T357" i="4"/>
  <c r="T365" i="4"/>
  <c r="T381" i="4"/>
  <c r="T389" i="4"/>
  <c r="T413" i="4"/>
  <c r="T421" i="4"/>
  <c r="T429" i="4"/>
  <c r="T445" i="4"/>
  <c r="T453" i="4"/>
  <c r="T461" i="4"/>
  <c r="T469" i="4"/>
  <c r="T477" i="4"/>
  <c r="T493" i="4"/>
  <c r="T509" i="4"/>
  <c r="T517" i="4"/>
  <c r="T525" i="4"/>
  <c r="T533" i="4"/>
  <c r="T541" i="4"/>
  <c r="T549" i="4"/>
  <c r="T557" i="4"/>
  <c r="T565" i="4"/>
  <c r="T573" i="4"/>
  <c r="T581" i="4"/>
  <c r="T589" i="4"/>
  <c r="T597" i="4"/>
  <c r="T605" i="4"/>
  <c r="T613" i="4"/>
  <c r="T621" i="4"/>
  <c r="T629" i="4"/>
  <c r="T645" i="4"/>
  <c r="T653" i="4"/>
  <c r="T669" i="4"/>
  <c r="T677" i="4"/>
  <c r="T685" i="4"/>
  <c r="T13" i="4"/>
  <c r="T21" i="4"/>
  <c r="T29" i="4"/>
  <c r="T53" i="4"/>
  <c r="T61" i="4"/>
  <c r="T69" i="4"/>
  <c r="T77" i="4"/>
  <c r="T85" i="4"/>
  <c r="T101" i="4"/>
  <c r="T109" i="4"/>
  <c r="T117" i="4"/>
  <c r="T125" i="4"/>
  <c r="T133" i="4"/>
  <c r="T141" i="4"/>
  <c r="T149" i="4"/>
  <c r="T165" i="4"/>
  <c r="T173" i="4"/>
  <c r="T181" i="4"/>
  <c r="T189" i="4"/>
  <c r="T197" i="4"/>
  <c r="T205" i="4"/>
  <c r="T213" i="4"/>
  <c r="T222" i="4"/>
  <c r="T230" i="4"/>
  <c r="T238" i="4"/>
  <c r="T246" i="4"/>
  <c r="T254" i="4"/>
  <c r="T262" i="4"/>
  <c r="T270" i="4"/>
  <c r="T278" i="4"/>
  <c r="T286" i="4"/>
  <c r="T302" i="4"/>
  <c r="T310" i="4"/>
  <c r="T318" i="4"/>
  <c r="T326" i="4"/>
  <c r="T334" i="4"/>
  <c r="T342" i="4"/>
  <c r="T350" i="4"/>
  <c r="T374" i="4"/>
  <c r="T382" i="4"/>
  <c r="T390" i="4"/>
  <c r="T398" i="4"/>
  <c r="T406" i="4"/>
  <c r="T414" i="4"/>
  <c r="T422" i="4"/>
  <c r="T430" i="4"/>
  <c r="T438" i="4"/>
  <c r="T446" i="4"/>
  <c r="T454" i="4"/>
  <c r="T462" i="4"/>
  <c r="T470" i="4"/>
  <c r="T478" i="4"/>
  <c r="T486" i="4"/>
  <c r="T494" i="4"/>
  <c r="T502" i="4"/>
  <c r="T510" i="4"/>
  <c r="T526" i="4"/>
  <c r="T534" i="4"/>
  <c r="T542" i="4"/>
  <c r="T550" i="4"/>
  <c r="T558" i="4"/>
  <c r="T566" i="4"/>
  <c r="T574" i="4"/>
  <c r="T582" i="4"/>
  <c r="T590" i="4"/>
  <c r="T598" i="4"/>
  <c r="T606" i="4"/>
  <c r="T622" i="4"/>
  <c r="T630" i="4"/>
  <c r="T638" i="4"/>
  <c r="T646" i="4"/>
  <c r="T654" i="4"/>
  <c r="T662" i="4"/>
  <c r="T670" i="4"/>
  <c r="T686" i="4"/>
  <c r="T14" i="4"/>
  <c r="T30" i="4"/>
  <c r="T46" i="4"/>
  <c r="T78" i="4"/>
  <c r="T94" i="4"/>
  <c r="T142" i="4"/>
  <c r="T158" i="4"/>
  <c r="T174" i="4"/>
  <c r="T190" i="4"/>
  <c r="T206" i="4"/>
  <c r="T223" i="4"/>
  <c r="T239" i="4"/>
  <c r="T255" i="4"/>
  <c r="T271" i="4"/>
  <c r="T287" i="4"/>
  <c r="T303" i="4"/>
  <c r="T335" i="4"/>
  <c r="T351" i="4"/>
  <c r="T367" i="4"/>
  <c r="T383" i="4"/>
  <c r="T399" i="4"/>
  <c r="T415" i="4"/>
  <c r="T431" i="4"/>
  <c r="T447" i="4"/>
  <c r="T463" i="4"/>
  <c r="T479" i="4"/>
  <c r="T495" i="4"/>
  <c r="T527" i="4"/>
  <c r="T543" i="4"/>
  <c r="T559" i="4"/>
  <c r="T575" i="4"/>
  <c r="T591" i="4"/>
  <c r="T607" i="4"/>
  <c r="T623" i="4"/>
  <c r="T639" i="4"/>
  <c r="T655" i="4"/>
  <c r="T671" i="4"/>
  <c r="T687" i="4"/>
  <c r="T695" i="4"/>
  <c r="T703" i="4"/>
  <c r="T711" i="4"/>
  <c r="T719" i="4"/>
  <c r="T735" i="4"/>
  <c r="T743" i="4"/>
  <c r="T751" i="4"/>
  <c r="T759" i="4"/>
  <c r="T767" i="4"/>
  <c r="T775" i="4"/>
  <c r="T783" i="4"/>
  <c r="T799" i="4"/>
  <c r="T807" i="4"/>
  <c r="T815" i="4"/>
  <c r="T831" i="4"/>
  <c r="T839" i="4"/>
  <c r="T863" i="4"/>
  <c r="T871" i="4"/>
  <c r="T879" i="4"/>
  <c r="T887" i="4"/>
  <c r="T895" i="4"/>
  <c r="T903" i="4"/>
  <c r="T911" i="4"/>
  <c r="T919" i="4"/>
  <c r="T927" i="4"/>
  <c r="T935" i="4"/>
  <c r="T943" i="4"/>
  <c r="T951" i="4"/>
  <c r="T959" i="4"/>
  <c r="T975" i="4"/>
  <c r="T983" i="4"/>
  <c r="T991" i="4"/>
  <c r="T1007" i="4"/>
  <c r="T1015" i="4"/>
  <c r="T15" i="4"/>
  <c r="T31" i="4"/>
  <c r="T47" i="4"/>
  <c r="T63" i="4"/>
  <c r="T79" i="4"/>
  <c r="T95" i="4"/>
  <c r="T111" i="4"/>
  <c r="T127" i="4"/>
  <c r="T159" i="4"/>
  <c r="T175" i="4"/>
  <c r="T191" i="4"/>
  <c r="T207" i="4"/>
  <c r="T224" i="4"/>
  <c r="T240" i="4"/>
  <c r="T256" i="4"/>
  <c r="T272" i="4"/>
  <c r="T288" i="4"/>
  <c r="T304" i="4"/>
  <c r="T320" i="4"/>
  <c r="T336" i="4"/>
  <c r="T352" i="4"/>
  <c r="T368" i="4"/>
  <c r="T384" i="4"/>
  <c r="T400" i="4"/>
  <c r="T416" i="4"/>
  <c r="T432" i="4"/>
  <c r="T448" i="4"/>
  <c r="T464" i="4"/>
  <c r="T480" i="4"/>
  <c r="T496" i="4"/>
  <c r="T512" i="4"/>
  <c r="T544" i="4"/>
  <c r="T560" i="4"/>
  <c r="T576" i="4"/>
  <c r="T592" i="4"/>
  <c r="T608" i="4"/>
  <c r="T640" i="4"/>
  <c r="T656" i="4"/>
  <c r="T672" i="4"/>
  <c r="T688" i="4"/>
  <c r="T696" i="4"/>
  <c r="T712" i="4"/>
  <c r="T720" i="4"/>
  <c r="T728" i="4"/>
  <c r="T736" i="4"/>
  <c r="T744" i="4"/>
  <c r="T752" i="4"/>
  <c r="T760" i="4"/>
  <c r="T768" i="4"/>
  <c r="T776" i="4"/>
  <c r="T784" i="4"/>
  <c r="T792" i="4"/>
  <c r="T800" i="4"/>
  <c r="T808" i="4"/>
  <c r="T816" i="4"/>
  <c r="T824" i="4"/>
  <c r="T832" i="4"/>
  <c r="T840" i="4"/>
  <c r="T848" i="4"/>
  <c r="T856" i="4"/>
  <c r="T872" i="4"/>
  <c r="T880" i="4"/>
  <c r="T888" i="4"/>
  <c r="T896" i="4"/>
  <c r="T904" i="4"/>
  <c r="T920" i="4"/>
  <c r="T928" i="4"/>
  <c r="T936" i="4"/>
  <c r="T944" i="4"/>
  <c r="T952" i="4"/>
  <c r="T960" i="4"/>
  <c r="T968" i="4"/>
  <c r="T976" i="4"/>
  <c r="T984" i="4"/>
  <c r="T992" i="4"/>
  <c r="T1000" i="4"/>
  <c r="T1008" i="4"/>
  <c r="T1024" i="4"/>
  <c r="T16" i="4"/>
  <c r="T48" i="4"/>
  <c r="T64" i="4"/>
  <c r="T80" i="4"/>
  <c r="T112" i="4"/>
  <c r="T128" i="4"/>
  <c r="T144" i="4"/>
  <c r="T160" i="4"/>
  <c r="T192" i="4"/>
  <c r="T208" i="4"/>
  <c r="T225" i="4"/>
  <c r="T241" i="4"/>
  <c r="T273" i="4"/>
  <c r="T289" i="4"/>
  <c r="T305" i="4"/>
  <c r="T321" i="4"/>
  <c r="T337" i="4"/>
  <c r="T369" i="4"/>
  <c r="T385" i="4"/>
  <c r="T401" i="4"/>
  <c r="T417" i="4"/>
  <c r="T433" i="4"/>
  <c r="T449" i="4"/>
  <c r="T465" i="4"/>
  <c r="T497" i="4"/>
  <c r="T513" i="4"/>
  <c r="T529" i="4"/>
  <c r="T545" i="4"/>
  <c r="T561" i="4"/>
  <c r="T577" i="4"/>
  <c r="T593" i="4"/>
  <c r="T609" i="4"/>
  <c r="T625" i="4"/>
  <c r="T641" i="4"/>
  <c r="T657" i="4"/>
  <c r="T673" i="4"/>
  <c r="T689" i="4"/>
  <c r="T697" i="4"/>
  <c r="T705" i="4"/>
  <c r="T713" i="4"/>
  <c r="T721" i="4"/>
  <c r="T729" i="4"/>
  <c r="T737" i="4"/>
  <c r="T745" i="4"/>
  <c r="T753" i="4"/>
  <c r="T761" i="4"/>
  <c r="T769" i="4"/>
  <c r="T777" i="4"/>
  <c r="T785" i="4"/>
  <c r="T793" i="4"/>
  <c r="T801" i="4"/>
  <c r="T809" i="4"/>
  <c r="T825" i="4"/>
  <c r="T833" i="4"/>
  <c r="T841" i="4"/>
  <c r="T849" i="4"/>
  <c r="T857" i="4"/>
  <c r="T865" i="4"/>
  <c r="T873" i="4"/>
  <c r="T881" i="4"/>
  <c r="T889" i="4"/>
  <c r="T897" i="4"/>
  <c r="T905" i="4"/>
  <c r="T913" i="4"/>
  <c r="T921" i="4"/>
  <c r="T929" i="4"/>
  <c r="T945" i="4"/>
  <c r="T953" i="4"/>
  <c r="T17" i="4"/>
  <c r="T33" i="4"/>
  <c r="T49" i="4"/>
  <c r="T65" i="4"/>
  <c r="T81" i="4"/>
  <c r="T97" i="4"/>
  <c r="T113" i="4"/>
  <c r="T145" i="4"/>
  <c r="T161" i="4"/>
  <c r="T177" i="4"/>
  <c r="T209" i="4"/>
  <c r="T226" i="4"/>
  <c r="T242" i="4"/>
  <c r="T258" i="4"/>
  <c r="T290" i="4"/>
  <c r="T306" i="4"/>
  <c r="T322" i="4"/>
  <c r="T338" i="4"/>
  <c r="T370" i="4"/>
  <c r="T386" i="4"/>
  <c r="T402" i="4"/>
  <c r="T418" i="4"/>
  <c r="T434" i="4"/>
  <c r="T450" i="4"/>
  <c r="T466" i="4"/>
  <c r="T482" i="4"/>
  <c r="T498" i="4"/>
  <c r="T514" i="4"/>
  <c r="T530" i="4"/>
  <c r="T546" i="4"/>
  <c r="T578" i="4"/>
  <c r="T610" i="4"/>
  <c r="T626" i="4"/>
  <c r="T642" i="4"/>
  <c r="T658" i="4"/>
  <c r="T674" i="4"/>
  <c r="T690" i="4"/>
  <c r="T698" i="4"/>
  <c r="T714" i="4"/>
  <c r="T722" i="4"/>
  <c r="T730" i="4"/>
  <c r="T738" i="4"/>
  <c r="T746" i="4"/>
  <c r="T754" i="4"/>
  <c r="T762" i="4"/>
  <c r="T770" i="4"/>
  <c r="T778" i="4"/>
  <c r="T786" i="4"/>
  <c r="T794" i="4"/>
  <c r="T802" i="4"/>
  <c r="T810" i="4"/>
  <c r="T818" i="4"/>
  <c r="T826" i="4"/>
  <c r="T834" i="4"/>
  <c r="T842" i="4"/>
  <c r="T850" i="4"/>
  <c r="T858" i="4"/>
  <c r="T866" i="4"/>
  <c r="T882" i="4"/>
  <c r="T890" i="4"/>
  <c r="T898" i="4"/>
  <c r="T914" i="4"/>
  <c r="T922" i="4"/>
  <c r="T930" i="4"/>
  <c r="T946" i="4"/>
  <c r="T954" i="4"/>
  <c r="T970" i="4"/>
  <c r="T978" i="4"/>
  <c r="T986" i="4"/>
  <c r="T994" i="4"/>
  <c r="T1010" i="4"/>
  <c r="T1018" i="4"/>
  <c r="T1026" i="4"/>
  <c r="L90" i="12"/>
  <c r="T263" i="4" s="1"/>
  <c r="L82" i="12"/>
  <c r="T864" i="4" s="1"/>
  <c r="L74" i="12"/>
  <c r="L66" i="12"/>
  <c r="T1022" i="4" s="1"/>
  <c r="L58" i="12"/>
  <c r="L50" i="12"/>
  <c r="T998" i="4" s="1"/>
  <c r="L42" i="12"/>
  <c r="L34" i="12"/>
  <c r="L26" i="12"/>
  <c r="T93" i="4" s="1"/>
  <c r="L18" i="12"/>
  <c r="T41" i="4" s="1"/>
  <c r="L10" i="12"/>
  <c r="T1141" i="4" s="1"/>
  <c r="T1165" i="4"/>
  <c r="T1149" i="4"/>
  <c r="T1133" i="4"/>
  <c r="T1125" i="4"/>
  <c r="T1117" i="4"/>
  <c r="T1109" i="4"/>
  <c r="T1101" i="4"/>
  <c r="T1085" i="4"/>
  <c r="T1077" i="4"/>
  <c r="T1069" i="4"/>
  <c r="T1053" i="4"/>
  <c r="T1045" i="4"/>
  <c r="T1037" i="4"/>
  <c r="T1029" i="4"/>
  <c r="T1017" i="4"/>
  <c r="T1004" i="4"/>
  <c r="T990" i="4"/>
  <c r="T979" i="4"/>
  <c r="T965" i="4"/>
  <c r="T949" i="4"/>
  <c r="T933" i="4"/>
  <c r="T917" i="4"/>
  <c r="T901" i="4"/>
  <c r="T885" i="4"/>
  <c r="T869" i="4"/>
  <c r="T853" i="4"/>
  <c r="T837" i="4"/>
  <c r="T821" i="4"/>
  <c r="T805" i="4"/>
  <c r="T789" i="4"/>
  <c r="T773" i="4"/>
  <c r="T757" i="4"/>
  <c r="T741" i="4"/>
  <c r="T725" i="4"/>
  <c r="T709" i="4"/>
  <c r="T693" i="4"/>
  <c r="T665" i="4"/>
  <c r="T569" i="4"/>
  <c r="T537" i="4"/>
  <c r="T505" i="4"/>
  <c r="T473" i="4"/>
  <c r="T441" i="4"/>
  <c r="T409" i="4"/>
  <c r="T377" i="4"/>
  <c r="T345" i="4"/>
  <c r="T313" i="4"/>
  <c r="T281" i="4"/>
  <c r="T249" i="4"/>
  <c r="T216" i="4"/>
  <c r="T184" i="4"/>
  <c r="T120" i="4"/>
  <c r="T88" i="4"/>
  <c r="T56" i="4"/>
  <c r="T24" i="4"/>
  <c r="T1164" i="4"/>
  <c r="T1148" i="4"/>
  <c r="T1132" i="4"/>
  <c r="T1124" i="4"/>
  <c r="T1116" i="4"/>
  <c r="T1108" i="4"/>
  <c r="T1100" i="4"/>
  <c r="T1092" i="4"/>
  <c r="T1084" i="4"/>
  <c r="T1076" i="4"/>
  <c r="T1068" i="4"/>
  <c r="T1060" i="4"/>
  <c r="T1052" i="4"/>
  <c r="T1044" i="4"/>
  <c r="T1036" i="4"/>
  <c r="T1028" i="4"/>
  <c r="T1014" i="4"/>
  <c r="T1003" i="4"/>
  <c r="T989" i="4"/>
  <c r="T948" i="4"/>
  <c r="T932" i="4"/>
  <c r="T916" i="4"/>
  <c r="T900" i="4"/>
  <c r="T884" i="4"/>
  <c r="T868" i="4"/>
  <c r="T852" i="4"/>
  <c r="T836" i="4"/>
  <c r="T820" i="4"/>
  <c r="T804" i="4"/>
  <c r="T772" i="4"/>
  <c r="T740" i="4"/>
  <c r="T724" i="4"/>
  <c r="T708" i="4"/>
  <c r="T692" i="4"/>
  <c r="T664" i="4"/>
  <c r="T632" i="4"/>
  <c r="T600" i="4"/>
  <c r="T568" i="4"/>
  <c r="T536" i="4"/>
  <c r="T504" i="4"/>
  <c r="T472" i="4"/>
  <c r="T440" i="4"/>
  <c r="T408" i="4"/>
  <c r="T376" i="4"/>
  <c r="T312" i="4"/>
  <c r="T280" i="4"/>
  <c r="T248" i="4"/>
  <c r="T215" i="4"/>
  <c r="T151" i="4"/>
  <c r="T119" i="4"/>
  <c r="T87" i="4"/>
  <c r="T55" i="4"/>
  <c r="T23" i="4"/>
  <c r="L96" i="12"/>
  <c r="L88" i="12"/>
  <c r="T1082" i="4" s="1"/>
  <c r="L80" i="12"/>
  <c r="L72" i="12"/>
  <c r="T924" i="4" s="1"/>
  <c r="L64" i="12"/>
  <c r="T405" i="4" s="1"/>
  <c r="L56" i="12"/>
  <c r="T86" i="4" s="1"/>
  <c r="L48" i="12"/>
  <c r="T877" i="4" s="1"/>
  <c r="L40" i="12"/>
  <c r="T618" i="4" s="1"/>
  <c r="L32" i="12"/>
  <c r="T503" i="4" s="1"/>
  <c r="L24" i="12"/>
  <c r="T843" i="4" s="1"/>
  <c r="L16" i="12"/>
  <c r="T1154" i="4" s="1"/>
  <c r="L8" i="12"/>
  <c r="T1163" i="4"/>
  <c r="T1155" i="4"/>
  <c r="T1139" i="4"/>
  <c r="T1131" i="4"/>
  <c r="T1123" i="4"/>
  <c r="T1115" i="4"/>
  <c r="T1107" i="4"/>
  <c r="T1099" i="4"/>
  <c r="T1075" i="4"/>
  <c r="T1067" i="4"/>
  <c r="T1059" i="4"/>
  <c r="T1051" i="4"/>
  <c r="T1043" i="4"/>
  <c r="T1027" i="4"/>
  <c r="T1013" i="4"/>
  <c r="T1001" i="4"/>
  <c r="T988" i="4"/>
  <c r="T974" i="4"/>
  <c r="T963" i="4"/>
  <c r="T947" i="4"/>
  <c r="T931" i="4"/>
  <c r="T915" i="4"/>
  <c r="T899" i="4"/>
  <c r="T883" i="4"/>
  <c r="T867" i="4"/>
  <c r="T851" i="4"/>
  <c r="T835" i="4"/>
  <c r="T819" i="4"/>
  <c r="T787" i="4"/>
  <c r="T771" i="4"/>
  <c r="T739" i="4"/>
  <c r="T723" i="4"/>
  <c r="T707" i="4"/>
  <c r="T691" i="4"/>
  <c r="T663" i="4"/>
  <c r="T631" i="4"/>
  <c r="T599" i="4"/>
  <c r="T567" i="4"/>
  <c r="T535" i="4"/>
  <c r="T471" i="4"/>
  <c r="T439" i="4"/>
  <c r="T407" i="4"/>
  <c r="T375" i="4"/>
  <c r="T311" i="4"/>
  <c r="T279" i="4"/>
  <c r="T247" i="4"/>
  <c r="T214" i="4"/>
  <c r="T182" i="4"/>
  <c r="T150" i="4"/>
  <c r="T118" i="4"/>
  <c r="T54" i="4"/>
  <c r="T22" i="4"/>
  <c r="B478" i="4"/>
  <c r="F112" i="12"/>
  <c r="B669" i="4" s="1"/>
  <c r="F82" i="12"/>
  <c r="F66" i="12"/>
  <c r="B1142" i="4" s="1"/>
  <c r="F114" i="12"/>
  <c r="B510" i="4" s="1"/>
  <c r="F74" i="12"/>
  <c r="B1045" i="4" s="1"/>
  <c r="F26" i="12"/>
  <c r="B990" i="4" s="1"/>
  <c r="F106" i="12"/>
  <c r="B361" i="4" s="1"/>
  <c r="F56" i="12"/>
  <c r="B185" i="4" s="1"/>
  <c r="F16" i="12"/>
  <c r="B678" i="4" s="1"/>
  <c r="F104" i="12"/>
  <c r="B25" i="4" s="1"/>
  <c r="F48" i="12"/>
  <c r="B583" i="4" s="1"/>
  <c r="F10" i="12"/>
  <c r="B565" i="4" s="1"/>
  <c r="F98" i="12"/>
  <c r="B1099" i="4" s="1"/>
  <c r="F42" i="12"/>
  <c r="B937" i="4" s="1"/>
  <c r="F8" i="12"/>
  <c r="B373" i="4" s="1"/>
  <c r="F136" i="12"/>
  <c r="B720" i="4" s="1"/>
  <c r="F96" i="12"/>
  <c r="B590" i="4" s="1"/>
  <c r="F40" i="12"/>
  <c r="B1150" i="4" s="1"/>
  <c r="F130" i="12"/>
  <c r="B1143" i="4" s="1"/>
  <c r="F90" i="12"/>
  <c r="B832" i="4" s="1"/>
  <c r="F34" i="12"/>
  <c r="B1133" i="4"/>
  <c r="B1135" i="4"/>
  <c r="B1053" i="4"/>
  <c r="B1055" i="4"/>
  <c r="B888" i="4"/>
  <c r="B891" i="4"/>
  <c r="B1149" i="4"/>
  <c r="B993" i="4"/>
  <c r="F137" i="12"/>
  <c r="B1094" i="4" s="1"/>
  <c r="F129" i="12"/>
  <c r="F121" i="12"/>
  <c r="B439" i="4" s="1"/>
  <c r="F113" i="12"/>
  <c r="B956" i="4" s="1"/>
  <c r="F105" i="12"/>
  <c r="B530" i="4" s="1"/>
  <c r="F97" i="12"/>
  <c r="B1092" i="4" s="1"/>
  <c r="F89" i="12"/>
  <c r="B238" i="4" s="1"/>
  <c r="F81" i="12"/>
  <c r="B147" i="4" s="1"/>
  <c r="F73" i="12"/>
  <c r="B390" i="4" s="1"/>
  <c r="F65" i="12"/>
  <c r="B204" i="4" s="1"/>
  <c r="F57" i="12"/>
  <c r="B251" i="4" s="1"/>
  <c r="F49" i="12"/>
  <c r="B725" i="4" s="1"/>
  <c r="F41" i="12"/>
  <c r="F33" i="12"/>
  <c r="B705" i="4" s="1"/>
  <c r="F25" i="12"/>
  <c r="F17" i="12"/>
  <c r="B574" i="4" s="1"/>
  <c r="F9" i="12"/>
  <c r="B616" i="4" s="1"/>
  <c r="B1134" i="4"/>
  <c r="B1054" i="4"/>
  <c r="B979" i="4"/>
  <c r="B662" i="4"/>
  <c r="B630" i="4"/>
  <c r="B470" i="4"/>
  <c r="B310" i="4"/>
  <c r="F135" i="12"/>
  <c r="F127" i="12"/>
  <c r="F119" i="12"/>
  <c r="B162" i="4" s="1"/>
  <c r="F111" i="12"/>
  <c r="B633" i="4" s="1"/>
  <c r="F103" i="12"/>
  <c r="B1112" i="4" s="1"/>
  <c r="F95" i="12"/>
  <c r="B341" i="4" s="1"/>
  <c r="F87" i="12"/>
  <c r="B879" i="4" s="1"/>
  <c r="F79" i="12"/>
  <c r="B769" i="4" s="1"/>
  <c r="F71" i="12"/>
  <c r="B34" i="4" s="1"/>
  <c r="F63" i="12"/>
  <c r="B738" i="4" s="1"/>
  <c r="F55" i="12"/>
  <c r="F47" i="12"/>
  <c r="F39" i="12"/>
  <c r="B466" i="4" s="1"/>
  <c r="F31" i="12"/>
  <c r="B94" i="4" s="1"/>
  <c r="F23" i="12"/>
  <c r="F15" i="12"/>
  <c r="F7" i="12"/>
  <c r="B1029" i="4" s="1"/>
  <c r="B1140" i="4"/>
  <c r="B1084" i="4"/>
  <c r="B1052" i="4"/>
  <c r="B1044" i="4"/>
  <c r="B989" i="4"/>
  <c r="B963" i="4"/>
  <c r="B899" i="4"/>
  <c r="B830" i="4"/>
  <c r="B814" i="4"/>
  <c r="B702" i="4"/>
  <c r="B594" i="4"/>
  <c r="B562" i="4"/>
  <c r="B306" i="4"/>
  <c r="F134" i="12"/>
  <c r="F126" i="12"/>
  <c r="B309" i="4" s="1"/>
  <c r="F118" i="12"/>
  <c r="B158" i="4" s="1"/>
  <c r="F110" i="12"/>
  <c r="B752" i="4" s="1"/>
  <c r="F102" i="12"/>
  <c r="B688" i="4" s="1"/>
  <c r="F94" i="12"/>
  <c r="F86" i="12"/>
  <c r="F78" i="12"/>
  <c r="B5" i="4" s="1"/>
  <c r="F70" i="12"/>
  <c r="B501" i="4" s="1"/>
  <c r="F62" i="12"/>
  <c r="B946" i="4" s="1"/>
  <c r="F54" i="12"/>
  <c r="B191" i="4" s="1"/>
  <c r="F46" i="12"/>
  <c r="B558" i="4" s="1"/>
  <c r="F38" i="12"/>
  <c r="B673" i="4" s="1"/>
  <c r="F30" i="12"/>
  <c r="F22" i="12"/>
  <c r="B64" i="4" s="1"/>
  <c r="F14" i="12"/>
  <c r="B1116" i="4" s="1"/>
  <c r="F6" i="12"/>
  <c r="B1139" i="4"/>
  <c r="B1091" i="4"/>
  <c r="B1051" i="4"/>
  <c r="B1025" i="4"/>
  <c r="B1000" i="4"/>
  <c r="B897" i="4"/>
  <c r="B829" i="4"/>
  <c r="B765" i="4"/>
  <c r="B749" i="4"/>
  <c r="B717" i="4"/>
  <c r="B270" i="4"/>
  <c r="B174" i="4"/>
  <c r="B142" i="4"/>
  <c r="B37" i="4"/>
  <c r="F133" i="12"/>
  <c r="B414" i="4" s="1"/>
  <c r="F125" i="12"/>
  <c r="B291" i="4" s="1"/>
  <c r="F117" i="12"/>
  <c r="B349" i="4" s="1"/>
  <c r="F109" i="12"/>
  <c r="B78" i="4" s="1"/>
  <c r="F101" i="12"/>
  <c r="B117" i="4" s="1"/>
  <c r="F93" i="12"/>
  <c r="B744" i="4" s="1"/>
  <c r="F85" i="12"/>
  <c r="B486" i="4" s="1"/>
  <c r="F77" i="12"/>
  <c r="F69" i="12"/>
  <c r="B1165" i="4" s="1"/>
  <c r="F61" i="12"/>
  <c r="B48" i="4" s="1"/>
  <c r="F53" i="12"/>
  <c r="B543" i="4" s="1"/>
  <c r="F45" i="12"/>
  <c r="B286" i="4" s="1"/>
  <c r="F37" i="12"/>
  <c r="B452" i="4" s="1"/>
  <c r="F29" i="12"/>
  <c r="F21" i="12"/>
  <c r="F13" i="12"/>
  <c r="F5" i="12"/>
  <c r="B939" i="4" s="1"/>
  <c r="B1146" i="4"/>
  <c r="B1138" i="4"/>
  <c r="B1090" i="4"/>
  <c r="B1082" i="4"/>
  <c r="B1033" i="4"/>
  <c r="B1024" i="4"/>
  <c r="B973" i="4"/>
  <c r="B934" i="4"/>
  <c r="B896" i="4"/>
  <c r="B870" i="4"/>
  <c r="B825" i="4"/>
  <c r="B713" i="4"/>
  <c r="B550" i="4"/>
  <c r="B518" i="4"/>
  <c r="B262" i="4"/>
  <c r="B230" i="4"/>
  <c r="B102" i="4"/>
  <c r="B70" i="4"/>
  <c r="E2" i="12"/>
  <c r="B23" i="4"/>
  <c r="B71" i="4"/>
  <c r="B103" i="4"/>
  <c r="B127" i="4"/>
  <c r="B135" i="4"/>
  <c r="B143" i="4"/>
  <c r="B175" i="4"/>
  <c r="B223" i="4"/>
  <c r="B239" i="4"/>
  <c r="B247" i="4"/>
  <c r="B255" i="4"/>
  <c r="B263" i="4"/>
  <c r="B295" i="4"/>
  <c r="B327" i="4"/>
  <c r="B391" i="4"/>
  <c r="B471" i="4"/>
  <c r="B479" i="4"/>
  <c r="B511" i="4"/>
  <c r="B519" i="4"/>
  <c r="B527" i="4"/>
  <c r="B551" i="4"/>
  <c r="B559" i="4"/>
  <c r="B567" i="4"/>
  <c r="B615" i="4"/>
  <c r="B631" i="4"/>
  <c r="B663" i="4"/>
  <c r="B671" i="4"/>
  <c r="B32" i="4"/>
  <c r="B40" i="4"/>
  <c r="B80" i="4"/>
  <c r="B88" i="4"/>
  <c r="B104" i="4"/>
  <c r="B136" i="4"/>
  <c r="B144" i="4"/>
  <c r="B160" i="4"/>
  <c r="B184" i="4"/>
  <c r="B216" i="4"/>
  <c r="B240" i="4"/>
  <c r="B256" i="4"/>
  <c r="B264" i="4"/>
  <c r="B280" i="4"/>
  <c r="B288" i="4"/>
  <c r="B304" i="4"/>
  <c r="B392" i="4"/>
  <c r="B400" i="4"/>
  <c r="B424" i="4"/>
  <c r="B464" i="4"/>
  <c r="B472" i="4"/>
  <c r="B480" i="4"/>
  <c r="B512" i="4"/>
  <c r="B528" i="4"/>
  <c r="B536" i="4"/>
  <c r="B544" i="4"/>
  <c r="B552" i="4"/>
  <c r="B560" i="4"/>
  <c r="B568" i="4"/>
  <c r="B624" i="4"/>
  <c r="B656" i="4"/>
  <c r="B33" i="4"/>
  <c r="B41" i="4"/>
  <c r="B65" i="4"/>
  <c r="B105" i="4"/>
  <c r="B129" i="4"/>
  <c r="B145" i="4"/>
  <c r="B153" i="4"/>
  <c r="B161" i="4"/>
  <c r="B225" i="4"/>
  <c r="B233" i="4"/>
  <c r="B257" i="4"/>
  <c r="B265" i="4"/>
  <c r="B297" i="4"/>
  <c r="B305" i="4"/>
  <c r="B353" i="4"/>
  <c r="B401" i="4"/>
  <c r="B465" i="4"/>
  <c r="B473" i="4"/>
  <c r="B489" i="4"/>
  <c r="B513" i="4"/>
  <c r="B545" i="4"/>
  <c r="B553" i="4"/>
  <c r="B561" i="4"/>
  <c r="B569" i="4"/>
  <c r="B593" i="4"/>
  <c r="B609" i="4"/>
  <c r="B625" i="4"/>
  <c r="B665" i="4"/>
  <c r="B20" i="4"/>
  <c r="B36" i="4"/>
  <c r="B76" i="4"/>
  <c r="B84" i="4"/>
  <c r="B108" i="4"/>
  <c r="B172" i="4"/>
  <c r="B228" i="4"/>
  <c r="B236" i="4"/>
  <c r="B260" i="4"/>
  <c r="B268" i="4"/>
  <c r="B284" i="4"/>
  <c r="B308" i="4"/>
  <c r="B324" i="4"/>
  <c r="B356" i="4"/>
  <c r="B404" i="4"/>
  <c r="B412" i="4"/>
  <c r="B468" i="4"/>
  <c r="B476" i="4"/>
  <c r="B484" i="4"/>
  <c r="B492" i="4"/>
  <c r="B500" i="4"/>
  <c r="B508" i="4"/>
  <c r="B516" i="4"/>
  <c r="B548" i="4"/>
  <c r="B556" i="4"/>
  <c r="B564" i="4"/>
  <c r="B604" i="4"/>
  <c r="B620" i="4"/>
  <c r="B628" i="4"/>
  <c r="B636" i="4"/>
  <c r="B38" i="4"/>
  <c r="B74" i="4"/>
  <c r="B106" i="4"/>
  <c r="B122" i="4"/>
  <c r="B138" i="4"/>
  <c r="B186" i="4"/>
  <c r="B202" i="4"/>
  <c r="B218" i="4"/>
  <c r="B234" i="4"/>
  <c r="B266" i="4"/>
  <c r="B282" i="4"/>
  <c r="B298" i="4"/>
  <c r="B410" i="4"/>
  <c r="B426" i="4"/>
  <c r="B474" i="4"/>
  <c r="B490" i="4"/>
  <c r="B506" i="4"/>
  <c r="B522" i="4"/>
  <c r="B554" i="4"/>
  <c r="B618" i="4"/>
  <c r="B650" i="4"/>
  <c r="B706" i="4"/>
  <c r="B714" i="4"/>
  <c r="B722" i="4"/>
  <c r="B754" i="4"/>
  <c r="B762" i="4"/>
  <c r="B770" i="4"/>
  <c r="B818" i="4"/>
  <c r="B866" i="4"/>
  <c r="B890" i="4"/>
  <c r="B898" i="4"/>
  <c r="B922" i="4"/>
  <c r="B986" i="4"/>
  <c r="B1026" i="4"/>
  <c r="B1034" i="4"/>
  <c r="B75" i="4"/>
  <c r="B91" i="4"/>
  <c r="B123" i="4"/>
  <c r="B187" i="4"/>
  <c r="B235" i="4"/>
  <c r="B267" i="4"/>
  <c r="B283" i="4"/>
  <c r="B299" i="4"/>
  <c r="B427" i="4"/>
  <c r="B475" i="4"/>
  <c r="B491" i="4"/>
  <c r="B507" i="4"/>
  <c r="B555" i="4"/>
  <c r="B587" i="4"/>
  <c r="B707" i="4"/>
  <c r="B715" i="4"/>
  <c r="B723" i="4"/>
  <c r="B747" i="4"/>
  <c r="B763" i="4"/>
  <c r="B771" i="4"/>
  <c r="B819" i="4"/>
  <c r="B827" i="4"/>
  <c r="B77" i="4"/>
  <c r="B93" i="4"/>
  <c r="B109" i="4"/>
  <c r="B125" i="4"/>
  <c r="B141" i="4"/>
  <c r="B157" i="4"/>
  <c r="B237" i="4"/>
  <c r="B253" i="4"/>
  <c r="B269" i="4"/>
  <c r="B301" i="4"/>
  <c r="B333" i="4"/>
  <c r="B477" i="4"/>
  <c r="B493" i="4"/>
  <c r="B509" i="4"/>
  <c r="B525" i="4"/>
  <c r="B557" i="4"/>
  <c r="B637" i="4"/>
  <c r="B700" i="4"/>
  <c r="B708" i="4"/>
  <c r="B716" i="4"/>
  <c r="B732" i="4"/>
  <c r="B740" i="4"/>
  <c r="B756" i="4"/>
  <c r="B764" i="4"/>
  <c r="B772" i="4"/>
  <c r="B812" i="4"/>
  <c r="B868" i="4"/>
  <c r="B884" i="4"/>
  <c r="B892" i="4"/>
  <c r="B900" i="4"/>
  <c r="B916" i="4"/>
  <c r="B932" i="4"/>
  <c r="B948" i="4"/>
  <c r="B972" i="4"/>
  <c r="B980" i="4"/>
  <c r="B988" i="4"/>
  <c r="B1020" i="4"/>
  <c r="B35" i="4"/>
  <c r="B179" i="4"/>
  <c r="B195" i="4"/>
  <c r="B243" i="4"/>
  <c r="B259" i="4"/>
  <c r="B307" i="4"/>
  <c r="B323" i="4"/>
  <c r="B339" i="4"/>
  <c r="B419" i="4"/>
  <c r="B467" i="4"/>
  <c r="B483" i="4"/>
  <c r="B499" i="4"/>
  <c r="B515" i="4"/>
  <c r="B547" i="4"/>
  <c r="B563" i="4"/>
  <c r="B675" i="4"/>
  <c r="B711" i="4"/>
  <c r="B719" i="4"/>
  <c r="B727" i="4"/>
  <c r="B759" i="4"/>
  <c r="B767" i="4"/>
  <c r="B807" i="4"/>
  <c r="B831" i="4"/>
  <c r="B863" i="4"/>
  <c r="B887" i="4"/>
  <c r="B895" i="4"/>
  <c r="B911" i="4"/>
  <c r="B975" i="4"/>
  <c r="B983" i="4"/>
  <c r="B999" i="4"/>
  <c r="B1015" i="4"/>
  <c r="B1023" i="4"/>
  <c r="F132" i="12"/>
  <c r="B1035" i="4" s="1"/>
  <c r="F124" i="12"/>
  <c r="B53" i="4" s="1"/>
  <c r="F116" i="12"/>
  <c r="B382" i="4" s="1"/>
  <c r="F108" i="12"/>
  <c r="B28" i="4" s="1"/>
  <c r="F100" i="12"/>
  <c r="B626" i="4" s="1"/>
  <c r="F92" i="12"/>
  <c r="B853" i="4" s="1"/>
  <c r="F84" i="12"/>
  <c r="B181" i="4" s="1"/>
  <c r="F76" i="12"/>
  <c r="B374" i="4" s="1"/>
  <c r="F68" i="12"/>
  <c r="B15" i="4" s="1"/>
  <c r="F60" i="12"/>
  <c r="B1008" i="4" s="1"/>
  <c r="F52" i="12"/>
  <c r="B745" i="4" s="1"/>
  <c r="F44" i="12"/>
  <c r="B1155" i="4" s="1"/>
  <c r="F36" i="12"/>
  <c r="B447" i="4" s="1"/>
  <c r="F28" i="12"/>
  <c r="B857" i="4" s="1"/>
  <c r="F20" i="12"/>
  <c r="B773" i="4" s="1"/>
  <c r="F12" i="12"/>
  <c r="B1162" i="4" s="1"/>
  <c r="F4" i="12"/>
  <c r="B837" i="4" s="1"/>
  <c r="B1145" i="4"/>
  <c r="B1137" i="4"/>
  <c r="B1129" i="4"/>
  <c r="B1105" i="4"/>
  <c r="B1097" i="4"/>
  <c r="B1089" i="4"/>
  <c r="B1081" i="4"/>
  <c r="B1057" i="4"/>
  <c r="B1049" i="4"/>
  <c r="B1032" i="4"/>
  <c r="B1022" i="4"/>
  <c r="B997" i="4"/>
  <c r="B984" i="4"/>
  <c r="B933" i="4"/>
  <c r="B894" i="4"/>
  <c r="B869" i="4"/>
  <c r="B840" i="4"/>
  <c r="B824" i="4"/>
  <c r="B712" i="4"/>
  <c r="B677" i="4"/>
  <c r="B549" i="4"/>
  <c r="B517" i="4"/>
  <c r="B485" i="4"/>
  <c r="B357" i="4"/>
  <c r="B325" i="4"/>
  <c r="B261" i="4"/>
  <c r="B229" i="4"/>
  <c r="B165" i="4"/>
  <c r="B69" i="4"/>
  <c r="F139" i="12"/>
  <c r="B793" i="4" s="1"/>
  <c r="F131" i="12"/>
  <c r="B1151" i="4" s="1"/>
  <c r="F123" i="12"/>
  <c r="B787" i="4" s="1"/>
  <c r="F115" i="12"/>
  <c r="B908" i="4" s="1"/>
  <c r="F107" i="12"/>
  <c r="B524" i="4" s="1"/>
  <c r="F99" i="12"/>
  <c r="B800" i="4" s="1"/>
  <c r="F91" i="12"/>
  <c r="B981" i="4" s="1"/>
  <c r="F83" i="12"/>
  <c r="B149" i="4" s="1"/>
  <c r="F75" i="12"/>
  <c r="B152" i="4" s="1"/>
  <c r="F67" i="12"/>
  <c r="B113" i="4" s="1"/>
  <c r="F59" i="12"/>
  <c r="B1100" i="4" s="1"/>
  <c r="F51" i="12"/>
  <c r="B1125" i="4" s="1"/>
  <c r="F43" i="12"/>
  <c r="B639" i="4" s="1"/>
  <c r="F35" i="12"/>
  <c r="B805" i="4" s="1"/>
  <c r="F27" i="12"/>
  <c r="B62" i="4" s="1"/>
  <c r="F19" i="12"/>
  <c r="B318" i="4" s="1"/>
  <c r="F11" i="12"/>
  <c r="B1107" i="4" s="1"/>
  <c r="F3" i="12"/>
  <c r="B1074" i="4" s="1"/>
  <c r="B1144" i="4"/>
  <c r="B1136" i="4"/>
  <c r="B1128" i="4"/>
  <c r="B1096" i="4"/>
  <c r="B1088" i="4"/>
  <c r="B1080" i="4"/>
  <c r="B1072" i="4"/>
  <c r="B1056" i="4"/>
  <c r="B1048" i="4"/>
  <c r="B1031" i="4"/>
  <c r="B1021" i="4"/>
  <c r="B995" i="4"/>
  <c r="B957" i="4"/>
  <c r="B918" i="4"/>
  <c r="B893" i="4"/>
  <c r="B880" i="4"/>
  <c r="B774" i="4"/>
  <c r="B758" i="4"/>
  <c r="B710" i="4"/>
  <c r="B674" i="4"/>
  <c r="B610" i="4"/>
  <c r="B546" i="4"/>
  <c r="B514" i="4"/>
  <c r="B482" i="4"/>
  <c r="B450" i="4"/>
  <c r="B418" i="4"/>
  <c r="B354" i="4"/>
  <c r="B322" i="4"/>
  <c r="B258" i="4"/>
  <c r="B226" i="4"/>
  <c r="B194" i="4"/>
  <c r="B130" i="4"/>
  <c r="B18" i="4"/>
  <c r="T458" i="4" l="1"/>
  <c r="T846" i="4"/>
  <c r="B334" i="4"/>
  <c r="B332" i="4"/>
  <c r="B213" i="4"/>
  <c r="B205" i="4"/>
  <c r="T1094" i="4"/>
  <c r="T727" i="4"/>
  <c r="B21" i="4"/>
  <c r="B22" i="4"/>
  <c r="B340" i="4"/>
  <c r="B50" i="4"/>
  <c r="B655" i="4"/>
  <c r="B649" i="4"/>
  <c r="B651" i="4"/>
  <c r="B816" i="4"/>
  <c r="B809" i="4"/>
  <c r="T1091" i="4"/>
  <c r="T781" i="4"/>
  <c r="T829" i="4"/>
  <c r="T681" i="4"/>
  <c r="T993" i="4"/>
  <c r="T682" i="4"/>
  <c r="B659" i="4"/>
  <c r="B429" i="4"/>
  <c r="B978" i="4"/>
  <c r="B676" i="4"/>
  <c r="B433" i="4"/>
  <c r="B648" i="4"/>
  <c r="B599" i="4"/>
  <c r="B287" i="4"/>
  <c r="B215" i="4"/>
  <c r="B757" i="4"/>
  <c r="B755" i="4"/>
  <c r="B748" i="4"/>
  <c r="B751" i="4"/>
  <c r="B760" i="4"/>
  <c r="B210" i="4"/>
  <c r="B1148" i="4"/>
  <c r="B277" i="4"/>
  <c r="B275" i="4"/>
  <c r="B817" i="4"/>
  <c r="B405" i="4"/>
  <c r="B399" i="4"/>
  <c r="B393" i="4"/>
  <c r="B395" i="4"/>
  <c r="B397" i="4"/>
  <c r="T1121" i="4"/>
  <c r="T34" i="4"/>
  <c r="AH44" i="4" s="1" a="1"/>
  <c r="AH44" i="4" s="1"/>
  <c r="T45" i="4"/>
  <c r="T601" i="4"/>
  <c r="T562" i="4"/>
  <c r="T528" i="4"/>
  <c r="T143" i="4"/>
  <c r="T967" i="4"/>
  <c r="T37" i="4"/>
  <c r="T668" i="4"/>
  <c r="T195" i="4"/>
  <c r="T742" i="4"/>
  <c r="T1005" i="4"/>
  <c r="T981" i="4"/>
  <c r="T199" i="4"/>
  <c r="T456" i="4"/>
  <c r="T1064" i="4"/>
  <c r="T1144" i="4"/>
  <c r="T926" i="4"/>
  <c r="T1066" i="4"/>
  <c r="T791" i="4"/>
  <c r="B822" i="4"/>
  <c r="B1121" i="4"/>
  <c r="B991" i="4"/>
  <c r="B595" i="4"/>
  <c r="B403" i="4"/>
  <c r="B227" i="4"/>
  <c r="B996" i="4"/>
  <c r="B653" i="4"/>
  <c r="B413" i="4"/>
  <c r="B189" i="4"/>
  <c r="B61" i="4"/>
  <c r="B739" i="4"/>
  <c r="B810" i="4"/>
  <c r="B652" i="4"/>
  <c r="B436" i="4"/>
  <c r="B196" i="4"/>
  <c r="B52" i="4"/>
  <c r="B425" i="4"/>
  <c r="B289" i="4"/>
  <c r="B217" i="4"/>
  <c r="B49" i="4"/>
  <c r="B336" i="4"/>
  <c r="B232" i="4"/>
  <c r="B24" i="4"/>
  <c r="B463" i="4"/>
  <c r="B279" i="4"/>
  <c r="B207" i="4"/>
  <c r="B294" i="4"/>
  <c r="B1042" i="4"/>
  <c r="B81" i="4"/>
  <c r="B79" i="4"/>
  <c r="B1043" i="4"/>
  <c r="B865" i="4"/>
  <c r="B871" i="4"/>
  <c r="B85" i="4"/>
  <c r="B83" i="4"/>
  <c r="T803" i="4"/>
  <c r="T1035" i="4"/>
  <c r="T227" i="4"/>
  <c r="T508" i="4"/>
  <c r="T274" i="4"/>
  <c r="T343" i="4"/>
  <c r="T183" i="4"/>
  <c r="T964" i="4"/>
  <c r="T633" i="4"/>
  <c r="T1093" i="4"/>
  <c r="T1157" i="4"/>
  <c r="T636" i="4"/>
  <c r="T126" i="4"/>
  <c r="T1002" i="4"/>
  <c r="T938" i="4"/>
  <c r="T874" i="4"/>
  <c r="T1023" i="4"/>
  <c r="T823" i="4"/>
  <c r="T358" i="4"/>
  <c r="T294" i="4"/>
  <c r="T637" i="4"/>
  <c r="T373" i="4"/>
  <c r="T667" i="4"/>
  <c r="T603" i="4"/>
  <c r="T539" i="4"/>
  <c r="T1102" i="4"/>
  <c r="B290" i="4"/>
  <c r="B867" i="4"/>
  <c r="B1040" i="4"/>
  <c r="B613" i="4"/>
  <c r="B881" i="4"/>
  <c r="B1041" i="4"/>
  <c r="B743" i="4"/>
  <c r="B355" i="4"/>
  <c r="B211" i="4"/>
  <c r="B173" i="4"/>
  <c r="B835" i="4"/>
  <c r="B731" i="4"/>
  <c r="B27" i="4"/>
  <c r="B938" i="4"/>
  <c r="B682" i="4"/>
  <c r="B90" i="4"/>
  <c r="B428" i="4"/>
  <c r="B292" i="4"/>
  <c r="B188" i="4"/>
  <c r="B409" i="4"/>
  <c r="B281" i="4"/>
  <c r="B201" i="4"/>
  <c r="B600" i="4"/>
  <c r="B224" i="4"/>
  <c r="B128" i="4"/>
  <c r="B679" i="4"/>
  <c r="B63" i="4"/>
  <c r="B1050" i="4"/>
  <c r="B166" i="4"/>
  <c r="B168" i="4"/>
  <c r="B813" i="4"/>
  <c r="B402" i="4"/>
  <c r="B222" i="4"/>
  <c r="B244" i="4"/>
  <c r="B214" i="4"/>
  <c r="B992" i="4"/>
  <c r="B629" i="4"/>
  <c r="B627" i="4"/>
  <c r="B1019" i="4"/>
  <c r="T977" i="4"/>
  <c r="T129" i="4"/>
  <c r="T961" i="4"/>
  <c r="T176" i="4"/>
  <c r="T912" i="4"/>
  <c r="T624" i="4"/>
  <c r="T110" i="4"/>
  <c r="T678" i="4"/>
  <c r="T614" i="4"/>
  <c r="T157" i="4"/>
  <c r="T501" i="4"/>
  <c r="T437" i="4"/>
  <c r="T652" i="4"/>
  <c r="T107" i="4"/>
  <c r="T331" i="4"/>
  <c r="T774" i="4"/>
  <c r="T1110" i="4"/>
  <c r="T1006" i="4"/>
  <c r="T1080" i="4"/>
  <c r="B873" i="4"/>
  <c r="B876" i="4"/>
  <c r="T168" i="4"/>
  <c r="T98" i="4"/>
  <c r="T1153" i="4"/>
  <c r="T1147" i="4"/>
  <c r="B293" i="4"/>
  <c r="B959" i="4"/>
  <c r="B219" i="4"/>
  <c r="B26" i="4"/>
  <c r="B164" i="4"/>
  <c r="B208" i="4"/>
  <c r="B335" i="4"/>
  <c r="B159" i="4"/>
  <c r="B190" i="4"/>
  <c r="B199" i="4"/>
  <c r="B203" i="4"/>
  <c r="B246" i="4"/>
  <c r="B248" i="4"/>
  <c r="B250" i="4"/>
  <c r="B437" i="4"/>
  <c r="B435" i="4"/>
  <c r="B661" i="4"/>
  <c r="B660" i="4"/>
  <c r="B666" i="4"/>
  <c r="T1073" i="4"/>
  <c r="T1105" i="4"/>
  <c r="T355" i="4"/>
  <c r="T817" i="4"/>
  <c r="T704" i="4"/>
  <c r="T999" i="4"/>
  <c r="T485" i="4"/>
  <c r="T1031" i="4"/>
  <c r="T892" i="4"/>
  <c r="T1032" i="4"/>
  <c r="T1098" i="4"/>
  <c r="T790" i="4"/>
  <c r="T481" i="4"/>
  <c r="T586" i="4"/>
  <c r="B726" i="4"/>
  <c r="B728" i="4"/>
  <c r="B958" i="4"/>
  <c r="B951" i="4"/>
  <c r="B823" i="4"/>
  <c r="B163" i="4"/>
  <c r="B836" i="4"/>
  <c r="B285" i="4"/>
  <c r="B811" i="4"/>
  <c r="B411" i="4"/>
  <c r="B1018" i="4"/>
  <c r="B586" i="4"/>
  <c r="B394" i="4"/>
  <c r="B10" i="4"/>
  <c r="B396" i="4"/>
  <c r="B156" i="4"/>
  <c r="B337" i="4"/>
  <c r="B249" i="4"/>
  <c r="B680" i="4"/>
  <c r="B272" i="4"/>
  <c r="B647" i="4"/>
  <c r="B646" i="4"/>
  <c r="B985" i="4"/>
  <c r="B1098" i="4"/>
  <c r="B654" i="4"/>
  <c r="B936" i="4"/>
  <c r="B1147" i="4"/>
  <c r="B915" i="4"/>
  <c r="B914" i="4"/>
  <c r="B967" i="4"/>
  <c r="B945" i="4"/>
  <c r="B1109" i="4"/>
  <c r="B1114" i="4"/>
  <c r="B598" i="4"/>
  <c r="B1013" i="4"/>
  <c r="B1011" i="4"/>
  <c r="T1156" i="4"/>
  <c r="T1061" i="4"/>
  <c r="T121" i="4"/>
  <c r="T96" i="4"/>
  <c r="T797" i="4"/>
  <c r="T1011" i="4"/>
  <c r="T996" i="4"/>
  <c r="T1104" i="4"/>
  <c r="T511" i="4"/>
  <c r="T906" i="4"/>
  <c r="T354" i="4"/>
  <c r="T937" i="4"/>
  <c r="T257" i="4"/>
  <c r="T1016" i="4"/>
  <c r="T62" i="4"/>
  <c r="T170" i="4"/>
  <c r="T966" i="4"/>
  <c r="T134" i="4"/>
  <c r="T733" i="4"/>
  <c r="T987" i="4"/>
  <c r="B742" i="4"/>
  <c r="B808" i="4"/>
  <c r="B935" i="4"/>
  <c r="B815" i="4"/>
  <c r="B703" i="4"/>
  <c r="B51" i="4"/>
  <c r="B940" i="4"/>
  <c r="B820" i="4"/>
  <c r="B667" i="4"/>
  <c r="B331" i="4"/>
  <c r="B155" i="4"/>
  <c r="B994" i="4"/>
  <c r="B874" i="4"/>
  <c r="B730" i="4"/>
  <c r="B330" i="4"/>
  <c r="B154" i="4"/>
  <c r="B588" i="4"/>
  <c r="B252" i="4"/>
  <c r="B313" i="4"/>
  <c r="B241" i="4"/>
  <c r="B672" i="4"/>
  <c r="B408" i="4"/>
  <c r="B176" i="4"/>
  <c r="B311" i="4"/>
  <c r="B231" i="4"/>
  <c r="B998" i="4"/>
  <c r="B350" i="4"/>
  <c r="B352" i="4"/>
  <c r="B701" i="4"/>
  <c r="B987" i="4"/>
  <c r="B422" i="4"/>
  <c r="B421" i="4"/>
  <c r="B126" i="4"/>
  <c r="B124" i="4"/>
  <c r="B718" i="4"/>
  <c r="T755" i="4"/>
  <c r="T344" i="4"/>
  <c r="T788" i="4"/>
  <c r="T962" i="4"/>
  <c r="T706" i="4"/>
  <c r="T594" i="4"/>
  <c r="T193" i="4"/>
  <c r="T847" i="4"/>
  <c r="T319" i="4"/>
  <c r="T518" i="4"/>
  <c r="T397" i="4"/>
  <c r="T132" i="4"/>
  <c r="T139" i="4"/>
  <c r="T75" i="4"/>
  <c r="T218" i="4"/>
  <c r="T1142" i="4"/>
  <c r="T649" i="4"/>
  <c r="T521" i="4"/>
  <c r="T1057" i="4"/>
  <c r="T252" i="4"/>
  <c r="T212" i="4"/>
  <c r="T353" i="4"/>
  <c r="T648" i="4"/>
  <c r="T457" i="4"/>
  <c r="T394" i="4"/>
  <c r="T734" i="4"/>
  <c r="T1030" i="4"/>
  <c r="T187" i="4"/>
  <c r="T756" i="4"/>
  <c r="T814" i="4"/>
  <c r="T958" i="4"/>
  <c r="T855" i="4"/>
  <c r="B371" i="4"/>
  <c r="B605" i="4"/>
  <c r="B139" i="4"/>
  <c r="B596" i="4"/>
  <c r="B420" i="4"/>
  <c r="B140" i="4"/>
  <c r="B120" i="4"/>
  <c r="B119" i="4"/>
  <c r="B582" i="4"/>
  <c r="B883" i="4"/>
  <c r="B366" i="4"/>
  <c r="B146" i="4"/>
  <c r="B1046" i="4"/>
  <c r="B1141" i="4"/>
  <c r="B578" i="4"/>
  <c r="B573" i="4"/>
  <c r="B602" i="4"/>
  <c r="B112" i="4"/>
  <c r="B367" i="4"/>
  <c r="B365" i="4"/>
  <c r="B580" i="4"/>
  <c r="B417" i="4"/>
  <c r="B137" i="4"/>
  <c r="B576" i="4"/>
  <c r="B504" i="4"/>
  <c r="B360" i="4"/>
  <c r="B575" i="4"/>
  <c r="B503" i="4"/>
  <c r="B359" i="4"/>
  <c r="B921" i="4"/>
  <c r="B872" i="4"/>
  <c r="B1086" i="4"/>
  <c r="B643" i="4"/>
  <c r="B603" i="4"/>
  <c r="B570" i="4"/>
  <c r="B644" i="4"/>
  <c r="B572" i="4"/>
  <c r="B581" i="4"/>
  <c r="B362" i="4"/>
  <c r="B364" i="4"/>
  <c r="B601" i="4"/>
  <c r="B505" i="4"/>
  <c r="B121" i="4"/>
  <c r="B761" i="4"/>
  <c r="B947" i="4"/>
  <c r="B721" i="4"/>
  <c r="B1160" i="4"/>
  <c r="B1007" i="4"/>
  <c r="B943" i="4"/>
  <c r="B571" i="4"/>
  <c r="B363" i="4"/>
  <c r="B55" i="4"/>
  <c r="B597" i="4"/>
  <c r="B579" i="4"/>
  <c r="B348" i="4"/>
  <c r="B577" i="4"/>
  <c r="B944" i="4"/>
  <c r="B1120" i="4"/>
  <c r="B645" i="4"/>
  <c r="B856" i="4"/>
  <c r="B1065" i="4"/>
  <c r="B847" i="4"/>
  <c r="B92" i="4"/>
  <c r="B12" i="4"/>
  <c r="B585" i="4"/>
  <c r="B456" i="4"/>
  <c r="B344" i="4"/>
  <c r="B455" i="4"/>
  <c r="B351" i="4"/>
  <c r="B326" i="4"/>
  <c r="B206" i="4"/>
  <c r="B1075" i="4"/>
  <c r="B82" i="4"/>
  <c r="B1017" i="4"/>
  <c r="B1073" i="4"/>
  <c r="B919" i="4"/>
  <c r="B451" i="4"/>
  <c r="B30" i="4"/>
  <c r="B29" i="4"/>
  <c r="B459" i="4"/>
  <c r="B458" i="4"/>
  <c r="B681" i="4"/>
  <c r="B96" i="4"/>
  <c r="B16" i="4"/>
  <c r="B7" i="4"/>
  <c r="B923" i="4"/>
  <c r="B114" i="4"/>
  <c r="B658" i="4"/>
  <c r="B753" i="4"/>
  <c r="B1047" i="4"/>
  <c r="B858" i="4"/>
  <c r="B66" i="4"/>
  <c r="B969" i="4"/>
  <c r="B1064" i="4"/>
  <c r="B101" i="4"/>
  <c r="B453" i="4"/>
  <c r="B1009" i="4"/>
  <c r="B1153" i="4"/>
  <c r="B1010" i="4"/>
  <c r="B794" i="4"/>
  <c r="B209" i="4"/>
  <c r="B584" i="4"/>
  <c r="B416" i="4"/>
  <c r="B312" i="4"/>
  <c r="B423" i="4"/>
  <c r="B183" i="4"/>
  <c r="B111" i="4"/>
  <c r="B302" i="4"/>
  <c r="B912" i="4"/>
  <c r="B406" i="4"/>
  <c r="B98" i="4"/>
  <c r="B642" i="4"/>
  <c r="B982" i="4"/>
  <c r="B1161" i="4"/>
  <c r="B1012" i="4"/>
  <c r="B461" i="4"/>
  <c r="B1002" i="4"/>
  <c r="B6" i="4"/>
  <c r="B540" i="4"/>
  <c r="B68" i="4"/>
  <c r="B457" i="4"/>
  <c r="B454" i="4"/>
  <c r="B1115" i="4"/>
  <c r="B821" i="4"/>
  <c r="B854" i="4"/>
  <c r="B1152" i="4"/>
  <c r="B920" i="4"/>
  <c r="B115" i="4"/>
  <c r="B1004" i="4"/>
  <c r="B828" i="4"/>
  <c r="B538" i="4"/>
  <c r="B532" i="4"/>
  <c r="B460" i="4"/>
  <c r="B388" i="4"/>
  <c r="B212" i="4"/>
  <c r="B132" i="4"/>
  <c r="B345" i="4"/>
  <c r="B488" i="4"/>
  <c r="B487" i="4"/>
  <c r="B303" i="4"/>
  <c r="B167" i="4"/>
  <c r="B1066" i="4"/>
  <c r="B462" i="4"/>
  <c r="B781" i="4"/>
  <c r="B750" i="4"/>
  <c r="B566" i="4"/>
  <c r="B833" i="4"/>
  <c r="B99" i="4"/>
  <c r="B539" i="4"/>
  <c r="B59" i="4"/>
  <c r="B169" i="4"/>
  <c r="B89" i="4"/>
  <c r="B375" i="4"/>
  <c r="B110" i="4"/>
  <c r="B766" i="4"/>
  <c r="B541" i="4"/>
  <c r="B347" i="4"/>
  <c r="B746" i="4"/>
  <c r="B346" i="4"/>
  <c r="B58" i="4"/>
  <c r="B116" i="4"/>
  <c r="B1014" i="4"/>
  <c r="B118" i="4"/>
  <c r="B1117" i="4"/>
  <c r="B1119" i="4"/>
  <c r="B1127" i="4"/>
  <c r="B798" i="4"/>
  <c r="B926" i="4"/>
  <c r="B929" i="4"/>
  <c r="B150" i="4"/>
  <c r="B801" i="4"/>
  <c r="B952" i="4"/>
  <c r="B968" i="4"/>
  <c r="B386" i="4"/>
  <c r="B790" i="4"/>
  <c r="B905" i="4"/>
  <c r="B133" i="4"/>
  <c r="B389" i="4"/>
  <c r="B792" i="4"/>
  <c r="B907" i="4"/>
  <c r="B927" i="4"/>
  <c r="B799" i="4"/>
  <c r="B735" i="4"/>
  <c r="B531" i="4"/>
  <c r="B19" i="4"/>
  <c r="B924" i="4"/>
  <c r="B860" i="4"/>
  <c r="B796" i="4"/>
  <c r="B13" i="4"/>
  <c r="B795" i="4"/>
  <c r="B523" i="4"/>
  <c r="B11" i="4"/>
  <c r="B850" i="4"/>
  <c r="B786" i="4"/>
  <c r="B634" i="4"/>
  <c r="B378" i="4"/>
  <c r="B444" i="4"/>
  <c r="B380" i="4"/>
  <c r="B316" i="4"/>
  <c r="B60" i="4"/>
  <c r="B481" i="4"/>
  <c r="B97" i="4"/>
  <c r="B520" i="4"/>
  <c r="B328" i="4"/>
  <c r="B200" i="4"/>
  <c r="B72" i="4"/>
  <c r="B8" i="4"/>
  <c r="B623" i="4"/>
  <c r="B495" i="4"/>
  <c r="B431" i="4"/>
  <c r="B47" i="4"/>
  <c r="B358" i="4"/>
  <c r="B614" i="4"/>
  <c r="B777" i="4"/>
  <c r="B398" i="4"/>
  <c r="B797" i="4"/>
  <c r="B910" i="4"/>
  <c r="B1083" i="4"/>
  <c r="B178" i="4"/>
  <c r="B434" i="4"/>
  <c r="B686" i="4"/>
  <c r="B925" i="4"/>
  <c r="B1027" i="4"/>
  <c r="B1156" i="4"/>
  <c r="B182" i="4"/>
  <c r="B438" i="4"/>
  <c r="B689" i="4"/>
  <c r="B928" i="4"/>
  <c r="B1158" i="4"/>
  <c r="B245" i="4"/>
  <c r="B254" i="4"/>
  <c r="B670" i="4"/>
  <c r="B446" i="4"/>
  <c r="B806" i="4"/>
  <c r="B791" i="4"/>
  <c r="B387" i="4"/>
  <c r="B131" i="4"/>
  <c r="B46" i="4"/>
  <c r="B852" i="4"/>
  <c r="B788" i="4"/>
  <c r="B724" i="4"/>
  <c r="B381" i="4"/>
  <c r="B851" i="4"/>
  <c r="B635" i="4"/>
  <c r="B379" i="4"/>
  <c r="B970" i="4"/>
  <c r="B906" i="4"/>
  <c r="B842" i="4"/>
  <c r="B778" i="4"/>
  <c r="B372" i="4"/>
  <c r="B180" i="4"/>
  <c r="B537" i="4"/>
  <c r="B640" i="4"/>
  <c r="B448" i="4"/>
  <c r="B384" i="4"/>
  <c r="B320" i="4"/>
  <c r="B192" i="4"/>
  <c r="B39" i="4"/>
  <c r="B134" i="4"/>
  <c r="B909" i="4"/>
  <c r="B430" i="4"/>
  <c r="B685" i="4"/>
  <c r="B1036" i="4"/>
  <c r="B1164" i="4"/>
  <c r="B736" i="4"/>
  <c r="B741" i="4"/>
  <c r="B941" i="4"/>
  <c r="B1038" i="4"/>
  <c r="B1102" i="4"/>
  <c r="B1016" i="4"/>
  <c r="B1006" i="4"/>
  <c r="B1061" i="4"/>
  <c r="B1101" i="4"/>
  <c r="B1063" i="4"/>
  <c r="B784" i="4"/>
  <c r="B789" i="4"/>
  <c r="B197" i="4"/>
  <c r="B1003" i="4"/>
  <c r="B942" i="4"/>
  <c r="B783" i="4"/>
  <c r="B844" i="4"/>
  <c r="B780" i="4"/>
  <c r="B621" i="4"/>
  <c r="B843" i="4"/>
  <c r="B779" i="4"/>
  <c r="B619" i="4"/>
  <c r="B107" i="4"/>
  <c r="B962" i="4"/>
  <c r="B834" i="4"/>
  <c r="B300" i="4"/>
  <c r="B44" i="4"/>
  <c r="B657" i="4"/>
  <c r="B529" i="4"/>
  <c r="B273" i="4"/>
  <c r="B17" i="4"/>
  <c r="B632" i="4"/>
  <c r="B440" i="4"/>
  <c r="B376" i="4"/>
  <c r="B56" i="4"/>
  <c r="B607" i="4"/>
  <c r="B415" i="4"/>
  <c r="B95" i="4"/>
  <c r="B31" i="4"/>
  <c r="B1154" i="4"/>
  <c r="B533" i="4"/>
  <c r="B542" i="4"/>
  <c r="B1163" i="4"/>
  <c r="B913" i="4"/>
  <c r="B965" i="4"/>
  <c r="B977" i="4"/>
  <c r="B917" i="4"/>
  <c r="B242" i="4"/>
  <c r="B498" i="4"/>
  <c r="B846" i="4"/>
  <c r="B950" i="4"/>
  <c r="B1108" i="4"/>
  <c r="B1028" i="4"/>
  <c r="B1030" i="4"/>
  <c r="B502" i="4"/>
  <c r="B849" i="4"/>
  <c r="B953" i="4"/>
  <c r="B1110" i="4"/>
  <c r="B1093" i="4"/>
  <c r="B1087" i="4"/>
  <c r="B1095" i="4"/>
  <c r="B776" i="4"/>
  <c r="B804" i="4"/>
  <c r="B803" i="4"/>
  <c r="B617" i="4"/>
  <c r="B592" i="4"/>
  <c r="B1130" i="4"/>
  <c r="B622" i="4"/>
  <c r="B901" i="4"/>
  <c r="B904" i="4"/>
  <c r="B855" i="4"/>
  <c r="B931" i="4"/>
  <c r="B838" i="4"/>
  <c r="B1104" i="4"/>
  <c r="B1069" i="4"/>
  <c r="B1071" i="4"/>
  <c r="B1037" i="4"/>
  <c r="B1039" i="4"/>
  <c r="B903" i="4"/>
  <c r="B839" i="4"/>
  <c r="B775" i="4"/>
  <c r="B611" i="4"/>
  <c r="B14" i="4"/>
  <c r="B964" i="4"/>
  <c r="B954" i="4"/>
  <c r="B826" i="4"/>
  <c r="B612" i="4"/>
  <c r="B100" i="4"/>
  <c r="B521" i="4"/>
  <c r="B329" i="4"/>
  <c r="B73" i="4"/>
  <c r="B9" i="4"/>
  <c r="B496" i="4"/>
  <c r="B432" i="4"/>
  <c r="B368" i="4"/>
  <c r="B535" i="4"/>
  <c r="B407" i="4"/>
  <c r="B343" i="4"/>
  <c r="B151" i="4"/>
  <c r="B87" i="4"/>
  <c r="B198" i="4"/>
  <c r="B494" i="4"/>
  <c r="B845" i="4"/>
  <c r="B949" i="4"/>
  <c r="B274" i="4"/>
  <c r="B734" i="4"/>
  <c r="B861" i="4"/>
  <c r="B768" i="4"/>
  <c r="B606" i="4"/>
  <c r="B278" i="4"/>
  <c r="B534" i="4"/>
  <c r="B737" i="4"/>
  <c r="B864" i="4"/>
  <c r="B966" i="4"/>
  <c r="B1118" i="4"/>
  <c r="B1111" i="4"/>
  <c r="B1103" i="4"/>
  <c r="B1113" i="4"/>
  <c r="B1157" i="4"/>
  <c r="B1159" i="4"/>
  <c r="B589" i="4"/>
  <c r="B882" i="4"/>
  <c r="B690" i="4"/>
  <c r="B442" i="4"/>
  <c r="B314" i="4"/>
  <c r="B668" i="4"/>
  <c r="B641" i="4"/>
  <c r="B449" i="4"/>
  <c r="B385" i="4"/>
  <c r="B321" i="4"/>
  <c r="B193" i="4"/>
  <c r="B296" i="4"/>
  <c r="B591" i="4"/>
  <c r="B271" i="4"/>
  <c r="B841" i="4"/>
  <c r="B1106" i="4"/>
  <c r="B526" i="4"/>
  <c r="B733" i="4"/>
  <c r="B859" i="4"/>
  <c r="B961" i="4"/>
  <c r="B976" i="4"/>
  <c r="B1060" i="4"/>
  <c r="B1124" i="4"/>
  <c r="B875" i="4"/>
  <c r="B878" i="4"/>
  <c r="B54" i="4"/>
  <c r="B877" i="4"/>
  <c r="B1062" i="4"/>
  <c r="B1126" i="4"/>
  <c r="B971" i="4"/>
  <c r="B67" i="4"/>
  <c r="B692" i="4"/>
  <c r="B445" i="4"/>
  <c r="B317" i="4"/>
  <c r="B691" i="4"/>
  <c r="B443" i="4"/>
  <c r="B315" i="4"/>
  <c r="B170" i="4"/>
  <c r="B42" i="4"/>
  <c r="B276" i="4"/>
  <c r="B148" i="4"/>
  <c r="B441" i="4"/>
  <c r="B377" i="4"/>
  <c r="B57" i="4"/>
  <c r="B608" i="4"/>
  <c r="B729" i="4"/>
  <c r="B960" i="4"/>
  <c r="B974" i="4"/>
  <c r="B1059" i="4"/>
  <c r="B1123" i="4"/>
  <c r="B338" i="4"/>
  <c r="B886" i="4"/>
  <c r="B1068" i="4"/>
  <c r="B1132" i="4"/>
  <c r="B86" i="4"/>
  <c r="B342" i="4"/>
  <c r="B889" i="4"/>
  <c r="B1070" i="4"/>
  <c r="B704" i="4"/>
  <c r="B709" i="4"/>
  <c r="B1077" i="4"/>
  <c r="B1085" i="4"/>
  <c r="B1079" i="4"/>
  <c r="B848" i="4"/>
  <c r="B862" i="4"/>
  <c r="B687" i="4"/>
  <c r="B684" i="4"/>
  <c r="B45" i="4"/>
  <c r="B683" i="4"/>
  <c r="B171" i="4"/>
  <c r="B43" i="4"/>
  <c r="B930" i="4"/>
  <c r="B802" i="4"/>
  <c r="B497" i="4"/>
  <c r="B369" i="4"/>
  <c r="B177" i="4"/>
  <c r="B664" i="4"/>
  <c r="B383" i="4"/>
  <c r="B319" i="4"/>
  <c r="F2" i="12"/>
  <c r="B693" i="4" s="1"/>
  <c r="B1058" i="4"/>
  <c r="B1122" i="4"/>
  <c r="B885" i="4"/>
  <c r="B1067" i="4"/>
  <c r="B1131" i="4"/>
  <c r="B370" i="4"/>
  <c r="B782" i="4"/>
  <c r="B1001" i="4"/>
  <c r="B1076" i="4"/>
  <c r="B785" i="4"/>
  <c r="B902" i="4"/>
  <c r="B1005" i="4"/>
  <c r="B1078" i="4"/>
  <c r="AH45" i="4" l="1" a="1"/>
  <c r="AH45" i="4" s="1"/>
  <c r="AH46" i="4" a="1"/>
  <c r="AH46" i="4" s="1"/>
  <c r="B695" i="4"/>
  <c r="B220" i="4"/>
  <c r="B699" i="4"/>
  <c r="B221" i="4"/>
  <c r="B694" i="4"/>
  <c r="B696" i="4"/>
  <c r="B698" i="4"/>
  <c r="B697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5" i="4"/>
  <c r="U6" i="4" l="1" a="1"/>
  <c r="U6" i="4" s="1"/>
  <c r="U7" i="4" a="1"/>
  <c r="AD7" i="4" s="1" a="1"/>
  <c r="AD7" i="4" s="1"/>
  <c r="U8" i="4" a="1"/>
  <c r="U8" i="4" s="1"/>
  <c r="U9" i="4" a="1"/>
  <c r="U9" i="4" s="1"/>
  <c r="U10" i="4" a="1"/>
  <c r="U10" i="4" s="1"/>
  <c r="U11" i="4" a="1"/>
  <c r="U11" i="4" s="1"/>
  <c r="U12" i="4" a="1"/>
  <c r="U12" i="4" s="1"/>
  <c r="U13" i="4" a="1"/>
  <c r="U13" i="4" s="1"/>
  <c r="U14" i="4" a="1"/>
  <c r="AD14" i="4" s="1" a="1"/>
  <c r="AD14" i="4" s="1"/>
  <c r="U15" i="4" a="1"/>
  <c r="U15" i="4" s="1"/>
  <c r="U16" i="4" a="1"/>
  <c r="U16" i="4" s="1"/>
  <c r="U17" i="4" a="1"/>
  <c r="U17" i="4" s="1"/>
  <c r="U18" i="4" a="1"/>
  <c r="U18" i="4" s="1"/>
  <c r="U19" i="4" a="1"/>
  <c r="U19" i="4" s="1"/>
  <c r="U20" i="4" a="1"/>
  <c r="U20" i="4" s="1"/>
  <c r="U21" i="4" a="1"/>
  <c r="U21" i="4" s="1"/>
  <c r="U22" i="4" a="1"/>
  <c r="U22" i="4" s="1"/>
  <c r="U23" i="4" a="1"/>
  <c r="AD23" i="4" s="1" a="1"/>
  <c r="AD23" i="4" s="1"/>
  <c r="U24" i="4" a="1"/>
  <c r="U24" i="4" s="1"/>
  <c r="U25" i="4" a="1"/>
  <c r="U25" i="4" s="1"/>
  <c r="U26" i="4" a="1"/>
  <c r="U26" i="4" s="1"/>
  <c r="U27" i="4" a="1"/>
  <c r="AD27" i="4" s="1" a="1"/>
  <c r="AD27" i="4" s="1"/>
  <c r="U28" i="4" a="1"/>
  <c r="U28" i="4" s="1"/>
  <c r="U29" i="4" a="1"/>
  <c r="AD29" i="4" s="1" a="1"/>
  <c r="AD29" i="4" s="1"/>
  <c r="U30" i="4" a="1"/>
  <c r="AD30" i="4" s="1" a="1"/>
  <c r="AD30" i="4" s="1"/>
  <c r="U31" i="4" a="1"/>
  <c r="AD31" i="4" s="1" a="1"/>
  <c r="AD31" i="4" s="1"/>
  <c r="U32" i="4" a="1"/>
  <c r="U32" i="4" s="1"/>
  <c r="U33" i="4" a="1"/>
  <c r="U33" i="4" s="1"/>
  <c r="U34" i="4" a="1"/>
  <c r="U34" i="4" s="1"/>
  <c r="U35" i="4" a="1"/>
  <c r="U35" i="4" s="1"/>
  <c r="U36" i="4" a="1"/>
  <c r="U36" i="4" s="1"/>
  <c r="U37" i="4" a="1"/>
  <c r="U37" i="4" s="1"/>
  <c r="U38" i="4" a="1"/>
  <c r="U38" i="4" s="1"/>
  <c r="U39" i="4" a="1"/>
  <c r="U39" i="4" s="1"/>
  <c r="U40" i="4" a="1"/>
  <c r="U40" i="4" s="1"/>
  <c r="U41" i="4" a="1"/>
  <c r="U41" i="4" s="1"/>
  <c r="U42" i="4" a="1"/>
  <c r="U42" i="4" s="1"/>
  <c r="U43" i="4" a="1"/>
  <c r="U43" i="4" s="1"/>
  <c r="U44" i="4" a="1"/>
  <c r="U44" i="4" s="1"/>
  <c r="U45" i="4" a="1"/>
  <c r="U45" i="4" s="1"/>
  <c r="U46" i="4" a="1"/>
  <c r="U46" i="4" s="1"/>
  <c r="U47" i="4" a="1"/>
  <c r="U47" i="4" s="1"/>
  <c r="U48" i="4" a="1"/>
  <c r="AD48" i="4" s="1" a="1"/>
  <c r="AD48" i="4" s="1"/>
  <c r="U49" i="4" a="1"/>
  <c r="AD49" i="4" s="1" a="1"/>
  <c r="AD49" i="4" s="1"/>
  <c r="U50" i="4" a="1"/>
  <c r="U50" i="4" s="1"/>
  <c r="U51" i="4" a="1"/>
  <c r="U51" i="4" s="1"/>
  <c r="U52" i="4" a="1"/>
  <c r="U52" i="4" s="1"/>
  <c r="U53" i="4" a="1"/>
  <c r="U53" i="4" s="1"/>
  <c r="U54" i="4" a="1"/>
  <c r="U54" i="4" s="1"/>
  <c r="U55" i="4" a="1"/>
  <c r="AD55" i="4" s="1" a="1"/>
  <c r="AD55" i="4" s="1"/>
  <c r="U56" i="4" a="1"/>
  <c r="U56" i="4" s="1"/>
  <c r="U57" i="4" a="1"/>
  <c r="U57" i="4" s="1"/>
  <c r="U58" i="4" a="1"/>
  <c r="U58" i="4" s="1"/>
  <c r="U59" i="4" a="1"/>
  <c r="U59" i="4" s="1"/>
  <c r="U60" i="4" a="1"/>
  <c r="U60" i="4" s="1"/>
  <c r="U61" i="4" a="1"/>
  <c r="U61" i="4" s="1"/>
  <c r="U62" i="4" a="1"/>
  <c r="AD62" i="4" s="1" a="1"/>
  <c r="AD62" i="4" s="1"/>
  <c r="U63" i="4" a="1"/>
  <c r="AD63" i="4" s="1" a="1"/>
  <c r="AD63" i="4" s="1"/>
  <c r="U64" i="4" a="1"/>
  <c r="U64" i="4" s="1"/>
  <c r="U65" i="4" a="1"/>
  <c r="U65" i="4" s="1"/>
  <c r="U66" i="4" a="1"/>
  <c r="AD66" i="4" s="1" a="1"/>
  <c r="AD66" i="4" s="1"/>
  <c r="U67" i="4" a="1"/>
  <c r="U67" i="4" s="1"/>
  <c r="U68" i="4" a="1"/>
  <c r="U68" i="4" s="1"/>
  <c r="U69" i="4" a="1"/>
  <c r="AD69" i="4" s="1" a="1"/>
  <c r="AD69" i="4" s="1"/>
  <c r="U70" i="4" a="1"/>
  <c r="U70" i="4" s="1"/>
  <c r="U71" i="4" a="1"/>
  <c r="U71" i="4" s="1"/>
  <c r="U72" i="4" a="1"/>
  <c r="U72" i="4" s="1"/>
  <c r="U73" i="4" a="1"/>
  <c r="U73" i="4" s="1"/>
  <c r="U74" i="4" a="1"/>
  <c r="U74" i="4" s="1"/>
  <c r="U75" i="4" a="1"/>
  <c r="U75" i="4" s="1"/>
  <c r="U76" i="4" a="1"/>
  <c r="AD76" i="4" s="1" a="1"/>
  <c r="AD76" i="4" s="1"/>
  <c r="U77" i="4" a="1"/>
  <c r="U77" i="4" s="1"/>
  <c r="U78" i="4" a="1"/>
  <c r="U78" i="4" s="1"/>
  <c r="U79" i="4" a="1"/>
  <c r="U79" i="4" s="1"/>
  <c r="U80" i="4" a="1"/>
  <c r="AD80" i="4" s="1" a="1"/>
  <c r="AD80" i="4" s="1"/>
  <c r="U81" i="4" a="1"/>
  <c r="AD81" i="4" s="1" a="1"/>
  <c r="AD81" i="4" s="1"/>
  <c r="U82" i="4" a="1"/>
  <c r="AD82" i="4" s="1" a="1"/>
  <c r="AD82" i="4" s="1"/>
  <c r="U83" i="4" a="1"/>
  <c r="AD83" i="4" s="1" a="1"/>
  <c r="AD83" i="4" s="1"/>
  <c r="U84" i="4" a="1"/>
  <c r="AD84" i="4" s="1" a="1"/>
  <c r="AD84" i="4" s="1"/>
  <c r="U85" i="4" a="1"/>
  <c r="U85" i="4" s="1"/>
  <c r="U86" i="4" a="1"/>
  <c r="AD86" i="4" s="1" a="1"/>
  <c r="AD86" i="4" s="1"/>
  <c r="U87" i="4" a="1"/>
  <c r="AD87" i="4" s="1" a="1"/>
  <c r="AD87" i="4" s="1"/>
  <c r="U88" i="4" a="1"/>
  <c r="U88" i="4" s="1"/>
  <c r="U89" i="4" a="1"/>
  <c r="AD89" i="4" s="1" a="1"/>
  <c r="AD89" i="4" s="1"/>
  <c r="U90" i="4" a="1"/>
  <c r="AD90" i="4" s="1" a="1"/>
  <c r="AD90" i="4" s="1"/>
  <c r="U91" i="4" a="1"/>
  <c r="AD91" i="4" s="1" a="1"/>
  <c r="AD91" i="4" s="1"/>
  <c r="U92" i="4" a="1"/>
  <c r="U92" i="4" s="1"/>
  <c r="U93" i="4" a="1"/>
  <c r="AD93" i="4" s="1" a="1"/>
  <c r="AD93" i="4" s="1"/>
  <c r="U94" i="4" a="1"/>
  <c r="U94" i="4" s="1"/>
  <c r="U95" i="4" a="1"/>
  <c r="U95" i="4" s="1"/>
  <c r="U96" i="4" a="1"/>
  <c r="U96" i="4" s="1"/>
  <c r="U97" i="4" a="1"/>
  <c r="U97" i="4" s="1"/>
  <c r="U98" i="4" a="1"/>
  <c r="U98" i="4" s="1"/>
  <c r="U99" i="4" a="1"/>
  <c r="U99" i="4" s="1"/>
  <c r="U100" i="4" a="1"/>
  <c r="U100" i="4" s="1"/>
  <c r="U101" i="4" a="1"/>
  <c r="U101" i="4" s="1"/>
  <c r="U102" i="4" a="1"/>
  <c r="AD102" i="4" s="1" a="1"/>
  <c r="AD102" i="4" s="1"/>
  <c r="U103" i="4" a="1"/>
  <c r="U103" i="4" s="1"/>
  <c r="U104" i="4" a="1"/>
  <c r="U104" i="4" s="1"/>
  <c r="U105" i="4" a="1"/>
  <c r="AD105" i="4" s="1" a="1"/>
  <c r="AD105" i="4" s="1"/>
  <c r="U106" i="4" a="1"/>
  <c r="U106" i="4" s="1"/>
  <c r="U107" i="4" a="1"/>
  <c r="U107" i="4" s="1"/>
  <c r="U108" i="4" a="1"/>
  <c r="U108" i="4" s="1"/>
  <c r="U109" i="4" a="1"/>
  <c r="U109" i="4" s="1"/>
  <c r="U110" i="4" a="1"/>
  <c r="U110" i="4" s="1"/>
  <c r="U111" i="4" a="1"/>
  <c r="U111" i="4" s="1"/>
  <c r="U112" i="4" a="1"/>
  <c r="U112" i="4" s="1"/>
  <c r="U113" i="4" a="1"/>
  <c r="U113" i="4" s="1"/>
  <c r="U114" i="4" a="1"/>
  <c r="U114" i="4" s="1"/>
  <c r="U115" i="4" a="1"/>
  <c r="AD115" i="4" s="1" a="1"/>
  <c r="AD115" i="4" s="1"/>
  <c r="U116" i="4" a="1"/>
  <c r="AD116" i="4" s="1" a="1"/>
  <c r="AD116" i="4" s="1"/>
  <c r="U117" i="4" a="1"/>
  <c r="U117" i="4" s="1"/>
  <c r="U118" i="4" a="1"/>
  <c r="U118" i="4" s="1"/>
  <c r="U119" i="4" a="1"/>
  <c r="AD119" i="4" s="1" a="1"/>
  <c r="AD119" i="4" s="1"/>
  <c r="U120" i="4" a="1"/>
  <c r="U120" i="4" s="1"/>
  <c r="U121" i="4" a="1"/>
  <c r="U121" i="4" s="1"/>
  <c r="U122" i="4" a="1"/>
  <c r="AD122" i="4" s="1" a="1"/>
  <c r="AD122" i="4" s="1"/>
  <c r="U123" i="4" a="1"/>
  <c r="AD123" i="4" s="1" a="1"/>
  <c r="AD123" i="4" s="1"/>
  <c r="U124" i="4" a="1"/>
  <c r="U124" i="4" s="1"/>
  <c r="U125" i="4" a="1"/>
  <c r="U125" i="4" s="1"/>
  <c r="U126" i="4" a="1"/>
  <c r="U126" i="4" s="1"/>
  <c r="U127" i="4" a="1"/>
  <c r="U127" i="4" s="1"/>
  <c r="U128" i="4" a="1"/>
  <c r="U128" i="4" s="1"/>
  <c r="U129" i="4" a="1"/>
  <c r="U129" i="4" s="1"/>
  <c r="U130" i="4" a="1"/>
  <c r="U130" i="4" s="1"/>
  <c r="U131" i="4" a="1"/>
  <c r="U131" i="4" s="1"/>
  <c r="U132" i="4" a="1"/>
  <c r="U132" i="4" s="1"/>
  <c r="U133" i="4" a="1"/>
  <c r="U133" i="4" s="1"/>
  <c r="U134" i="4" a="1"/>
  <c r="AD134" i="4" s="1" a="1"/>
  <c r="AD134" i="4" s="1"/>
  <c r="U135" i="4" a="1"/>
  <c r="U135" i="4" s="1"/>
  <c r="U136" i="4" a="1"/>
  <c r="AD136" i="4" s="1" a="1"/>
  <c r="AD136" i="4" s="1"/>
  <c r="U137" i="4" a="1"/>
  <c r="U137" i="4" s="1"/>
  <c r="U138" i="4" a="1"/>
  <c r="AD138" i="4" s="1" a="1"/>
  <c r="AD138" i="4" s="1"/>
  <c r="U139" i="4" a="1"/>
  <c r="U139" i="4" s="1"/>
  <c r="U140" i="4" a="1"/>
  <c r="AD140" i="4" s="1" a="1"/>
  <c r="AD140" i="4" s="1"/>
  <c r="U141" i="4" a="1"/>
  <c r="AD141" i="4" s="1" a="1"/>
  <c r="AD141" i="4" s="1"/>
  <c r="U142" i="4" a="1"/>
  <c r="U142" i="4" s="1"/>
  <c r="U143" i="4" a="1"/>
  <c r="U143" i="4" s="1"/>
  <c r="U144" i="4" a="1"/>
  <c r="U144" i="4" s="1"/>
  <c r="U145" i="4" a="1"/>
  <c r="U145" i="4" s="1"/>
  <c r="U146" i="4" a="1"/>
  <c r="U146" i="4" s="1"/>
  <c r="U147" i="4" a="1"/>
  <c r="U147" i="4" s="1"/>
  <c r="U148" i="4" a="1"/>
  <c r="U148" i="4" s="1"/>
  <c r="U149" i="4" a="1"/>
  <c r="U149" i="4" s="1"/>
  <c r="U150" i="4" a="1"/>
  <c r="U150" i="4" s="1"/>
  <c r="U151" i="4" a="1"/>
  <c r="AD151" i="4" s="1" a="1"/>
  <c r="AD151" i="4" s="1"/>
  <c r="U152" i="4" a="1"/>
  <c r="AD152" i="4" s="1" a="1"/>
  <c r="AD152" i="4" s="1"/>
  <c r="U153" i="4" a="1"/>
  <c r="U153" i="4" s="1"/>
  <c r="U154" i="4" a="1"/>
  <c r="U154" i="4" s="1"/>
  <c r="U155" i="4" a="1"/>
  <c r="U155" i="4" s="1"/>
  <c r="U156" i="4" a="1"/>
  <c r="U156" i="4" s="1"/>
  <c r="U157" i="4" a="1"/>
  <c r="U157" i="4" s="1"/>
  <c r="U158" i="4" a="1"/>
  <c r="U158" i="4" s="1"/>
  <c r="U159" i="4" a="1"/>
  <c r="U159" i="4" s="1"/>
  <c r="U160" i="4" a="1"/>
  <c r="U160" i="4" s="1"/>
  <c r="U161" i="4" a="1"/>
  <c r="U161" i="4" s="1"/>
  <c r="U162" i="4" a="1"/>
  <c r="U162" i="4" s="1"/>
  <c r="U163" i="4" a="1"/>
  <c r="U163" i="4" s="1"/>
  <c r="U164" i="4" a="1"/>
  <c r="U164" i="4" s="1"/>
  <c r="U165" i="4" a="1"/>
  <c r="U165" i="4" s="1"/>
  <c r="U166" i="4" a="1"/>
  <c r="AD166" i="4" s="1" a="1"/>
  <c r="AD166" i="4" s="1"/>
  <c r="U167" i="4" a="1"/>
  <c r="U167" i="4" s="1"/>
  <c r="U168" i="4" a="1"/>
  <c r="U168" i="4" s="1"/>
  <c r="U169" i="4" a="1"/>
  <c r="U169" i="4" s="1"/>
  <c r="U170" i="4" a="1"/>
  <c r="U170" i="4" s="1"/>
  <c r="U171" i="4" a="1"/>
  <c r="U171" i="4" s="1"/>
  <c r="U172" i="4" a="1"/>
  <c r="U172" i="4" s="1"/>
  <c r="U173" i="4" a="1"/>
  <c r="AD173" i="4" s="1" a="1"/>
  <c r="AD173" i="4" s="1"/>
  <c r="U174" i="4" a="1"/>
  <c r="AD174" i="4" s="1" a="1"/>
  <c r="AD174" i="4" s="1"/>
  <c r="U175" i="4" a="1"/>
  <c r="AD175" i="4" s="1" a="1"/>
  <c r="AD175" i="4" s="1"/>
  <c r="U176" i="4" a="1"/>
  <c r="AD176" i="4" s="1" a="1"/>
  <c r="AD176" i="4" s="1"/>
  <c r="U177" i="4" a="1"/>
  <c r="AD177" i="4" s="1" a="1"/>
  <c r="AD177" i="4" s="1"/>
  <c r="U178" i="4" a="1"/>
  <c r="U178" i="4" s="1"/>
  <c r="U179" i="4" a="1"/>
  <c r="AD179" i="4" s="1" a="1"/>
  <c r="AD179" i="4" s="1"/>
  <c r="U180" i="4" a="1"/>
  <c r="U180" i="4" s="1"/>
  <c r="U181" i="4" a="1"/>
  <c r="AD181" i="4" s="1" a="1"/>
  <c r="AD181" i="4" s="1"/>
  <c r="U182" i="4" a="1"/>
  <c r="AD182" i="4" s="1" a="1"/>
  <c r="AD182" i="4" s="1"/>
  <c r="U183" i="4" a="1"/>
  <c r="U183" i="4" s="1"/>
  <c r="U184" i="4" a="1"/>
  <c r="AD184" i="4" s="1" a="1"/>
  <c r="AD184" i="4" s="1"/>
  <c r="U185" i="4" a="1"/>
  <c r="AD185" i="4" s="1" a="1"/>
  <c r="AD185" i="4" s="1"/>
  <c r="U186" i="4" a="1"/>
  <c r="AD186" i="4" s="1" a="1"/>
  <c r="AD186" i="4" s="1"/>
  <c r="U187" i="4" a="1"/>
  <c r="AD187" i="4" s="1" a="1"/>
  <c r="AD187" i="4" s="1"/>
  <c r="U188" i="4" a="1"/>
  <c r="U188" i="4" s="1"/>
  <c r="U189" i="4" a="1"/>
  <c r="U189" i="4" s="1"/>
  <c r="U190" i="4" a="1"/>
  <c r="U190" i="4" s="1"/>
  <c r="U191" i="4" a="1"/>
  <c r="U191" i="4" s="1"/>
  <c r="U192" i="4" a="1"/>
  <c r="U192" i="4" s="1"/>
  <c r="U193" i="4" a="1"/>
  <c r="U193" i="4" s="1"/>
  <c r="U194" i="4" a="1"/>
  <c r="U194" i="4" s="1"/>
  <c r="U195" i="4" a="1"/>
  <c r="U195" i="4" s="1"/>
  <c r="U196" i="4" a="1"/>
  <c r="U196" i="4" s="1"/>
  <c r="U197" i="4" a="1"/>
  <c r="U197" i="4" s="1"/>
  <c r="U198" i="4" a="1"/>
  <c r="U198" i="4" s="1"/>
  <c r="U199" i="4" a="1"/>
  <c r="U199" i="4" s="1"/>
  <c r="U200" i="4" a="1"/>
  <c r="U200" i="4" s="1"/>
  <c r="U201" i="4" a="1"/>
  <c r="U201" i="4" s="1"/>
  <c r="U202" i="4" a="1"/>
  <c r="U202" i="4" s="1"/>
  <c r="U203" i="4" a="1"/>
  <c r="AD203" i="4" s="1" a="1"/>
  <c r="AD203" i="4" s="1"/>
  <c r="U204" i="4" a="1"/>
  <c r="U204" i="4" s="1"/>
  <c r="U205" i="4" a="1"/>
  <c r="U205" i="4" s="1"/>
  <c r="U206" i="4" a="1"/>
  <c r="U206" i="4" s="1"/>
  <c r="U207" i="4" a="1"/>
  <c r="U207" i="4" s="1"/>
  <c r="U208" i="4" a="1"/>
  <c r="U208" i="4" s="1"/>
  <c r="U209" i="4" a="1"/>
  <c r="U209" i="4" s="1"/>
  <c r="U210" i="4" a="1"/>
  <c r="U210" i="4" s="1"/>
  <c r="U211" i="4" a="1"/>
  <c r="U211" i="4" s="1"/>
  <c r="U212" i="4" a="1"/>
  <c r="U212" i="4" s="1"/>
  <c r="U213" i="4" a="1"/>
  <c r="U213" i="4" s="1"/>
  <c r="U214" i="4" a="1"/>
  <c r="U214" i="4" s="1"/>
  <c r="U215" i="4" a="1"/>
  <c r="U215" i="4" s="1"/>
  <c r="U216" i="4" a="1"/>
  <c r="U216" i="4" s="1"/>
  <c r="U217" i="4" a="1"/>
  <c r="U217" i="4" s="1"/>
  <c r="U218" i="4" a="1"/>
  <c r="U218" i="4" s="1"/>
  <c r="U219" i="4" a="1"/>
  <c r="U219" i="4" s="1"/>
  <c r="U220" i="4" a="1"/>
  <c r="U220" i="4" s="1"/>
  <c r="U221" i="4" a="1"/>
  <c r="U221" i="4" s="1"/>
  <c r="U222" i="4" a="1"/>
  <c r="U222" i="4" s="1"/>
  <c r="U223" i="4" a="1"/>
  <c r="U223" i="4" s="1"/>
  <c r="U224" i="4" a="1"/>
  <c r="AD224" i="4" s="1" a="1"/>
  <c r="AD224" i="4" s="1"/>
  <c r="U225" i="4" a="1"/>
  <c r="U225" i="4" s="1"/>
  <c r="U226" i="4" a="1"/>
  <c r="AD226" i="4" s="1" a="1"/>
  <c r="AD226" i="4" s="1"/>
  <c r="U227" i="4" a="1"/>
  <c r="U227" i="4" s="1"/>
  <c r="U228" i="4" a="1"/>
  <c r="U228" i="4" s="1"/>
  <c r="U229" i="4" a="1"/>
  <c r="U229" i="4" s="1"/>
  <c r="U230" i="4" a="1"/>
  <c r="AD230" i="4" s="1" a="1"/>
  <c r="AD230" i="4" s="1"/>
  <c r="U231" i="4" a="1"/>
  <c r="AD231" i="4" s="1" a="1"/>
  <c r="AD231" i="4" s="1"/>
  <c r="U232" i="4" a="1"/>
  <c r="U232" i="4" s="1"/>
  <c r="U233" i="4" a="1"/>
  <c r="AD233" i="4" s="1" a="1"/>
  <c r="AD233" i="4" s="1"/>
  <c r="U234" i="4" a="1"/>
  <c r="U234" i="4" s="1"/>
  <c r="U235" i="4" a="1"/>
  <c r="U235" i="4" s="1"/>
  <c r="U236" i="4" a="1"/>
  <c r="U236" i="4" s="1"/>
  <c r="U237" i="4" a="1"/>
  <c r="AD237" i="4" s="1" a="1"/>
  <c r="AD237" i="4" s="1"/>
  <c r="U238" i="4" a="1"/>
  <c r="U238" i="4" s="1"/>
  <c r="U239" i="4" a="1"/>
  <c r="U239" i="4" s="1"/>
  <c r="U240" i="4" a="1"/>
  <c r="AD240" i="4" s="1" a="1"/>
  <c r="AD240" i="4" s="1"/>
  <c r="U241" i="4" a="1"/>
  <c r="U241" i="4" s="1"/>
  <c r="U242" i="4" a="1"/>
  <c r="U242" i="4" s="1"/>
  <c r="U243" i="4" a="1"/>
  <c r="U243" i="4" s="1"/>
  <c r="U244" i="4" a="1"/>
  <c r="U244" i="4" s="1"/>
  <c r="U245" i="4" a="1"/>
  <c r="AD245" i="4" s="1" a="1"/>
  <c r="AD245" i="4" s="1"/>
  <c r="U246" i="4" a="1"/>
  <c r="U246" i="4" s="1"/>
  <c r="U247" i="4" a="1"/>
  <c r="AD247" i="4" s="1" a="1"/>
  <c r="AD247" i="4" s="1"/>
  <c r="U248" i="4" a="1"/>
  <c r="AD248" i="4" s="1" a="1"/>
  <c r="AD248" i="4" s="1"/>
  <c r="U249" i="4" a="1"/>
  <c r="AD249" i="4" s="1" a="1"/>
  <c r="AD249" i="4" s="1"/>
  <c r="U250" i="4" a="1"/>
  <c r="AD250" i="4" s="1" a="1"/>
  <c r="AD250" i="4" s="1"/>
  <c r="U251" i="4" a="1"/>
  <c r="AD251" i="4" s="1" a="1"/>
  <c r="AD251" i="4" s="1"/>
  <c r="U252" i="4" a="1"/>
  <c r="AD252" i="4" s="1" a="1"/>
  <c r="AD252" i="4" s="1"/>
  <c r="U253" i="4" a="1"/>
  <c r="AD253" i="4" s="1" a="1"/>
  <c r="AD253" i="4" s="1"/>
  <c r="U254" i="4" a="1"/>
  <c r="AD254" i="4" s="1" a="1"/>
  <c r="AD254" i="4" s="1"/>
  <c r="U255" i="4" a="1"/>
  <c r="U255" i="4" s="1"/>
  <c r="U256" i="4" a="1"/>
  <c r="U256" i="4" s="1"/>
  <c r="U257" i="4" a="1"/>
  <c r="U257" i="4" s="1"/>
  <c r="U258" i="4" a="1"/>
  <c r="U258" i="4" s="1"/>
  <c r="U259" i="4" a="1"/>
  <c r="U259" i="4" s="1"/>
  <c r="U260" i="4" a="1"/>
  <c r="AD260" i="4" s="1" a="1"/>
  <c r="AD260" i="4" s="1"/>
  <c r="U261" i="4" a="1"/>
  <c r="U261" i="4" s="1"/>
  <c r="U262" i="4" a="1"/>
  <c r="U262" i="4" s="1"/>
  <c r="U263" i="4" a="1"/>
  <c r="U263" i="4" s="1"/>
  <c r="U264" i="4" a="1"/>
  <c r="AD264" i="4" s="1" a="1"/>
  <c r="AD264" i="4" s="1"/>
  <c r="U265" i="4" a="1"/>
  <c r="U265" i="4" s="1"/>
  <c r="U266" i="4" a="1"/>
  <c r="U266" i="4" s="1"/>
  <c r="U267" i="4" a="1"/>
  <c r="U267" i="4" s="1"/>
  <c r="U268" i="4" a="1"/>
  <c r="U268" i="4" s="1"/>
  <c r="U269" i="4" a="1"/>
  <c r="AD269" i="4" s="1" a="1"/>
  <c r="AD269" i="4" s="1"/>
  <c r="U270" i="4" a="1"/>
  <c r="AD270" i="4" s="1" a="1"/>
  <c r="AD270" i="4" s="1"/>
  <c r="U271" i="4" a="1"/>
  <c r="U271" i="4" s="1"/>
  <c r="U272" i="4" a="1"/>
  <c r="U272" i="4" s="1"/>
  <c r="U273" i="4" a="1"/>
  <c r="U273" i="4" s="1"/>
  <c r="U274" i="4" a="1"/>
  <c r="AD274" i="4" s="1" a="1"/>
  <c r="AD274" i="4" s="1"/>
  <c r="U275" i="4" a="1"/>
  <c r="U275" i="4" s="1"/>
  <c r="U276" i="4" a="1"/>
  <c r="U276" i="4" s="1"/>
  <c r="U277" i="4" a="1"/>
  <c r="U277" i="4" s="1"/>
  <c r="U278" i="4" a="1"/>
  <c r="AD278" i="4" s="1" a="1"/>
  <c r="AD278" i="4" s="1"/>
  <c r="U279" i="4" a="1"/>
  <c r="U279" i="4" s="1"/>
  <c r="U280" i="4" a="1"/>
  <c r="U280" i="4" s="1"/>
  <c r="U281" i="4" a="1"/>
  <c r="U281" i="4" s="1"/>
  <c r="U282" i="4" a="1"/>
  <c r="U282" i="4" s="1"/>
  <c r="U283" i="4" a="1"/>
  <c r="U283" i="4" s="1"/>
  <c r="U284" i="4" a="1"/>
  <c r="AD284" i="4" s="1" a="1"/>
  <c r="AD284" i="4" s="1"/>
  <c r="U285" i="4" a="1"/>
  <c r="U285" i="4" s="1"/>
  <c r="U286" i="4" a="1"/>
  <c r="AD286" i="4" s="1" a="1"/>
  <c r="AD286" i="4" s="1"/>
  <c r="U287" i="4" a="1"/>
  <c r="U287" i="4" s="1"/>
  <c r="U288" i="4" a="1"/>
  <c r="U288" i="4" s="1"/>
  <c r="U289" i="4" a="1"/>
  <c r="U289" i="4" s="1"/>
  <c r="U290" i="4" a="1"/>
  <c r="U290" i="4" s="1"/>
  <c r="U291" i="4" a="1"/>
  <c r="U291" i="4" s="1"/>
  <c r="U292" i="4" a="1"/>
  <c r="U292" i="4" s="1"/>
  <c r="U293" i="4" a="1"/>
  <c r="U293" i="4" s="1"/>
  <c r="U294" i="4" a="1"/>
  <c r="U294" i="4" s="1"/>
  <c r="U295" i="4" a="1"/>
  <c r="U295" i="4" s="1"/>
  <c r="U296" i="4" a="1"/>
  <c r="U296" i="4" s="1"/>
  <c r="U297" i="4" a="1"/>
  <c r="U297" i="4" s="1"/>
  <c r="U298" i="4" a="1"/>
  <c r="U298" i="4" s="1"/>
  <c r="U299" i="4" a="1"/>
  <c r="U299" i="4" s="1"/>
  <c r="U300" i="4" a="1"/>
  <c r="AD300" i="4" s="1" a="1"/>
  <c r="AD300" i="4" s="1"/>
  <c r="U301" i="4" a="1"/>
  <c r="U301" i="4" s="1"/>
  <c r="U302" i="4" a="1"/>
  <c r="U302" i="4" s="1"/>
  <c r="U303" i="4" a="1"/>
  <c r="U303" i="4" s="1"/>
  <c r="U304" i="4" a="1"/>
  <c r="AD304" i="4" s="1" a="1"/>
  <c r="AD304" i="4" s="1"/>
  <c r="U305" i="4" a="1"/>
  <c r="U305" i="4" s="1"/>
  <c r="U306" i="4" a="1"/>
  <c r="AD306" i="4" s="1" a="1"/>
  <c r="AD306" i="4" s="1"/>
  <c r="U307" i="4" a="1"/>
  <c r="U307" i="4" s="1"/>
  <c r="U308" i="4" a="1"/>
  <c r="AD308" i="4" s="1" a="1"/>
  <c r="AD308" i="4" s="1"/>
  <c r="U309" i="4" a="1"/>
  <c r="U309" i="4" s="1"/>
  <c r="U310" i="4" a="1"/>
  <c r="AD310" i="4" s="1" a="1"/>
  <c r="AD310" i="4" s="1"/>
  <c r="U311" i="4" a="1"/>
  <c r="U311" i="4" s="1"/>
  <c r="U312" i="4" a="1"/>
  <c r="U312" i="4" s="1"/>
  <c r="U313" i="4" a="1"/>
  <c r="U313" i="4" s="1"/>
  <c r="U314" i="4" a="1"/>
  <c r="U314" i="4" s="1"/>
  <c r="U315" i="4" a="1"/>
  <c r="U315" i="4" s="1"/>
  <c r="U316" i="4" a="1"/>
  <c r="U316" i="4" s="1"/>
  <c r="U317" i="4" a="1"/>
  <c r="U317" i="4" s="1"/>
  <c r="U318" i="4" a="1"/>
  <c r="U318" i="4" s="1"/>
  <c r="U319" i="4" a="1"/>
  <c r="U319" i="4" s="1"/>
  <c r="U320" i="4" a="1"/>
  <c r="U320" i="4" s="1"/>
  <c r="U321" i="4" a="1"/>
  <c r="U321" i="4" s="1"/>
  <c r="U322" i="4" a="1"/>
  <c r="U322" i="4" s="1"/>
  <c r="U323" i="4" a="1"/>
  <c r="U323" i="4" s="1"/>
  <c r="U324" i="4" a="1"/>
  <c r="U324" i="4" s="1"/>
  <c r="U325" i="4" a="1"/>
  <c r="AD325" i="4" s="1" a="1"/>
  <c r="AD325" i="4" s="1"/>
  <c r="U326" i="4" a="1"/>
  <c r="U326" i="4" s="1"/>
  <c r="U327" i="4" a="1"/>
  <c r="U327" i="4" s="1"/>
  <c r="U328" i="4" a="1"/>
  <c r="U328" i="4" s="1"/>
  <c r="U329" i="4" a="1"/>
  <c r="U329" i="4" s="1"/>
  <c r="U330" i="4" a="1"/>
  <c r="U330" i="4" s="1"/>
  <c r="U331" i="4" a="1"/>
  <c r="AD331" i="4" s="1" a="1"/>
  <c r="AD331" i="4" s="1"/>
  <c r="U332" i="4" a="1"/>
  <c r="U332" i="4" s="1"/>
  <c r="U333" i="4" a="1"/>
  <c r="AD333" i="4" s="1" a="1"/>
  <c r="AD333" i="4" s="1"/>
  <c r="U334" i="4" a="1"/>
  <c r="U334" i="4" s="1"/>
  <c r="U335" i="4" a="1"/>
  <c r="U335" i="4" s="1"/>
  <c r="U336" i="4" a="1"/>
  <c r="U336" i="4" s="1"/>
  <c r="U337" i="4" a="1"/>
  <c r="U337" i="4" s="1"/>
  <c r="U338" i="4" a="1"/>
  <c r="AD338" i="4" s="1" a="1"/>
  <c r="AD338" i="4" s="1"/>
  <c r="U339" i="4" a="1"/>
  <c r="U339" i="4" s="1"/>
  <c r="U340" i="4" a="1"/>
  <c r="U340" i="4" s="1"/>
  <c r="U341" i="4" a="1"/>
  <c r="U341" i="4" s="1"/>
  <c r="U342" i="4" a="1"/>
  <c r="U342" i="4" s="1"/>
  <c r="U343" i="4" a="1"/>
  <c r="U343" i="4" s="1"/>
  <c r="U344" i="4" a="1"/>
  <c r="U344" i="4" s="1"/>
  <c r="U345" i="4" a="1"/>
  <c r="U345" i="4" s="1"/>
  <c r="U346" i="4" a="1"/>
  <c r="U346" i="4" s="1"/>
  <c r="U347" i="4" a="1"/>
  <c r="U347" i="4" s="1"/>
  <c r="U348" i="4" a="1"/>
  <c r="U348" i="4" s="1"/>
  <c r="U349" i="4" a="1"/>
  <c r="AD349" i="4" s="1" a="1"/>
  <c r="AD349" i="4" s="1"/>
  <c r="U350" i="4" a="1"/>
  <c r="U350" i="4" s="1"/>
  <c r="U351" i="4" a="1"/>
  <c r="AD351" i="4" s="1" a="1"/>
  <c r="AD351" i="4" s="1"/>
  <c r="U352" i="4" a="1"/>
  <c r="AD352" i="4" s="1" a="1"/>
  <c r="AD352" i="4" s="1"/>
  <c r="U353" i="4" a="1"/>
  <c r="AD353" i="4" s="1" a="1"/>
  <c r="AD353" i="4" s="1"/>
  <c r="U354" i="4" a="1"/>
  <c r="AD354" i="4" s="1" a="1"/>
  <c r="AD354" i="4" s="1"/>
  <c r="U355" i="4" a="1"/>
  <c r="U355" i="4" s="1"/>
  <c r="U356" i="4" a="1"/>
  <c r="U356" i="4" s="1"/>
  <c r="U357" i="4" a="1"/>
  <c r="AD357" i="4" s="1" a="1"/>
  <c r="AD357" i="4" s="1"/>
  <c r="U358" i="4" a="1"/>
  <c r="U358" i="4" s="1"/>
  <c r="U359" i="4" a="1"/>
  <c r="AD359" i="4" s="1" a="1"/>
  <c r="AD359" i="4" s="1"/>
  <c r="U360" i="4" a="1"/>
  <c r="U360" i="4" s="1"/>
  <c r="U361" i="4" a="1"/>
  <c r="U361" i="4" s="1"/>
  <c r="U362" i="4" a="1"/>
  <c r="U362" i="4" s="1"/>
  <c r="U363" i="4" a="1"/>
  <c r="U363" i="4" s="1"/>
  <c r="U364" i="4" a="1"/>
  <c r="U364" i="4" s="1"/>
  <c r="U365" i="4" a="1"/>
  <c r="U365" i="4" s="1"/>
  <c r="U366" i="4" a="1"/>
  <c r="U366" i="4" s="1"/>
  <c r="U367" i="4" a="1"/>
  <c r="U367" i="4" s="1"/>
  <c r="U368" i="4" a="1"/>
  <c r="U368" i="4" s="1"/>
  <c r="U369" i="4" a="1"/>
  <c r="U369" i="4" s="1"/>
  <c r="U370" i="4" a="1"/>
  <c r="AD370" i="4" s="1" a="1"/>
  <c r="AD370" i="4" s="1"/>
  <c r="U371" i="4" a="1"/>
  <c r="U371" i="4" s="1"/>
  <c r="U372" i="4" a="1"/>
  <c r="U372" i="4" s="1"/>
  <c r="U373" i="4" a="1"/>
  <c r="U373" i="4" s="1"/>
  <c r="U374" i="4" a="1"/>
  <c r="U374" i="4" s="1"/>
  <c r="U375" i="4" a="1"/>
  <c r="U375" i="4" s="1"/>
  <c r="U376" i="4" a="1"/>
  <c r="U376" i="4" s="1"/>
  <c r="U377" i="4" a="1"/>
  <c r="U377" i="4" s="1"/>
  <c r="U378" i="4" a="1"/>
  <c r="U378" i="4" s="1"/>
  <c r="U379" i="4" a="1"/>
  <c r="U379" i="4" s="1"/>
  <c r="U380" i="4" a="1"/>
  <c r="U380" i="4" s="1"/>
  <c r="U381" i="4" a="1"/>
  <c r="U381" i="4" s="1"/>
  <c r="U382" i="4" a="1"/>
  <c r="AD382" i="4" s="1" a="1"/>
  <c r="AD382" i="4" s="1"/>
  <c r="U383" i="4" a="1"/>
  <c r="AD383" i="4" s="1" a="1"/>
  <c r="AD383" i="4" s="1"/>
  <c r="U384" i="4" a="1"/>
  <c r="U384" i="4" s="1"/>
  <c r="U385" i="4" a="1"/>
  <c r="U385" i="4" s="1"/>
  <c r="U386" i="4" a="1"/>
  <c r="U386" i="4" s="1"/>
  <c r="U387" i="4" a="1"/>
  <c r="AD387" i="4" s="1" a="1"/>
  <c r="AD387" i="4" s="1"/>
  <c r="U388" i="4" a="1"/>
  <c r="U388" i="4" s="1"/>
  <c r="U389" i="4" a="1"/>
  <c r="AD389" i="4" s="1" a="1"/>
  <c r="AD389" i="4" s="1"/>
  <c r="U390" i="4" a="1"/>
  <c r="U390" i="4" s="1"/>
  <c r="U391" i="4" a="1"/>
  <c r="U391" i="4" s="1"/>
  <c r="U392" i="4" a="1"/>
  <c r="U392" i="4" s="1"/>
  <c r="U393" i="4" a="1"/>
  <c r="U393" i="4" s="1"/>
  <c r="U394" i="4" a="1"/>
  <c r="U394" i="4" s="1"/>
  <c r="U395" i="4" a="1"/>
  <c r="U395" i="4" s="1"/>
  <c r="U396" i="4" a="1"/>
  <c r="AD396" i="4" s="1" a="1"/>
  <c r="AD396" i="4" s="1"/>
  <c r="U397" i="4" a="1"/>
  <c r="AD397" i="4" s="1" a="1"/>
  <c r="AD397" i="4" s="1"/>
  <c r="U398" i="4" a="1"/>
  <c r="U398" i="4" s="1"/>
  <c r="U399" i="4" a="1"/>
  <c r="U399" i="4" s="1"/>
  <c r="U400" i="4" a="1"/>
  <c r="U400" i="4" s="1"/>
  <c r="U401" i="4" a="1"/>
  <c r="U401" i="4" s="1"/>
  <c r="U402" i="4" a="1"/>
  <c r="U402" i="4" s="1"/>
  <c r="U403" i="4" a="1"/>
  <c r="U403" i="4" s="1"/>
  <c r="U404" i="4" a="1"/>
  <c r="U404" i="4" s="1"/>
  <c r="U405" i="4" a="1"/>
  <c r="U405" i="4" s="1"/>
  <c r="U406" i="4" a="1"/>
  <c r="U406" i="4" s="1"/>
  <c r="U407" i="4" a="1"/>
  <c r="AD407" i="4" s="1" a="1"/>
  <c r="AD407" i="4" s="1"/>
  <c r="U408" i="4" a="1"/>
  <c r="AD408" i="4" s="1" a="1"/>
  <c r="AD408" i="4" s="1"/>
  <c r="U409" i="4" a="1"/>
  <c r="U409" i="4" s="1"/>
  <c r="U410" i="4" a="1"/>
  <c r="U410" i="4" s="1"/>
  <c r="U411" i="4" a="1"/>
  <c r="AD411" i="4" s="1" a="1"/>
  <c r="AD411" i="4" s="1"/>
  <c r="U412" i="4" a="1"/>
  <c r="AD412" i="4" s="1" a="1"/>
  <c r="AD412" i="4" s="1"/>
  <c r="U413" i="4" a="1"/>
  <c r="U413" i="4" s="1"/>
  <c r="U414" i="4" a="1"/>
  <c r="U414" i="4" s="1"/>
  <c r="U415" i="4" a="1"/>
  <c r="U415" i="4" s="1"/>
  <c r="U416" i="4" a="1"/>
  <c r="U416" i="4" s="1"/>
  <c r="U417" i="4" a="1"/>
  <c r="U417" i="4" s="1"/>
  <c r="U418" i="4" a="1"/>
  <c r="U418" i="4" s="1"/>
  <c r="U419" i="4" a="1"/>
  <c r="U419" i="4" s="1"/>
  <c r="U420" i="4" a="1"/>
  <c r="U420" i="4" s="1"/>
  <c r="U421" i="4" a="1"/>
  <c r="U421" i="4" s="1"/>
  <c r="U422" i="4" a="1"/>
  <c r="U422" i="4" s="1"/>
  <c r="U423" i="4" a="1"/>
  <c r="U423" i="4" s="1"/>
  <c r="U424" i="4" a="1"/>
  <c r="U424" i="4" s="1"/>
  <c r="U425" i="4" a="1"/>
  <c r="U425" i="4" s="1"/>
  <c r="U426" i="4" a="1"/>
  <c r="U426" i="4" s="1"/>
  <c r="U427" i="4" a="1"/>
  <c r="U427" i="4" s="1"/>
  <c r="U428" i="4" a="1"/>
  <c r="U428" i="4" s="1"/>
  <c r="U429" i="4" a="1"/>
  <c r="U429" i="4" s="1"/>
  <c r="U430" i="4" a="1"/>
  <c r="U430" i="4" s="1"/>
  <c r="U431" i="4" a="1"/>
  <c r="AD431" i="4" s="1" a="1"/>
  <c r="AD431" i="4" s="1"/>
  <c r="U432" i="4" a="1"/>
  <c r="AD432" i="4" s="1" a="1"/>
  <c r="AD432" i="4" s="1"/>
  <c r="U433" i="4" a="1"/>
  <c r="AD433" i="4" s="1" a="1"/>
  <c r="AD433" i="4" s="1"/>
  <c r="U434" i="4" a="1"/>
  <c r="U434" i="4" s="1"/>
  <c r="U435" i="4" a="1"/>
  <c r="U435" i="4" s="1"/>
  <c r="U436" i="4" a="1"/>
  <c r="AD436" i="4" s="1" a="1"/>
  <c r="AD436" i="4" s="1"/>
  <c r="U437" i="4" a="1"/>
  <c r="U437" i="4" s="1"/>
  <c r="U438" i="4" a="1"/>
  <c r="U438" i="4" s="1"/>
  <c r="U439" i="4" a="1"/>
  <c r="AD439" i="4" s="1" a="1"/>
  <c r="AD439" i="4" s="1"/>
  <c r="U440" i="4" a="1"/>
  <c r="U440" i="4" s="1"/>
  <c r="U441" i="4" a="1"/>
  <c r="U441" i="4" s="1"/>
  <c r="U442" i="4" a="1"/>
  <c r="U442" i="4" s="1"/>
  <c r="U443" i="4" a="1"/>
  <c r="U443" i="4" s="1"/>
  <c r="U444" i="4" a="1"/>
  <c r="AD444" i="4" s="1" a="1"/>
  <c r="AD444" i="4" s="1"/>
  <c r="U445" i="4" a="1"/>
  <c r="U445" i="4" s="1"/>
  <c r="U446" i="4" a="1"/>
  <c r="AD446" i="4" s="1" a="1"/>
  <c r="AD446" i="4" s="1"/>
  <c r="U447" i="4" a="1"/>
  <c r="AD447" i="4" s="1" a="1"/>
  <c r="AD447" i="4" s="1"/>
  <c r="U448" i="4" a="1"/>
  <c r="U448" i="4" s="1"/>
  <c r="U449" i="4" a="1"/>
  <c r="AD449" i="4" s="1" a="1"/>
  <c r="AD449" i="4" s="1"/>
  <c r="U450" i="4" a="1"/>
  <c r="U450" i="4" s="1"/>
  <c r="U451" i="4" a="1"/>
  <c r="U451" i="4" s="1"/>
  <c r="U452" i="4" a="1"/>
  <c r="U452" i="4" s="1"/>
  <c r="U453" i="4" a="1"/>
  <c r="AD453" i="4" s="1" a="1"/>
  <c r="AD453" i="4" s="1"/>
  <c r="U454" i="4" a="1"/>
  <c r="AD454" i="4" s="1" a="1"/>
  <c r="AD454" i="4" s="1"/>
  <c r="U455" i="4" a="1"/>
  <c r="AD455" i="4" s="1" a="1"/>
  <c r="AD455" i="4" s="1"/>
  <c r="U456" i="4" a="1"/>
  <c r="AD456" i="4" s="1" a="1"/>
  <c r="AD456" i="4" s="1"/>
  <c r="U457" i="4" a="1"/>
  <c r="AD457" i="4" s="1" a="1"/>
  <c r="AD457" i="4" s="1"/>
  <c r="U458" i="4" a="1"/>
  <c r="AD458" i="4" s="1" a="1"/>
  <c r="AD458" i="4" s="1"/>
  <c r="U459" i="4" a="1"/>
  <c r="AD459" i="4" s="1" a="1"/>
  <c r="AD459" i="4" s="1"/>
  <c r="U460" i="4" a="1"/>
  <c r="AD460" i="4" s="1" a="1"/>
  <c r="AD460" i="4" s="1"/>
  <c r="U461" i="4" a="1"/>
  <c r="U461" i="4" s="1"/>
  <c r="U462" i="4" a="1"/>
  <c r="AD462" i="4" s="1" a="1"/>
  <c r="AD462" i="4" s="1"/>
  <c r="U463" i="4" a="1"/>
  <c r="U463" i="4" s="1"/>
  <c r="U464" i="4" a="1"/>
  <c r="U464" i="4" s="1"/>
  <c r="U465" i="4" a="1"/>
  <c r="U465" i="4" s="1"/>
  <c r="U466" i="4" a="1"/>
  <c r="U466" i="4" s="1"/>
  <c r="U467" i="4" a="1"/>
  <c r="AD467" i="4" s="1" a="1"/>
  <c r="AD467" i="4" s="1"/>
  <c r="U468" i="4" a="1"/>
  <c r="AD468" i="4" s="1" a="1"/>
  <c r="AD468" i="4" s="1"/>
  <c r="U469" i="4" a="1"/>
  <c r="U469" i="4" s="1"/>
  <c r="U470" i="4" a="1"/>
  <c r="AD470" i="4" s="1" a="1"/>
  <c r="AD470" i="4" s="1"/>
  <c r="U471" i="4" a="1"/>
  <c r="U471" i="4" s="1"/>
  <c r="U472" i="4" a="1"/>
  <c r="AD472" i="4" s="1" a="1"/>
  <c r="AD472" i="4" s="1"/>
  <c r="U473" i="4" a="1"/>
  <c r="AD473" i="4" s="1" a="1"/>
  <c r="AD473" i="4" s="1"/>
  <c r="U474" i="4" a="1"/>
  <c r="AD474" i="4" s="1" a="1"/>
  <c r="AD474" i="4" s="1"/>
  <c r="U475" i="4" a="1"/>
  <c r="AD475" i="4" s="1" a="1"/>
  <c r="AD475" i="4" s="1"/>
  <c r="U476" i="4" a="1"/>
  <c r="U476" i="4" s="1"/>
  <c r="U477" i="4" a="1"/>
  <c r="AD477" i="4" s="1" a="1"/>
  <c r="AD477" i="4" s="1"/>
  <c r="U478" i="4" a="1"/>
  <c r="AD478" i="4" s="1" a="1"/>
  <c r="AD478" i="4" s="1"/>
  <c r="U479" i="4" a="1"/>
  <c r="AD479" i="4" s="1" a="1"/>
  <c r="AD479" i="4" s="1"/>
  <c r="U480" i="4" a="1"/>
  <c r="AD480" i="4" s="1" a="1"/>
  <c r="AD480" i="4" s="1"/>
  <c r="U481" i="4" a="1"/>
  <c r="U481" i="4" s="1"/>
  <c r="U482" i="4" a="1"/>
  <c r="U482" i="4" s="1"/>
  <c r="U483" i="4" a="1"/>
  <c r="AD483" i="4" s="1" a="1"/>
  <c r="AD483" i="4" s="1"/>
  <c r="U484" i="4" a="1"/>
  <c r="AD484" i="4" s="1" a="1"/>
  <c r="AD484" i="4" s="1"/>
  <c r="U485" i="4" a="1"/>
  <c r="AD485" i="4" s="1" a="1"/>
  <c r="AD485" i="4" s="1"/>
  <c r="U486" i="4" a="1"/>
  <c r="AD486" i="4" s="1" a="1"/>
  <c r="AD486" i="4" s="1"/>
  <c r="U487" i="4" a="1"/>
  <c r="AD487" i="4" s="1" a="1"/>
  <c r="AD487" i="4" s="1"/>
  <c r="U488" i="4" a="1"/>
  <c r="AD488" i="4" s="1" a="1"/>
  <c r="AD488" i="4" s="1"/>
  <c r="U489" i="4" a="1"/>
  <c r="AD489" i="4" s="1" a="1"/>
  <c r="AD489" i="4" s="1"/>
  <c r="U490" i="4" a="1"/>
  <c r="AD490" i="4" s="1" a="1"/>
  <c r="AD490" i="4" s="1"/>
  <c r="U491" i="4" a="1"/>
  <c r="U491" i="4" s="1"/>
  <c r="U492" i="4" a="1"/>
  <c r="U492" i="4" s="1"/>
  <c r="U493" i="4" a="1"/>
  <c r="U493" i="4" s="1"/>
  <c r="U494" i="4" a="1"/>
  <c r="U494" i="4" s="1"/>
  <c r="U495" i="4" a="1"/>
  <c r="U495" i="4" s="1"/>
  <c r="U496" i="4" a="1"/>
  <c r="U496" i="4" s="1"/>
  <c r="U497" i="4" a="1"/>
  <c r="U497" i="4" s="1"/>
  <c r="U498" i="4" a="1"/>
  <c r="U498" i="4" s="1"/>
  <c r="U499" i="4" a="1"/>
  <c r="U499" i="4" s="1"/>
  <c r="U500" i="4" a="1"/>
  <c r="U500" i="4" s="1"/>
  <c r="U501" i="4" a="1"/>
  <c r="U501" i="4" s="1"/>
  <c r="U502" i="4" a="1"/>
  <c r="U502" i="4" s="1"/>
  <c r="U503" i="4" a="1"/>
  <c r="U503" i="4" s="1"/>
  <c r="U504" i="4" a="1"/>
  <c r="U504" i="4" s="1"/>
  <c r="U505" i="4" a="1"/>
  <c r="U505" i="4" s="1"/>
  <c r="U506" i="4" a="1"/>
  <c r="U506" i="4" s="1"/>
  <c r="U507" i="4" a="1"/>
  <c r="U507" i="4" s="1"/>
  <c r="U508" i="4" a="1"/>
  <c r="U508" i="4" s="1"/>
  <c r="U509" i="4" a="1"/>
  <c r="U509" i="4" s="1"/>
  <c r="U510" i="4" a="1"/>
  <c r="U510" i="4" s="1"/>
  <c r="U511" i="4" a="1"/>
  <c r="U511" i="4" s="1"/>
  <c r="U512" i="4" a="1"/>
  <c r="U512" i="4" s="1"/>
  <c r="U513" i="4" a="1"/>
  <c r="U513" i="4" s="1"/>
  <c r="U514" i="4" a="1"/>
  <c r="U514" i="4" s="1"/>
  <c r="U515" i="4" a="1"/>
  <c r="U515" i="4" s="1"/>
  <c r="U516" i="4" a="1"/>
  <c r="U516" i="4" s="1"/>
  <c r="U517" i="4" a="1"/>
  <c r="U517" i="4" s="1"/>
  <c r="U518" i="4" a="1"/>
  <c r="U518" i="4" s="1"/>
  <c r="U519" i="4" a="1"/>
  <c r="U519" i="4" s="1"/>
  <c r="U520" i="4" a="1"/>
  <c r="U520" i="4" s="1"/>
  <c r="U521" i="4" a="1"/>
  <c r="U521" i="4" s="1"/>
  <c r="U522" i="4" a="1"/>
  <c r="U522" i="4" s="1"/>
  <c r="U523" i="4" a="1"/>
  <c r="U523" i="4" s="1"/>
  <c r="U524" i="4" a="1"/>
  <c r="U524" i="4" s="1"/>
  <c r="U525" i="4" a="1"/>
  <c r="U525" i="4" s="1"/>
  <c r="U526" i="4" a="1"/>
  <c r="U526" i="4" s="1"/>
  <c r="U527" i="4" a="1"/>
  <c r="U527" i="4" s="1"/>
  <c r="U528" i="4" a="1"/>
  <c r="U528" i="4" s="1"/>
  <c r="U529" i="4" a="1"/>
  <c r="U529" i="4" s="1"/>
  <c r="U530" i="4" a="1"/>
  <c r="U530" i="4" s="1"/>
  <c r="U531" i="4" a="1"/>
  <c r="U531" i="4" s="1"/>
  <c r="U532" i="4" a="1"/>
  <c r="U532" i="4" s="1"/>
  <c r="U533" i="4" a="1"/>
  <c r="U533" i="4" s="1"/>
  <c r="U534" i="4" a="1"/>
  <c r="U534" i="4" s="1"/>
  <c r="U535" i="4" a="1"/>
  <c r="AD535" i="4" s="1" a="1"/>
  <c r="AD535" i="4" s="1"/>
  <c r="U536" i="4" a="1"/>
  <c r="U536" i="4" s="1"/>
  <c r="U537" i="4" a="1"/>
  <c r="U537" i="4" s="1"/>
  <c r="U538" i="4" a="1"/>
  <c r="AD538" i="4" s="1" a="1"/>
  <c r="AD538" i="4" s="1"/>
  <c r="U539" i="4" a="1"/>
  <c r="U539" i="4" s="1"/>
  <c r="U540" i="4" a="1"/>
  <c r="AD540" i="4" s="1" a="1"/>
  <c r="AD540" i="4" s="1"/>
  <c r="U541" i="4" a="1"/>
  <c r="AD541" i="4" s="1" a="1"/>
  <c r="AD541" i="4" s="1"/>
  <c r="U542" i="4" a="1"/>
  <c r="U542" i="4" s="1"/>
  <c r="U543" i="4" a="1"/>
  <c r="U543" i="4" s="1"/>
  <c r="U544" i="4" a="1"/>
  <c r="U544" i="4" s="1"/>
  <c r="U545" i="4" a="1"/>
  <c r="AD545" i="4" s="1" a="1"/>
  <c r="AD545" i="4" s="1"/>
  <c r="U546" i="4" a="1"/>
  <c r="U546" i="4" s="1"/>
  <c r="U547" i="4" a="1"/>
  <c r="AD547" i="4" s="1" a="1"/>
  <c r="AD547" i="4" s="1"/>
  <c r="U548" i="4" a="1"/>
  <c r="U548" i="4" s="1"/>
  <c r="U549" i="4" a="1"/>
  <c r="U549" i="4" s="1"/>
  <c r="U550" i="4" a="1"/>
  <c r="U550" i="4" s="1"/>
  <c r="U551" i="4" a="1"/>
  <c r="U551" i="4" s="1"/>
  <c r="U552" i="4" a="1"/>
  <c r="AD552" i="4" s="1" a="1"/>
  <c r="AD552" i="4" s="1"/>
  <c r="U553" i="4" a="1"/>
  <c r="U553" i="4" s="1"/>
  <c r="U554" i="4" a="1"/>
  <c r="U554" i="4" s="1"/>
  <c r="U555" i="4" a="1"/>
  <c r="U555" i="4" s="1"/>
  <c r="U556" i="4" a="1"/>
  <c r="AD556" i="4" s="1" a="1"/>
  <c r="AD556" i="4" s="1"/>
  <c r="U557" i="4" a="1"/>
  <c r="AD557" i="4" s="1" a="1"/>
  <c r="AD557" i="4" s="1"/>
  <c r="U558" i="4" a="1"/>
  <c r="U558" i="4" s="1"/>
  <c r="U559" i="4" a="1"/>
  <c r="U559" i="4" s="1"/>
  <c r="U560" i="4" a="1"/>
  <c r="U560" i="4" s="1"/>
  <c r="U561" i="4" a="1"/>
  <c r="U561" i="4" s="1"/>
  <c r="U562" i="4" a="1"/>
  <c r="U562" i="4" s="1"/>
  <c r="U563" i="4" a="1"/>
  <c r="U563" i="4" s="1"/>
  <c r="U564" i="4" a="1"/>
  <c r="U564" i="4" s="1"/>
  <c r="U565" i="4" a="1"/>
  <c r="AD565" i="4" s="1" a="1"/>
  <c r="AD565" i="4" s="1"/>
  <c r="U566" i="4" a="1"/>
  <c r="U566" i="4" s="1"/>
  <c r="U567" i="4" a="1"/>
  <c r="U567" i="4" s="1"/>
  <c r="U568" i="4" a="1"/>
  <c r="U568" i="4" s="1"/>
  <c r="U569" i="4" a="1"/>
  <c r="U569" i="4" s="1"/>
  <c r="U570" i="4" a="1"/>
  <c r="AD570" i="4" s="1" a="1"/>
  <c r="AD570" i="4" s="1"/>
  <c r="U571" i="4" a="1"/>
  <c r="U571" i="4" s="1"/>
  <c r="U572" i="4" a="1"/>
  <c r="AD572" i="4" s="1" a="1"/>
  <c r="AD572" i="4" s="1"/>
  <c r="U573" i="4" a="1"/>
  <c r="AD573" i="4" s="1" a="1"/>
  <c r="AD573" i="4" s="1"/>
  <c r="U574" i="4" a="1"/>
  <c r="AD574" i="4" s="1" a="1"/>
  <c r="AD574" i="4" s="1"/>
  <c r="U575" i="4" a="1"/>
  <c r="AD575" i="4" s="1" a="1"/>
  <c r="AD575" i="4" s="1"/>
  <c r="U576" i="4" a="1"/>
  <c r="AD576" i="4" s="1" a="1"/>
  <c r="AD576" i="4" s="1"/>
  <c r="U577" i="4" a="1"/>
  <c r="AD577" i="4" s="1" a="1"/>
  <c r="AD577" i="4" s="1"/>
  <c r="U578" i="4" a="1"/>
  <c r="U578" i="4" s="1"/>
  <c r="U579" i="4" a="1"/>
  <c r="AD579" i="4" s="1" a="1"/>
  <c r="AD579" i="4" s="1"/>
  <c r="U580" i="4" a="1"/>
  <c r="AD580" i="4" s="1" a="1"/>
  <c r="AD580" i="4" s="1"/>
  <c r="U581" i="4" a="1"/>
  <c r="U581" i="4" s="1"/>
  <c r="U582" i="4" a="1"/>
  <c r="AD582" i="4" s="1" a="1"/>
  <c r="AD582" i="4" s="1"/>
  <c r="U583" i="4" a="1"/>
  <c r="U583" i="4" s="1"/>
  <c r="U584" i="4" a="1"/>
  <c r="U584" i="4" s="1"/>
  <c r="U585" i="4" a="1"/>
  <c r="U585" i="4" s="1"/>
  <c r="U586" i="4" a="1"/>
  <c r="U586" i="4" s="1"/>
  <c r="U587" i="4" a="1"/>
  <c r="AD587" i="4" s="1" a="1"/>
  <c r="AD587" i="4" s="1"/>
  <c r="U588" i="4" a="1"/>
  <c r="U588" i="4" s="1"/>
  <c r="U589" i="4" a="1"/>
  <c r="U589" i="4" s="1"/>
  <c r="U590" i="4" a="1"/>
  <c r="U590" i="4" s="1"/>
  <c r="U591" i="4" a="1"/>
  <c r="U591" i="4" s="1"/>
  <c r="U592" i="4" a="1"/>
  <c r="U592" i="4" s="1"/>
  <c r="U593" i="4" a="1"/>
  <c r="AD593" i="4" s="1" a="1"/>
  <c r="AD593" i="4" s="1"/>
  <c r="U594" i="4" a="1"/>
  <c r="U594" i="4" s="1"/>
  <c r="U595" i="4" a="1"/>
  <c r="AD595" i="4" s="1" a="1"/>
  <c r="AD595" i="4" s="1"/>
  <c r="U596" i="4" a="1"/>
  <c r="U596" i="4" s="1"/>
  <c r="U597" i="4" a="1"/>
  <c r="U597" i="4" s="1"/>
  <c r="U598" i="4" a="1"/>
  <c r="U598" i="4" s="1"/>
  <c r="U599" i="4" a="1"/>
  <c r="AD599" i="4" s="1" a="1"/>
  <c r="AD599" i="4" s="1"/>
  <c r="U600" i="4" a="1"/>
  <c r="AD600" i="4" s="1" a="1"/>
  <c r="AD600" i="4" s="1"/>
  <c r="U601" i="4" a="1"/>
  <c r="U601" i="4" s="1"/>
  <c r="U602" i="4" a="1"/>
  <c r="U602" i="4" s="1"/>
  <c r="U603" i="4" a="1"/>
  <c r="U603" i="4" s="1"/>
  <c r="U604" i="4" a="1"/>
  <c r="U604" i="4" s="1"/>
  <c r="U605" i="4" a="1"/>
  <c r="U605" i="4" s="1"/>
  <c r="U606" i="4" a="1"/>
  <c r="U606" i="4" s="1"/>
  <c r="U607" i="4" a="1"/>
  <c r="U607" i="4" s="1"/>
  <c r="U608" i="4" a="1"/>
  <c r="AD608" i="4" s="1" a="1"/>
  <c r="AD608" i="4" s="1"/>
  <c r="U609" i="4" a="1"/>
  <c r="U609" i="4" s="1"/>
  <c r="U610" i="4" a="1"/>
  <c r="U610" i="4" s="1"/>
  <c r="U611" i="4" a="1"/>
  <c r="AD611" i="4" s="1" a="1"/>
  <c r="AD611" i="4" s="1"/>
  <c r="U612" i="4" a="1"/>
  <c r="U612" i="4" s="1"/>
  <c r="U613" i="4" a="1"/>
  <c r="U613" i="4" s="1"/>
  <c r="U614" i="4" a="1"/>
  <c r="U614" i="4" s="1"/>
  <c r="U615" i="4" a="1"/>
  <c r="U615" i="4" s="1"/>
  <c r="U616" i="4" a="1"/>
  <c r="U616" i="4" s="1"/>
  <c r="U617" i="4" a="1"/>
  <c r="U617" i="4" s="1"/>
  <c r="U618" i="4" a="1"/>
  <c r="U618" i="4" s="1"/>
  <c r="U619" i="4" a="1"/>
  <c r="U619" i="4" s="1"/>
  <c r="U620" i="4" a="1"/>
  <c r="U620" i="4" s="1"/>
  <c r="U621" i="4" a="1"/>
  <c r="U621" i="4" s="1"/>
  <c r="U622" i="4" a="1"/>
  <c r="AD622" i="4" s="1" a="1"/>
  <c r="AD622" i="4" s="1"/>
  <c r="U623" i="4" a="1"/>
  <c r="U623" i="4" s="1"/>
  <c r="U624" i="4" a="1"/>
  <c r="U624" i="4" s="1"/>
  <c r="U625" i="4" a="1"/>
  <c r="U625" i="4" s="1"/>
  <c r="U626" i="4" a="1"/>
  <c r="U626" i="4" s="1"/>
  <c r="U627" i="4" a="1"/>
  <c r="U627" i="4" s="1"/>
  <c r="U628" i="4" a="1"/>
  <c r="U628" i="4" s="1"/>
  <c r="U629" i="4" a="1"/>
  <c r="AD629" i="4" s="1" a="1"/>
  <c r="AD629" i="4" s="1"/>
  <c r="U630" i="4" a="1"/>
  <c r="U630" i="4" s="1"/>
  <c r="U631" i="4" a="1"/>
  <c r="U631" i="4" s="1"/>
  <c r="U632" i="4" a="1"/>
  <c r="U632" i="4" s="1"/>
  <c r="U633" i="4" a="1"/>
  <c r="AD633" i="4" s="1" a="1"/>
  <c r="AD633" i="4" s="1"/>
  <c r="U634" i="4" a="1"/>
  <c r="AD634" i="4" s="1" a="1"/>
  <c r="AD634" i="4" s="1"/>
  <c r="U635" i="4" a="1"/>
  <c r="AD635" i="4" s="1" a="1"/>
  <c r="AD635" i="4" s="1"/>
  <c r="U636" i="4" a="1"/>
  <c r="AD636" i="4" s="1" a="1"/>
  <c r="AD636" i="4" s="1"/>
  <c r="U637" i="4" a="1"/>
  <c r="AD637" i="4" s="1" a="1"/>
  <c r="AD637" i="4" s="1"/>
  <c r="U638" i="4" a="1"/>
  <c r="AD638" i="4" s="1" a="1"/>
  <c r="AD638" i="4" s="1"/>
  <c r="U639" i="4" a="1"/>
  <c r="U639" i="4" s="1"/>
  <c r="U640" i="4" a="1"/>
  <c r="U640" i="4" s="1"/>
  <c r="U641" i="4" a="1"/>
  <c r="AD641" i="4" s="1" a="1"/>
  <c r="AD641" i="4" s="1"/>
  <c r="U642" i="4" a="1"/>
  <c r="U642" i="4" s="1"/>
  <c r="U643" i="4" a="1"/>
  <c r="U643" i="4" s="1"/>
  <c r="U644" i="4" a="1"/>
  <c r="U644" i="4" s="1"/>
  <c r="U645" i="4" a="1"/>
  <c r="U645" i="4" s="1"/>
  <c r="U646" i="4" a="1"/>
  <c r="U646" i="4" s="1"/>
  <c r="U647" i="4" a="1"/>
  <c r="AD647" i="4" s="1" a="1"/>
  <c r="AD647" i="4" s="1"/>
  <c r="U648" i="4" a="1"/>
  <c r="U648" i="4" s="1"/>
  <c r="U649" i="4" a="1"/>
  <c r="U649" i="4" s="1"/>
  <c r="U650" i="4" a="1"/>
  <c r="AD650" i="4" s="1" a="1"/>
  <c r="AD650" i="4" s="1"/>
  <c r="U651" i="4" a="1"/>
  <c r="U651" i="4" s="1"/>
  <c r="U652" i="4" a="1"/>
  <c r="AD652" i="4" s="1" a="1"/>
  <c r="AD652" i="4" s="1"/>
  <c r="U653" i="4" a="1"/>
  <c r="AD653" i="4" s="1" a="1"/>
  <c r="AD653" i="4" s="1"/>
  <c r="U654" i="4" a="1"/>
  <c r="U654" i="4" s="1"/>
  <c r="U655" i="4" a="1"/>
  <c r="U655" i="4" s="1"/>
  <c r="U656" i="4" a="1"/>
  <c r="U656" i="4" s="1"/>
  <c r="U657" i="4" a="1"/>
  <c r="AD657" i="4" s="1" a="1"/>
  <c r="AD657" i="4" s="1"/>
  <c r="U658" i="4" a="1"/>
  <c r="U658" i="4" s="1"/>
  <c r="U659" i="4" a="1"/>
  <c r="U659" i="4" s="1"/>
  <c r="U660" i="4" a="1"/>
  <c r="AD660" i="4" s="1" a="1"/>
  <c r="AD660" i="4" s="1"/>
  <c r="U661" i="4" a="1"/>
  <c r="U661" i="4" s="1"/>
  <c r="U662" i="4" a="1"/>
  <c r="AD662" i="4" s="1" a="1"/>
  <c r="AD662" i="4" s="1"/>
  <c r="U663" i="4" a="1"/>
  <c r="U663" i="4" s="1"/>
  <c r="U664" i="4" a="1"/>
  <c r="U664" i="4" s="1"/>
  <c r="U665" i="4" a="1"/>
  <c r="U665" i="4" s="1"/>
  <c r="U666" i="4" a="1"/>
  <c r="U666" i="4" s="1"/>
  <c r="U667" i="4" a="1"/>
  <c r="U667" i="4" s="1"/>
  <c r="U668" i="4" a="1"/>
  <c r="U668" i="4" s="1"/>
  <c r="U669" i="4" a="1"/>
  <c r="U669" i="4" s="1"/>
  <c r="U670" i="4" a="1"/>
  <c r="U670" i="4" s="1"/>
  <c r="U671" i="4" a="1"/>
  <c r="U671" i="4" s="1"/>
  <c r="U672" i="4" a="1"/>
  <c r="U672" i="4" s="1"/>
  <c r="U673" i="4" a="1"/>
  <c r="U673" i="4" s="1"/>
  <c r="U674" i="4" a="1"/>
  <c r="U674" i="4" s="1"/>
  <c r="U675" i="4" a="1"/>
  <c r="U675" i="4" s="1"/>
  <c r="U676" i="4" a="1"/>
  <c r="U676" i="4" s="1"/>
  <c r="U677" i="4" a="1"/>
  <c r="U677" i="4" s="1"/>
  <c r="U678" i="4" a="1"/>
  <c r="AD678" i="4" s="1" a="1"/>
  <c r="AD678" i="4" s="1"/>
  <c r="U679" i="4" a="1"/>
  <c r="U679" i="4" s="1"/>
  <c r="U680" i="4" a="1"/>
  <c r="U680" i="4" s="1"/>
  <c r="U681" i="4" a="1"/>
  <c r="U681" i="4" s="1"/>
  <c r="U682" i="4" a="1"/>
  <c r="U682" i="4" s="1"/>
  <c r="U683" i="4" a="1"/>
  <c r="U683" i="4" s="1"/>
  <c r="U684" i="4" a="1"/>
  <c r="U684" i="4" s="1"/>
  <c r="U685" i="4" a="1"/>
  <c r="U685" i="4" s="1"/>
  <c r="U686" i="4" a="1"/>
  <c r="U686" i="4" s="1"/>
  <c r="U687" i="4" a="1"/>
  <c r="U687" i="4" s="1"/>
  <c r="U688" i="4" a="1"/>
  <c r="U688" i="4" s="1"/>
  <c r="U689" i="4" a="1"/>
  <c r="U689" i="4" s="1"/>
  <c r="U690" i="4" a="1"/>
  <c r="U690" i="4" s="1"/>
  <c r="U691" i="4" a="1"/>
  <c r="U691" i="4" s="1"/>
  <c r="U692" i="4" a="1"/>
  <c r="U692" i="4" s="1"/>
  <c r="U693" i="4" a="1"/>
  <c r="U693" i="4" s="1"/>
  <c r="U694" i="4" a="1"/>
  <c r="U694" i="4" s="1"/>
  <c r="U695" i="4" a="1"/>
  <c r="U695" i="4" s="1"/>
  <c r="U696" i="4" a="1"/>
  <c r="U696" i="4" s="1"/>
  <c r="U697" i="4" a="1"/>
  <c r="U697" i="4" s="1"/>
  <c r="U698" i="4" a="1"/>
  <c r="AD698" i="4" s="1" a="1"/>
  <c r="AD698" i="4" s="1"/>
  <c r="U699" i="4" a="1"/>
  <c r="U699" i="4" s="1"/>
  <c r="U700" i="4" a="1"/>
  <c r="U700" i="4" s="1"/>
  <c r="U701" i="4" a="1"/>
  <c r="U701" i="4" s="1"/>
  <c r="U702" i="4" a="1"/>
  <c r="U702" i="4" s="1"/>
  <c r="U703" i="4" a="1"/>
  <c r="U703" i="4" s="1"/>
  <c r="U704" i="4" a="1"/>
  <c r="U704" i="4" s="1"/>
  <c r="U705" i="4" a="1"/>
  <c r="U705" i="4" s="1"/>
  <c r="U706" i="4" a="1"/>
  <c r="U706" i="4" s="1"/>
  <c r="U707" i="4" a="1"/>
  <c r="U707" i="4" s="1"/>
  <c r="U708" i="4" a="1"/>
  <c r="U708" i="4" s="1"/>
  <c r="U709" i="4" a="1"/>
  <c r="U709" i="4" s="1"/>
  <c r="U710" i="4" a="1"/>
  <c r="U710" i="4" s="1"/>
  <c r="U711" i="4" a="1"/>
  <c r="U711" i="4" s="1"/>
  <c r="U712" i="4" a="1"/>
  <c r="U712" i="4" s="1"/>
  <c r="U713" i="4" a="1"/>
  <c r="U713" i="4" s="1"/>
  <c r="U714" i="4" a="1"/>
  <c r="U714" i="4" s="1"/>
  <c r="U715" i="4" a="1"/>
  <c r="U715" i="4" s="1"/>
  <c r="U716" i="4" a="1"/>
  <c r="U716" i="4" s="1"/>
  <c r="U717" i="4" a="1"/>
  <c r="U717" i="4" s="1"/>
  <c r="U718" i="4" a="1"/>
  <c r="U718" i="4" s="1"/>
  <c r="U719" i="4" a="1"/>
  <c r="U719" i="4" s="1"/>
  <c r="U720" i="4" a="1"/>
  <c r="U720" i="4" s="1"/>
  <c r="U721" i="4" a="1"/>
  <c r="U721" i="4" s="1"/>
  <c r="U722" i="4" a="1"/>
  <c r="U722" i="4" s="1"/>
  <c r="U723" i="4" a="1"/>
  <c r="U723" i="4" s="1"/>
  <c r="U724" i="4" a="1"/>
  <c r="U724" i="4" s="1"/>
  <c r="U725" i="4" a="1"/>
  <c r="AD725" i="4" s="1" a="1"/>
  <c r="AD725" i="4" s="1"/>
  <c r="U726" i="4" a="1"/>
  <c r="U726" i="4" s="1"/>
  <c r="U727" i="4" a="1"/>
  <c r="U727" i="4" s="1"/>
  <c r="U728" i="4" a="1"/>
  <c r="U728" i="4" s="1"/>
  <c r="U729" i="4" a="1"/>
  <c r="AD729" i="4" s="1" a="1"/>
  <c r="AD729" i="4" s="1"/>
  <c r="U730" i="4" a="1"/>
  <c r="AD730" i="4" s="1" a="1"/>
  <c r="AD730" i="4" s="1"/>
  <c r="U731" i="4" a="1"/>
  <c r="U731" i="4" s="1"/>
  <c r="U732" i="4" a="1"/>
  <c r="U732" i="4" s="1"/>
  <c r="U733" i="4" a="1"/>
  <c r="U733" i="4" s="1"/>
  <c r="U734" i="4" a="1"/>
  <c r="U734" i="4" s="1"/>
  <c r="U735" i="4" a="1"/>
  <c r="U735" i="4" s="1"/>
  <c r="U736" i="4" a="1"/>
  <c r="U736" i="4" s="1"/>
  <c r="U737" i="4" a="1"/>
  <c r="U737" i="4" s="1"/>
  <c r="U738" i="4" a="1"/>
  <c r="U738" i="4" s="1"/>
  <c r="U739" i="4" a="1"/>
  <c r="U739" i="4" s="1"/>
  <c r="U740" i="4" a="1"/>
  <c r="U740" i="4" s="1"/>
  <c r="U741" i="4" a="1"/>
  <c r="U741" i="4" s="1"/>
  <c r="U742" i="4" a="1"/>
  <c r="U742" i="4" s="1"/>
  <c r="U743" i="4" a="1"/>
  <c r="U743" i="4" s="1"/>
  <c r="U744" i="4" a="1"/>
  <c r="U744" i="4" s="1"/>
  <c r="U745" i="4" a="1"/>
  <c r="U745" i="4" s="1"/>
  <c r="U746" i="4" a="1"/>
  <c r="U746" i="4" s="1"/>
  <c r="U747" i="4" a="1"/>
  <c r="AD747" i="4" s="1" a="1"/>
  <c r="AD747" i="4" s="1"/>
  <c r="U748" i="4" a="1"/>
  <c r="U748" i="4" s="1"/>
  <c r="U749" i="4" a="1"/>
  <c r="AD749" i="4" s="1" a="1"/>
  <c r="AD749" i="4" s="1"/>
  <c r="U750" i="4" a="1"/>
  <c r="AD750" i="4" s="1" a="1"/>
  <c r="AD750" i="4" s="1"/>
  <c r="U751" i="4" a="1"/>
  <c r="AD751" i="4" s="1" a="1"/>
  <c r="AD751" i="4" s="1"/>
  <c r="U752" i="4" a="1"/>
  <c r="AD752" i="4" s="1" a="1"/>
  <c r="AD752" i="4" s="1"/>
  <c r="U753" i="4" a="1"/>
  <c r="U753" i="4" s="1"/>
  <c r="U754" i="4" a="1"/>
  <c r="U754" i="4" s="1"/>
  <c r="U755" i="4" a="1"/>
  <c r="U755" i="4" s="1"/>
  <c r="U756" i="4" a="1"/>
  <c r="AD756" i="4" s="1" a="1"/>
  <c r="AD756" i="4" s="1"/>
  <c r="U757" i="4" a="1"/>
  <c r="U757" i="4" s="1"/>
  <c r="U758" i="4" a="1"/>
  <c r="AD758" i="4" s="1" a="1"/>
  <c r="AD758" i="4" s="1"/>
  <c r="U759" i="4" a="1"/>
  <c r="AD759" i="4" s="1" a="1"/>
  <c r="AD759" i="4" s="1"/>
  <c r="U760" i="4" a="1"/>
  <c r="AD760" i="4" s="1" a="1"/>
  <c r="AD760" i="4" s="1"/>
  <c r="U761" i="4" a="1"/>
  <c r="AD761" i="4" s="1" a="1"/>
  <c r="AD761" i="4" s="1"/>
  <c r="U762" i="4" a="1"/>
  <c r="AD762" i="4" s="1" a="1"/>
  <c r="AD762" i="4" s="1"/>
  <c r="U763" i="4" a="1"/>
  <c r="AD763" i="4" s="1" a="1"/>
  <c r="AD763" i="4" s="1"/>
  <c r="U764" i="4" a="1"/>
  <c r="AD764" i="4" s="1" a="1"/>
  <c r="AD764" i="4" s="1"/>
  <c r="U765" i="4" a="1"/>
  <c r="AD765" i="4" s="1" a="1"/>
  <c r="AD765" i="4" s="1"/>
  <c r="U766" i="4" a="1"/>
  <c r="U766" i="4" s="1"/>
  <c r="U767" i="4" a="1"/>
  <c r="U767" i="4" s="1"/>
  <c r="U768" i="4" a="1"/>
  <c r="AD768" i="4" s="1" a="1"/>
  <c r="AD768" i="4" s="1"/>
  <c r="U769" i="4" a="1"/>
  <c r="AD769" i="4" s="1" a="1"/>
  <c r="AD769" i="4" s="1"/>
  <c r="U770" i="4" a="1"/>
  <c r="U770" i="4" s="1"/>
  <c r="U771" i="4" a="1"/>
  <c r="U771" i="4" s="1"/>
  <c r="U772" i="4" a="1"/>
  <c r="AD772" i="4" s="1" a="1"/>
  <c r="AD772" i="4" s="1"/>
  <c r="U773" i="4" a="1"/>
  <c r="U773" i="4" s="1"/>
  <c r="U774" i="4" a="1"/>
  <c r="AD774" i="4" s="1" a="1"/>
  <c r="AD774" i="4" s="1"/>
  <c r="U775" i="4" a="1"/>
  <c r="U775" i="4" s="1"/>
  <c r="U776" i="4" a="1"/>
  <c r="U776" i="4" s="1"/>
  <c r="U777" i="4" a="1"/>
  <c r="U777" i="4" s="1"/>
  <c r="U778" i="4" a="1"/>
  <c r="U778" i="4" s="1"/>
  <c r="U779" i="4" a="1"/>
  <c r="U779" i="4" s="1"/>
  <c r="U780" i="4" a="1"/>
  <c r="AD780" i="4" s="1" a="1"/>
  <c r="AD780" i="4" s="1"/>
  <c r="U781" i="4" a="1"/>
  <c r="AD781" i="4" s="1" a="1"/>
  <c r="AD781" i="4" s="1"/>
  <c r="U782" i="4" a="1"/>
  <c r="U782" i="4" s="1"/>
  <c r="U783" i="4" a="1"/>
  <c r="U783" i="4" s="1"/>
  <c r="U784" i="4" a="1"/>
  <c r="U784" i="4" s="1"/>
  <c r="U785" i="4" a="1"/>
  <c r="AD785" i="4" s="1" a="1"/>
  <c r="AD785" i="4" s="1"/>
  <c r="U786" i="4" a="1"/>
  <c r="AD786" i="4" s="1" a="1"/>
  <c r="AD786" i="4" s="1"/>
  <c r="U787" i="4" a="1"/>
  <c r="U787" i="4" s="1"/>
  <c r="U788" i="4" a="1"/>
  <c r="U788" i="4" s="1"/>
  <c r="U789" i="4" a="1"/>
  <c r="U789" i="4" s="1"/>
  <c r="U790" i="4" a="1"/>
  <c r="AD790" i="4" s="1" a="1"/>
  <c r="AD790" i="4" s="1"/>
  <c r="U791" i="4" a="1"/>
  <c r="U791" i="4" s="1"/>
  <c r="U792" i="4" a="1"/>
  <c r="AD792" i="4" s="1" a="1"/>
  <c r="AD792" i="4" s="1"/>
  <c r="U793" i="4" a="1"/>
  <c r="U793" i="4" s="1"/>
  <c r="U794" i="4" a="1"/>
  <c r="U794" i="4" s="1"/>
  <c r="U795" i="4" a="1"/>
  <c r="U795" i="4" s="1"/>
  <c r="U796" i="4" a="1"/>
  <c r="U796" i="4" s="1"/>
  <c r="U797" i="4" a="1"/>
  <c r="U797" i="4" s="1"/>
  <c r="U798" i="4" a="1"/>
  <c r="U798" i="4" s="1"/>
  <c r="U799" i="4" a="1"/>
  <c r="U799" i="4" s="1"/>
  <c r="U800" i="4" a="1"/>
  <c r="U800" i="4" s="1"/>
  <c r="U801" i="4" a="1"/>
  <c r="U801" i="4" s="1"/>
  <c r="U802" i="4" a="1"/>
  <c r="U802" i="4" s="1"/>
  <c r="U803" i="4" a="1"/>
  <c r="U803" i="4" s="1"/>
  <c r="U804" i="4" a="1"/>
  <c r="U804" i="4" s="1"/>
  <c r="U805" i="4" a="1"/>
  <c r="U805" i="4" s="1"/>
  <c r="U806" i="4" a="1"/>
  <c r="U806" i="4" s="1"/>
  <c r="U807" i="4" a="1"/>
  <c r="U807" i="4" s="1"/>
  <c r="U808" i="4" a="1"/>
  <c r="U808" i="4" s="1"/>
  <c r="U809" i="4" a="1"/>
  <c r="AD809" i="4" s="1" a="1"/>
  <c r="AD809" i="4" s="1"/>
  <c r="U810" i="4" a="1"/>
  <c r="U810" i="4" s="1"/>
  <c r="U811" i="4" a="1"/>
  <c r="U811" i="4" s="1"/>
  <c r="U812" i="4" a="1"/>
  <c r="U812" i="4" s="1"/>
  <c r="U813" i="4" a="1"/>
  <c r="U813" i="4" s="1"/>
  <c r="U814" i="4" a="1"/>
  <c r="U814" i="4" s="1"/>
  <c r="U815" i="4" a="1"/>
  <c r="U815" i="4" s="1"/>
  <c r="U816" i="4" a="1"/>
  <c r="U816" i="4" s="1"/>
  <c r="U817" i="4" a="1"/>
  <c r="U817" i="4" s="1"/>
  <c r="U818" i="4" a="1"/>
  <c r="U818" i="4" s="1"/>
  <c r="U819" i="4" a="1"/>
  <c r="U819" i="4" s="1"/>
  <c r="U820" i="4" a="1"/>
  <c r="U820" i="4" s="1"/>
  <c r="U821" i="4" a="1"/>
  <c r="U821" i="4" s="1"/>
  <c r="U822" i="4" a="1"/>
  <c r="U822" i="4" s="1"/>
  <c r="U823" i="4" a="1"/>
  <c r="U823" i="4" s="1"/>
  <c r="U824" i="4" a="1"/>
  <c r="U824" i="4" s="1"/>
  <c r="U825" i="4" a="1"/>
  <c r="U825" i="4" s="1"/>
  <c r="U826" i="4" a="1"/>
  <c r="AD826" i="4" s="1" a="1"/>
  <c r="AD826" i="4" s="1"/>
  <c r="U827" i="4" a="1"/>
  <c r="U827" i="4" s="1"/>
  <c r="U828" i="4" a="1"/>
  <c r="U828" i="4" s="1"/>
  <c r="U829" i="4" a="1"/>
  <c r="U829" i="4" s="1"/>
  <c r="U830" i="4" a="1"/>
  <c r="U830" i="4" s="1"/>
  <c r="U831" i="4" a="1"/>
  <c r="U831" i="4" s="1"/>
  <c r="U832" i="4" a="1"/>
  <c r="U832" i="4" s="1"/>
  <c r="U833" i="4" a="1"/>
  <c r="U833" i="4" s="1"/>
  <c r="U834" i="4" a="1"/>
  <c r="U834" i="4" s="1"/>
  <c r="U835" i="4" a="1"/>
  <c r="U835" i="4" s="1"/>
  <c r="U836" i="4" a="1"/>
  <c r="U836" i="4" s="1"/>
  <c r="U837" i="4" a="1"/>
  <c r="AD837" i="4" s="1" a="1"/>
  <c r="AD837" i="4" s="1"/>
  <c r="U838" i="4" a="1"/>
  <c r="U838" i="4" s="1"/>
  <c r="U839" i="4" a="1"/>
  <c r="AD839" i="4" s="1" a="1"/>
  <c r="AD839" i="4" s="1"/>
  <c r="U840" i="4" a="1"/>
  <c r="U840" i="4" s="1"/>
  <c r="U841" i="4" a="1"/>
  <c r="U841" i="4" s="1"/>
  <c r="U842" i="4" a="1"/>
  <c r="U842" i="4" s="1"/>
  <c r="U843" i="4" a="1"/>
  <c r="U843" i="4" s="1"/>
  <c r="U844" i="4" a="1"/>
  <c r="U844" i="4" s="1"/>
  <c r="U845" i="4" a="1"/>
  <c r="U845" i="4" s="1"/>
  <c r="U846" i="4" a="1"/>
  <c r="U846" i="4" s="1"/>
  <c r="U847" i="4" a="1"/>
  <c r="AD847" i="4" s="1" a="1"/>
  <c r="AD847" i="4" s="1"/>
  <c r="U848" i="4" a="1"/>
  <c r="U848" i="4" s="1"/>
  <c r="U849" i="4" a="1"/>
  <c r="U849" i="4" s="1"/>
  <c r="U850" i="4" a="1"/>
  <c r="U850" i="4" s="1"/>
  <c r="U851" i="4" a="1"/>
  <c r="AD851" i="4" s="1" a="1"/>
  <c r="AD851" i="4" s="1"/>
  <c r="U852" i="4" a="1"/>
  <c r="U852" i="4" s="1"/>
  <c r="U853" i="4" a="1"/>
  <c r="AD853" i="4" s="1" a="1"/>
  <c r="AD853" i="4" s="1"/>
  <c r="U854" i="4" a="1"/>
  <c r="U854" i="4" s="1"/>
  <c r="U855" i="4" a="1"/>
  <c r="U855" i="4" s="1"/>
  <c r="U856" i="4" a="1"/>
  <c r="U856" i="4" s="1"/>
  <c r="U857" i="4" a="1"/>
  <c r="U857" i="4" s="1"/>
  <c r="U858" i="4" a="1"/>
  <c r="U858" i="4" s="1"/>
  <c r="U859" i="4" a="1"/>
  <c r="U859" i="4" s="1"/>
  <c r="U860" i="4" a="1"/>
  <c r="U860" i="4" s="1"/>
  <c r="U861" i="4" a="1"/>
  <c r="U861" i="4" s="1"/>
  <c r="U862" i="4" a="1"/>
  <c r="U862" i="4" s="1"/>
  <c r="U863" i="4" a="1"/>
  <c r="U863" i="4" s="1"/>
  <c r="U864" i="4" a="1"/>
  <c r="U864" i="4" s="1"/>
  <c r="U865" i="4" a="1"/>
  <c r="U865" i="4" s="1"/>
  <c r="U866" i="4" a="1"/>
  <c r="U866" i="4" s="1"/>
  <c r="U867" i="4" a="1"/>
  <c r="U867" i="4" s="1"/>
  <c r="U868" i="4" a="1"/>
  <c r="U868" i="4" s="1"/>
  <c r="U869" i="4" a="1"/>
  <c r="U869" i="4" s="1"/>
  <c r="U870" i="4" a="1"/>
  <c r="U870" i="4" s="1"/>
  <c r="U871" i="4" a="1"/>
  <c r="U871" i="4" s="1"/>
  <c r="U872" i="4" a="1"/>
  <c r="U872" i="4" s="1"/>
  <c r="U873" i="4" a="1"/>
  <c r="U873" i="4" s="1"/>
  <c r="U874" i="4" a="1"/>
  <c r="U874" i="4" s="1"/>
  <c r="U875" i="4" a="1"/>
  <c r="U875" i="4" s="1"/>
  <c r="U876" i="4" a="1"/>
  <c r="U876" i="4" s="1"/>
  <c r="U877" i="4" a="1"/>
  <c r="U877" i="4" s="1"/>
  <c r="U878" i="4" a="1"/>
  <c r="AD878" i="4" s="1" a="1"/>
  <c r="AD878" i="4" s="1"/>
  <c r="U879" i="4" a="1"/>
  <c r="AD879" i="4" s="1" a="1"/>
  <c r="AD879" i="4" s="1"/>
  <c r="U880" i="4" a="1"/>
  <c r="U880" i="4" s="1"/>
  <c r="U881" i="4" a="1"/>
  <c r="U881" i="4" s="1"/>
  <c r="U882" i="4" a="1"/>
  <c r="U882" i="4" s="1"/>
  <c r="U883" i="4" a="1"/>
  <c r="U883" i="4" s="1"/>
  <c r="U884" i="4" a="1"/>
  <c r="AD884" i="4" s="1" a="1"/>
  <c r="AD884" i="4" s="1"/>
  <c r="U885" i="4" a="1"/>
  <c r="U885" i="4" s="1"/>
  <c r="U886" i="4" a="1"/>
  <c r="U886" i="4" s="1"/>
  <c r="U887" i="4" a="1"/>
  <c r="U887" i="4" s="1"/>
  <c r="U888" i="4" a="1"/>
  <c r="AD888" i="4" s="1" a="1"/>
  <c r="AD888" i="4" s="1"/>
  <c r="U889" i="4" a="1"/>
  <c r="U889" i="4" s="1"/>
  <c r="U890" i="4" a="1"/>
  <c r="AD890" i="4" s="1" a="1"/>
  <c r="AD890" i="4" s="1"/>
  <c r="U891" i="4" a="1"/>
  <c r="U891" i="4" s="1"/>
  <c r="U892" i="4" a="1"/>
  <c r="U892" i="4" s="1"/>
  <c r="U893" i="4" a="1"/>
  <c r="AD893" i="4" s="1" a="1"/>
  <c r="AD893" i="4" s="1"/>
  <c r="U894" i="4" a="1"/>
  <c r="U894" i="4" s="1"/>
  <c r="U895" i="4" a="1"/>
  <c r="AD895" i="4" s="1" a="1"/>
  <c r="AD895" i="4" s="1"/>
  <c r="U896" i="4" a="1"/>
  <c r="AD896" i="4" s="1" a="1"/>
  <c r="AD896" i="4" s="1"/>
  <c r="U897" i="4" a="1"/>
  <c r="AD897" i="4" s="1" a="1"/>
  <c r="AD897" i="4" s="1"/>
  <c r="U898" i="4" a="1"/>
  <c r="AD898" i="4" s="1" a="1"/>
  <c r="AD898" i="4" s="1"/>
  <c r="U899" i="4" a="1"/>
  <c r="AD899" i="4" s="1" a="1"/>
  <c r="AD899" i="4" s="1"/>
  <c r="U900" i="4" a="1"/>
  <c r="AD900" i="4" s="1" a="1"/>
  <c r="AD900" i="4" s="1"/>
  <c r="U901" i="4" a="1"/>
  <c r="U901" i="4" s="1"/>
  <c r="U902" i="4" a="1"/>
  <c r="U902" i="4" s="1"/>
  <c r="U903" i="4" a="1"/>
  <c r="U903" i="4" s="1"/>
  <c r="U904" i="4" a="1"/>
  <c r="U904" i="4" s="1"/>
  <c r="U905" i="4" a="1"/>
  <c r="U905" i="4" s="1"/>
  <c r="U906" i="4" a="1"/>
  <c r="U906" i="4" s="1"/>
  <c r="U907" i="4" a="1"/>
  <c r="U907" i="4" s="1"/>
  <c r="U908" i="4" a="1"/>
  <c r="U908" i="4" s="1"/>
  <c r="U909" i="4" a="1"/>
  <c r="U909" i="4" s="1"/>
  <c r="U910" i="4" a="1"/>
  <c r="U910" i="4" s="1"/>
  <c r="U911" i="4" a="1"/>
  <c r="U911" i="4" s="1"/>
  <c r="U912" i="4" a="1"/>
  <c r="AD912" i="4" s="1" a="1"/>
  <c r="AD912" i="4" s="1"/>
  <c r="U913" i="4" a="1"/>
  <c r="U913" i="4" s="1"/>
  <c r="U914" i="4" a="1"/>
  <c r="AD914" i="4" s="1" a="1"/>
  <c r="AD914" i="4" s="1"/>
  <c r="U915" i="4" a="1"/>
  <c r="U915" i="4" s="1"/>
  <c r="U916" i="4" a="1"/>
  <c r="AD916" i="4" s="1" a="1"/>
  <c r="AD916" i="4" s="1"/>
  <c r="U917" i="4" a="1"/>
  <c r="AD917" i="4" s="1" a="1"/>
  <c r="AD917" i="4" s="1"/>
  <c r="U918" i="4" a="1"/>
  <c r="AD918" i="4" s="1" a="1"/>
  <c r="AD918" i="4" s="1"/>
  <c r="U919" i="4" a="1"/>
  <c r="U919" i="4" s="1"/>
  <c r="U920" i="4" a="1"/>
  <c r="U920" i="4" s="1"/>
  <c r="U921" i="4" a="1"/>
  <c r="U921" i="4" s="1"/>
  <c r="U922" i="4" a="1"/>
  <c r="U922" i="4" s="1"/>
  <c r="U923" i="4" a="1"/>
  <c r="U923" i="4" s="1"/>
  <c r="U924" i="4" a="1"/>
  <c r="U924" i="4" s="1"/>
  <c r="U925" i="4" a="1"/>
  <c r="AD925" i="4" s="1" a="1"/>
  <c r="AD925" i="4" s="1"/>
  <c r="U926" i="4" a="1"/>
  <c r="U926" i="4" s="1"/>
  <c r="U927" i="4" a="1"/>
  <c r="U927" i="4" s="1"/>
  <c r="U928" i="4" a="1"/>
  <c r="U928" i="4" s="1"/>
  <c r="U929" i="4" a="1"/>
  <c r="U929" i="4" s="1"/>
  <c r="U930" i="4" a="1"/>
  <c r="U930" i="4" s="1"/>
  <c r="U931" i="4" a="1"/>
  <c r="U931" i="4" s="1"/>
  <c r="U932" i="4" a="1"/>
  <c r="U932" i="4" s="1"/>
  <c r="U933" i="4" a="1"/>
  <c r="AD933" i="4" s="1" a="1"/>
  <c r="AD933" i="4" s="1"/>
  <c r="U934" i="4" a="1"/>
  <c r="AD934" i="4" s="1" a="1"/>
  <c r="AD934" i="4" s="1"/>
  <c r="U935" i="4" a="1"/>
  <c r="AD935" i="4" s="1" a="1"/>
  <c r="AD935" i="4" s="1"/>
  <c r="U936" i="4" a="1"/>
  <c r="U936" i="4" s="1"/>
  <c r="U937" i="4" a="1"/>
  <c r="U937" i="4" s="1"/>
  <c r="U938" i="4" a="1"/>
  <c r="AD938" i="4" s="1" a="1"/>
  <c r="AD938" i="4" s="1"/>
  <c r="U939" i="4" a="1"/>
  <c r="AD939" i="4" s="1" a="1"/>
  <c r="AD939" i="4" s="1"/>
  <c r="U940" i="4" a="1"/>
  <c r="AD940" i="4" s="1" a="1"/>
  <c r="AD940" i="4" s="1"/>
  <c r="U941" i="4" a="1"/>
  <c r="AD941" i="4" s="1" a="1"/>
  <c r="AD941" i="4" s="1"/>
  <c r="U942" i="4" a="1"/>
  <c r="U942" i="4" s="1"/>
  <c r="U943" i="4" a="1"/>
  <c r="U943" i="4" s="1"/>
  <c r="U944" i="4" a="1"/>
  <c r="U944" i="4" s="1"/>
  <c r="U945" i="4" a="1"/>
  <c r="U945" i="4" s="1"/>
  <c r="U946" i="4" a="1"/>
  <c r="U946" i="4" s="1"/>
  <c r="U947" i="4" a="1"/>
  <c r="AD947" i="4" s="1" a="1"/>
  <c r="AD947" i="4" s="1"/>
  <c r="U948" i="4" a="1"/>
  <c r="AD948" i="4" s="1" a="1"/>
  <c r="AD948" i="4" s="1"/>
  <c r="U949" i="4" a="1"/>
  <c r="AD949" i="4" s="1" a="1"/>
  <c r="AD949" i="4" s="1"/>
  <c r="U950" i="4" a="1"/>
  <c r="AD950" i="4" s="1" a="1"/>
  <c r="AD950" i="4" s="1"/>
  <c r="U951" i="4" a="1"/>
  <c r="U951" i="4" s="1"/>
  <c r="U952" i="4" a="1"/>
  <c r="U952" i="4" s="1"/>
  <c r="U953" i="4" a="1"/>
  <c r="U953" i="4" s="1"/>
  <c r="U954" i="4" a="1"/>
  <c r="AD954" i="4" s="1" a="1"/>
  <c r="AD954" i="4" s="1"/>
  <c r="U955" i="4" a="1"/>
  <c r="U955" i="4" s="1"/>
  <c r="U956" i="4" a="1"/>
  <c r="U956" i="4" s="1"/>
  <c r="U957" i="4" a="1"/>
  <c r="U957" i="4" s="1"/>
  <c r="U958" i="4" a="1"/>
  <c r="U958" i="4" s="1"/>
  <c r="U959" i="4" a="1"/>
  <c r="U959" i="4" s="1"/>
  <c r="U960" i="4" a="1"/>
  <c r="U960" i="4" s="1"/>
  <c r="U961" i="4" a="1"/>
  <c r="AD961" i="4" s="1" a="1"/>
  <c r="AD961" i="4" s="1"/>
  <c r="U962" i="4" a="1"/>
  <c r="U962" i="4" s="1"/>
  <c r="U963" i="4" a="1"/>
  <c r="U963" i="4" s="1"/>
  <c r="U964" i="4" a="1"/>
  <c r="U964" i="4" s="1"/>
  <c r="U965" i="4" a="1"/>
  <c r="AD965" i="4" s="1" a="1"/>
  <c r="AD965" i="4" s="1"/>
  <c r="U966" i="4" a="1"/>
  <c r="U966" i="4" s="1"/>
  <c r="U967" i="4" a="1"/>
  <c r="AD967" i="4" s="1" a="1"/>
  <c r="AD967" i="4" s="1"/>
  <c r="U968" i="4" a="1"/>
  <c r="U968" i="4" s="1"/>
  <c r="U969" i="4" a="1"/>
  <c r="AD969" i="4" s="1" a="1"/>
  <c r="AD969" i="4" s="1"/>
  <c r="U970" i="4" a="1"/>
  <c r="U970" i="4" s="1"/>
  <c r="U971" i="4" a="1"/>
  <c r="AD971" i="4" s="1" a="1"/>
  <c r="AD971" i="4" s="1"/>
  <c r="U972" i="4" a="1"/>
  <c r="U972" i="4" s="1"/>
  <c r="U973" i="4" a="1"/>
  <c r="U973" i="4" s="1"/>
  <c r="U974" i="4" a="1"/>
  <c r="U974" i="4" s="1"/>
  <c r="U975" i="4" a="1"/>
  <c r="U975" i="4" s="1"/>
  <c r="U976" i="4" a="1"/>
  <c r="U976" i="4" s="1"/>
  <c r="U977" i="4" a="1"/>
  <c r="U977" i="4" s="1"/>
  <c r="U978" i="4" a="1"/>
  <c r="U978" i="4" s="1"/>
  <c r="U979" i="4" a="1"/>
  <c r="U979" i="4" s="1"/>
  <c r="U980" i="4" a="1"/>
  <c r="U980" i="4" s="1"/>
  <c r="U981" i="4" a="1"/>
  <c r="AD981" i="4" s="1" a="1"/>
  <c r="AD981" i="4" s="1"/>
  <c r="U982" i="4" a="1"/>
  <c r="AD982" i="4" s="1" a="1"/>
  <c r="AD982" i="4" s="1"/>
  <c r="U983" i="4" a="1"/>
  <c r="U983" i="4" s="1"/>
  <c r="U984" i="4" a="1"/>
  <c r="U984" i="4" s="1"/>
  <c r="U985" i="4" a="1"/>
  <c r="U985" i="4" s="1"/>
  <c r="U986" i="4" a="1"/>
  <c r="U986" i="4" s="1"/>
  <c r="U987" i="4" a="1"/>
  <c r="AD987" i="4" s="1" a="1"/>
  <c r="AD987" i="4" s="1"/>
  <c r="U988" i="4" a="1"/>
  <c r="U988" i="4" s="1"/>
  <c r="U989" i="4" a="1"/>
  <c r="U989" i="4" s="1"/>
  <c r="U990" i="4" a="1"/>
  <c r="U990" i="4" s="1"/>
  <c r="U991" i="4" a="1"/>
  <c r="U991" i="4" s="1"/>
  <c r="U992" i="4" a="1"/>
  <c r="U992" i="4" s="1"/>
  <c r="U993" i="4" a="1"/>
  <c r="AD993" i="4" s="1" a="1"/>
  <c r="AD993" i="4" s="1"/>
  <c r="U994" i="4" a="1"/>
  <c r="AD994" i="4" s="1" a="1"/>
  <c r="AD994" i="4" s="1"/>
  <c r="U995" i="4" a="1"/>
  <c r="AD995" i="4" s="1" a="1"/>
  <c r="AD995" i="4" s="1"/>
  <c r="U996" i="4" a="1"/>
  <c r="U996" i="4" s="1"/>
  <c r="U997" i="4" a="1"/>
  <c r="U997" i="4" s="1"/>
  <c r="U998" i="4" a="1"/>
  <c r="U998" i="4" s="1"/>
  <c r="U999" i="4" a="1"/>
  <c r="U999" i="4" s="1"/>
  <c r="U1000" i="4" a="1"/>
  <c r="U1000" i="4" s="1"/>
  <c r="U1001" i="4" a="1"/>
  <c r="U1001" i="4" s="1"/>
  <c r="U1002" i="4" a="1"/>
  <c r="U1002" i="4" s="1"/>
  <c r="U1003" i="4" a="1"/>
  <c r="U1003" i="4" s="1"/>
  <c r="U1004" i="4" a="1"/>
  <c r="AD1004" i="4" s="1" a="1"/>
  <c r="AD1004" i="4" s="1"/>
  <c r="U1005" i="4" a="1"/>
  <c r="AD1005" i="4" s="1" a="1"/>
  <c r="AD1005" i="4" s="1"/>
  <c r="U1006" i="4" a="1"/>
  <c r="U1006" i="4" s="1"/>
  <c r="U1007" i="4" a="1"/>
  <c r="U1007" i="4" s="1"/>
  <c r="U1008" i="4" a="1"/>
  <c r="AD1008" i="4" s="1" a="1"/>
  <c r="AD1008" i="4" s="1"/>
  <c r="U1009" i="4" a="1"/>
  <c r="U1009" i="4" s="1"/>
  <c r="U1010" i="4" a="1"/>
  <c r="U1010" i="4" s="1"/>
  <c r="U1011" i="4" a="1"/>
  <c r="U1011" i="4" s="1"/>
  <c r="U1012" i="4" a="1"/>
  <c r="U1012" i="4" s="1"/>
  <c r="U1013" i="4" a="1"/>
  <c r="U1013" i="4" s="1"/>
  <c r="U1014" i="4" a="1"/>
  <c r="U1014" i="4" s="1"/>
  <c r="U1015" i="4" a="1"/>
  <c r="U1015" i="4" s="1"/>
  <c r="U1016" i="4" a="1"/>
  <c r="U1016" i="4" s="1"/>
  <c r="U1017" i="4" a="1"/>
  <c r="U1017" i="4" s="1"/>
  <c r="U1018" i="4" a="1"/>
  <c r="U1018" i="4" s="1"/>
  <c r="U1019" i="4" a="1"/>
  <c r="U1019" i="4" s="1"/>
  <c r="U1020" i="4" a="1"/>
  <c r="U1020" i="4" s="1"/>
  <c r="U1021" i="4" a="1"/>
  <c r="U1021" i="4" s="1"/>
  <c r="U1022" i="4" a="1"/>
  <c r="U1022" i="4" s="1"/>
  <c r="U1023" i="4" a="1"/>
  <c r="U1023" i="4" s="1"/>
  <c r="U1024" i="4" a="1"/>
  <c r="U1024" i="4" s="1"/>
  <c r="U1025" i="4" a="1"/>
  <c r="AD1025" i="4" s="1" a="1"/>
  <c r="AD1025" i="4" s="1"/>
  <c r="U1026" i="4" a="1"/>
  <c r="AD1026" i="4" s="1" a="1"/>
  <c r="AD1026" i="4" s="1"/>
  <c r="U1027" i="4" a="1"/>
  <c r="U1027" i="4" s="1"/>
  <c r="U1028" i="4" a="1"/>
  <c r="U1028" i="4" s="1"/>
  <c r="U1029" i="4" a="1"/>
  <c r="U1029" i="4" s="1"/>
  <c r="U1030" i="4" a="1"/>
  <c r="U1030" i="4" s="1"/>
  <c r="U1031" i="4" a="1"/>
  <c r="U1031" i="4" s="1"/>
  <c r="U1032" i="4" a="1"/>
  <c r="U1032" i="4" s="1"/>
  <c r="U1033" i="4" a="1"/>
  <c r="AD1033" i="4" s="1" a="1"/>
  <c r="AD1033" i="4" s="1"/>
  <c r="U1034" i="4" a="1"/>
  <c r="U1034" i="4" s="1"/>
  <c r="U1035" i="4" a="1"/>
  <c r="U1035" i="4" s="1"/>
  <c r="U1036" i="4" a="1"/>
  <c r="AD1036" i="4" s="1" a="1"/>
  <c r="AD1036" i="4" s="1"/>
  <c r="U1037" i="4" a="1"/>
  <c r="U1037" i="4" s="1"/>
  <c r="U1038" i="4" a="1"/>
  <c r="AD1038" i="4" s="1" a="1"/>
  <c r="AD1038" i="4" s="1"/>
  <c r="U1039" i="4" a="1"/>
  <c r="U1039" i="4" s="1"/>
  <c r="U1040" i="4" a="1"/>
  <c r="U1040" i="4" s="1"/>
  <c r="U1041" i="4" a="1"/>
  <c r="U1041" i="4" s="1"/>
  <c r="U1042" i="4" a="1"/>
  <c r="U1042" i="4" s="1"/>
  <c r="U1043" i="4" a="1"/>
  <c r="U1043" i="4" s="1"/>
  <c r="U1044" i="4" a="1"/>
  <c r="U1044" i="4" s="1"/>
  <c r="U1045" i="4" a="1"/>
  <c r="U1045" i="4" s="1"/>
  <c r="U1046" i="4" a="1"/>
  <c r="U1046" i="4" s="1"/>
  <c r="U1047" i="4" a="1"/>
  <c r="U1047" i="4" s="1"/>
  <c r="U1048" i="4" a="1"/>
  <c r="U1048" i="4" s="1"/>
  <c r="U1049" i="4" a="1"/>
  <c r="U1049" i="4" s="1"/>
  <c r="U1050" i="4" a="1"/>
  <c r="U1050" i="4" s="1"/>
  <c r="U1051" i="4" a="1"/>
  <c r="U1051" i="4" s="1"/>
  <c r="U1052" i="4" a="1"/>
  <c r="U1052" i="4" s="1"/>
  <c r="U1053" i="4" a="1"/>
  <c r="U1053" i="4" s="1"/>
  <c r="U1054" i="4" a="1"/>
  <c r="U1054" i="4" s="1"/>
  <c r="U1055" i="4" a="1"/>
  <c r="U1055" i="4" s="1"/>
  <c r="U1056" i="4" a="1"/>
  <c r="U1056" i="4" s="1"/>
  <c r="U1057" i="4" a="1"/>
  <c r="U1057" i="4" s="1"/>
  <c r="U1058" i="4" a="1"/>
  <c r="AD1058" i="4" s="1" a="1"/>
  <c r="AD1058" i="4" s="1"/>
  <c r="U1059" i="4" a="1"/>
  <c r="U1059" i="4" s="1"/>
  <c r="U1060" i="4" a="1"/>
  <c r="U1060" i="4" s="1"/>
  <c r="U1061" i="4" a="1"/>
  <c r="U1061" i="4" s="1"/>
  <c r="U1062" i="4" a="1"/>
  <c r="U1062" i="4" s="1"/>
  <c r="U1063" i="4" a="1"/>
  <c r="U1063" i="4" s="1"/>
  <c r="U1064" i="4" a="1"/>
  <c r="U1064" i="4" s="1"/>
  <c r="U1065" i="4" a="1"/>
  <c r="U1065" i="4" s="1"/>
  <c r="U1066" i="4" a="1"/>
  <c r="U1066" i="4" s="1"/>
  <c r="U1067" i="4" a="1"/>
  <c r="U1067" i="4" s="1"/>
  <c r="U1068" i="4" a="1"/>
  <c r="U1068" i="4" s="1"/>
  <c r="U1069" i="4" a="1"/>
  <c r="U1069" i="4" s="1"/>
  <c r="U1070" i="4" a="1"/>
  <c r="U1070" i="4" s="1"/>
  <c r="U1071" i="4" a="1"/>
  <c r="AD1071" i="4" s="1" a="1"/>
  <c r="AD1071" i="4" s="1"/>
  <c r="U1072" i="4" a="1"/>
  <c r="AD1072" i="4" s="1" a="1"/>
  <c r="AD1072" i="4" s="1"/>
  <c r="U1073" i="4" a="1"/>
  <c r="U1073" i="4" s="1"/>
  <c r="U1074" i="4" a="1"/>
  <c r="U1074" i="4" s="1"/>
  <c r="U1075" i="4" a="1"/>
  <c r="U1075" i="4" s="1"/>
  <c r="U1076" i="4" a="1"/>
  <c r="U1076" i="4" s="1"/>
  <c r="U1077" i="4" a="1"/>
  <c r="AD1077" i="4" s="1" a="1"/>
  <c r="AD1077" i="4" s="1"/>
  <c r="U1078" i="4" a="1"/>
  <c r="U1078" i="4" s="1"/>
  <c r="U1079" i="4" a="1"/>
  <c r="U1079" i="4" s="1"/>
  <c r="U1080" i="4" a="1"/>
  <c r="U1080" i="4" s="1"/>
  <c r="U1081" i="4" a="1"/>
  <c r="AD1081" i="4" s="1" a="1"/>
  <c r="AD1081" i="4" s="1"/>
  <c r="U1082" i="4" a="1"/>
  <c r="U1082" i="4" s="1"/>
  <c r="U1083" i="4" a="1"/>
  <c r="AD1083" i="4" s="1" a="1"/>
  <c r="AD1083" i="4" s="1"/>
  <c r="U1084" i="4" a="1"/>
  <c r="AD1084" i="4" s="1" a="1"/>
  <c r="AD1084" i="4" s="1"/>
  <c r="U1085" i="4" a="1"/>
  <c r="AD1085" i="4" s="1" a="1"/>
  <c r="AD1085" i="4" s="1"/>
  <c r="U1086" i="4" a="1"/>
  <c r="AD1086" i="4" s="1" a="1"/>
  <c r="AD1086" i="4" s="1"/>
  <c r="U1087" i="4" a="1"/>
  <c r="U1087" i="4" s="1"/>
  <c r="U1088" i="4" a="1"/>
  <c r="U1088" i="4" s="1"/>
  <c r="U1089" i="4" a="1"/>
  <c r="AD1089" i="4" s="1" a="1"/>
  <c r="AD1089" i="4" s="1"/>
  <c r="U1090" i="4" a="1"/>
  <c r="U1090" i="4" s="1"/>
  <c r="U1091" i="4" a="1"/>
  <c r="U1091" i="4" s="1"/>
  <c r="U1092" i="4" a="1"/>
  <c r="U1092" i="4" s="1"/>
  <c r="U1093" i="4" a="1"/>
  <c r="AD1093" i="4" s="1" a="1"/>
  <c r="AD1093" i="4" s="1"/>
  <c r="U1094" i="4" a="1"/>
  <c r="U1094" i="4" s="1"/>
  <c r="U1095" i="4" a="1"/>
  <c r="AD1095" i="4" s="1" a="1"/>
  <c r="AD1095" i="4" s="1"/>
  <c r="U1096" i="4" a="1"/>
  <c r="AD1096" i="4" s="1" a="1"/>
  <c r="AD1096" i="4" s="1"/>
  <c r="U1097" i="4" a="1"/>
  <c r="U1097" i="4" s="1"/>
  <c r="U1098" i="4" a="1"/>
  <c r="AD1098" i="4" s="1" a="1"/>
  <c r="AD1098" i="4" s="1"/>
  <c r="U1099" i="4" a="1"/>
  <c r="U1099" i="4" s="1"/>
  <c r="U1100" i="4" a="1"/>
  <c r="AD1100" i="4" s="1" a="1"/>
  <c r="AD1100" i="4" s="1"/>
  <c r="U1101" i="4" a="1"/>
  <c r="AD1101" i="4" s="1" a="1"/>
  <c r="AD1101" i="4" s="1"/>
  <c r="U1102" i="4" a="1"/>
  <c r="U1102" i="4" s="1"/>
  <c r="U1103" i="4" a="1"/>
  <c r="U1103" i="4" s="1"/>
  <c r="U1104" i="4" a="1"/>
  <c r="U1104" i="4" s="1"/>
  <c r="U1105" i="4" a="1"/>
  <c r="AD1105" i="4" s="1" a="1"/>
  <c r="AD1105" i="4" s="1"/>
  <c r="U1106" i="4" a="1"/>
  <c r="U1106" i="4" s="1"/>
  <c r="U1107" i="4" a="1"/>
  <c r="U1107" i="4" s="1"/>
  <c r="U1108" i="4" a="1"/>
  <c r="U1108" i="4" s="1"/>
  <c r="U1109" i="4" a="1"/>
  <c r="AD1109" i="4" s="1" a="1"/>
  <c r="AD1109" i="4" s="1"/>
  <c r="U1110" i="4" a="1"/>
  <c r="U1110" i="4" s="1"/>
  <c r="U1111" i="4" a="1"/>
  <c r="AD1111" i="4" s="1" a="1"/>
  <c r="AD1111" i="4" s="1"/>
  <c r="U1112" i="4" a="1"/>
  <c r="U1112" i="4" s="1"/>
  <c r="U1113" i="4" a="1"/>
  <c r="U1113" i="4" s="1"/>
  <c r="U1114" i="4" a="1"/>
  <c r="U1114" i="4" s="1"/>
  <c r="U1115" i="4" a="1"/>
  <c r="AD1115" i="4" s="1" a="1"/>
  <c r="AD1115" i="4" s="1"/>
  <c r="U1116" i="4" a="1"/>
  <c r="U1116" i="4" s="1"/>
  <c r="U1117" i="4" a="1"/>
  <c r="U1117" i="4" s="1"/>
  <c r="U1118" i="4" a="1"/>
  <c r="U1118" i="4" s="1"/>
  <c r="U1119" i="4" a="1"/>
  <c r="U1119" i="4" s="1"/>
  <c r="U1120" i="4" a="1"/>
  <c r="U1120" i="4" s="1"/>
  <c r="U1121" i="4" a="1"/>
  <c r="U1121" i="4" s="1"/>
  <c r="U1122" i="4" a="1"/>
  <c r="U1122" i="4" s="1"/>
  <c r="U1123" i="4" a="1"/>
  <c r="U1123" i="4" s="1"/>
  <c r="U1124" i="4" a="1"/>
  <c r="U1124" i="4" s="1"/>
  <c r="U1125" i="4" a="1"/>
  <c r="U1125" i="4" s="1"/>
  <c r="U1126" i="4" a="1"/>
  <c r="U1126" i="4" s="1"/>
  <c r="U1127" i="4" a="1"/>
  <c r="U1127" i="4" s="1"/>
  <c r="U1128" i="4" a="1"/>
  <c r="U1128" i="4" s="1"/>
  <c r="U1129" i="4" a="1"/>
  <c r="U1129" i="4" s="1"/>
  <c r="U1130" i="4" a="1"/>
  <c r="AD1130" i="4" s="1" a="1"/>
  <c r="AD1130" i="4" s="1"/>
  <c r="U1131" i="4" a="1"/>
  <c r="U1131" i="4" s="1"/>
  <c r="U1132" i="4" a="1"/>
  <c r="AD1132" i="4" s="1" a="1"/>
  <c r="AD1132" i="4" s="1"/>
  <c r="U1133" i="4" a="1"/>
  <c r="U1133" i="4" s="1"/>
  <c r="U1134" i="4" a="1"/>
  <c r="U1134" i="4" s="1"/>
  <c r="U1135" i="4" a="1"/>
  <c r="U1135" i="4" s="1"/>
  <c r="U1136" i="4" a="1"/>
  <c r="U1136" i="4" s="1"/>
  <c r="U1137" i="4" a="1"/>
  <c r="U1137" i="4" s="1"/>
  <c r="U1138" i="4" a="1"/>
  <c r="U1138" i="4" s="1"/>
  <c r="U1139" i="4" a="1"/>
  <c r="U1139" i="4" s="1"/>
  <c r="U1140" i="4" a="1"/>
  <c r="U1140" i="4" s="1"/>
  <c r="U1141" i="4" a="1"/>
  <c r="U1141" i="4" s="1"/>
  <c r="U1142" i="4" a="1"/>
  <c r="U1142" i="4" s="1"/>
  <c r="U1143" i="4" a="1"/>
  <c r="U1143" i="4" s="1"/>
  <c r="U1144" i="4" a="1"/>
  <c r="U1144" i="4" s="1"/>
  <c r="U1145" i="4" a="1"/>
  <c r="U1145" i="4" s="1"/>
  <c r="U1146" i="4" a="1"/>
  <c r="U1146" i="4" s="1"/>
  <c r="U1147" i="4" a="1"/>
  <c r="U1147" i="4" s="1"/>
  <c r="U1148" i="4" a="1"/>
  <c r="U1148" i="4" s="1"/>
  <c r="U1149" i="4" a="1"/>
  <c r="U1149" i="4" s="1"/>
  <c r="U1150" i="4" a="1"/>
  <c r="U1150" i="4" s="1"/>
  <c r="U1151" i="4" a="1"/>
  <c r="U1151" i="4" s="1"/>
  <c r="U1152" i="4" a="1"/>
  <c r="U1152" i="4" s="1"/>
  <c r="U1153" i="4" a="1"/>
  <c r="U1153" i="4" s="1"/>
  <c r="U1154" i="4" a="1"/>
  <c r="U1154" i="4" s="1"/>
  <c r="U1155" i="4" a="1"/>
  <c r="U1155" i="4" s="1"/>
  <c r="U1156" i="4" a="1"/>
  <c r="U1156" i="4" s="1"/>
  <c r="U1157" i="4" a="1"/>
  <c r="U1157" i="4" s="1"/>
  <c r="U1158" i="4" a="1"/>
  <c r="U1158" i="4" s="1"/>
  <c r="U1159" i="4" a="1"/>
  <c r="U1159" i="4" s="1"/>
  <c r="U1160" i="4" a="1"/>
  <c r="U1160" i="4" s="1"/>
  <c r="U1161" i="4" a="1"/>
  <c r="U1161" i="4" s="1"/>
  <c r="U1162" i="4" a="1"/>
  <c r="U1162" i="4" s="1"/>
  <c r="U1163" i="4" a="1"/>
  <c r="U1163" i="4" s="1"/>
  <c r="U1164" i="4" a="1"/>
  <c r="U1164" i="4" s="1"/>
  <c r="U1165" i="4" a="1"/>
  <c r="U1165" i="4" s="1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R189" i="4"/>
  <c r="R190" i="4"/>
  <c r="R191" i="4"/>
  <c r="R192" i="4"/>
  <c r="R193" i="4"/>
  <c r="R194" i="4"/>
  <c r="R195" i="4"/>
  <c r="R196" i="4"/>
  <c r="R197" i="4"/>
  <c r="R198" i="4"/>
  <c r="R199" i="4"/>
  <c r="R200" i="4"/>
  <c r="R201" i="4"/>
  <c r="R202" i="4"/>
  <c r="R203" i="4"/>
  <c r="R204" i="4"/>
  <c r="R205" i="4"/>
  <c r="R206" i="4"/>
  <c r="R207" i="4"/>
  <c r="R208" i="4"/>
  <c r="R209" i="4"/>
  <c r="R210" i="4"/>
  <c r="R211" i="4"/>
  <c r="R212" i="4"/>
  <c r="R213" i="4"/>
  <c r="R214" i="4"/>
  <c r="R215" i="4"/>
  <c r="R216" i="4"/>
  <c r="R217" i="4"/>
  <c r="R218" i="4"/>
  <c r="R219" i="4"/>
  <c r="R220" i="4"/>
  <c r="R221" i="4"/>
  <c r="R222" i="4"/>
  <c r="R223" i="4"/>
  <c r="R224" i="4"/>
  <c r="R225" i="4"/>
  <c r="R226" i="4"/>
  <c r="R227" i="4"/>
  <c r="R228" i="4"/>
  <c r="R229" i="4"/>
  <c r="R230" i="4"/>
  <c r="R231" i="4"/>
  <c r="R232" i="4"/>
  <c r="R233" i="4"/>
  <c r="R234" i="4"/>
  <c r="R235" i="4"/>
  <c r="R236" i="4"/>
  <c r="R237" i="4"/>
  <c r="R238" i="4"/>
  <c r="R239" i="4"/>
  <c r="R240" i="4"/>
  <c r="R241" i="4"/>
  <c r="R242" i="4"/>
  <c r="R243" i="4"/>
  <c r="R244" i="4"/>
  <c r="R245" i="4"/>
  <c r="R246" i="4"/>
  <c r="R247" i="4"/>
  <c r="R248" i="4"/>
  <c r="R249" i="4"/>
  <c r="R250" i="4"/>
  <c r="R251" i="4"/>
  <c r="R252" i="4"/>
  <c r="R253" i="4"/>
  <c r="R254" i="4"/>
  <c r="R255" i="4"/>
  <c r="R256" i="4"/>
  <c r="R257" i="4"/>
  <c r="R258" i="4"/>
  <c r="R259" i="4"/>
  <c r="R260" i="4"/>
  <c r="R261" i="4"/>
  <c r="R262" i="4"/>
  <c r="R263" i="4"/>
  <c r="R264" i="4"/>
  <c r="R265" i="4"/>
  <c r="R266" i="4"/>
  <c r="R267" i="4"/>
  <c r="R268" i="4"/>
  <c r="R269" i="4"/>
  <c r="R270" i="4"/>
  <c r="R271" i="4"/>
  <c r="R272" i="4"/>
  <c r="R273" i="4"/>
  <c r="R274" i="4"/>
  <c r="R275" i="4"/>
  <c r="R276" i="4"/>
  <c r="R277" i="4"/>
  <c r="R278" i="4"/>
  <c r="R279" i="4"/>
  <c r="R280" i="4"/>
  <c r="R281" i="4"/>
  <c r="R282" i="4"/>
  <c r="R283" i="4"/>
  <c r="R284" i="4"/>
  <c r="R285" i="4"/>
  <c r="R286" i="4"/>
  <c r="R287" i="4"/>
  <c r="R288" i="4"/>
  <c r="R289" i="4"/>
  <c r="R290" i="4"/>
  <c r="R291" i="4"/>
  <c r="R292" i="4"/>
  <c r="R293" i="4"/>
  <c r="R294" i="4"/>
  <c r="R295" i="4"/>
  <c r="R296" i="4"/>
  <c r="R297" i="4"/>
  <c r="R298" i="4"/>
  <c r="R299" i="4"/>
  <c r="R300" i="4"/>
  <c r="R301" i="4"/>
  <c r="R302" i="4"/>
  <c r="R303" i="4"/>
  <c r="R304" i="4"/>
  <c r="R305" i="4"/>
  <c r="R306" i="4"/>
  <c r="R307" i="4"/>
  <c r="R308" i="4"/>
  <c r="R309" i="4"/>
  <c r="R310" i="4"/>
  <c r="R311" i="4"/>
  <c r="R312" i="4"/>
  <c r="R313" i="4"/>
  <c r="R314" i="4"/>
  <c r="R315" i="4"/>
  <c r="R316" i="4"/>
  <c r="R317" i="4"/>
  <c r="R318" i="4"/>
  <c r="R319" i="4"/>
  <c r="R320" i="4"/>
  <c r="R321" i="4"/>
  <c r="R322" i="4"/>
  <c r="R323" i="4"/>
  <c r="R324" i="4"/>
  <c r="R325" i="4"/>
  <c r="R326" i="4"/>
  <c r="R327" i="4"/>
  <c r="R328" i="4"/>
  <c r="R329" i="4"/>
  <c r="R330" i="4"/>
  <c r="R331" i="4"/>
  <c r="R332" i="4"/>
  <c r="R333" i="4"/>
  <c r="R334" i="4"/>
  <c r="R335" i="4"/>
  <c r="R336" i="4"/>
  <c r="R337" i="4"/>
  <c r="R338" i="4"/>
  <c r="R339" i="4"/>
  <c r="R340" i="4"/>
  <c r="R341" i="4"/>
  <c r="R342" i="4"/>
  <c r="R343" i="4"/>
  <c r="R344" i="4"/>
  <c r="R345" i="4"/>
  <c r="R346" i="4"/>
  <c r="R347" i="4"/>
  <c r="R348" i="4"/>
  <c r="R349" i="4"/>
  <c r="R350" i="4"/>
  <c r="R351" i="4"/>
  <c r="R352" i="4"/>
  <c r="R353" i="4"/>
  <c r="R354" i="4"/>
  <c r="R355" i="4"/>
  <c r="R356" i="4"/>
  <c r="R357" i="4"/>
  <c r="R358" i="4"/>
  <c r="R359" i="4"/>
  <c r="R360" i="4"/>
  <c r="R361" i="4"/>
  <c r="R362" i="4"/>
  <c r="R363" i="4"/>
  <c r="R364" i="4"/>
  <c r="R365" i="4"/>
  <c r="R366" i="4"/>
  <c r="R367" i="4"/>
  <c r="R368" i="4"/>
  <c r="R369" i="4"/>
  <c r="R370" i="4"/>
  <c r="R371" i="4"/>
  <c r="R372" i="4"/>
  <c r="R373" i="4"/>
  <c r="R374" i="4"/>
  <c r="R375" i="4"/>
  <c r="R376" i="4"/>
  <c r="R377" i="4"/>
  <c r="R378" i="4"/>
  <c r="R379" i="4"/>
  <c r="R380" i="4"/>
  <c r="R381" i="4"/>
  <c r="R382" i="4"/>
  <c r="R383" i="4"/>
  <c r="R384" i="4"/>
  <c r="R385" i="4"/>
  <c r="R386" i="4"/>
  <c r="R387" i="4"/>
  <c r="R388" i="4"/>
  <c r="R389" i="4"/>
  <c r="R390" i="4"/>
  <c r="R391" i="4"/>
  <c r="R392" i="4"/>
  <c r="R393" i="4"/>
  <c r="R394" i="4"/>
  <c r="R395" i="4"/>
  <c r="R396" i="4"/>
  <c r="R397" i="4"/>
  <c r="R398" i="4"/>
  <c r="R399" i="4"/>
  <c r="R400" i="4"/>
  <c r="R401" i="4"/>
  <c r="R402" i="4"/>
  <c r="R403" i="4"/>
  <c r="R404" i="4"/>
  <c r="R405" i="4"/>
  <c r="R406" i="4"/>
  <c r="R407" i="4"/>
  <c r="R408" i="4"/>
  <c r="R409" i="4"/>
  <c r="R410" i="4"/>
  <c r="R411" i="4"/>
  <c r="R412" i="4"/>
  <c r="R413" i="4"/>
  <c r="R414" i="4"/>
  <c r="R415" i="4"/>
  <c r="R416" i="4"/>
  <c r="R417" i="4"/>
  <c r="R418" i="4"/>
  <c r="R419" i="4"/>
  <c r="R420" i="4"/>
  <c r="R421" i="4"/>
  <c r="R422" i="4"/>
  <c r="R423" i="4"/>
  <c r="R424" i="4"/>
  <c r="R425" i="4"/>
  <c r="R426" i="4"/>
  <c r="R427" i="4"/>
  <c r="R428" i="4"/>
  <c r="R429" i="4"/>
  <c r="R430" i="4"/>
  <c r="R431" i="4"/>
  <c r="R432" i="4"/>
  <c r="R433" i="4"/>
  <c r="R434" i="4"/>
  <c r="R435" i="4"/>
  <c r="R436" i="4"/>
  <c r="R437" i="4"/>
  <c r="R438" i="4"/>
  <c r="R439" i="4"/>
  <c r="R440" i="4"/>
  <c r="R441" i="4"/>
  <c r="R442" i="4"/>
  <c r="R443" i="4"/>
  <c r="R444" i="4"/>
  <c r="R445" i="4"/>
  <c r="R446" i="4"/>
  <c r="R447" i="4"/>
  <c r="R448" i="4"/>
  <c r="R449" i="4"/>
  <c r="R450" i="4"/>
  <c r="R451" i="4"/>
  <c r="R452" i="4"/>
  <c r="R453" i="4"/>
  <c r="R454" i="4"/>
  <c r="R455" i="4"/>
  <c r="R456" i="4"/>
  <c r="R457" i="4"/>
  <c r="R458" i="4"/>
  <c r="R459" i="4"/>
  <c r="R460" i="4"/>
  <c r="R461" i="4"/>
  <c r="R462" i="4"/>
  <c r="R463" i="4"/>
  <c r="R464" i="4"/>
  <c r="R465" i="4"/>
  <c r="R466" i="4"/>
  <c r="R467" i="4"/>
  <c r="R468" i="4"/>
  <c r="R469" i="4"/>
  <c r="R470" i="4"/>
  <c r="R471" i="4"/>
  <c r="R472" i="4"/>
  <c r="R473" i="4"/>
  <c r="R474" i="4"/>
  <c r="R475" i="4"/>
  <c r="R476" i="4"/>
  <c r="R477" i="4"/>
  <c r="R478" i="4"/>
  <c r="R479" i="4"/>
  <c r="R480" i="4"/>
  <c r="R481" i="4"/>
  <c r="R482" i="4"/>
  <c r="R483" i="4"/>
  <c r="R484" i="4"/>
  <c r="R485" i="4"/>
  <c r="R486" i="4"/>
  <c r="R487" i="4"/>
  <c r="R488" i="4"/>
  <c r="R489" i="4"/>
  <c r="R490" i="4"/>
  <c r="R491" i="4"/>
  <c r="R492" i="4"/>
  <c r="R493" i="4"/>
  <c r="R494" i="4"/>
  <c r="R495" i="4"/>
  <c r="R496" i="4"/>
  <c r="R497" i="4"/>
  <c r="R498" i="4"/>
  <c r="R499" i="4"/>
  <c r="R500" i="4"/>
  <c r="R501" i="4"/>
  <c r="R502" i="4"/>
  <c r="R503" i="4"/>
  <c r="R504" i="4"/>
  <c r="R505" i="4"/>
  <c r="R506" i="4"/>
  <c r="R507" i="4"/>
  <c r="R508" i="4"/>
  <c r="R509" i="4"/>
  <c r="R510" i="4"/>
  <c r="R511" i="4"/>
  <c r="R512" i="4"/>
  <c r="R513" i="4"/>
  <c r="R514" i="4"/>
  <c r="R515" i="4"/>
  <c r="R516" i="4"/>
  <c r="R517" i="4"/>
  <c r="R518" i="4"/>
  <c r="R519" i="4"/>
  <c r="R520" i="4"/>
  <c r="R521" i="4"/>
  <c r="R522" i="4"/>
  <c r="R523" i="4"/>
  <c r="R524" i="4"/>
  <c r="R525" i="4"/>
  <c r="R526" i="4"/>
  <c r="R527" i="4"/>
  <c r="R528" i="4"/>
  <c r="R529" i="4"/>
  <c r="R530" i="4"/>
  <c r="R531" i="4"/>
  <c r="R532" i="4"/>
  <c r="R533" i="4"/>
  <c r="R534" i="4"/>
  <c r="R535" i="4"/>
  <c r="R536" i="4"/>
  <c r="R537" i="4"/>
  <c r="R538" i="4"/>
  <c r="R539" i="4"/>
  <c r="R540" i="4"/>
  <c r="R541" i="4"/>
  <c r="R542" i="4"/>
  <c r="R543" i="4"/>
  <c r="R544" i="4"/>
  <c r="R545" i="4"/>
  <c r="R546" i="4"/>
  <c r="R547" i="4"/>
  <c r="R548" i="4"/>
  <c r="R549" i="4"/>
  <c r="R550" i="4"/>
  <c r="R551" i="4"/>
  <c r="R552" i="4"/>
  <c r="R553" i="4"/>
  <c r="R554" i="4"/>
  <c r="R555" i="4"/>
  <c r="R556" i="4"/>
  <c r="R557" i="4"/>
  <c r="R558" i="4"/>
  <c r="R559" i="4"/>
  <c r="R560" i="4"/>
  <c r="R561" i="4"/>
  <c r="R562" i="4"/>
  <c r="R563" i="4"/>
  <c r="R564" i="4"/>
  <c r="R565" i="4"/>
  <c r="R566" i="4"/>
  <c r="R567" i="4"/>
  <c r="R568" i="4"/>
  <c r="R569" i="4"/>
  <c r="R570" i="4"/>
  <c r="R571" i="4"/>
  <c r="R572" i="4"/>
  <c r="R573" i="4"/>
  <c r="R574" i="4"/>
  <c r="R575" i="4"/>
  <c r="R576" i="4"/>
  <c r="R577" i="4"/>
  <c r="R578" i="4"/>
  <c r="R579" i="4"/>
  <c r="R580" i="4"/>
  <c r="R581" i="4"/>
  <c r="R582" i="4"/>
  <c r="R583" i="4"/>
  <c r="R584" i="4"/>
  <c r="R585" i="4"/>
  <c r="R586" i="4"/>
  <c r="R587" i="4"/>
  <c r="R588" i="4"/>
  <c r="R589" i="4"/>
  <c r="R590" i="4"/>
  <c r="R591" i="4"/>
  <c r="R592" i="4"/>
  <c r="R593" i="4"/>
  <c r="R594" i="4"/>
  <c r="R595" i="4"/>
  <c r="R596" i="4"/>
  <c r="R597" i="4"/>
  <c r="R598" i="4"/>
  <c r="R599" i="4"/>
  <c r="R600" i="4"/>
  <c r="R601" i="4"/>
  <c r="R602" i="4"/>
  <c r="R603" i="4"/>
  <c r="R604" i="4"/>
  <c r="R605" i="4"/>
  <c r="R606" i="4"/>
  <c r="R607" i="4"/>
  <c r="R608" i="4"/>
  <c r="R609" i="4"/>
  <c r="R610" i="4"/>
  <c r="R611" i="4"/>
  <c r="R612" i="4"/>
  <c r="R613" i="4"/>
  <c r="R614" i="4"/>
  <c r="R615" i="4"/>
  <c r="R616" i="4"/>
  <c r="R617" i="4"/>
  <c r="R618" i="4"/>
  <c r="R619" i="4"/>
  <c r="R620" i="4"/>
  <c r="R621" i="4"/>
  <c r="R622" i="4"/>
  <c r="R623" i="4"/>
  <c r="R624" i="4"/>
  <c r="R625" i="4"/>
  <c r="R626" i="4"/>
  <c r="R627" i="4"/>
  <c r="R628" i="4"/>
  <c r="R629" i="4"/>
  <c r="R630" i="4"/>
  <c r="R631" i="4"/>
  <c r="R632" i="4"/>
  <c r="R633" i="4"/>
  <c r="R634" i="4"/>
  <c r="R635" i="4"/>
  <c r="R636" i="4"/>
  <c r="R637" i="4"/>
  <c r="R638" i="4"/>
  <c r="R639" i="4"/>
  <c r="R640" i="4"/>
  <c r="R641" i="4"/>
  <c r="R642" i="4"/>
  <c r="R643" i="4"/>
  <c r="R644" i="4"/>
  <c r="R645" i="4"/>
  <c r="R646" i="4"/>
  <c r="R647" i="4"/>
  <c r="R648" i="4"/>
  <c r="R649" i="4"/>
  <c r="R650" i="4"/>
  <c r="R651" i="4"/>
  <c r="R652" i="4"/>
  <c r="R653" i="4"/>
  <c r="R654" i="4"/>
  <c r="R655" i="4"/>
  <c r="R656" i="4"/>
  <c r="R657" i="4"/>
  <c r="R658" i="4"/>
  <c r="R659" i="4"/>
  <c r="R660" i="4"/>
  <c r="R661" i="4"/>
  <c r="R662" i="4"/>
  <c r="R663" i="4"/>
  <c r="R664" i="4"/>
  <c r="R665" i="4"/>
  <c r="R666" i="4"/>
  <c r="R667" i="4"/>
  <c r="R668" i="4"/>
  <c r="R669" i="4"/>
  <c r="R670" i="4"/>
  <c r="R671" i="4"/>
  <c r="R672" i="4"/>
  <c r="R673" i="4"/>
  <c r="R674" i="4"/>
  <c r="R675" i="4"/>
  <c r="R676" i="4"/>
  <c r="R677" i="4"/>
  <c r="R678" i="4"/>
  <c r="R679" i="4"/>
  <c r="R680" i="4"/>
  <c r="R681" i="4"/>
  <c r="R682" i="4"/>
  <c r="R683" i="4"/>
  <c r="R684" i="4"/>
  <c r="R685" i="4"/>
  <c r="R686" i="4"/>
  <c r="R687" i="4"/>
  <c r="R688" i="4"/>
  <c r="R689" i="4"/>
  <c r="R690" i="4"/>
  <c r="R691" i="4"/>
  <c r="R692" i="4"/>
  <c r="R693" i="4"/>
  <c r="R694" i="4"/>
  <c r="R695" i="4"/>
  <c r="R696" i="4"/>
  <c r="R697" i="4"/>
  <c r="R698" i="4"/>
  <c r="R699" i="4"/>
  <c r="R700" i="4"/>
  <c r="R701" i="4"/>
  <c r="R702" i="4"/>
  <c r="R703" i="4"/>
  <c r="R704" i="4"/>
  <c r="R705" i="4"/>
  <c r="R706" i="4"/>
  <c r="R707" i="4"/>
  <c r="R708" i="4"/>
  <c r="R709" i="4"/>
  <c r="R710" i="4"/>
  <c r="R711" i="4"/>
  <c r="R712" i="4"/>
  <c r="R713" i="4"/>
  <c r="R714" i="4"/>
  <c r="R715" i="4"/>
  <c r="R716" i="4"/>
  <c r="R717" i="4"/>
  <c r="R718" i="4"/>
  <c r="R719" i="4"/>
  <c r="R720" i="4"/>
  <c r="R721" i="4"/>
  <c r="R722" i="4"/>
  <c r="R723" i="4"/>
  <c r="R724" i="4"/>
  <c r="R725" i="4"/>
  <c r="R726" i="4"/>
  <c r="R727" i="4"/>
  <c r="R728" i="4"/>
  <c r="R729" i="4"/>
  <c r="R730" i="4"/>
  <c r="R731" i="4"/>
  <c r="R732" i="4"/>
  <c r="R733" i="4"/>
  <c r="R734" i="4"/>
  <c r="R735" i="4"/>
  <c r="R736" i="4"/>
  <c r="R737" i="4"/>
  <c r="R738" i="4"/>
  <c r="R739" i="4"/>
  <c r="R740" i="4"/>
  <c r="R741" i="4"/>
  <c r="R742" i="4"/>
  <c r="R743" i="4"/>
  <c r="R744" i="4"/>
  <c r="R745" i="4"/>
  <c r="R746" i="4"/>
  <c r="R747" i="4"/>
  <c r="R748" i="4"/>
  <c r="R749" i="4"/>
  <c r="R750" i="4"/>
  <c r="R751" i="4"/>
  <c r="R752" i="4"/>
  <c r="R753" i="4"/>
  <c r="R754" i="4"/>
  <c r="R755" i="4"/>
  <c r="R756" i="4"/>
  <c r="R757" i="4"/>
  <c r="R758" i="4"/>
  <c r="R759" i="4"/>
  <c r="R760" i="4"/>
  <c r="R761" i="4"/>
  <c r="R762" i="4"/>
  <c r="R763" i="4"/>
  <c r="R764" i="4"/>
  <c r="R765" i="4"/>
  <c r="R766" i="4"/>
  <c r="R767" i="4"/>
  <c r="R768" i="4"/>
  <c r="R769" i="4"/>
  <c r="R770" i="4"/>
  <c r="R771" i="4"/>
  <c r="R772" i="4"/>
  <c r="R773" i="4"/>
  <c r="R774" i="4"/>
  <c r="R775" i="4"/>
  <c r="R776" i="4"/>
  <c r="R777" i="4"/>
  <c r="R778" i="4"/>
  <c r="R779" i="4"/>
  <c r="R780" i="4"/>
  <c r="R781" i="4"/>
  <c r="R782" i="4"/>
  <c r="R783" i="4"/>
  <c r="R784" i="4"/>
  <c r="R785" i="4"/>
  <c r="R786" i="4"/>
  <c r="R787" i="4"/>
  <c r="R788" i="4"/>
  <c r="R789" i="4"/>
  <c r="R790" i="4"/>
  <c r="R791" i="4"/>
  <c r="R792" i="4"/>
  <c r="R793" i="4"/>
  <c r="R794" i="4"/>
  <c r="R795" i="4"/>
  <c r="R796" i="4"/>
  <c r="R797" i="4"/>
  <c r="R798" i="4"/>
  <c r="R799" i="4"/>
  <c r="R800" i="4"/>
  <c r="R801" i="4"/>
  <c r="R802" i="4"/>
  <c r="R803" i="4"/>
  <c r="R804" i="4"/>
  <c r="R805" i="4"/>
  <c r="R806" i="4"/>
  <c r="R807" i="4"/>
  <c r="R808" i="4"/>
  <c r="R809" i="4"/>
  <c r="R810" i="4"/>
  <c r="R811" i="4"/>
  <c r="R812" i="4"/>
  <c r="R813" i="4"/>
  <c r="R814" i="4"/>
  <c r="R815" i="4"/>
  <c r="R816" i="4"/>
  <c r="R817" i="4"/>
  <c r="R818" i="4"/>
  <c r="R819" i="4"/>
  <c r="R820" i="4"/>
  <c r="R821" i="4"/>
  <c r="R822" i="4"/>
  <c r="R823" i="4"/>
  <c r="R824" i="4"/>
  <c r="R825" i="4"/>
  <c r="R826" i="4"/>
  <c r="R827" i="4"/>
  <c r="R828" i="4"/>
  <c r="R829" i="4"/>
  <c r="R830" i="4"/>
  <c r="R831" i="4"/>
  <c r="R832" i="4"/>
  <c r="R833" i="4"/>
  <c r="R834" i="4"/>
  <c r="R835" i="4"/>
  <c r="R836" i="4"/>
  <c r="R837" i="4"/>
  <c r="R838" i="4"/>
  <c r="R839" i="4"/>
  <c r="R840" i="4"/>
  <c r="R841" i="4"/>
  <c r="R842" i="4"/>
  <c r="R843" i="4"/>
  <c r="R844" i="4"/>
  <c r="R845" i="4"/>
  <c r="R846" i="4"/>
  <c r="R847" i="4"/>
  <c r="R848" i="4"/>
  <c r="R849" i="4"/>
  <c r="R850" i="4"/>
  <c r="R851" i="4"/>
  <c r="R852" i="4"/>
  <c r="R853" i="4"/>
  <c r="R854" i="4"/>
  <c r="R855" i="4"/>
  <c r="R856" i="4"/>
  <c r="R857" i="4"/>
  <c r="R858" i="4"/>
  <c r="R859" i="4"/>
  <c r="R860" i="4"/>
  <c r="R861" i="4"/>
  <c r="R862" i="4"/>
  <c r="R863" i="4"/>
  <c r="R864" i="4"/>
  <c r="R865" i="4"/>
  <c r="R866" i="4"/>
  <c r="R867" i="4"/>
  <c r="R868" i="4"/>
  <c r="R869" i="4"/>
  <c r="R870" i="4"/>
  <c r="R871" i="4"/>
  <c r="R872" i="4"/>
  <c r="R873" i="4"/>
  <c r="R874" i="4"/>
  <c r="R875" i="4"/>
  <c r="R876" i="4"/>
  <c r="R877" i="4"/>
  <c r="R878" i="4"/>
  <c r="R879" i="4"/>
  <c r="R880" i="4"/>
  <c r="R881" i="4"/>
  <c r="R882" i="4"/>
  <c r="R883" i="4"/>
  <c r="R884" i="4"/>
  <c r="R885" i="4"/>
  <c r="R886" i="4"/>
  <c r="R887" i="4"/>
  <c r="R888" i="4"/>
  <c r="R889" i="4"/>
  <c r="R890" i="4"/>
  <c r="R891" i="4"/>
  <c r="R892" i="4"/>
  <c r="R893" i="4"/>
  <c r="R894" i="4"/>
  <c r="R895" i="4"/>
  <c r="R896" i="4"/>
  <c r="R897" i="4"/>
  <c r="R898" i="4"/>
  <c r="R899" i="4"/>
  <c r="R900" i="4"/>
  <c r="R901" i="4"/>
  <c r="R902" i="4"/>
  <c r="R903" i="4"/>
  <c r="R904" i="4"/>
  <c r="R905" i="4"/>
  <c r="R906" i="4"/>
  <c r="R907" i="4"/>
  <c r="R908" i="4"/>
  <c r="R909" i="4"/>
  <c r="R910" i="4"/>
  <c r="R911" i="4"/>
  <c r="R912" i="4"/>
  <c r="R913" i="4"/>
  <c r="R914" i="4"/>
  <c r="R915" i="4"/>
  <c r="R916" i="4"/>
  <c r="R917" i="4"/>
  <c r="R918" i="4"/>
  <c r="R919" i="4"/>
  <c r="R920" i="4"/>
  <c r="R921" i="4"/>
  <c r="R922" i="4"/>
  <c r="R923" i="4"/>
  <c r="R924" i="4"/>
  <c r="R925" i="4"/>
  <c r="R926" i="4"/>
  <c r="R927" i="4"/>
  <c r="R928" i="4"/>
  <c r="R929" i="4"/>
  <c r="R930" i="4"/>
  <c r="R931" i="4"/>
  <c r="R932" i="4"/>
  <c r="R933" i="4"/>
  <c r="R934" i="4"/>
  <c r="R935" i="4"/>
  <c r="R936" i="4"/>
  <c r="R937" i="4"/>
  <c r="R938" i="4"/>
  <c r="R939" i="4"/>
  <c r="R940" i="4"/>
  <c r="R941" i="4"/>
  <c r="R942" i="4"/>
  <c r="R943" i="4"/>
  <c r="R944" i="4"/>
  <c r="R945" i="4"/>
  <c r="R946" i="4"/>
  <c r="R947" i="4"/>
  <c r="R948" i="4"/>
  <c r="R949" i="4"/>
  <c r="R950" i="4"/>
  <c r="R951" i="4"/>
  <c r="R952" i="4"/>
  <c r="R953" i="4"/>
  <c r="R954" i="4"/>
  <c r="R955" i="4"/>
  <c r="R956" i="4"/>
  <c r="R957" i="4"/>
  <c r="R958" i="4"/>
  <c r="R959" i="4"/>
  <c r="R960" i="4"/>
  <c r="R961" i="4"/>
  <c r="R962" i="4"/>
  <c r="R963" i="4"/>
  <c r="R964" i="4"/>
  <c r="R965" i="4"/>
  <c r="R966" i="4"/>
  <c r="R967" i="4"/>
  <c r="R968" i="4"/>
  <c r="R969" i="4"/>
  <c r="R970" i="4"/>
  <c r="R971" i="4"/>
  <c r="R972" i="4"/>
  <c r="R973" i="4"/>
  <c r="R974" i="4"/>
  <c r="R975" i="4"/>
  <c r="R976" i="4"/>
  <c r="R977" i="4"/>
  <c r="R978" i="4"/>
  <c r="R979" i="4"/>
  <c r="R980" i="4"/>
  <c r="R981" i="4"/>
  <c r="R982" i="4"/>
  <c r="R983" i="4"/>
  <c r="R984" i="4"/>
  <c r="R985" i="4"/>
  <c r="R986" i="4"/>
  <c r="R987" i="4"/>
  <c r="R988" i="4"/>
  <c r="R989" i="4"/>
  <c r="R990" i="4"/>
  <c r="R991" i="4"/>
  <c r="R992" i="4"/>
  <c r="R993" i="4"/>
  <c r="R994" i="4"/>
  <c r="R995" i="4"/>
  <c r="R996" i="4"/>
  <c r="R997" i="4"/>
  <c r="R998" i="4"/>
  <c r="R999" i="4"/>
  <c r="R1000" i="4"/>
  <c r="R1001" i="4"/>
  <c r="R1002" i="4"/>
  <c r="R1003" i="4"/>
  <c r="R1004" i="4"/>
  <c r="R1005" i="4"/>
  <c r="R1006" i="4"/>
  <c r="R1007" i="4"/>
  <c r="R1008" i="4"/>
  <c r="R1009" i="4"/>
  <c r="R1010" i="4"/>
  <c r="R1011" i="4"/>
  <c r="R1012" i="4"/>
  <c r="R1013" i="4"/>
  <c r="R1014" i="4"/>
  <c r="R1015" i="4"/>
  <c r="R1016" i="4"/>
  <c r="R1017" i="4"/>
  <c r="R1018" i="4"/>
  <c r="R1019" i="4"/>
  <c r="R1020" i="4"/>
  <c r="R1021" i="4"/>
  <c r="R1022" i="4"/>
  <c r="R1023" i="4"/>
  <c r="R1024" i="4"/>
  <c r="R1025" i="4"/>
  <c r="R1026" i="4"/>
  <c r="R1027" i="4"/>
  <c r="R1028" i="4"/>
  <c r="R1029" i="4"/>
  <c r="R1030" i="4"/>
  <c r="R1031" i="4"/>
  <c r="R1032" i="4"/>
  <c r="R1033" i="4"/>
  <c r="R1034" i="4"/>
  <c r="R1035" i="4"/>
  <c r="R1036" i="4"/>
  <c r="R1037" i="4"/>
  <c r="R1038" i="4"/>
  <c r="R1039" i="4"/>
  <c r="R1040" i="4"/>
  <c r="R1041" i="4"/>
  <c r="R1042" i="4"/>
  <c r="R1043" i="4"/>
  <c r="R1044" i="4"/>
  <c r="R1045" i="4"/>
  <c r="R1046" i="4"/>
  <c r="R1047" i="4"/>
  <c r="R1048" i="4"/>
  <c r="R1049" i="4"/>
  <c r="R1050" i="4"/>
  <c r="R1051" i="4"/>
  <c r="R1052" i="4"/>
  <c r="R1053" i="4"/>
  <c r="R1054" i="4"/>
  <c r="R1055" i="4"/>
  <c r="R1056" i="4"/>
  <c r="R1057" i="4"/>
  <c r="R1058" i="4"/>
  <c r="R1059" i="4"/>
  <c r="R1060" i="4"/>
  <c r="R1061" i="4"/>
  <c r="R1062" i="4"/>
  <c r="R1063" i="4"/>
  <c r="R1064" i="4"/>
  <c r="R1065" i="4"/>
  <c r="R1066" i="4"/>
  <c r="R1067" i="4"/>
  <c r="R1068" i="4"/>
  <c r="R1069" i="4"/>
  <c r="R1070" i="4"/>
  <c r="R1071" i="4"/>
  <c r="R1072" i="4"/>
  <c r="R1073" i="4"/>
  <c r="R1074" i="4"/>
  <c r="R1075" i="4"/>
  <c r="R1076" i="4"/>
  <c r="R1077" i="4"/>
  <c r="R1078" i="4"/>
  <c r="R1079" i="4"/>
  <c r="R1080" i="4"/>
  <c r="R1081" i="4"/>
  <c r="R1082" i="4"/>
  <c r="R1083" i="4"/>
  <c r="R1084" i="4"/>
  <c r="R1085" i="4"/>
  <c r="R1086" i="4"/>
  <c r="R1087" i="4"/>
  <c r="R1088" i="4"/>
  <c r="R1089" i="4"/>
  <c r="R1090" i="4"/>
  <c r="R1091" i="4"/>
  <c r="R1092" i="4"/>
  <c r="R1093" i="4"/>
  <c r="R1094" i="4"/>
  <c r="R1095" i="4"/>
  <c r="R1096" i="4"/>
  <c r="R1097" i="4"/>
  <c r="R1098" i="4"/>
  <c r="R1099" i="4"/>
  <c r="R1100" i="4"/>
  <c r="R1101" i="4"/>
  <c r="R1102" i="4"/>
  <c r="R1103" i="4"/>
  <c r="R1104" i="4"/>
  <c r="R1105" i="4"/>
  <c r="R1106" i="4"/>
  <c r="R1107" i="4"/>
  <c r="R1108" i="4"/>
  <c r="R1109" i="4"/>
  <c r="R1110" i="4"/>
  <c r="R1111" i="4"/>
  <c r="R1112" i="4"/>
  <c r="R1113" i="4"/>
  <c r="R1114" i="4"/>
  <c r="R1115" i="4"/>
  <c r="R1116" i="4"/>
  <c r="R1117" i="4"/>
  <c r="R1118" i="4"/>
  <c r="R1119" i="4"/>
  <c r="R1120" i="4"/>
  <c r="R1121" i="4"/>
  <c r="R1122" i="4"/>
  <c r="R1123" i="4"/>
  <c r="R1124" i="4"/>
  <c r="R1125" i="4"/>
  <c r="R1126" i="4"/>
  <c r="R1127" i="4"/>
  <c r="R1128" i="4"/>
  <c r="R1129" i="4"/>
  <c r="R1130" i="4"/>
  <c r="R1131" i="4"/>
  <c r="R1132" i="4"/>
  <c r="R1133" i="4"/>
  <c r="R1134" i="4"/>
  <c r="R1135" i="4"/>
  <c r="R1136" i="4"/>
  <c r="R1137" i="4"/>
  <c r="R1138" i="4"/>
  <c r="R1139" i="4"/>
  <c r="R1140" i="4"/>
  <c r="R1141" i="4"/>
  <c r="R1142" i="4"/>
  <c r="R1143" i="4"/>
  <c r="R1144" i="4"/>
  <c r="R1145" i="4"/>
  <c r="R1146" i="4"/>
  <c r="R1147" i="4"/>
  <c r="R1148" i="4"/>
  <c r="R1149" i="4"/>
  <c r="R1150" i="4"/>
  <c r="R1151" i="4"/>
  <c r="R1152" i="4"/>
  <c r="R1153" i="4"/>
  <c r="R1154" i="4"/>
  <c r="R1155" i="4"/>
  <c r="R1156" i="4"/>
  <c r="R1157" i="4"/>
  <c r="R1158" i="4"/>
  <c r="R1159" i="4"/>
  <c r="R1160" i="4"/>
  <c r="R1161" i="4"/>
  <c r="R1162" i="4"/>
  <c r="R1163" i="4"/>
  <c r="R1164" i="4"/>
  <c r="R1165" i="4"/>
  <c r="C6" i="4" a="1"/>
  <c r="AE6" i="4" s="1"/>
  <c r="C7" i="4" a="1"/>
  <c r="AE7" i="4" s="1"/>
  <c r="C8" i="4" a="1"/>
  <c r="AE8" i="4" s="1"/>
  <c r="C9" i="4" a="1"/>
  <c r="AE9" i="4" s="1"/>
  <c r="C10" i="4" a="1"/>
  <c r="AE10" i="4" s="1"/>
  <c r="C11" i="4" a="1"/>
  <c r="AE11" i="4" s="1"/>
  <c r="C12" i="4" a="1"/>
  <c r="AE12" i="4" s="1"/>
  <c r="C13" i="4" a="1"/>
  <c r="AE13" i="4" s="1"/>
  <c r="C14" i="4" a="1"/>
  <c r="AE14" i="4" s="1"/>
  <c r="C15" i="4" a="1"/>
  <c r="AE15" i="4" s="1"/>
  <c r="C16" i="4" a="1"/>
  <c r="AE16" i="4" s="1"/>
  <c r="C17" i="4" a="1"/>
  <c r="AE17" i="4" s="1"/>
  <c r="C18" i="4" a="1"/>
  <c r="AE18" i="4" s="1"/>
  <c r="C19" i="4" a="1"/>
  <c r="AE19" i="4" s="1"/>
  <c r="C20" i="4" a="1"/>
  <c r="AE20" i="4" s="1"/>
  <c r="AE21" i="4"/>
  <c r="C22" i="4" a="1"/>
  <c r="AE22" i="4" s="1"/>
  <c r="C23" i="4" a="1"/>
  <c r="AE23" i="4" s="1"/>
  <c r="C24" i="4" a="1"/>
  <c r="AE24" i="4" s="1"/>
  <c r="C25" i="4" a="1"/>
  <c r="AE25" i="4" s="1"/>
  <c r="C26" i="4" a="1"/>
  <c r="AE26" i="4" s="1"/>
  <c r="C27" i="4" a="1"/>
  <c r="AE27" i="4" s="1"/>
  <c r="C28" i="4" a="1"/>
  <c r="AE28" i="4" s="1"/>
  <c r="C29" i="4" a="1"/>
  <c r="AE29" i="4" s="1"/>
  <c r="C30" i="4" a="1"/>
  <c r="AE30" i="4" s="1"/>
  <c r="C31" i="4" a="1"/>
  <c r="AE31" i="4" s="1"/>
  <c r="C32" i="4" a="1"/>
  <c r="AE32" i="4" s="1"/>
  <c r="C33" i="4" a="1"/>
  <c r="AE33" i="4" s="1"/>
  <c r="C34" i="4" a="1"/>
  <c r="AE34" i="4" s="1"/>
  <c r="C35" i="4" a="1"/>
  <c r="AE35" i="4" s="1"/>
  <c r="C36" i="4" a="1"/>
  <c r="AE36" i="4" s="1"/>
  <c r="C37" i="4" a="1"/>
  <c r="AE37" i="4" s="1"/>
  <c r="C38" i="4" a="1"/>
  <c r="AE38" i="4" s="1"/>
  <c r="C39" i="4" a="1"/>
  <c r="AE39" i="4" s="1"/>
  <c r="C40" i="4" a="1"/>
  <c r="AE40" i="4" s="1"/>
  <c r="C41" i="4" a="1"/>
  <c r="AE41" i="4" s="1"/>
  <c r="C42" i="4" a="1"/>
  <c r="AE42" i="4" s="1"/>
  <c r="C43" i="4" a="1"/>
  <c r="AE43" i="4" s="1"/>
  <c r="C44" i="4" a="1"/>
  <c r="AE44" i="4" s="1"/>
  <c r="C45" i="4" a="1"/>
  <c r="AE45" i="4" s="1"/>
  <c r="C46" i="4" a="1"/>
  <c r="AE46" i="4" s="1"/>
  <c r="C47" i="4" a="1"/>
  <c r="AE47" i="4" s="1"/>
  <c r="C48" i="4" a="1"/>
  <c r="AE48" i="4" s="1"/>
  <c r="C49" i="4" a="1"/>
  <c r="AE49" i="4" s="1"/>
  <c r="C50" i="4" a="1"/>
  <c r="AE50" i="4" s="1"/>
  <c r="C51" i="4" a="1"/>
  <c r="AE51" i="4" s="1"/>
  <c r="C52" i="4" a="1"/>
  <c r="AE52" i="4" s="1"/>
  <c r="C53" i="4" a="1"/>
  <c r="AE53" i="4" s="1"/>
  <c r="C54" i="4" a="1"/>
  <c r="AE54" i="4" s="1"/>
  <c r="C55" i="4" a="1"/>
  <c r="AE55" i="4" s="1"/>
  <c r="C56" i="4" a="1"/>
  <c r="AE56" i="4" s="1"/>
  <c r="C57" i="4" a="1"/>
  <c r="AE57" i="4" s="1"/>
  <c r="C58" i="4" a="1"/>
  <c r="AE58" i="4" s="1"/>
  <c r="C59" i="4" a="1"/>
  <c r="AE59" i="4" s="1"/>
  <c r="C60" i="4" a="1"/>
  <c r="AE60" i="4" s="1"/>
  <c r="C61" i="4" a="1"/>
  <c r="AE61" i="4" s="1"/>
  <c r="C62" i="4" a="1"/>
  <c r="AE62" i="4" s="1"/>
  <c r="C63" i="4" a="1"/>
  <c r="AE63" i="4" s="1"/>
  <c r="C64" i="4" a="1"/>
  <c r="AE64" i="4" s="1"/>
  <c r="C65" i="4" a="1"/>
  <c r="AE65" i="4" s="1"/>
  <c r="C66" i="4" a="1"/>
  <c r="AE66" i="4" s="1"/>
  <c r="C67" i="4" a="1"/>
  <c r="AE67" i="4" s="1"/>
  <c r="C68" i="4" a="1"/>
  <c r="AE68" i="4" s="1"/>
  <c r="C69" i="4" a="1"/>
  <c r="AE69" i="4" s="1"/>
  <c r="C70" i="4" a="1"/>
  <c r="AE70" i="4" s="1"/>
  <c r="C71" i="4" a="1"/>
  <c r="AE71" i="4" s="1"/>
  <c r="C72" i="4" a="1"/>
  <c r="AE72" i="4" s="1"/>
  <c r="C73" i="4" a="1"/>
  <c r="AE73" i="4" s="1"/>
  <c r="C74" i="4" a="1"/>
  <c r="AE74" i="4" s="1"/>
  <c r="C75" i="4" a="1"/>
  <c r="AE75" i="4" s="1"/>
  <c r="C76" i="4" a="1"/>
  <c r="AE76" i="4" s="1"/>
  <c r="C77" i="4" a="1"/>
  <c r="AE77" i="4" s="1"/>
  <c r="C78" i="4" a="1"/>
  <c r="AE78" i="4" s="1"/>
  <c r="C79" i="4" a="1"/>
  <c r="AE79" i="4" s="1"/>
  <c r="C80" i="4" a="1"/>
  <c r="AE80" i="4" s="1"/>
  <c r="C81" i="4" a="1"/>
  <c r="AE81" i="4" s="1"/>
  <c r="C82" i="4" a="1"/>
  <c r="AE82" i="4" s="1"/>
  <c r="C83" i="4" a="1"/>
  <c r="AE83" i="4" s="1"/>
  <c r="C84" i="4" a="1"/>
  <c r="AE84" i="4" s="1"/>
  <c r="C85" i="4" a="1"/>
  <c r="AE85" i="4" s="1"/>
  <c r="C86" i="4" a="1"/>
  <c r="AE86" i="4" s="1"/>
  <c r="C87" i="4" a="1"/>
  <c r="AE87" i="4" s="1"/>
  <c r="C88" i="4" a="1"/>
  <c r="AE88" i="4" s="1"/>
  <c r="C89" i="4" a="1"/>
  <c r="AE89" i="4" s="1"/>
  <c r="C90" i="4" a="1"/>
  <c r="AE90" i="4" s="1"/>
  <c r="C91" i="4" a="1"/>
  <c r="AE91" i="4" s="1"/>
  <c r="C92" i="4" a="1"/>
  <c r="AE92" i="4" s="1"/>
  <c r="C93" i="4" a="1"/>
  <c r="AE93" i="4" s="1"/>
  <c r="C94" i="4" a="1"/>
  <c r="AE94" i="4" s="1"/>
  <c r="C95" i="4" a="1"/>
  <c r="AE95" i="4" s="1"/>
  <c r="C96" i="4" a="1"/>
  <c r="AE96" i="4" s="1"/>
  <c r="C97" i="4" a="1"/>
  <c r="AE97" i="4" s="1"/>
  <c r="C98" i="4" a="1"/>
  <c r="AE98" i="4" s="1"/>
  <c r="C99" i="4" a="1"/>
  <c r="AE99" i="4" s="1"/>
  <c r="C100" i="4" a="1"/>
  <c r="AE100" i="4" s="1"/>
  <c r="C101" i="4" a="1"/>
  <c r="AE101" i="4" s="1"/>
  <c r="C102" i="4" a="1"/>
  <c r="AE102" i="4" s="1"/>
  <c r="C103" i="4" a="1"/>
  <c r="AE103" i="4" s="1"/>
  <c r="C104" i="4" a="1"/>
  <c r="AE104" i="4" s="1"/>
  <c r="C105" i="4" a="1"/>
  <c r="AE105" i="4" s="1"/>
  <c r="C106" i="4" a="1"/>
  <c r="AE106" i="4" s="1"/>
  <c r="C107" i="4" a="1"/>
  <c r="AE107" i="4" s="1"/>
  <c r="C108" i="4" a="1"/>
  <c r="AE108" i="4" s="1"/>
  <c r="C109" i="4" a="1"/>
  <c r="AE109" i="4" s="1"/>
  <c r="C110" i="4" a="1"/>
  <c r="AE110" i="4" s="1"/>
  <c r="C111" i="4" a="1"/>
  <c r="AE111" i="4" s="1"/>
  <c r="C112" i="4" a="1"/>
  <c r="AE112" i="4" s="1"/>
  <c r="C113" i="4" a="1"/>
  <c r="AE113" i="4" s="1"/>
  <c r="C114" i="4" a="1"/>
  <c r="AE114" i="4" s="1"/>
  <c r="C115" i="4" a="1"/>
  <c r="AE115" i="4" s="1"/>
  <c r="C116" i="4" a="1"/>
  <c r="AE116" i="4" s="1"/>
  <c r="C117" i="4" a="1"/>
  <c r="AE117" i="4" s="1"/>
  <c r="C118" i="4" a="1"/>
  <c r="AE118" i="4" s="1"/>
  <c r="C119" i="4" a="1"/>
  <c r="AE119" i="4" s="1"/>
  <c r="C120" i="4" a="1"/>
  <c r="AE120" i="4" s="1"/>
  <c r="C121" i="4" a="1"/>
  <c r="AE121" i="4" s="1"/>
  <c r="C122" i="4" a="1"/>
  <c r="AE122" i="4" s="1"/>
  <c r="C123" i="4" a="1"/>
  <c r="AE123" i="4" s="1"/>
  <c r="C124" i="4" a="1"/>
  <c r="AE124" i="4" s="1"/>
  <c r="C125" i="4" a="1"/>
  <c r="AE125" i="4" s="1"/>
  <c r="C126" i="4" a="1"/>
  <c r="AE126" i="4" s="1"/>
  <c r="C127" i="4" a="1"/>
  <c r="AE127" i="4" s="1"/>
  <c r="C128" i="4" a="1"/>
  <c r="AE128" i="4" s="1"/>
  <c r="C129" i="4" a="1"/>
  <c r="AE129" i="4" s="1"/>
  <c r="C130" i="4" a="1"/>
  <c r="AE130" i="4" s="1"/>
  <c r="C131" i="4" a="1"/>
  <c r="AE131" i="4" s="1"/>
  <c r="C132" i="4" a="1"/>
  <c r="AE132" i="4" s="1"/>
  <c r="C133" i="4" a="1"/>
  <c r="AE133" i="4" s="1"/>
  <c r="C134" i="4" a="1"/>
  <c r="AE134" i="4" s="1"/>
  <c r="C135" i="4" a="1"/>
  <c r="AE135" i="4" s="1"/>
  <c r="C136" i="4" a="1"/>
  <c r="AE136" i="4" s="1"/>
  <c r="C137" i="4" a="1"/>
  <c r="AE137" i="4" s="1"/>
  <c r="C138" i="4" a="1"/>
  <c r="AE138" i="4" s="1"/>
  <c r="C139" i="4" a="1"/>
  <c r="AE139" i="4" s="1"/>
  <c r="C140" i="4" a="1"/>
  <c r="AE140" i="4" s="1"/>
  <c r="C141" i="4" a="1"/>
  <c r="AE141" i="4" s="1"/>
  <c r="C142" i="4" a="1"/>
  <c r="AE142" i="4" s="1"/>
  <c r="C143" i="4" a="1"/>
  <c r="AE143" i="4" s="1"/>
  <c r="C144" i="4" a="1"/>
  <c r="AE144" i="4" s="1"/>
  <c r="C145" i="4" a="1"/>
  <c r="AE145" i="4" s="1"/>
  <c r="C146" i="4" a="1"/>
  <c r="AE146" i="4" s="1"/>
  <c r="C147" i="4" a="1"/>
  <c r="AE147" i="4" s="1"/>
  <c r="C148" i="4" a="1"/>
  <c r="AE148" i="4" s="1"/>
  <c r="C149" i="4" a="1"/>
  <c r="AE149" i="4" s="1"/>
  <c r="C150" i="4" a="1"/>
  <c r="AE150" i="4" s="1"/>
  <c r="C151" i="4" a="1"/>
  <c r="AE151" i="4" s="1"/>
  <c r="C152" i="4" a="1"/>
  <c r="AE152" i="4" s="1"/>
  <c r="C153" i="4" a="1"/>
  <c r="AE153" i="4" s="1"/>
  <c r="C154" i="4" a="1"/>
  <c r="AE154" i="4" s="1"/>
  <c r="C155" i="4" a="1"/>
  <c r="AE155" i="4" s="1"/>
  <c r="C156" i="4" a="1"/>
  <c r="AE156" i="4" s="1"/>
  <c r="C157" i="4" a="1"/>
  <c r="AE157" i="4" s="1"/>
  <c r="C158" i="4" a="1"/>
  <c r="AE158" i="4" s="1"/>
  <c r="C159" i="4" a="1"/>
  <c r="AE159" i="4" s="1"/>
  <c r="C160" i="4" a="1"/>
  <c r="AE160" i="4" s="1"/>
  <c r="C161" i="4" a="1"/>
  <c r="AE161" i="4" s="1"/>
  <c r="C162" i="4" a="1"/>
  <c r="AE162" i="4" s="1"/>
  <c r="C163" i="4" a="1"/>
  <c r="AE163" i="4" s="1"/>
  <c r="C164" i="4" a="1"/>
  <c r="AE164" i="4" s="1"/>
  <c r="C165" i="4" a="1"/>
  <c r="AE165" i="4" s="1"/>
  <c r="C166" i="4" a="1"/>
  <c r="AE166" i="4" s="1"/>
  <c r="C167" i="4" a="1"/>
  <c r="AE167" i="4" s="1"/>
  <c r="C168" i="4" a="1"/>
  <c r="AE168" i="4" s="1"/>
  <c r="C169" i="4" a="1"/>
  <c r="AE169" i="4" s="1"/>
  <c r="C170" i="4" a="1"/>
  <c r="AE170" i="4" s="1"/>
  <c r="C171" i="4" a="1"/>
  <c r="AE171" i="4" s="1"/>
  <c r="C172" i="4" a="1"/>
  <c r="AE172" i="4" s="1"/>
  <c r="C173" i="4" a="1"/>
  <c r="AE173" i="4" s="1"/>
  <c r="C174" i="4" a="1"/>
  <c r="AE174" i="4" s="1"/>
  <c r="C175" i="4" a="1"/>
  <c r="AE175" i="4" s="1"/>
  <c r="C176" i="4" a="1"/>
  <c r="AE176" i="4" s="1"/>
  <c r="C177" i="4" a="1"/>
  <c r="AE177" i="4" s="1"/>
  <c r="C178" i="4" a="1"/>
  <c r="AE178" i="4" s="1"/>
  <c r="C179" i="4" a="1"/>
  <c r="AE179" i="4" s="1"/>
  <c r="C180" i="4" a="1"/>
  <c r="AE180" i="4" s="1"/>
  <c r="C181" i="4" a="1"/>
  <c r="AE181" i="4" s="1"/>
  <c r="C182" i="4" a="1"/>
  <c r="AE182" i="4" s="1"/>
  <c r="C183" i="4" a="1"/>
  <c r="AE183" i="4" s="1"/>
  <c r="C184" i="4" a="1"/>
  <c r="AE184" i="4" s="1"/>
  <c r="C185" i="4" a="1"/>
  <c r="AE185" i="4" s="1"/>
  <c r="C186" i="4" a="1"/>
  <c r="AE186" i="4" s="1"/>
  <c r="C187" i="4" a="1"/>
  <c r="AE187" i="4" s="1"/>
  <c r="C188" i="4" a="1"/>
  <c r="AE188" i="4" s="1"/>
  <c r="C189" i="4" a="1"/>
  <c r="AE189" i="4" s="1"/>
  <c r="C190" i="4" a="1"/>
  <c r="AE190" i="4" s="1"/>
  <c r="C191" i="4" a="1"/>
  <c r="AE191" i="4" s="1"/>
  <c r="C192" i="4" a="1"/>
  <c r="AE192" i="4" s="1"/>
  <c r="C193" i="4" a="1"/>
  <c r="AE193" i="4" s="1"/>
  <c r="C194" i="4" a="1"/>
  <c r="AE194" i="4" s="1"/>
  <c r="C195" i="4" a="1"/>
  <c r="AE195" i="4" s="1"/>
  <c r="C196" i="4" a="1"/>
  <c r="AE196" i="4" s="1"/>
  <c r="C197" i="4" a="1"/>
  <c r="AE197" i="4" s="1"/>
  <c r="C198" i="4" a="1"/>
  <c r="AE198" i="4" s="1"/>
  <c r="C199" i="4" a="1"/>
  <c r="AE199" i="4" s="1"/>
  <c r="C200" i="4" a="1"/>
  <c r="AE200" i="4" s="1"/>
  <c r="C201" i="4" a="1"/>
  <c r="AE201" i="4" s="1"/>
  <c r="C202" i="4" a="1"/>
  <c r="AE202" i="4" s="1"/>
  <c r="C203" i="4" a="1"/>
  <c r="AE203" i="4" s="1"/>
  <c r="C204" i="4" a="1"/>
  <c r="AE204" i="4" s="1"/>
  <c r="C205" i="4" a="1"/>
  <c r="AE205" i="4" s="1"/>
  <c r="C206" i="4" a="1"/>
  <c r="AE206" i="4" s="1"/>
  <c r="C207" i="4" a="1"/>
  <c r="AE207" i="4" s="1"/>
  <c r="C208" i="4" a="1"/>
  <c r="AE208" i="4" s="1"/>
  <c r="C209" i="4" a="1"/>
  <c r="AE209" i="4" s="1"/>
  <c r="C210" i="4" a="1"/>
  <c r="AE210" i="4" s="1"/>
  <c r="C211" i="4" a="1"/>
  <c r="AE211" i="4" s="1"/>
  <c r="C212" i="4" a="1"/>
  <c r="AE212" i="4" s="1"/>
  <c r="C213" i="4" a="1"/>
  <c r="AE213" i="4" s="1"/>
  <c r="C214" i="4" a="1"/>
  <c r="AE214" i="4" s="1"/>
  <c r="C215" i="4" a="1"/>
  <c r="AE215" i="4" s="1"/>
  <c r="C216" i="4" a="1"/>
  <c r="AE216" i="4" s="1"/>
  <c r="C217" i="4" a="1"/>
  <c r="AE217" i="4" s="1"/>
  <c r="C218" i="4" a="1"/>
  <c r="AE218" i="4" s="1"/>
  <c r="C219" i="4" a="1"/>
  <c r="AE219" i="4" s="1"/>
  <c r="C220" i="4" a="1"/>
  <c r="AE220" i="4" s="1"/>
  <c r="C221" i="4" a="1"/>
  <c r="AE221" i="4" s="1"/>
  <c r="C222" i="4" a="1"/>
  <c r="AE222" i="4" s="1"/>
  <c r="C223" i="4" a="1"/>
  <c r="AE223" i="4" s="1"/>
  <c r="C224" i="4" a="1"/>
  <c r="AE224" i="4" s="1"/>
  <c r="C225" i="4" a="1"/>
  <c r="AE225" i="4" s="1"/>
  <c r="C226" i="4" a="1"/>
  <c r="AE226" i="4" s="1"/>
  <c r="C227" i="4" a="1"/>
  <c r="AE227" i="4" s="1"/>
  <c r="C228" i="4" a="1"/>
  <c r="AE228" i="4" s="1"/>
  <c r="C229" i="4" a="1"/>
  <c r="AE229" i="4" s="1"/>
  <c r="C230" i="4" a="1"/>
  <c r="AE230" i="4" s="1"/>
  <c r="C231" i="4" a="1"/>
  <c r="AE231" i="4" s="1"/>
  <c r="C232" i="4" a="1"/>
  <c r="AE232" i="4" s="1"/>
  <c r="C233" i="4" a="1"/>
  <c r="AE233" i="4" s="1"/>
  <c r="C234" i="4" a="1"/>
  <c r="AE234" i="4" s="1"/>
  <c r="C235" i="4" a="1"/>
  <c r="AE235" i="4" s="1"/>
  <c r="C236" i="4" a="1"/>
  <c r="AE236" i="4" s="1"/>
  <c r="C237" i="4" a="1"/>
  <c r="AE237" i="4" s="1"/>
  <c r="C238" i="4" a="1"/>
  <c r="AE238" i="4" s="1"/>
  <c r="C239" i="4" a="1"/>
  <c r="AE239" i="4" s="1"/>
  <c r="C240" i="4" a="1"/>
  <c r="AE240" i="4" s="1"/>
  <c r="C241" i="4" a="1"/>
  <c r="AE241" i="4" s="1"/>
  <c r="C242" i="4" a="1"/>
  <c r="AE242" i="4" s="1"/>
  <c r="C243" i="4" a="1"/>
  <c r="AE243" i="4" s="1"/>
  <c r="C244" i="4" a="1"/>
  <c r="AE244" i="4" s="1"/>
  <c r="C245" i="4" a="1"/>
  <c r="AE245" i="4" s="1"/>
  <c r="C246" i="4" a="1"/>
  <c r="AE246" i="4" s="1"/>
  <c r="C247" i="4" a="1"/>
  <c r="AE247" i="4" s="1"/>
  <c r="C248" i="4" a="1"/>
  <c r="AE248" i="4" s="1"/>
  <c r="C249" i="4" a="1"/>
  <c r="AE249" i="4" s="1"/>
  <c r="C250" i="4" a="1"/>
  <c r="AE250" i="4" s="1"/>
  <c r="C251" i="4" a="1"/>
  <c r="AE251" i="4" s="1"/>
  <c r="C252" i="4" a="1"/>
  <c r="AE252" i="4" s="1"/>
  <c r="C253" i="4" a="1"/>
  <c r="AE253" i="4" s="1"/>
  <c r="C254" i="4" a="1"/>
  <c r="AE254" i="4" s="1"/>
  <c r="C255" i="4" a="1"/>
  <c r="AE255" i="4" s="1"/>
  <c r="C256" i="4" a="1"/>
  <c r="AE256" i="4" s="1"/>
  <c r="C257" i="4" a="1"/>
  <c r="AE257" i="4" s="1"/>
  <c r="C258" i="4" a="1"/>
  <c r="AE258" i="4" s="1"/>
  <c r="C259" i="4" a="1"/>
  <c r="AE259" i="4" s="1"/>
  <c r="C260" i="4" a="1"/>
  <c r="AE260" i="4" s="1"/>
  <c r="C261" i="4" a="1"/>
  <c r="AE261" i="4" s="1"/>
  <c r="C262" i="4" a="1"/>
  <c r="AE262" i="4" s="1"/>
  <c r="C263" i="4" a="1"/>
  <c r="AE263" i="4" s="1"/>
  <c r="C264" i="4" a="1"/>
  <c r="AE264" i="4" s="1"/>
  <c r="C265" i="4" a="1"/>
  <c r="AE265" i="4" s="1"/>
  <c r="C266" i="4" a="1"/>
  <c r="AE266" i="4" s="1"/>
  <c r="C267" i="4" a="1"/>
  <c r="AE267" i="4" s="1"/>
  <c r="C268" i="4" a="1"/>
  <c r="AE268" i="4" s="1"/>
  <c r="C269" i="4" a="1"/>
  <c r="AE269" i="4" s="1"/>
  <c r="C270" i="4" a="1"/>
  <c r="AE270" i="4" s="1"/>
  <c r="C271" i="4" a="1"/>
  <c r="AE271" i="4" s="1"/>
  <c r="C272" i="4" a="1"/>
  <c r="AE272" i="4" s="1"/>
  <c r="C273" i="4" a="1"/>
  <c r="AE273" i="4" s="1"/>
  <c r="C274" i="4" a="1"/>
  <c r="AE274" i="4" s="1"/>
  <c r="C275" i="4" a="1"/>
  <c r="AE275" i="4" s="1"/>
  <c r="C276" i="4" a="1"/>
  <c r="AE276" i="4" s="1"/>
  <c r="C277" i="4" a="1"/>
  <c r="AE277" i="4" s="1"/>
  <c r="C278" i="4" a="1"/>
  <c r="AE278" i="4" s="1"/>
  <c r="C279" i="4" a="1"/>
  <c r="AE279" i="4" s="1"/>
  <c r="C280" i="4" a="1"/>
  <c r="AE280" i="4" s="1"/>
  <c r="C281" i="4" a="1"/>
  <c r="AE281" i="4" s="1"/>
  <c r="C282" i="4" a="1"/>
  <c r="AE282" i="4" s="1"/>
  <c r="C283" i="4" a="1"/>
  <c r="AE283" i="4" s="1"/>
  <c r="C284" i="4" a="1"/>
  <c r="AE284" i="4" s="1"/>
  <c r="C285" i="4" a="1"/>
  <c r="AE285" i="4" s="1"/>
  <c r="C286" i="4" a="1"/>
  <c r="AE286" i="4" s="1"/>
  <c r="C287" i="4" a="1"/>
  <c r="AE287" i="4" s="1"/>
  <c r="C288" i="4" a="1"/>
  <c r="AE288" i="4" s="1"/>
  <c r="C289" i="4" a="1"/>
  <c r="AE289" i="4" s="1"/>
  <c r="C290" i="4" a="1"/>
  <c r="AE290" i="4" s="1"/>
  <c r="C291" i="4" a="1"/>
  <c r="AE291" i="4" s="1"/>
  <c r="C292" i="4" a="1"/>
  <c r="AE292" i="4" s="1"/>
  <c r="C293" i="4" a="1"/>
  <c r="AE293" i="4" s="1"/>
  <c r="C294" i="4" a="1"/>
  <c r="AE294" i="4" s="1"/>
  <c r="C295" i="4" a="1"/>
  <c r="AE295" i="4" s="1"/>
  <c r="C296" i="4" a="1"/>
  <c r="AE296" i="4" s="1"/>
  <c r="C297" i="4" a="1"/>
  <c r="AE297" i="4" s="1"/>
  <c r="C298" i="4" a="1"/>
  <c r="AE298" i="4" s="1"/>
  <c r="C299" i="4" a="1"/>
  <c r="AE299" i="4" s="1"/>
  <c r="C300" i="4" a="1"/>
  <c r="AE300" i="4" s="1"/>
  <c r="C301" i="4" a="1"/>
  <c r="AE301" i="4" s="1"/>
  <c r="C302" i="4" a="1"/>
  <c r="AE302" i="4" s="1"/>
  <c r="C303" i="4" a="1"/>
  <c r="AE303" i="4" s="1"/>
  <c r="C304" i="4" a="1"/>
  <c r="AE304" i="4" s="1"/>
  <c r="C305" i="4" a="1"/>
  <c r="AE305" i="4" s="1"/>
  <c r="C306" i="4" a="1"/>
  <c r="AE306" i="4" s="1"/>
  <c r="C307" i="4" a="1"/>
  <c r="AE307" i="4" s="1"/>
  <c r="C308" i="4" a="1"/>
  <c r="AE308" i="4" s="1"/>
  <c r="C309" i="4" a="1"/>
  <c r="AE309" i="4" s="1"/>
  <c r="C310" i="4" a="1"/>
  <c r="AE310" i="4" s="1"/>
  <c r="C311" i="4" a="1"/>
  <c r="AE311" i="4" s="1"/>
  <c r="C312" i="4" a="1"/>
  <c r="AE312" i="4" s="1"/>
  <c r="C313" i="4" a="1"/>
  <c r="AE313" i="4" s="1"/>
  <c r="C314" i="4" a="1"/>
  <c r="AE314" i="4" s="1"/>
  <c r="C315" i="4" a="1"/>
  <c r="AE315" i="4" s="1"/>
  <c r="C316" i="4" a="1"/>
  <c r="AE316" i="4" s="1"/>
  <c r="C317" i="4" a="1"/>
  <c r="AE317" i="4" s="1"/>
  <c r="C318" i="4" a="1"/>
  <c r="AE318" i="4" s="1"/>
  <c r="C319" i="4" a="1"/>
  <c r="AE319" i="4" s="1"/>
  <c r="C320" i="4" a="1"/>
  <c r="AE320" i="4" s="1"/>
  <c r="C321" i="4" a="1"/>
  <c r="AE321" i="4" s="1"/>
  <c r="C322" i="4" a="1"/>
  <c r="AE322" i="4" s="1"/>
  <c r="C323" i="4" a="1"/>
  <c r="AE323" i="4" s="1"/>
  <c r="C324" i="4" a="1"/>
  <c r="AE324" i="4" s="1"/>
  <c r="C325" i="4" a="1"/>
  <c r="AE325" i="4" s="1"/>
  <c r="C326" i="4" a="1"/>
  <c r="AE326" i="4" s="1"/>
  <c r="C327" i="4" a="1"/>
  <c r="AE327" i="4" s="1"/>
  <c r="C328" i="4" a="1"/>
  <c r="AE328" i="4" s="1"/>
  <c r="C329" i="4" a="1"/>
  <c r="AE329" i="4" s="1"/>
  <c r="C330" i="4" a="1"/>
  <c r="AE330" i="4" s="1"/>
  <c r="C331" i="4" a="1"/>
  <c r="AE331" i="4" s="1"/>
  <c r="C332" i="4" a="1"/>
  <c r="AE332" i="4" s="1"/>
  <c r="C333" i="4" a="1"/>
  <c r="AE333" i="4" s="1"/>
  <c r="C334" i="4" a="1"/>
  <c r="AE334" i="4" s="1"/>
  <c r="C335" i="4" a="1"/>
  <c r="AE335" i="4" s="1"/>
  <c r="C336" i="4" a="1"/>
  <c r="AE336" i="4" s="1"/>
  <c r="C337" i="4" a="1"/>
  <c r="AE337" i="4" s="1"/>
  <c r="C338" i="4" a="1"/>
  <c r="AE338" i="4" s="1"/>
  <c r="C339" i="4" a="1"/>
  <c r="AE339" i="4" s="1"/>
  <c r="C340" i="4" a="1"/>
  <c r="AE340" i="4" s="1"/>
  <c r="C341" i="4" a="1"/>
  <c r="AE341" i="4" s="1"/>
  <c r="C342" i="4" a="1"/>
  <c r="AE342" i="4" s="1"/>
  <c r="C343" i="4" a="1"/>
  <c r="AE343" i="4" s="1"/>
  <c r="C344" i="4" a="1"/>
  <c r="AE344" i="4" s="1"/>
  <c r="C345" i="4" a="1"/>
  <c r="AE345" i="4" s="1"/>
  <c r="C346" i="4" a="1"/>
  <c r="AE346" i="4" s="1"/>
  <c r="C347" i="4" a="1"/>
  <c r="AE347" i="4" s="1"/>
  <c r="C348" i="4" a="1"/>
  <c r="AE348" i="4" s="1"/>
  <c r="C349" i="4" a="1"/>
  <c r="AE349" i="4" s="1"/>
  <c r="C350" i="4" a="1"/>
  <c r="AE350" i="4" s="1"/>
  <c r="C351" i="4" a="1"/>
  <c r="AE351" i="4" s="1"/>
  <c r="C352" i="4" a="1"/>
  <c r="AE352" i="4" s="1"/>
  <c r="C353" i="4" a="1"/>
  <c r="AE353" i="4" s="1"/>
  <c r="C354" i="4" a="1"/>
  <c r="AE354" i="4" s="1"/>
  <c r="C355" i="4" a="1"/>
  <c r="AE355" i="4" s="1"/>
  <c r="C356" i="4" a="1"/>
  <c r="AE356" i="4" s="1"/>
  <c r="C357" i="4" a="1"/>
  <c r="AE357" i="4" s="1"/>
  <c r="C358" i="4" a="1"/>
  <c r="AE358" i="4" s="1"/>
  <c r="C359" i="4" a="1"/>
  <c r="AE359" i="4" s="1"/>
  <c r="C360" i="4" a="1"/>
  <c r="AE360" i="4" s="1"/>
  <c r="C361" i="4" a="1"/>
  <c r="AE361" i="4" s="1"/>
  <c r="C362" i="4" a="1"/>
  <c r="AE362" i="4" s="1"/>
  <c r="C363" i="4" a="1"/>
  <c r="AE363" i="4" s="1"/>
  <c r="C364" i="4" a="1"/>
  <c r="AE364" i="4" s="1"/>
  <c r="C365" i="4" a="1"/>
  <c r="AE365" i="4" s="1"/>
  <c r="C366" i="4" a="1"/>
  <c r="AE366" i="4" s="1"/>
  <c r="C367" i="4" a="1"/>
  <c r="AE367" i="4" s="1"/>
  <c r="C368" i="4" a="1"/>
  <c r="AE368" i="4" s="1"/>
  <c r="C369" i="4" a="1"/>
  <c r="AE369" i="4" s="1"/>
  <c r="C370" i="4" a="1"/>
  <c r="AE370" i="4" s="1"/>
  <c r="C371" i="4" a="1"/>
  <c r="AE371" i="4" s="1"/>
  <c r="C372" i="4" a="1"/>
  <c r="AE372" i="4" s="1"/>
  <c r="C373" i="4" a="1"/>
  <c r="AE373" i="4" s="1"/>
  <c r="C374" i="4" a="1"/>
  <c r="AE374" i="4" s="1"/>
  <c r="C375" i="4" a="1"/>
  <c r="AE375" i="4" s="1"/>
  <c r="C376" i="4" a="1"/>
  <c r="AE376" i="4" s="1"/>
  <c r="C377" i="4" a="1"/>
  <c r="AE377" i="4" s="1"/>
  <c r="C378" i="4" a="1"/>
  <c r="AE378" i="4" s="1"/>
  <c r="C379" i="4" a="1"/>
  <c r="AE379" i="4" s="1"/>
  <c r="C380" i="4" a="1"/>
  <c r="AE380" i="4" s="1"/>
  <c r="C381" i="4" a="1"/>
  <c r="AE381" i="4" s="1"/>
  <c r="C382" i="4" a="1"/>
  <c r="AE382" i="4" s="1"/>
  <c r="C383" i="4" a="1"/>
  <c r="AE383" i="4" s="1"/>
  <c r="C384" i="4" a="1"/>
  <c r="AE384" i="4" s="1"/>
  <c r="C385" i="4" a="1"/>
  <c r="AE385" i="4" s="1"/>
  <c r="C386" i="4" a="1"/>
  <c r="AE386" i="4" s="1"/>
  <c r="C387" i="4" a="1"/>
  <c r="AE387" i="4" s="1"/>
  <c r="C388" i="4" a="1"/>
  <c r="AE388" i="4" s="1"/>
  <c r="C389" i="4" a="1"/>
  <c r="AE389" i="4" s="1"/>
  <c r="C390" i="4" a="1"/>
  <c r="AE390" i="4" s="1"/>
  <c r="C391" i="4" a="1"/>
  <c r="AE391" i="4" s="1"/>
  <c r="C392" i="4" a="1"/>
  <c r="AE392" i="4" s="1"/>
  <c r="C393" i="4" a="1"/>
  <c r="AE393" i="4" s="1"/>
  <c r="C394" i="4" a="1"/>
  <c r="AE394" i="4" s="1"/>
  <c r="C395" i="4" a="1"/>
  <c r="AE395" i="4" s="1"/>
  <c r="C396" i="4" a="1"/>
  <c r="AE396" i="4" s="1"/>
  <c r="C397" i="4" a="1"/>
  <c r="AE397" i="4" s="1"/>
  <c r="C398" i="4" a="1"/>
  <c r="AE398" i="4" s="1"/>
  <c r="C399" i="4" a="1"/>
  <c r="AE399" i="4" s="1"/>
  <c r="C400" i="4" a="1"/>
  <c r="AE400" i="4" s="1"/>
  <c r="C401" i="4" a="1"/>
  <c r="AE401" i="4" s="1"/>
  <c r="C402" i="4" a="1"/>
  <c r="AE402" i="4" s="1"/>
  <c r="C403" i="4" a="1"/>
  <c r="AE403" i="4" s="1"/>
  <c r="C404" i="4" a="1"/>
  <c r="AE404" i="4" s="1"/>
  <c r="C405" i="4" a="1"/>
  <c r="AE405" i="4" s="1"/>
  <c r="C406" i="4" a="1"/>
  <c r="AE406" i="4" s="1"/>
  <c r="C407" i="4" a="1"/>
  <c r="AE407" i="4" s="1"/>
  <c r="C408" i="4" a="1"/>
  <c r="AE408" i="4" s="1"/>
  <c r="C409" i="4" a="1"/>
  <c r="AE409" i="4" s="1"/>
  <c r="C410" i="4" a="1"/>
  <c r="AE410" i="4" s="1"/>
  <c r="C411" i="4" a="1"/>
  <c r="AE411" i="4" s="1"/>
  <c r="C412" i="4" a="1"/>
  <c r="AE412" i="4" s="1"/>
  <c r="C413" i="4" a="1"/>
  <c r="AE413" i="4" s="1"/>
  <c r="C414" i="4" a="1"/>
  <c r="AE414" i="4" s="1"/>
  <c r="C415" i="4" a="1"/>
  <c r="AE415" i="4" s="1"/>
  <c r="C416" i="4" a="1"/>
  <c r="AE416" i="4" s="1"/>
  <c r="C417" i="4" a="1"/>
  <c r="AE417" i="4" s="1"/>
  <c r="C418" i="4" a="1"/>
  <c r="AE418" i="4" s="1"/>
  <c r="C419" i="4" a="1"/>
  <c r="AE419" i="4" s="1"/>
  <c r="C420" i="4" a="1"/>
  <c r="AE420" i="4" s="1"/>
  <c r="C421" i="4" a="1"/>
  <c r="AE421" i="4" s="1"/>
  <c r="C422" i="4" a="1"/>
  <c r="AE422" i="4" s="1"/>
  <c r="C423" i="4" a="1"/>
  <c r="AE423" i="4" s="1"/>
  <c r="C424" i="4" a="1"/>
  <c r="AE424" i="4" s="1"/>
  <c r="C425" i="4" a="1"/>
  <c r="AE425" i="4" s="1"/>
  <c r="C426" i="4" a="1"/>
  <c r="AE426" i="4" s="1"/>
  <c r="C427" i="4" a="1"/>
  <c r="AE427" i="4" s="1"/>
  <c r="C428" i="4" a="1"/>
  <c r="AE428" i="4" s="1"/>
  <c r="C429" i="4" a="1"/>
  <c r="AE429" i="4" s="1"/>
  <c r="C430" i="4" a="1"/>
  <c r="AE430" i="4" s="1"/>
  <c r="C431" i="4" a="1"/>
  <c r="AE431" i="4" s="1"/>
  <c r="C432" i="4" a="1"/>
  <c r="AE432" i="4" s="1"/>
  <c r="C433" i="4" a="1"/>
  <c r="AE433" i="4" s="1"/>
  <c r="C434" i="4" a="1"/>
  <c r="AE434" i="4" s="1"/>
  <c r="C435" i="4" a="1"/>
  <c r="AE435" i="4" s="1"/>
  <c r="C436" i="4" a="1"/>
  <c r="AE436" i="4" s="1"/>
  <c r="C437" i="4" a="1"/>
  <c r="AE437" i="4" s="1"/>
  <c r="C438" i="4" a="1"/>
  <c r="AE438" i="4" s="1"/>
  <c r="C439" i="4" a="1"/>
  <c r="AE439" i="4" s="1"/>
  <c r="C440" i="4" a="1"/>
  <c r="AE440" i="4" s="1"/>
  <c r="C441" i="4" a="1"/>
  <c r="AE441" i="4" s="1"/>
  <c r="C442" i="4" a="1"/>
  <c r="AE442" i="4" s="1"/>
  <c r="C443" i="4" a="1"/>
  <c r="AE443" i="4" s="1"/>
  <c r="C444" i="4" a="1"/>
  <c r="AE444" i="4" s="1"/>
  <c r="C445" i="4" a="1"/>
  <c r="AE445" i="4" s="1"/>
  <c r="C446" i="4" a="1"/>
  <c r="AE446" i="4" s="1"/>
  <c r="C447" i="4" a="1"/>
  <c r="AE447" i="4" s="1"/>
  <c r="C448" i="4" a="1"/>
  <c r="AE448" i="4" s="1"/>
  <c r="C449" i="4" a="1"/>
  <c r="AE449" i="4" s="1"/>
  <c r="C450" i="4" a="1"/>
  <c r="AE450" i="4" s="1"/>
  <c r="C451" i="4" a="1"/>
  <c r="AE451" i="4" s="1"/>
  <c r="C452" i="4" a="1"/>
  <c r="AE452" i="4" s="1"/>
  <c r="C453" i="4" a="1"/>
  <c r="AE453" i="4" s="1"/>
  <c r="C454" i="4" a="1"/>
  <c r="AE454" i="4" s="1"/>
  <c r="C455" i="4" a="1"/>
  <c r="AE455" i="4" s="1"/>
  <c r="C456" i="4" a="1"/>
  <c r="AE456" i="4" s="1"/>
  <c r="C457" i="4" a="1"/>
  <c r="AE457" i="4" s="1"/>
  <c r="C458" i="4" a="1"/>
  <c r="AE458" i="4" s="1"/>
  <c r="C459" i="4" a="1"/>
  <c r="AE459" i="4" s="1"/>
  <c r="C460" i="4" a="1"/>
  <c r="AE460" i="4" s="1"/>
  <c r="C461" i="4" a="1"/>
  <c r="AE461" i="4" s="1"/>
  <c r="C462" i="4" a="1"/>
  <c r="AE462" i="4" s="1"/>
  <c r="C463" i="4" a="1"/>
  <c r="AE463" i="4" s="1"/>
  <c r="C464" i="4" a="1"/>
  <c r="AE464" i="4" s="1"/>
  <c r="C465" i="4" a="1"/>
  <c r="AE465" i="4" s="1"/>
  <c r="C466" i="4" a="1"/>
  <c r="AE466" i="4" s="1"/>
  <c r="C467" i="4" a="1"/>
  <c r="AE467" i="4" s="1"/>
  <c r="C468" i="4" a="1"/>
  <c r="AE468" i="4" s="1"/>
  <c r="C469" i="4" a="1"/>
  <c r="AE469" i="4" s="1"/>
  <c r="C470" i="4" a="1"/>
  <c r="AE470" i="4" s="1"/>
  <c r="C471" i="4" a="1"/>
  <c r="AE471" i="4" s="1"/>
  <c r="C472" i="4" a="1"/>
  <c r="AE472" i="4" s="1"/>
  <c r="C473" i="4" a="1"/>
  <c r="AE473" i="4" s="1"/>
  <c r="C474" i="4" a="1"/>
  <c r="AE474" i="4" s="1"/>
  <c r="C475" i="4" a="1"/>
  <c r="AE475" i="4" s="1"/>
  <c r="C476" i="4" a="1"/>
  <c r="AE476" i="4" s="1"/>
  <c r="C477" i="4" a="1"/>
  <c r="AE477" i="4" s="1"/>
  <c r="C478" i="4" a="1"/>
  <c r="AE478" i="4" s="1"/>
  <c r="C479" i="4" a="1"/>
  <c r="AE479" i="4" s="1"/>
  <c r="C480" i="4" a="1"/>
  <c r="AE480" i="4" s="1"/>
  <c r="C481" i="4" a="1"/>
  <c r="AE481" i="4" s="1"/>
  <c r="C482" i="4" a="1"/>
  <c r="AE482" i="4" s="1"/>
  <c r="C483" i="4" a="1"/>
  <c r="AE483" i="4" s="1"/>
  <c r="C484" i="4" a="1"/>
  <c r="AE484" i="4" s="1"/>
  <c r="C485" i="4" a="1"/>
  <c r="AE485" i="4" s="1"/>
  <c r="C486" i="4" a="1"/>
  <c r="AE486" i="4" s="1"/>
  <c r="C487" i="4" a="1"/>
  <c r="AE487" i="4" s="1"/>
  <c r="C488" i="4" a="1"/>
  <c r="AE488" i="4" s="1"/>
  <c r="C489" i="4" a="1"/>
  <c r="AE489" i="4" s="1"/>
  <c r="C490" i="4" a="1"/>
  <c r="AE490" i="4" s="1"/>
  <c r="C491" i="4" a="1"/>
  <c r="AE491" i="4" s="1"/>
  <c r="C492" i="4" a="1"/>
  <c r="AE492" i="4" s="1"/>
  <c r="C493" i="4" a="1"/>
  <c r="AE493" i="4" s="1"/>
  <c r="C494" i="4" a="1"/>
  <c r="AE494" i="4" s="1"/>
  <c r="C495" i="4" a="1"/>
  <c r="AE495" i="4" s="1"/>
  <c r="C496" i="4" a="1"/>
  <c r="AE496" i="4" s="1"/>
  <c r="C497" i="4" a="1"/>
  <c r="AE497" i="4" s="1"/>
  <c r="C498" i="4" a="1"/>
  <c r="AE498" i="4" s="1"/>
  <c r="C499" i="4" a="1"/>
  <c r="AE499" i="4" s="1"/>
  <c r="C500" i="4" a="1"/>
  <c r="AE500" i="4" s="1"/>
  <c r="C501" i="4" a="1"/>
  <c r="AE501" i="4" s="1"/>
  <c r="C502" i="4" a="1"/>
  <c r="AE502" i="4" s="1"/>
  <c r="C503" i="4" a="1"/>
  <c r="AE503" i="4" s="1"/>
  <c r="C504" i="4" a="1"/>
  <c r="AE504" i="4" s="1"/>
  <c r="C505" i="4" a="1"/>
  <c r="AE505" i="4" s="1"/>
  <c r="C506" i="4" a="1"/>
  <c r="AE506" i="4" s="1"/>
  <c r="C507" i="4" a="1"/>
  <c r="AE507" i="4" s="1"/>
  <c r="C508" i="4" a="1"/>
  <c r="AE508" i="4" s="1"/>
  <c r="C509" i="4" a="1"/>
  <c r="AE509" i="4" s="1"/>
  <c r="C510" i="4" a="1"/>
  <c r="AE510" i="4" s="1"/>
  <c r="C511" i="4" a="1"/>
  <c r="AE511" i="4" s="1"/>
  <c r="C512" i="4" a="1"/>
  <c r="AE512" i="4" s="1"/>
  <c r="C513" i="4" a="1"/>
  <c r="AE513" i="4" s="1"/>
  <c r="C514" i="4" a="1"/>
  <c r="AE514" i="4" s="1"/>
  <c r="C515" i="4" a="1"/>
  <c r="AE515" i="4" s="1"/>
  <c r="C516" i="4" a="1"/>
  <c r="AE516" i="4" s="1"/>
  <c r="C517" i="4" a="1"/>
  <c r="AE517" i="4" s="1"/>
  <c r="C518" i="4" a="1"/>
  <c r="AE518" i="4" s="1"/>
  <c r="C519" i="4" a="1"/>
  <c r="AE519" i="4" s="1"/>
  <c r="C520" i="4" a="1"/>
  <c r="AE520" i="4" s="1"/>
  <c r="C521" i="4" a="1"/>
  <c r="AE521" i="4" s="1"/>
  <c r="C522" i="4" a="1"/>
  <c r="AE522" i="4" s="1"/>
  <c r="C523" i="4" a="1"/>
  <c r="AE523" i="4" s="1"/>
  <c r="C524" i="4" a="1"/>
  <c r="AE524" i="4" s="1"/>
  <c r="C525" i="4" a="1"/>
  <c r="AE525" i="4" s="1"/>
  <c r="C526" i="4" a="1"/>
  <c r="AE526" i="4" s="1"/>
  <c r="C527" i="4" a="1"/>
  <c r="AE527" i="4" s="1"/>
  <c r="C528" i="4" a="1"/>
  <c r="AE528" i="4" s="1"/>
  <c r="C529" i="4" a="1"/>
  <c r="AE529" i="4" s="1"/>
  <c r="C530" i="4" a="1"/>
  <c r="AE530" i="4" s="1"/>
  <c r="C531" i="4" a="1"/>
  <c r="AE531" i="4" s="1"/>
  <c r="C532" i="4" a="1"/>
  <c r="AE532" i="4" s="1"/>
  <c r="C533" i="4" a="1"/>
  <c r="AE533" i="4" s="1"/>
  <c r="C534" i="4" a="1"/>
  <c r="AE534" i="4" s="1"/>
  <c r="C535" i="4" a="1"/>
  <c r="AE535" i="4" s="1"/>
  <c r="C536" i="4" a="1"/>
  <c r="AE536" i="4" s="1"/>
  <c r="C537" i="4" a="1"/>
  <c r="AE537" i="4" s="1"/>
  <c r="C538" i="4" a="1"/>
  <c r="AE538" i="4" s="1"/>
  <c r="C539" i="4" a="1"/>
  <c r="AE539" i="4" s="1"/>
  <c r="C540" i="4" a="1"/>
  <c r="AE540" i="4" s="1"/>
  <c r="C541" i="4" a="1"/>
  <c r="AE541" i="4" s="1"/>
  <c r="C542" i="4" a="1"/>
  <c r="AE542" i="4" s="1"/>
  <c r="C543" i="4" a="1"/>
  <c r="AE543" i="4" s="1"/>
  <c r="C544" i="4" a="1"/>
  <c r="AE544" i="4" s="1"/>
  <c r="C545" i="4" a="1"/>
  <c r="AE545" i="4" s="1"/>
  <c r="C546" i="4" a="1"/>
  <c r="AE546" i="4" s="1"/>
  <c r="C547" i="4" a="1"/>
  <c r="AE547" i="4" s="1"/>
  <c r="C548" i="4" a="1"/>
  <c r="AE548" i="4" s="1"/>
  <c r="C549" i="4" a="1"/>
  <c r="AE549" i="4" s="1"/>
  <c r="C550" i="4" a="1"/>
  <c r="AE550" i="4" s="1"/>
  <c r="C551" i="4" a="1"/>
  <c r="AE551" i="4" s="1"/>
  <c r="C552" i="4" a="1"/>
  <c r="AE552" i="4" s="1"/>
  <c r="C553" i="4" a="1"/>
  <c r="AE553" i="4" s="1"/>
  <c r="C554" i="4" a="1"/>
  <c r="AE554" i="4" s="1"/>
  <c r="C555" i="4" a="1"/>
  <c r="AE555" i="4" s="1"/>
  <c r="C556" i="4" a="1"/>
  <c r="AE556" i="4" s="1"/>
  <c r="C557" i="4" a="1"/>
  <c r="AE557" i="4" s="1"/>
  <c r="C558" i="4" a="1"/>
  <c r="AE558" i="4" s="1"/>
  <c r="C559" i="4" a="1"/>
  <c r="AE559" i="4" s="1"/>
  <c r="C560" i="4" a="1"/>
  <c r="AE560" i="4" s="1"/>
  <c r="C561" i="4" a="1"/>
  <c r="AE561" i="4" s="1"/>
  <c r="C562" i="4" a="1"/>
  <c r="AE562" i="4" s="1"/>
  <c r="C563" i="4" a="1"/>
  <c r="AE563" i="4" s="1"/>
  <c r="C564" i="4" a="1"/>
  <c r="AE564" i="4" s="1"/>
  <c r="C565" i="4" a="1"/>
  <c r="AE565" i="4" s="1"/>
  <c r="C566" i="4" a="1"/>
  <c r="AE566" i="4" s="1"/>
  <c r="C567" i="4" a="1"/>
  <c r="AE567" i="4" s="1"/>
  <c r="C568" i="4" a="1"/>
  <c r="AE568" i="4" s="1"/>
  <c r="C569" i="4" a="1"/>
  <c r="AE569" i="4" s="1"/>
  <c r="C570" i="4" a="1"/>
  <c r="AE570" i="4" s="1"/>
  <c r="C571" i="4" a="1"/>
  <c r="AE571" i="4" s="1"/>
  <c r="C572" i="4" a="1"/>
  <c r="AE572" i="4" s="1"/>
  <c r="C573" i="4" a="1"/>
  <c r="AE573" i="4" s="1"/>
  <c r="C574" i="4" a="1"/>
  <c r="AE574" i="4" s="1"/>
  <c r="C575" i="4" a="1"/>
  <c r="AE575" i="4" s="1"/>
  <c r="C576" i="4" a="1"/>
  <c r="AE576" i="4" s="1"/>
  <c r="C577" i="4" a="1"/>
  <c r="AE577" i="4" s="1"/>
  <c r="C578" i="4" a="1"/>
  <c r="AE578" i="4" s="1"/>
  <c r="C579" i="4" a="1"/>
  <c r="AE579" i="4" s="1"/>
  <c r="C580" i="4" a="1"/>
  <c r="AE580" i="4" s="1"/>
  <c r="C581" i="4" a="1"/>
  <c r="AE581" i="4" s="1"/>
  <c r="C582" i="4" a="1"/>
  <c r="AE582" i="4" s="1"/>
  <c r="C583" i="4" a="1"/>
  <c r="AE583" i="4" s="1"/>
  <c r="C584" i="4" a="1"/>
  <c r="AE584" i="4" s="1"/>
  <c r="C585" i="4" a="1"/>
  <c r="AE585" i="4" s="1"/>
  <c r="C586" i="4" a="1"/>
  <c r="AE586" i="4" s="1"/>
  <c r="C587" i="4" a="1"/>
  <c r="AE587" i="4" s="1"/>
  <c r="C588" i="4" a="1"/>
  <c r="AE588" i="4" s="1"/>
  <c r="C589" i="4" a="1"/>
  <c r="AE589" i="4" s="1"/>
  <c r="C590" i="4" a="1"/>
  <c r="AE590" i="4" s="1"/>
  <c r="C591" i="4" a="1"/>
  <c r="AE591" i="4" s="1"/>
  <c r="C592" i="4" a="1"/>
  <c r="AE592" i="4" s="1"/>
  <c r="C593" i="4" a="1"/>
  <c r="AE593" i="4" s="1"/>
  <c r="C594" i="4" a="1"/>
  <c r="AE594" i="4" s="1"/>
  <c r="C595" i="4" a="1"/>
  <c r="AE595" i="4" s="1"/>
  <c r="C596" i="4" a="1"/>
  <c r="AE596" i="4" s="1"/>
  <c r="C597" i="4" a="1"/>
  <c r="AE597" i="4" s="1"/>
  <c r="C598" i="4" a="1"/>
  <c r="AE598" i="4" s="1"/>
  <c r="C599" i="4" a="1"/>
  <c r="AE599" i="4" s="1"/>
  <c r="C600" i="4" a="1"/>
  <c r="AE600" i="4" s="1"/>
  <c r="C601" i="4" a="1"/>
  <c r="AE601" i="4" s="1"/>
  <c r="C602" i="4" a="1"/>
  <c r="AE602" i="4" s="1"/>
  <c r="C603" i="4" a="1"/>
  <c r="AE603" i="4" s="1"/>
  <c r="C604" i="4" a="1"/>
  <c r="AE604" i="4" s="1"/>
  <c r="C605" i="4" a="1"/>
  <c r="AE605" i="4" s="1"/>
  <c r="C606" i="4" a="1"/>
  <c r="AE606" i="4" s="1"/>
  <c r="C607" i="4" a="1"/>
  <c r="AE607" i="4" s="1"/>
  <c r="C608" i="4" a="1"/>
  <c r="AE608" i="4" s="1"/>
  <c r="C609" i="4" a="1"/>
  <c r="AE609" i="4" s="1"/>
  <c r="C610" i="4" a="1"/>
  <c r="AE610" i="4" s="1"/>
  <c r="C611" i="4" a="1"/>
  <c r="AE611" i="4" s="1"/>
  <c r="C612" i="4" a="1"/>
  <c r="AE612" i="4" s="1"/>
  <c r="C613" i="4" a="1"/>
  <c r="AE613" i="4" s="1"/>
  <c r="C614" i="4" a="1"/>
  <c r="AE614" i="4" s="1"/>
  <c r="C615" i="4" a="1"/>
  <c r="AE615" i="4" s="1"/>
  <c r="C616" i="4" a="1"/>
  <c r="AE616" i="4" s="1"/>
  <c r="C617" i="4" a="1"/>
  <c r="AE617" i="4" s="1"/>
  <c r="C618" i="4" a="1"/>
  <c r="AE618" i="4" s="1"/>
  <c r="C619" i="4" a="1"/>
  <c r="AE619" i="4" s="1"/>
  <c r="C620" i="4" a="1"/>
  <c r="AE620" i="4" s="1"/>
  <c r="C621" i="4" a="1"/>
  <c r="AE621" i="4" s="1"/>
  <c r="C622" i="4" a="1"/>
  <c r="AE622" i="4" s="1"/>
  <c r="C623" i="4" a="1"/>
  <c r="AE623" i="4" s="1"/>
  <c r="C624" i="4" a="1"/>
  <c r="AE624" i="4" s="1"/>
  <c r="C625" i="4" a="1"/>
  <c r="AE625" i="4" s="1"/>
  <c r="C626" i="4" a="1"/>
  <c r="AE626" i="4" s="1"/>
  <c r="C627" i="4" a="1"/>
  <c r="AE627" i="4" s="1"/>
  <c r="C628" i="4" a="1"/>
  <c r="AE628" i="4" s="1"/>
  <c r="C629" i="4" a="1"/>
  <c r="AE629" i="4" s="1"/>
  <c r="C630" i="4" a="1"/>
  <c r="AE630" i="4" s="1"/>
  <c r="C631" i="4" a="1"/>
  <c r="AE631" i="4" s="1"/>
  <c r="C632" i="4" a="1"/>
  <c r="AE632" i="4" s="1"/>
  <c r="C633" i="4" a="1"/>
  <c r="AE633" i="4" s="1"/>
  <c r="C634" i="4" a="1"/>
  <c r="AE634" i="4" s="1"/>
  <c r="C635" i="4" a="1"/>
  <c r="AE635" i="4" s="1"/>
  <c r="C636" i="4" a="1"/>
  <c r="AE636" i="4" s="1"/>
  <c r="C637" i="4" a="1"/>
  <c r="AE637" i="4" s="1"/>
  <c r="C638" i="4" a="1"/>
  <c r="AE638" i="4" s="1"/>
  <c r="C639" i="4" a="1"/>
  <c r="AE639" i="4" s="1"/>
  <c r="C640" i="4" a="1"/>
  <c r="AE640" i="4" s="1"/>
  <c r="C641" i="4" a="1"/>
  <c r="AE641" i="4" s="1"/>
  <c r="C642" i="4" a="1"/>
  <c r="AE642" i="4" s="1"/>
  <c r="C643" i="4" a="1"/>
  <c r="AE643" i="4" s="1"/>
  <c r="C644" i="4" a="1"/>
  <c r="AE644" i="4" s="1"/>
  <c r="C645" i="4" a="1"/>
  <c r="AE645" i="4" s="1"/>
  <c r="C646" i="4" a="1"/>
  <c r="AE646" i="4" s="1"/>
  <c r="C647" i="4" a="1"/>
  <c r="AE647" i="4" s="1"/>
  <c r="C648" i="4" a="1"/>
  <c r="AE648" i="4" s="1"/>
  <c r="C649" i="4" a="1"/>
  <c r="AE649" i="4" s="1"/>
  <c r="C650" i="4" a="1"/>
  <c r="AE650" i="4" s="1"/>
  <c r="C651" i="4" a="1"/>
  <c r="AE651" i="4" s="1"/>
  <c r="C652" i="4" a="1"/>
  <c r="AE652" i="4" s="1"/>
  <c r="C653" i="4" a="1"/>
  <c r="AE653" i="4" s="1"/>
  <c r="C654" i="4" a="1"/>
  <c r="AE654" i="4" s="1"/>
  <c r="C655" i="4" a="1"/>
  <c r="AE655" i="4" s="1"/>
  <c r="C656" i="4" a="1"/>
  <c r="AE656" i="4" s="1"/>
  <c r="C657" i="4" a="1"/>
  <c r="AE657" i="4" s="1"/>
  <c r="C658" i="4" a="1"/>
  <c r="AE658" i="4" s="1"/>
  <c r="C659" i="4" a="1"/>
  <c r="AE659" i="4" s="1"/>
  <c r="C660" i="4" a="1"/>
  <c r="AE660" i="4" s="1"/>
  <c r="C661" i="4" a="1"/>
  <c r="AE661" i="4" s="1"/>
  <c r="C662" i="4" a="1"/>
  <c r="AE662" i="4" s="1"/>
  <c r="C663" i="4" a="1"/>
  <c r="AE663" i="4" s="1"/>
  <c r="C664" i="4" a="1"/>
  <c r="AE664" i="4" s="1"/>
  <c r="C665" i="4" a="1"/>
  <c r="AE665" i="4" s="1"/>
  <c r="C666" i="4" a="1"/>
  <c r="AE666" i="4" s="1"/>
  <c r="C667" i="4" a="1"/>
  <c r="AE667" i="4" s="1"/>
  <c r="C668" i="4" a="1"/>
  <c r="AE668" i="4" s="1"/>
  <c r="C669" i="4" a="1"/>
  <c r="AE669" i="4" s="1"/>
  <c r="C670" i="4" a="1"/>
  <c r="AE670" i="4" s="1"/>
  <c r="C671" i="4" a="1"/>
  <c r="AE671" i="4" s="1"/>
  <c r="C672" i="4" a="1"/>
  <c r="AE672" i="4" s="1"/>
  <c r="C673" i="4" a="1"/>
  <c r="AE673" i="4" s="1"/>
  <c r="C674" i="4" a="1"/>
  <c r="AE674" i="4" s="1"/>
  <c r="C675" i="4" a="1"/>
  <c r="AE675" i="4" s="1"/>
  <c r="C676" i="4" a="1"/>
  <c r="AE676" i="4" s="1"/>
  <c r="C677" i="4" a="1"/>
  <c r="AE677" i="4" s="1"/>
  <c r="C678" i="4" a="1"/>
  <c r="AE678" i="4" s="1"/>
  <c r="C679" i="4" a="1"/>
  <c r="AE679" i="4" s="1"/>
  <c r="C680" i="4" a="1"/>
  <c r="AE680" i="4" s="1"/>
  <c r="C681" i="4" a="1"/>
  <c r="AE681" i="4" s="1"/>
  <c r="C682" i="4" a="1"/>
  <c r="AE682" i="4" s="1"/>
  <c r="C683" i="4" a="1"/>
  <c r="AE683" i="4" s="1"/>
  <c r="C684" i="4" a="1"/>
  <c r="AE684" i="4" s="1"/>
  <c r="C685" i="4" a="1"/>
  <c r="AE685" i="4" s="1"/>
  <c r="C686" i="4" a="1"/>
  <c r="AE686" i="4" s="1"/>
  <c r="C687" i="4" a="1"/>
  <c r="AE687" i="4" s="1"/>
  <c r="C688" i="4" a="1"/>
  <c r="AE688" i="4" s="1"/>
  <c r="C689" i="4" a="1"/>
  <c r="AE689" i="4" s="1"/>
  <c r="C690" i="4" a="1"/>
  <c r="AE690" i="4" s="1"/>
  <c r="C691" i="4" a="1"/>
  <c r="AE691" i="4" s="1"/>
  <c r="C692" i="4" a="1"/>
  <c r="AE692" i="4" s="1"/>
  <c r="C693" i="4" a="1"/>
  <c r="AE693" i="4" s="1"/>
  <c r="C694" i="4" a="1"/>
  <c r="AE694" i="4" s="1"/>
  <c r="C695" i="4" a="1"/>
  <c r="AE695" i="4" s="1"/>
  <c r="C696" i="4" a="1"/>
  <c r="AE696" i="4" s="1"/>
  <c r="C697" i="4" a="1"/>
  <c r="AE697" i="4" s="1"/>
  <c r="C698" i="4" a="1"/>
  <c r="AE698" i="4" s="1"/>
  <c r="C699" i="4" a="1"/>
  <c r="AE699" i="4" s="1"/>
  <c r="C700" i="4" a="1"/>
  <c r="AE700" i="4" s="1"/>
  <c r="C701" i="4" a="1"/>
  <c r="AE701" i="4" s="1"/>
  <c r="C702" i="4" a="1"/>
  <c r="AE702" i="4" s="1"/>
  <c r="C703" i="4" a="1"/>
  <c r="AE703" i="4" s="1"/>
  <c r="C704" i="4" a="1"/>
  <c r="AE704" i="4" s="1"/>
  <c r="C705" i="4" a="1"/>
  <c r="AE705" i="4" s="1"/>
  <c r="C706" i="4" a="1"/>
  <c r="AE706" i="4" s="1"/>
  <c r="C707" i="4" a="1"/>
  <c r="AE707" i="4" s="1"/>
  <c r="C708" i="4" a="1"/>
  <c r="AE708" i="4" s="1"/>
  <c r="C709" i="4" a="1"/>
  <c r="AE709" i="4" s="1"/>
  <c r="C710" i="4" a="1"/>
  <c r="AE710" i="4" s="1"/>
  <c r="C711" i="4" a="1"/>
  <c r="AE711" i="4" s="1"/>
  <c r="C712" i="4" a="1"/>
  <c r="AE712" i="4" s="1"/>
  <c r="C713" i="4" a="1"/>
  <c r="AE713" i="4" s="1"/>
  <c r="C714" i="4" a="1"/>
  <c r="AE714" i="4" s="1"/>
  <c r="C715" i="4" a="1"/>
  <c r="AE715" i="4" s="1"/>
  <c r="C716" i="4" a="1"/>
  <c r="AE716" i="4" s="1"/>
  <c r="C717" i="4" a="1"/>
  <c r="AE717" i="4" s="1"/>
  <c r="C718" i="4" a="1"/>
  <c r="AE718" i="4" s="1"/>
  <c r="C719" i="4" a="1"/>
  <c r="AE719" i="4" s="1"/>
  <c r="C720" i="4" a="1"/>
  <c r="AE720" i="4" s="1"/>
  <c r="C721" i="4" a="1"/>
  <c r="AE721" i="4" s="1"/>
  <c r="C722" i="4" a="1"/>
  <c r="AE722" i="4" s="1"/>
  <c r="C723" i="4" a="1"/>
  <c r="AE723" i="4" s="1"/>
  <c r="C724" i="4" a="1"/>
  <c r="AE724" i="4" s="1"/>
  <c r="C725" i="4" a="1"/>
  <c r="AE725" i="4" s="1"/>
  <c r="C726" i="4" a="1"/>
  <c r="AE726" i="4" s="1"/>
  <c r="C727" i="4" a="1"/>
  <c r="AE727" i="4" s="1"/>
  <c r="C728" i="4" a="1"/>
  <c r="AE728" i="4" s="1"/>
  <c r="C729" i="4" a="1"/>
  <c r="AE729" i="4" s="1"/>
  <c r="C730" i="4" a="1"/>
  <c r="AE730" i="4" s="1"/>
  <c r="C731" i="4" a="1"/>
  <c r="AE731" i="4" s="1"/>
  <c r="C732" i="4" a="1"/>
  <c r="AE732" i="4" s="1"/>
  <c r="C733" i="4" a="1"/>
  <c r="AE733" i="4" s="1"/>
  <c r="C734" i="4" a="1"/>
  <c r="AE734" i="4" s="1"/>
  <c r="C735" i="4" a="1"/>
  <c r="AE735" i="4" s="1"/>
  <c r="C736" i="4" a="1"/>
  <c r="AE736" i="4" s="1"/>
  <c r="C737" i="4" a="1"/>
  <c r="AE737" i="4" s="1"/>
  <c r="C738" i="4" a="1"/>
  <c r="AE738" i="4" s="1"/>
  <c r="C739" i="4" a="1"/>
  <c r="AE739" i="4" s="1"/>
  <c r="C740" i="4" a="1"/>
  <c r="AE740" i="4" s="1"/>
  <c r="C741" i="4" a="1"/>
  <c r="AE741" i="4" s="1"/>
  <c r="C742" i="4" a="1"/>
  <c r="AE742" i="4" s="1"/>
  <c r="C743" i="4" a="1"/>
  <c r="AE743" i="4" s="1"/>
  <c r="C744" i="4" a="1"/>
  <c r="AE744" i="4" s="1"/>
  <c r="C745" i="4" a="1"/>
  <c r="AE745" i="4" s="1"/>
  <c r="C746" i="4" a="1"/>
  <c r="AE746" i="4" s="1"/>
  <c r="C747" i="4" a="1"/>
  <c r="AE747" i="4" s="1"/>
  <c r="C748" i="4" a="1"/>
  <c r="AE748" i="4" s="1"/>
  <c r="C749" i="4" a="1"/>
  <c r="AE749" i="4" s="1"/>
  <c r="C750" i="4" a="1"/>
  <c r="AE750" i="4" s="1"/>
  <c r="C751" i="4" a="1"/>
  <c r="AE751" i="4" s="1"/>
  <c r="C752" i="4" a="1"/>
  <c r="AE752" i="4" s="1"/>
  <c r="C753" i="4" a="1"/>
  <c r="AE753" i="4" s="1"/>
  <c r="C754" i="4" a="1"/>
  <c r="AE754" i="4" s="1"/>
  <c r="C755" i="4" a="1"/>
  <c r="AE755" i="4" s="1"/>
  <c r="C756" i="4" a="1"/>
  <c r="AE756" i="4" s="1"/>
  <c r="C757" i="4" a="1"/>
  <c r="AE757" i="4" s="1"/>
  <c r="C758" i="4" a="1"/>
  <c r="AE758" i="4" s="1"/>
  <c r="C759" i="4" a="1"/>
  <c r="AE759" i="4" s="1"/>
  <c r="C760" i="4" a="1"/>
  <c r="AE760" i="4" s="1"/>
  <c r="C761" i="4" a="1"/>
  <c r="AE761" i="4" s="1"/>
  <c r="C762" i="4" a="1"/>
  <c r="AE762" i="4" s="1"/>
  <c r="C763" i="4" a="1"/>
  <c r="AE763" i="4" s="1"/>
  <c r="C764" i="4" a="1"/>
  <c r="AE764" i="4" s="1"/>
  <c r="C765" i="4" a="1"/>
  <c r="AE765" i="4" s="1"/>
  <c r="C766" i="4" a="1"/>
  <c r="AE766" i="4" s="1"/>
  <c r="C767" i="4" a="1"/>
  <c r="AE767" i="4" s="1"/>
  <c r="C768" i="4" a="1"/>
  <c r="AE768" i="4" s="1"/>
  <c r="C769" i="4" a="1"/>
  <c r="AE769" i="4" s="1"/>
  <c r="C770" i="4" a="1"/>
  <c r="AE770" i="4" s="1"/>
  <c r="C771" i="4" a="1"/>
  <c r="AE771" i="4" s="1"/>
  <c r="C772" i="4" a="1"/>
  <c r="AE772" i="4" s="1"/>
  <c r="C773" i="4" a="1"/>
  <c r="AE773" i="4" s="1"/>
  <c r="C774" i="4" a="1"/>
  <c r="AE774" i="4" s="1"/>
  <c r="C775" i="4" a="1"/>
  <c r="AE775" i="4" s="1"/>
  <c r="C776" i="4" a="1"/>
  <c r="AE776" i="4" s="1"/>
  <c r="C777" i="4" a="1"/>
  <c r="AE777" i="4" s="1"/>
  <c r="C778" i="4" a="1"/>
  <c r="AE778" i="4" s="1"/>
  <c r="C779" i="4" a="1"/>
  <c r="AE779" i="4" s="1"/>
  <c r="C780" i="4" a="1"/>
  <c r="AE780" i="4" s="1"/>
  <c r="C781" i="4" a="1"/>
  <c r="AE781" i="4" s="1"/>
  <c r="C782" i="4" a="1"/>
  <c r="AE782" i="4" s="1"/>
  <c r="C783" i="4" a="1"/>
  <c r="AE783" i="4" s="1"/>
  <c r="C784" i="4" a="1"/>
  <c r="AE784" i="4" s="1"/>
  <c r="C785" i="4" a="1"/>
  <c r="AE785" i="4" s="1"/>
  <c r="C786" i="4" a="1"/>
  <c r="AE786" i="4" s="1"/>
  <c r="C787" i="4" a="1"/>
  <c r="AE787" i="4" s="1"/>
  <c r="C788" i="4" a="1"/>
  <c r="AE788" i="4" s="1"/>
  <c r="C789" i="4" a="1"/>
  <c r="AE789" i="4" s="1"/>
  <c r="C790" i="4" a="1"/>
  <c r="AE790" i="4" s="1"/>
  <c r="C791" i="4" a="1"/>
  <c r="AE791" i="4" s="1"/>
  <c r="C792" i="4" a="1"/>
  <c r="AE792" i="4" s="1"/>
  <c r="C793" i="4" a="1"/>
  <c r="AE793" i="4" s="1"/>
  <c r="C794" i="4" a="1"/>
  <c r="AE794" i="4" s="1"/>
  <c r="C795" i="4" a="1"/>
  <c r="AE795" i="4" s="1"/>
  <c r="C796" i="4" a="1"/>
  <c r="AE796" i="4" s="1"/>
  <c r="C797" i="4" a="1"/>
  <c r="AE797" i="4" s="1"/>
  <c r="C798" i="4" a="1"/>
  <c r="AE798" i="4" s="1"/>
  <c r="C799" i="4" a="1"/>
  <c r="AE799" i="4" s="1"/>
  <c r="C800" i="4" a="1"/>
  <c r="AE800" i="4" s="1"/>
  <c r="C801" i="4" a="1"/>
  <c r="AE801" i="4" s="1"/>
  <c r="C802" i="4" a="1"/>
  <c r="AE802" i="4" s="1"/>
  <c r="C803" i="4" a="1"/>
  <c r="AE803" i="4" s="1"/>
  <c r="C804" i="4" a="1"/>
  <c r="AE804" i="4" s="1"/>
  <c r="C805" i="4" a="1"/>
  <c r="AE805" i="4" s="1"/>
  <c r="C806" i="4" a="1"/>
  <c r="AE806" i="4" s="1"/>
  <c r="C807" i="4" a="1"/>
  <c r="AE807" i="4" s="1"/>
  <c r="C808" i="4" a="1"/>
  <c r="AE808" i="4" s="1"/>
  <c r="C809" i="4" a="1"/>
  <c r="AE809" i="4" s="1"/>
  <c r="C810" i="4" a="1"/>
  <c r="AE810" i="4" s="1"/>
  <c r="C811" i="4" a="1"/>
  <c r="AE811" i="4" s="1"/>
  <c r="C812" i="4" a="1"/>
  <c r="AE812" i="4" s="1"/>
  <c r="C813" i="4" a="1"/>
  <c r="AE813" i="4" s="1"/>
  <c r="C814" i="4" a="1"/>
  <c r="AE814" i="4" s="1"/>
  <c r="C815" i="4" a="1"/>
  <c r="AE815" i="4" s="1"/>
  <c r="C816" i="4" a="1"/>
  <c r="AE816" i="4" s="1"/>
  <c r="C817" i="4" a="1"/>
  <c r="AE817" i="4" s="1"/>
  <c r="C818" i="4" a="1"/>
  <c r="AE818" i="4" s="1"/>
  <c r="C819" i="4" a="1"/>
  <c r="AE819" i="4" s="1"/>
  <c r="C820" i="4" a="1"/>
  <c r="AE820" i="4" s="1"/>
  <c r="C821" i="4" a="1"/>
  <c r="AE821" i="4" s="1"/>
  <c r="C822" i="4" a="1"/>
  <c r="AE822" i="4" s="1"/>
  <c r="C823" i="4" a="1"/>
  <c r="AE823" i="4" s="1"/>
  <c r="C824" i="4" a="1"/>
  <c r="AE824" i="4" s="1"/>
  <c r="C825" i="4" a="1"/>
  <c r="AE825" i="4" s="1"/>
  <c r="C826" i="4" a="1"/>
  <c r="AE826" i="4" s="1"/>
  <c r="C827" i="4" a="1"/>
  <c r="AE827" i="4" s="1"/>
  <c r="C828" i="4" a="1"/>
  <c r="AE828" i="4" s="1"/>
  <c r="C829" i="4" a="1"/>
  <c r="AE829" i="4" s="1"/>
  <c r="C830" i="4" a="1"/>
  <c r="AE830" i="4" s="1"/>
  <c r="C831" i="4" a="1"/>
  <c r="AE831" i="4" s="1"/>
  <c r="C832" i="4" a="1"/>
  <c r="AE832" i="4" s="1"/>
  <c r="C833" i="4" a="1"/>
  <c r="AE833" i="4" s="1"/>
  <c r="C834" i="4" a="1"/>
  <c r="AE834" i="4" s="1"/>
  <c r="C835" i="4" a="1"/>
  <c r="AE835" i="4" s="1"/>
  <c r="C836" i="4" a="1"/>
  <c r="AE836" i="4" s="1"/>
  <c r="C837" i="4" a="1"/>
  <c r="AE837" i="4" s="1"/>
  <c r="C838" i="4" a="1"/>
  <c r="AE838" i="4" s="1"/>
  <c r="C839" i="4" a="1"/>
  <c r="AE839" i="4" s="1"/>
  <c r="C840" i="4" a="1"/>
  <c r="AE840" i="4" s="1"/>
  <c r="C841" i="4" a="1"/>
  <c r="AE841" i="4" s="1"/>
  <c r="C842" i="4" a="1"/>
  <c r="AE842" i="4" s="1"/>
  <c r="C843" i="4" a="1"/>
  <c r="AE843" i="4" s="1"/>
  <c r="C844" i="4" a="1"/>
  <c r="AE844" i="4" s="1"/>
  <c r="C845" i="4" a="1"/>
  <c r="AE845" i="4" s="1"/>
  <c r="C846" i="4" a="1"/>
  <c r="AE846" i="4" s="1"/>
  <c r="C847" i="4" a="1"/>
  <c r="AE847" i="4" s="1"/>
  <c r="C848" i="4" a="1"/>
  <c r="AE848" i="4" s="1"/>
  <c r="C849" i="4" a="1"/>
  <c r="AE849" i="4" s="1"/>
  <c r="C850" i="4" a="1"/>
  <c r="AE850" i="4" s="1"/>
  <c r="C851" i="4" a="1"/>
  <c r="AE851" i="4" s="1"/>
  <c r="C852" i="4" a="1"/>
  <c r="AE852" i="4" s="1"/>
  <c r="C853" i="4" a="1"/>
  <c r="AE853" i="4" s="1"/>
  <c r="C854" i="4" a="1"/>
  <c r="AE854" i="4" s="1"/>
  <c r="C855" i="4" a="1"/>
  <c r="AE855" i="4" s="1"/>
  <c r="C856" i="4" a="1"/>
  <c r="AE856" i="4" s="1"/>
  <c r="C857" i="4" a="1"/>
  <c r="AE857" i="4" s="1"/>
  <c r="C858" i="4" a="1"/>
  <c r="AE858" i="4" s="1"/>
  <c r="C859" i="4" a="1"/>
  <c r="AE859" i="4" s="1"/>
  <c r="C860" i="4" a="1"/>
  <c r="AE860" i="4" s="1"/>
  <c r="C861" i="4" a="1"/>
  <c r="AE861" i="4" s="1"/>
  <c r="C862" i="4" a="1"/>
  <c r="AE862" i="4" s="1"/>
  <c r="C863" i="4" a="1"/>
  <c r="AE863" i="4" s="1"/>
  <c r="C864" i="4" a="1"/>
  <c r="AE864" i="4" s="1"/>
  <c r="C865" i="4" a="1"/>
  <c r="AE865" i="4" s="1"/>
  <c r="C866" i="4" a="1"/>
  <c r="AE866" i="4" s="1"/>
  <c r="C867" i="4" a="1"/>
  <c r="AE867" i="4" s="1"/>
  <c r="C868" i="4" a="1"/>
  <c r="AE868" i="4" s="1"/>
  <c r="C869" i="4" a="1"/>
  <c r="AE869" i="4" s="1"/>
  <c r="C870" i="4" a="1"/>
  <c r="AE870" i="4" s="1"/>
  <c r="C871" i="4" a="1"/>
  <c r="AE871" i="4" s="1"/>
  <c r="C872" i="4" a="1"/>
  <c r="AE872" i="4" s="1"/>
  <c r="C873" i="4" a="1"/>
  <c r="AE873" i="4" s="1"/>
  <c r="C874" i="4" a="1"/>
  <c r="AE874" i="4" s="1"/>
  <c r="C875" i="4" a="1"/>
  <c r="AE875" i="4" s="1"/>
  <c r="C876" i="4" a="1"/>
  <c r="AE876" i="4" s="1"/>
  <c r="C877" i="4" a="1"/>
  <c r="AE877" i="4" s="1"/>
  <c r="C878" i="4" a="1"/>
  <c r="AE878" i="4" s="1"/>
  <c r="C879" i="4" a="1"/>
  <c r="AE879" i="4" s="1"/>
  <c r="C880" i="4" a="1"/>
  <c r="AE880" i="4" s="1"/>
  <c r="C881" i="4" a="1"/>
  <c r="AE881" i="4" s="1"/>
  <c r="C882" i="4" a="1"/>
  <c r="AE882" i="4" s="1"/>
  <c r="C883" i="4" a="1"/>
  <c r="AE883" i="4" s="1"/>
  <c r="C884" i="4" a="1"/>
  <c r="AE884" i="4" s="1"/>
  <c r="C885" i="4" a="1"/>
  <c r="AE885" i="4" s="1"/>
  <c r="C886" i="4" a="1"/>
  <c r="AE886" i="4" s="1"/>
  <c r="C887" i="4" a="1"/>
  <c r="AE887" i="4" s="1"/>
  <c r="C888" i="4" a="1"/>
  <c r="AE888" i="4" s="1"/>
  <c r="C889" i="4" a="1"/>
  <c r="AE889" i="4" s="1"/>
  <c r="C890" i="4" a="1"/>
  <c r="AE890" i="4" s="1"/>
  <c r="C891" i="4" a="1"/>
  <c r="AE891" i="4" s="1"/>
  <c r="C892" i="4" a="1"/>
  <c r="AE892" i="4" s="1"/>
  <c r="C893" i="4" a="1"/>
  <c r="AE893" i="4" s="1"/>
  <c r="C894" i="4" a="1"/>
  <c r="AE894" i="4" s="1"/>
  <c r="C895" i="4" a="1"/>
  <c r="AE895" i="4" s="1"/>
  <c r="C896" i="4" a="1"/>
  <c r="AE896" i="4" s="1"/>
  <c r="C897" i="4" a="1"/>
  <c r="AE897" i="4" s="1"/>
  <c r="C898" i="4" a="1"/>
  <c r="AE898" i="4" s="1"/>
  <c r="C899" i="4" a="1"/>
  <c r="AE899" i="4" s="1"/>
  <c r="C900" i="4" a="1"/>
  <c r="AE900" i="4" s="1"/>
  <c r="C901" i="4" a="1"/>
  <c r="AE901" i="4" s="1"/>
  <c r="C902" i="4" a="1"/>
  <c r="AE902" i="4" s="1"/>
  <c r="C903" i="4" a="1"/>
  <c r="AE903" i="4" s="1"/>
  <c r="C904" i="4" a="1"/>
  <c r="AE904" i="4" s="1"/>
  <c r="C905" i="4" a="1"/>
  <c r="AE905" i="4" s="1"/>
  <c r="C906" i="4" a="1"/>
  <c r="AE906" i="4" s="1"/>
  <c r="C907" i="4" a="1"/>
  <c r="AE907" i="4" s="1"/>
  <c r="C908" i="4" a="1"/>
  <c r="AE908" i="4" s="1"/>
  <c r="C909" i="4" a="1"/>
  <c r="AE909" i="4" s="1"/>
  <c r="C910" i="4" a="1"/>
  <c r="AE910" i="4" s="1"/>
  <c r="C911" i="4" a="1"/>
  <c r="AE911" i="4" s="1"/>
  <c r="C912" i="4" a="1"/>
  <c r="AE912" i="4" s="1"/>
  <c r="C913" i="4" a="1"/>
  <c r="AE913" i="4" s="1"/>
  <c r="C914" i="4" a="1"/>
  <c r="AE914" i="4" s="1"/>
  <c r="C915" i="4" a="1"/>
  <c r="AE915" i="4" s="1"/>
  <c r="C916" i="4" a="1"/>
  <c r="AE916" i="4" s="1"/>
  <c r="C917" i="4" a="1"/>
  <c r="AE917" i="4" s="1"/>
  <c r="C918" i="4" a="1"/>
  <c r="AE918" i="4" s="1"/>
  <c r="C919" i="4" a="1"/>
  <c r="AE919" i="4" s="1"/>
  <c r="C920" i="4" a="1"/>
  <c r="AE920" i="4" s="1"/>
  <c r="C921" i="4" a="1"/>
  <c r="AE921" i="4" s="1"/>
  <c r="C922" i="4" a="1"/>
  <c r="AE922" i="4" s="1"/>
  <c r="C923" i="4" a="1"/>
  <c r="AE923" i="4" s="1"/>
  <c r="C924" i="4" a="1"/>
  <c r="AE924" i="4" s="1"/>
  <c r="C925" i="4" a="1"/>
  <c r="AE925" i="4" s="1"/>
  <c r="C926" i="4" a="1"/>
  <c r="AE926" i="4" s="1"/>
  <c r="C927" i="4" a="1"/>
  <c r="AE927" i="4" s="1"/>
  <c r="C928" i="4" a="1"/>
  <c r="AE928" i="4" s="1"/>
  <c r="C929" i="4" a="1"/>
  <c r="AE929" i="4" s="1"/>
  <c r="C930" i="4" a="1"/>
  <c r="AE930" i="4" s="1"/>
  <c r="C931" i="4" a="1"/>
  <c r="AE931" i="4" s="1"/>
  <c r="C932" i="4" a="1"/>
  <c r="AE932" i="4" s="1"/>
  <c r="C933" i="4" a="1"/>
  <c r="AE933" i="4" s="1"/>
  <c r="C934" i="4" a="1"/>
  <c r="AE934" i="4" s="1"/>
  <c r="C935" i="4" a="1"/>
  <c r="AE935" i="4" s="1"/>
  <c r="C936" i="4" a="1"/>
  <c r="AE936" i="4" s="1"/>
  <c r="C937" i="4" a="1"/>
  <c r="AE937" i="4" s="1"/>
  <c r="C938" i="4" a="1"/>
  <c r="AE938" i="4" s="1"/>
  <c r="C939" i="4" a="1"/>
  <c r="AE939" i="4" s="1"/>
  <c r="C940" i="4" a="1"/>
  <c r="AE940" i="4" s="1"/>
  <c r="C941" i="4" a="1"/>
  <c r="AE941" i="4" s="1"/>
  <c r="C942" i="4" a="1"/>
  <c r="AE942" i="4" s="1"/>
  <c r="C943" i="4" a="1"/>
  <c r="AE943" i="4" s="1"/>
  <c r="C944" i="4" a="1"/>
  <c r="AE944" i="4" s="1"/>
  <c r="C945" i="4" a="1"/>
  <c r="AE945" i="4" s="1"/>
  <c r="C946" i="4" a="1"/>
  <c r="AE946" i="4" s="1"/>
  <c r="C947" i="4" a="1"/>
  <c r="AE947" i="4" s="1"/>
  <c r="C948" i="4" a="1"/>
  <c r="AE948" i="4" s="1"/>
  <c r="C949" i="4" a="1"/>
  <c r="AE949" i="4" s="1"/>
  <c r="C950" i="4" a="1"/>
  <c r="AE950" i="4" s="1"/>
  <c r="C951" i="4" a="1"/>
  <c r="AE951" i="4" s="1"/>
  <c r="C952" i="4" a="1"/>
  <c r="AE952" i="4" s="1"/>
  <c r="C953" i="4" a="1"/>
  <c r="AE953" i="4" s="1"/>
  <c r="C954" i="4" a="1"/>
  <c r="AE954" i="4" s="1"/>
  <c r="C955" i="4" a="1"/>
  <c r="AE955" i="4" s="1"/>
  <c r="C956" i="4" a="1"/>
  <c r="AE956" i="4" s="1"/>
  <c r="C957" i="4" a="1"/>
  <c r="AE957" i="4" s="1"/>
  <c r="C958" i="4" a="1"/>
  <c r="AE958" i="4" s="1"/>
  <c r="C959" i="4" a="1"/>
  <c r="AE959" i="4" s="1"/>
  <c r="C960" i="4" a="1"/>
  <c r="AE960" i="4" s="1"/>
  <c r="C961" i="4" a="1"/>
  <c r="AE961" i="4" s="1"/>
  <c r="C962" i="4" a="1"/>
  <c r="AE962" i="4" s="1"/>
  <c r="C963" i="4" a="1"/>
  <c r="AE963" i="4" s="1"/>
  <c r="C964" i="4" a="1"/>
  <c r="AE964" i="4" s="1"/>
  <c r="C965" i="4" a="1"/>
  <c r="AE965" i="4" s="1"/>
  <c r="C966" i="4" a="1"/>
  <c r="AE966" i="4" s="1"/>
  <c r="C967" i="4" a="1"/>
  <c r="AE967" i="4" s="1"/>
  <c r="C968" i="4" a="1"/>
  <c r="AE968" i="4" s="1"/>
  <c r="C969" i="4" a="1"/>
  <c r="AE969" i="4" s="1"/>
  <c r="C970" i="4" a="1"/>
  <c r="AE970" i="4" s="1"/>
  <c r="C971" i="4" a="1"/>
  <c r="AE971" i="4" s="1"/>
  <c r="C972" i="4" a="1"/>
  <c r="AE972" i="4" s="1"/>
  <c r="C973" i="4" a="1"/>
  <c r="AE973" i="4" s="1"/>
  <c r="C974" i="4" a="1"/>
  <c r="AE974" i="4" s="1"/>
  <c r="C975" i="4" a="1"/>
  <c r="AE975" i="4" s="1"/>
  <c r="C976" i="4" a="1"/>
  <c r="AE976" i="4" s="1"/>
  <c r="C977" i="4" a="1"/>
  <c r="AE977" i="4" s="1"/>
  <c r="C978" i="4" a="1"/>
  <c r="AE978" i="4" s="1"/>
  <c r="C979" i="4" a="1"/>
  <c r="AE979" i="4" s="1"/>
  <c r="C980" i="4" a="1"/>
  <c r="AE980" i="4" s="1"/>
  <c r="C981" i="4" a="1"/>
  <c r="AE981" i="4" s="1"/>
  <c r="C982" i="4" a="1"/>
  <c r="AE982" i="4" s="1"/>
  <c r="C983" i="4" a="1"/>
  <c r="AE983" i="4" s="1"/>
  <c r="C984" i="4" a="1"/>
  <c r="AE984" i="4" s="1"/>
  <c r="C985" i="4" a="1"/>
  <c r="AE985" i="4" s="1"/>
  <c r="C986" i="4" a="1"/>
  <c r="AE986" i="4" s="1"/>
  <c r="C987" i="4" a="1"/>
  <c r="AE987" i="4" s="1"/>
  <c r="C988" i="4" a="1"/>
  <c r="AE988" i="4" s="1"/>
  <c r="C989" i="4" a="1"/>
  <c r="AE989" i="4" s="1"/>
  <c r="C990" i="4" a="1"/>
  <c r="AE990" i="4" s="1"/>
  <c r="C991" i="4" a="1"/>
  <c r="AE991" i="4" s="1"/>
  <c r="C992" i="4" a="1"/>
  <c r="AE992" i="4" s="1"/>
  <c r="C993" i="4" a="1"/>
  <c r="AE993" i="4" s="1"/>
  <c r="C994" i="4" a="1"/>
  <c r="AE994" i="4" s="1"/>
  <c r="C995" i="4" a="1"/>
  <c r="AE995" i="4" s="1"/>
  <c r="C996" i="4" a="1"/>
  <c r="AE996" i="4" s="1"/>
  <c r="C997" i="4" a="1"/>
  <c r="AE997" i="4" s="1"/>
  <c r="C998" i="4" a="1"/>
  <c r="AE998" i="4" s="1"/>
  <c r="C999" i="4" a="1"/>
  <c r="AE999" i="4" s="1"/>
  <c r="C1000" i="4" a="1"/>
  <c r="AE1000" i="4" s="1"/>
  <c r="C1001" i="4" a="1"/>
  <c r="AE1001" i="4" s="1"/>
  <c r="C1002" i="4" a="1"/>
  <c r="AE1002" i="4" s="1"/>
  <c r="C1003" i="4" a="1"/>
  <c r="AE1003" i="4" s="1"/>
  <c r="C1004" i="4" a="1"/>
  <c r="AE1004" i="4" s="1"/>
  <c r="C1005" i="4" a="1"/>
  <c r="AE1005" i="4" s="1"/>
  <c r="C1006" i="4" a="1"/>
  <c r="AE1006" i="4" s="1"/>
  <c r="C1007" i="4" a="1"/>
  <c r="AE1007" i="4" s="1"/>
  <c r="C1008" i="4" a="1"/>
  <c r="AE1008" i="4" s="1"/>
  <c r="C1009" i="4" a="1"/>
  <c r="AE1009" i="4" s="1"/>
  <c r="C1010" i="4" a="1"/>
  <c r="AE1010" i="4" s="1"/>
  <c r="C1011" i="4" a="1"/>
  <c r="AE1011" i="4" s="1"/>
  <c r="C1012" i="4" a="1"/>
  <c r="AE1012" i="4" s="1"/>
  <c r="C1013" i="4" a="1"/>
  <c r="AE1013" i="4" s="1"/>
  <c r="C1014" i="4" a="1"/>
  <c r="AE1014" i="4" s="1"/>
  <c r="C1015" i="4" a="1"/>
  <c r="AE1015" i="4" s="1"/>
  <c r="C1016" i="4" a="1"/>
  <c r="AE1016" i="4" s="1"/>
  <c r="C1017" i="4" a="1"/>
  <c r="AE1017" i="4" s="1"/>
  <c r="C1018" i="4" a="1"/>
  <c r="AE1018" i="4" s="1"/>
  <c r="C1019" i="4" a="1"/>
  <c r="AE1019" i="4" s="1"/>
  <c r="C1020" i="4" a="1"/>
  <c r="AE1020" i="4" s="1"/>
  <c r="C1021" i="4" a="1"/>
  <c r="AE1021" i="4" s="1"/>
  <c r="C1022" i="4" a="1"/>
  <c r="AE1022" i="4" s="1"/>
  <c r="C1023" i="4" a="1"/>
  <c r="AE1023" i="4" s="1"/>
  <c r="C1024" i="4" a="1"/>
  <c r="AE1024" i="4" s="1"/>
  <c r="C1025" i="4" a="1"/>
  <c r="AE1025" i="4" s="1"/>
  <c r="C1026" i="4" a="1"/>
  <c r="AE1026" i="4" s="1"/>
  <c r="C1027" i="4" a="1"/>
  <c r="AE1027" i="4" s="1"/>
  <c r="C1028" i="4" a="1"/>
  <c r="AE1028" i="4" s="1"/>
  <c r="C1029" i="4" a="1"/>
  <c r="AE1029" i="4" s="1"/>
  <c r="C1030" i="4" a="1"/>
  <c r="AE1030" i="4" s="1"/>
  <c r="C1031" i="4" a="1"/>
  <c r="AE1031" i="4" s="1"/>
  <c r="C1032" i="4" a="1"/>
  <c r="AE1032" i="4" s="1"/>
  <c r="C1033" i="4" a="1"/>
  <c r="AE1033" i="4" s="1"/>
  <c r="C1034" i="4" a="1"/>
  <c r="AE1034" i="4" s="1"/>
  <c r="C1035" i="4" a="1"/>
  <c r="AE1035" i="4" s="1"/>
  <c r="C1036" i="4" a="1"/>
  <c r="AE1036" i="4" s="1"/>
  <c r="C1037" i="4" a="1"/>
  <c r="AE1037" i="4" s="1"/>
  <c r="C1038" i="4" a="1"/>
  <c r="AE1038" i="4" s="1"/>
  <c r="C1039" i="4" a="1"/>
  <c r="AE1039" i="4" s="1"/>
  <c r="C1040" i="4" a="1"/>
  <c r="AE1040" i="4" s="1"/>
  <c r="C1041" i="4" a="1"/>
  <c r="AE1041" i="4" s="1"/>
  <c r="C1042" i="4" a="1"/>
  <c r="AE1042" i="4" s="1"/>
  <c r="C1043" i="4" a="1"/>
  <c r="AE1043" i="4" s="1"/>
  <c r="C1044" i="4" a="1"/>
  <c r="AE1044" i="4" s="1"/>
  <c r="C1045" i="4" a="1"/>
  <c r="AE1045" i="4" s="1"/>
  <c r="C1046" i="4" a="1"/>
  <c r="AE1046" i="4" s="1"/>
  <c r="C1047" i="4" a="1"/>
  <c r="AE1047" i="4" s="1"/>
  <c r="C1048" i="4" a="1"/>
  <c r="AE1048" i="4" s="1"/>
  <c r="C1049" i="4" a="1"/>
  <c r="AE1049" i="4" s="1"/>
  <c r="C1050" i="4" a="1"/>
  <c r="AE1050" i="4" s="1"/>
  <c r="C1051" i="4" a="1"/>
  <c r="AE1051" i="4" s="1"/>
  <c r="C1052" i="4" a="1"/>
  <c r="AE1052" i="4" s="1"/>
  <c r="C1053" i="4" a="1"/>
  <c r="AE1053" i="4" s="1"/>
  <c r="C1054" i="4" a="1"/>
  <c r="AE1054" i="4" s="1"/>
  <c r="C1055" i="4" a="1"/>
  <c r="AE1055" i="4" s="1"/>
  <c r="C1056" i="4" a="1"/>
  <c r="AE1056" i="4" s="1"/>
  <c r="C1057" i="4" a="1"/>
  <c r="AE1057" i="4" s="1"/>
  <c r="C1058" i="4" a="1"/>
  <c r="AE1058" i="4" s="1"/>
  <c r="C1059" i="4" a="1"/>
  <c r="AE1059" i="4" s="1"/>
  <c r="C1060" i="4" a="1"/>
  <c r="AE1060" i="4" s="1"/>
  <c r="C1061" i="4" a="1"/>
  <c r="AE1061" i="4" s="1"/>
  <c r="C1062" i="4" a="1"/>
  <c r="AE1062" i="4" s="1"/>
  <c r="C1063" i="4" a="1"/>
  <c r="AE1063" i="4" s="1"/>
  <c r="C1064" i="4" a="1"/>
  <c r="AE1064" i="4" s="1"/>
  <c r="C1065" i="4" a="1"/>
  <c r="AE1065" i="4" s="1"/>
  <c r="C1066" i="4" a="1"/>
  <c r="AE1066" i="4" s="1"/>
  <c r="C1067" i="4" a="1"/>
  <c r="AE1067" i="4" s="1"/>
  <c r="C1068" i="4" a="1"/>
  <c r="AE1068" i="4" s="1"/>
  <c r="C1069" i="4" a="1"/>
  <c r="AE1069" i="4" s="1"/>
  <c r="C1070" i="4" a="1"/>
  <c r="AE1070" i="4" s="1"/>
  <c r="C1071" i="4" a="1"/>
  <c r="AE1071" i="4" s="1"/>
  <c r="C1072" i="4" a="1"/>
  <c r="AE1072" i="4" s="1"/>
  <c r="C1073" i="4" a="1"/>
  <c r="AE1073" i="4" s="1"/>
  <c r="C1074" i="4" a="1"/>
  <c r="AE1074" i="4" s="1"/>
  <c r="C1075" i="4" a="1"/>
  <c r="AE1075" i="4" s="1"/>
  <c r="C1076" i="4" a="1"/>
  <c r="AE1076" i="4" s="1"/>
  <c r="C1077" i="4" a="1"/>
  <c r="AE1077" i="4" s="1"/>
  <c r="C1078" i="4" a="1"/>
  <c r="AE1078" i="4" s="1"/>
  <c r="C1079" i="4" a="1"/>
  <c r="AE1079" i="4" s="1"/>
  <c r="C1080" i="4" a="1"/>
  <c r="AE1080" i="4" s="1"/>
  <c r="C1081" i="4" a="1"/>
  <c r="AE1081" i="4" s="1"/>
  <c r="C1082" i="4" a="1"/>
  <c r="AE1082" i="4" s="1"/>
  <c r="C1083" i="4" a="1"/>
  <c r="AE1083" i="4" s="1"/>
  <c r="C1084" i="4" a="1"/>
  <c r="AE1084" i="4" s="1"/>
  <c r="C1085" i="4" a="1"/>
  <c r="AE1085" i="4" s="1"/>
  <c r="C1086" i="4" a="1"/>
  <c r="AE1086" i="4" s="1"/>
  <c r="C1087" i="4" a="1"/>
  <c r="AE1087" i="4" s="1"/>
  <c r="C1088" i="4" a="1"/>
  <c r="AE1088" i="4" s="1"/>
  <c r="C1089" i="4" a="1"/>
  <c r="AE1089" i="4" s="1"/>
  <c r="C1090" i="4" a="1"/>
  <c r="AE1090" i="4" s="1"/>
  <c r="C1091" i="4" a="1"/>
  <c r="AE1091" i="4" s="1"/>
  <c r="C1092" i="4" a="1"/>
  <c r="AE1092" i="4" s="1"/>
  <c r="C1093" i="4" a="1"/>
  <c r="AE1093" i="4" s="1"/>
  <c r="C1094" i="4" a="1"/>
  <c r="AE1094" i="4" s="1"/>
  <c r="C1095" i="4" a="1"/>
  <c r="AE1095" i="4" s="1"/>
  <c r="C1096" i="4" a="1"/>
  <c r="AE1096" i="4" s="1"/>
  <c r="C1097" i="4" a="1"/>
  <c r="AE1097" i="4" s="1"/>
  <c r="C1098" i="4" a="1"/>
  <c r="AE1098" i="4" s="1"/>
  <c r="C1099" i="4" a="1"/>
  <c r="AE1099" i="4" s="1"/>
  <c r="C1100" i="4" a="1"/>
  <c r="AE1100" i="4" s="1"/>
  <c r="C1101" i="4" a="1"/>
  <c r="AE1101" i="4" s="1"/>
  <c r="C1102" i="4" a="1"/>
  <c r="AE1102" i="4" s="1"/>
  <c r="C1103" i="4" a="1"/>
  <c r="AE1103" i="4" s="1"/>
  <c r="C1104" i="4" a="1"/>
  <c r="AE1104" i="4" s="1"/>
  <c r="C1105" i="4" a="1"/>
  <c r="AE1105" i="4" s="1"/>
  <c r="C1106" i="4" a="1"/>
  <c r="AE1106" i="4" s="1"/>
  <c r="C1107" i="4" a="1"/>
  <c r="AE1107" i="4" s="1"/>
  <c r="C1108" i="4" a="1"/>
  <c r="AE1108" i="4" s="1"/>
  <c r="C1109" i="4" a="1"/>
  <c r="AE1109" i="4" s="1"/>
  <c r="C1110" i="4" a="1"/>
  <c r="AE1110" i="4" s="1"/>
  <c r="C1111" i="4" a="1"/>
  <c r="AE1111" i="4" s="1"/>
  <c r="C1112" i="4" a="1"/>
  <c r="AE1112" i="4" s="1"/>
  <c r="C1113" i="4" a="1"/>
  <c r="AE1113" i="4" s="1"/>
  <c r="C1114" i="4" a="1"/>
  <c r="AE1114" i="4" s="1"/>
  <c r="C1115" i="4" a="1"/>
  <c r="AE1115" i="4" s="1"/>
  <c r="C1116" i="4" a="1"/>
  <c r="AE1116" i="4" s="1"/>
  <c r="C1117" i="4" a="1"/>
  <c r="AE1117" i="4" s="1"/>
  <c r="C1118" i="4" a="1"/>
  <c r="AE1118" i="4" s="1"/>
  <c r="C1119" i="4" a="1"/>
  <c r="AE1119" i="4" s="1"/>
  <c r="C1120" i="4" a="1"/>
  <c r="AE1120" i="4" s="1"/>
  <c r="C1121" i="4" a="1"/>
  <c r="AE1121" i="4" s="1"/>
  <c r="C1122" i="4" a="1"/>
  <c r="AE1122" i="4" s="1"/>
  <c r="C1123" i="4" a="1"/>
  <c r="AE1123" i="4" s="1"/>
  <c r="C1124" i="4" a="1"/>
  <c r="AE1124" i="4" s="1"/>
  <c r="C1125" i="4" a="1"/>
  <c r="AE1125" i="4" s="1"/>
  <c r="C1126" i="4" a="1"/>
  <c r="AE1126" i="4" s="1"/>
  <c r="C1127" i="4" a="1"/>
  <c r="AE1127" i="4" s="1"/>
  <c r="C1128" i="4" a="1"/>
  <c r="AE1128" i="4" s="1"/>
  <c r="C1129" i="4" a="1"/>
  <c r="AE1129" i="4" s="1"/>
  <c r="C1130" i="4" a="1"/>
  <c r="AE1130" i="4" s="1"/>
  <c r="C1131" i="4" a="1"/>
  <c r="AE1131" i="4" s="1"/>
  <c r="C1132" i="4" a="1"/>
  <c r="AE1132" i="4" s="1"/>
  <c r="C1133" i="4" a="1"/>
  <c r="AE1133" i="4" s="1"/>
  <c r="C1134" i="4" a="1"/>
  <c r="AE1134" i="4" s="1"/>
  <c r="C1135" i="4" a="1"/>
  <c r="AE1135" i="4" s="1"/>
  <c r="C1136" i="4" a="1"/>
  <c r="AE1136" i="4" s="1"/>
  <c r="C1137" i="4" a="1"/>
  <c r="AE1137" i="4" s="1"/>
  <c r="C1138" i="4" a="1"/>
  <c r="AE1138" i="4" s="1"/>
  <c r="C1139" i="4" a="1"/>
  <c r="AE1139" i="4" s="1"/>
  <c r="C1140" i="4" a="1"/>
  <c r="AE1140" i="4" s="1"/>
  <c r="C1141" i="4" a="1"/>
  <c r="AE1141" i="4" s="1"/>
  <c r="C1142" i="4" a="1"/>
  <c r="AE1142" i="4" s="1"/>
  <c r="C1143" i="4" a="1"/>
  <c r="AE1143" i="4" s="1"/>
  <c r="C1144" i="4" a="1"/>
  <c r="AE1144" i="4" s="1"/>
  <c r="C1145" i="4" a="1"/>
  <c r="AE1145" i="4" s="1"/>
  <c r="C1146" i="4" a="1"/>
  <c r="AE1146" i="4" s="1"/>
  <c r="C1147" i="4" a="1"/>
  <c r="AE1147" i="4" s="1"/>
  <c r="C1148" i="4" a="1"/>
  <c r="AE1148" i="4" s="1"/>
  <c r="C1149" i="4" a="1"/>
  <c r="AE1149" i="4" s="1"/>
  <c r="C1150" i="4" a="1"/>
  <c r="AE1150" i="4" s="1"/>
  <c r="C1151" i="4" a="1"/>
  <c r="AE1151" i="4" s="1"/>
  <c r="C1152" i="4" a="1"/>
  <c r="AE1152" i="4" s="1"/>
  <c r="C1153" i="4" a="1"/>
  <c r="AE1153" i="4" s="1"/>
  <c r="C1154" i="4" a="1"/>
  <c r="AE1154" i="4" s="1"/>
  <c r="C1155" i="4" a="1"/>
  <c r="AE1155" i="4" s="1"/>
  <c r="C1156" i="4" a="1"/>
  <c r="AE1156" i="4" s="1"/>
  <c r="C1157" i="4" a="1"/>
  <c r="AE1157" i="4" s="1"/>
  <c r="C1158" i="4" a="1"/>
  <c r="AE1158" i="4" s="1"/>
  <c r="C1159" i="4" a="1"/>
  <c r="AE1159" i="4" s="1"/>
  <c r="C1160" i="4" a="1"/>
  <c r="AE1160" i="4" s="1"/>
  <c r="C1161" i="4" a="1"/>
  <c r="AE1161" i="4" s="1"/>
  <c r="C1162" i="4" a="1"/>
  <c r="AE1162" i="4" s="1"/>
  <c r="C1163" i="4" a="1"/>
  <c r="AE1163" i="4" s="1"/>
  <c r="C1164" i="4" a="1"/>
  <c r="AE1164" i="4" s="1"/>
  <c r="C1165" i="4" a="1"/>
  <c r="AE1165" i="4" s="1"/>
  <c r="AH16" i="4" l="1"/>
  <c r="AH17" i="4"/>
  <c r="AH39" i="4" a="1"/>
  <c r="AH39" i="4" s="1"/>
  <c r="AH62" i="4" a="1"/>
  <c r="AH62" i="4" s="1"/>
  <c r="AH56" i="4" a="1"/>
  <c r="AH56" i="4" s="1"/>
  <c r="AH69" i="4" a="1"/>
  <c r="AH69" i="4" s="1"/>
  <c r="AD5" i="4" a="1"/>
  <c r="AD5" i="4" s="1"/>
  <c r="AG21" i="4" a="1"/>
  <c r="AG21" i="4" s="1"/>
  <c r="AG16" i="4" a="1"/>
  <c r="AG16" i="4" s="1"/>
  <c r="C1154" i="4"/>
  <c r="C1146" i="4"/>
  <c r="C1138" i="4"/>
  <c r="C1130" i="4"/>
  <c r="C1122" i="4"/>
  <c r="C1114" i="4"/>
  <c r="C1106" i="4"/>
  <c r="C1098" i="4"/>
  <c r="C1090" i="4"/>
  <c r="C1082" i="4"/>
  <c r="C1074" i="4"/>
  <c r="C1066" i="4"/>
  <c r="C1058" i="4"/>
  <c r="C1050" i="4"/>
  <c r="C1042" i="4"/>
  <c r="C1034" i="4"/>
  <c r="C1026" i="4"/>
  <c r="C1018" i="4"/>
  <c r="C1010" i="4"/>
  <c r="C1002" i="4"/>
  <c r="C994" i="4"/>
  <c r="C986" i="4"/>
  <c r="C978" i="4"/>
  <c r="C970" i="4"/>
  <c r="C962" i="4"/>
  <c r="C954" i="4"/>
  <c r="C946" i="4"/>
  <c r="C938" i="4"/>
  <c r="C930" i="4"/>
  <c r="C922" i="4"/>
  <c r="C914" i="4"/>
  <c r="C906" i="4"/>
  <c r="C898" i="4"/>
  <c r="C890" i="4"/>
  <c r="C882" i="4"/>
  <c r="C874" i="4"/>
  <c r="C866" i="4"/>
  <c r="C858" i="4"/>
  <c r="C850" i="4"/>
  <c r="C842" i="4"/>
  <c r="C834" i="4"/>
  <c r="C826" i="4"/>
  <c r="C818" i="4"/>
  <c r="C810" i="4"/>
  <c r="C802" i="4"/>
  <c r="C794" i="4"/>
  <c r="C786" i="4"/>
  <c r="C778" i="4"/>
  <c r="C770" i="4"/>
  <c r="C762" i="4"/>
  <c r="C754" i="4"/>
  <c r="C746" i="4"/>
  <c r="C738" i="4"/>
  <c r="C730" i="4"/>
  <c r="C722" i="4"/>
  <c r="C714" i="4"/>
  <c r="C706" i="4"/>
  <c r="C698" i="4"/>
  <c r="C690" i="4"/>
  <c r="C682" i="4"/>
  <c r="C674" i="4"/>
  <c r="C666" i="4"/>
  <c r="C658" i="4"/>
  <c r="C650" i="4"/>
  <c r="C642" i="4"/>
  <c r="C634" i="4"/>
  <c r="C626" i="4"/>
  <c r="C618" i="4"/>
  <c r="C610" i="4"/>
  <c r="C602" i="4"/>
  <c r="C594" i="4"/>
  <c r="C586" i="4"/>
  <c r="C578" i="4"/>
  <c r="C570" i="4"/>
  <c r="C562" i="4"/>
  <c r="C554" i="4"/>
  <c r="C546" i="4"/>
  <c r="C538" i="4"/>
  <c r="C530" i="4"/>
  <c r="C522" i="4"/>
  <c r="C514" i="4"/>
  <c r="C506" i="4"/>
  <c r="C498" i="4"/>
  <c r="C490" i="4"/>
  <c r="C482" i="4"/>
  <c r="C474" i="4"/>
  <c r="C466" i="4"/>
  <c r="C458" i="4"/>
  <c r="C450" i="4"/>
  <c r="C442" i="4"/>
  <c r="C434" i="4"/>
  <c r="C426" i="4"/>
  <c r="C418" i="4"/>
  <c r="C410" i="4"/>
  <c r="C402" i="4"/>
  <c r="C394" i="4"/>
  <c r="C386" i="4"/>
  <c r="C378" i="4"/>
  <c r="C370" i="4"/>
  <c r="C362" i="4"/>
  <c r="C354" i="4"/>
  <c r="C346" i="4"/>
  <c r="C338" i="4"/>
  <c r="C330" i="4"/>
  <c r="C322" i="4"/>
  <c r="C314" i="4"/>
  <c r="C306" i="4"/>
  <c r="C298" i="4"/>
  <c r="C290" i="4"/>
  <c r="C282" i="4"/>
  <c r="C274" i="4"/>
  <c r="C266" i="4"/>
  <c r="C258" i="4"/>
  <c r="C250" i="4"/>
  <c r="C242" i="4"/>
  <c r="C234" i="4"/>
  <c r="C226" i="4"/>
  <c r="C218" i="4"/>
  <c r="C210" i="4"/>
  <c r="C202" i="4"/>
  <c r="C194" i="4"/>
  <c r="C186" i="4"/>
  <c r="C178" i="4"/>
  <c r="C170" i="4"/>
  <c r="C162" i="4"/>
  <c r="C154" i="4"/>
  <c r="C146" i="4"/>
  <c r="C138" i="4"/>
  <c r="C130" i="4"/>
  <c r="C122" i="4"/>
  <c r="C114" i="4"/>
  <c r="C106" i="4"/>
  <c r="C98" i="4"/>
  <c r="C90" i="4"/>
  <c r="C82" i="4"/>
  <c r="C74" i="4"/>
  <c r="C66" i="4"/>
  <c r="C58" i="4"/>
  <c r="C50" i="4"/>
  <c r="C42" i="4"/>
  <c r="C34" i="4"/>
  <c r="C26" i="4"/>
  <c r="C18" i="4"/>
  <c r="C10" i="4"/>
  <c r="C1162" i="4"/>
  <c r="C1161" i="4"/>
  <c r="C1153" i="4"/>
  <c r="C1145" i="4"/>
  <c r="C1137" i="4"/>
  <c r="C1129" i="4"/>
  <c r="C1121" i="4"/>
  <c r="C1113" i="4"/>
  <c r="C1105" i="4"/>
  <c r="C1097" i="4"/>
  <c r="C1089" i="4"/>
  <c r="C1081" i="4"/>
  <c r="C1073" i="4"/>
  <c r="C1065" i="4"/>
  <c r="C1057" i="4"/>
  <c r="C1049" i="4"/>
  <c r="C1041" i="4"/>
  <c r="C1033" i="4"/>
  <c r="C1025" i="4"/>
  <c r="C1017" i="4"/>
  <c r="C1009" i="4"/>
  <c r="C1001" i="4"/>
  <c r="C993" i="4"/>
  <c r="C985" i="4"/>
  <c r="C977" i="4"/>
  <c r="C969" i="4"/>
  <c r="C961" i="4"/>
  <c r="C953" i="4"/>
  <c r="C945" i="4"/>
  <c r="C937" i="4"/>
  <c r="C929" i="4"/>
  <c r="C921" i="4"/>
  <c r="C913" i="4"/>
  <c r="C905" i="4"/>
  <c r="C897" i="4"/>
  <c r="C889" i="4"/>
  <c r="C881" i="4"/>
  <c r="C873" i="4"/>
  <c r="C865" i="4"/>
  <c r="C857" i="4"/>
  <c r="C849" i="4"/>
  <c r="C841" i="4"/>
  <c r="C833" i="4"/>
  <c r="C825" i="4"/>
  <c r="C817" i="4"/>
  <c r="C809" i="4"/>
  <c r="C801" i="4"/>
  <c r="C793" i="4"/>
  <c r="C785" i="4"/>
  <c r="C777" i="4"/>
  <c r="C769" i="4"/>
  <c r="C761" i="4"/>
  <c r="C753" i="4"/>
  <c r="C745" i="4"/>
  <c r="C737" i="4"/>
  <c r="C729" i="4"/>
  <c r="C721" i="4"/>
  <c r="C713" i="4"/>
  <c r="C705" i="4"/>
  <c r="C697" i="4"/>
  <c r="C689" i="4"/>
  <c r="C681" i="4"/>
  <c r="C673" i="4"/>
  <c r="C665" i="4"/>
  <c r="C657" i="4"/>
  <c r="C649" i="4"/>
  <c r="C641" i="4"/>
  <c r="C633" i="4"/>
  <c r="C625" i="4"/>
  <c r="C617" i="4"/>
  <c r="C609" i="4"/>
  <c r="C601" i="4"/>
  <c r="C593" i="4"/>
  <c r="C585" i="4"/>
  <c r="C577" i="4"/>
  <c r="C569" i="4"/>
  <c r="C561" i="4"/>
  <c r="C553" i="4"/>
  <c r="C545" i="4"/>
  <c r="C537" i="4"/>
  <c r="C529" i="4"/>
  <c r="C521" i="4"/>
  <c r="C513" i="4"/>
  <c r="C505" i="4"/>
  <c r="C497" i="4"/>
  <c r="C489" i="4"/>
  <c r="C481" i="4"/>
  <c r="C473" i="4"/>
  <c r="C465" i="4"/>
  <c r="C457" i="4"/>
  <c r="C449" i="4"/>
  <c r="C441" i="4"/>
  <c r="C433" i="4"/>
  <c r="C425" i="4"/>
  <c r="C417" i="4"/>
  <c r="C409" i="4"/>
  <c r="C401" i="4"/>
  <c r="C393" i="4"/>
  <c r="C385" i="4"/>
  <c r="C377" i="4"/>
  <c r="C369" i="4"/>
  <c r="C361" i="4"/>
  <c r="C353" i="4"/>
  <c r="C345" i="4"/>
  <c r="C337" i="4"/>
  <c r="C329" i="4"/>
  <c r="C321" i="4"/>
  <c r="C313" i="4"/>
  <c r="C305" i="4"/>
  <c r="C297" i="4"/>
  <c r="C289" i="4"/>
  <c r="C281" i="4"/>
  <c r="C273" i="4"/>
  <c r="C265" i="4"/>
  <c r="C257" i="4"/>
  <c r="C249" i="4"/>
  <c r="C241" i="4"/>
  <c r="C233" i="4"/>
  <c r="C225" i="4"/>
  <c r="C217" i="4"/>
  <c r="C209" i="4"/>
  <c r="C201" i="4"/>
  <c r="C193" i="4"/>
  <c r="C185" i="4"/>
  <c r="C177" i="4"/>
  <c r="C169" i="4"/>
  <c r="C161" i="4"/>
  <c r="C153" i="4"/>
  <c r="C145" i="4"/>
  <c r="C137" i="4"/>
  <c r="C129" i="4"/>
  <c r="C121" i="4"/>
  <c r="C113" i="4"/>
  <c r="C105" i="4"/>
  <c r="C97" i="4"/>
  <c r="C89" i="4"/>
  <c r="C81" i="4"/>
  <c r="C73" i="4"/>
  <c r="C65" i="4"/>
  <c r="C57" i="4"/>
  <c r="C49" i="4"/>
  <c r="C41" i="4"/>
  <c r="C33" i="4"/>
  <c r="C25" i="4"/>
  <c r="C17" i="4"/>
  <c r="C9" i="4"/>
  <c r="C1152" i="4"/>
  <c r="C1144" i="4"/>
  <c r="C1136" i="4"/>
  <c r="C1128" i="4"/>
  <c r="C1120" i="4"/>
  <c r="C1112" i="4"/>
  <c r="C1104" i="4"/>
  <c r="C1096" i="4"/>
  <c r="C1088" i="4"/>
  <c r="C1080" i="4"/>
  <c r="C1072" i="4"/>
  <c r="C1064" i="4"/>
  <c r="C1056" i="4"/>
  <c r="C1048" i="4"/>
  <c r="C1040" i="4"/>
  <c r="C1032" i="4"/>
  <c r="C1024" i="4"/>
  <c r="C1016" i="4"/>
  <c r="C1008" i="4"/>
  <c r="C1000" i="4"/>
  <c r="C992" i="4"/>
  <c r="C984" i="4"/>
  <c r="C976" i="4"/>
  <c r="C968" i="4"/>
  <c r="C960" i="4"/>
  <c r="C952" i="4"/>
  <c r="C944" i="4"/>
  <c r="C936" i="4"/>
  <c r="C928" i="4"/>
  <c r="C920" i="4"/>
  <c r="C912" i="4"/>
  <c r="C904" i="4"/>
  <c r="C896" i="4"/>
  <c r="C888" i="4"/>
  <c r="C880" i="4"/>
  <c r="C872" i="4"/>
  <c r="C864" i="4"/>
  <c r="C856" i="4"/>
  <c r="C848" i="4"/>
  <c r="C840" i="4"/>
  <c r="C832" i="4"/>
  <c r="C824" i="4"/>
  <c r="C816" i="4"/>
  <c r="C808" i="4"/>
  <c r="C800" i="4"/>
  <c r="C792" i="4"/>
  <c r="C784" i="4"/>
  <c r="C776" i="4"/>
  <c r="C768" i="4"/>
  <c r="C760" i="4"/>
  <c r="C752" i="4"/>
  <c r="C744" i="4"/>
  <c r="C736" i="4"/>
  <c r="C728" i="4"/>
  <c r="C720" i="4"/>
  <c r="C712" i="4"/>
  <c r="C704" i="4"/>
  <c r="C696" i="4"/>
  <c r="C688" i="4"/>
  <c r="C680" i="4"/>
  <c r="C672" i="4"/>
  <c r="C664" i="4"/>
  <c r="C656" i="4"/>
  <c r="C648" i="4"/>
  <c r="C640" i="4"/>
  <c r="C632" i="4"/>
  <c r="C624" i="4"/>
  <c r="C616" i="4"/>
  <c r="C608" i="4"/>
  <c r="C600" i="4"/>
  <c r="C592" i="4"/>
  <c r="C584" i="4"/>
  <c r="C576" i="4"/>
  <c r="C568" i="4"/>
  <c r="C560" i="4"/>
  <c r="C552" i="4"/>
  <c r="C544" i="4"/>
  <c r="C536" i="4"/>
  <c r="C528" i="4"/>
  <c r="C520" i="4"/>
  <c r="C512" i="4"/>
  <c r="C504" i="4"/>
  <c r="C496" i="4"/>
  <c r="C488" i="4"/>
  <c r="C480" i="4"/>
  <c r="C472" i="4"/>
  <c r="C464" i="4"/>
  <c r="C456" i="4"/>
  <c r="C448" i="4"/>
  <c r="C440" i="4"/>
  <c r="C432" i="4"/>
  <c r="C424" i="4"/>
  <c r="C416" i="4"/>
  <c r="C408" i="4"/>
  <c r="C400" i="4"/>
  <c r="C392" i="4"/>
  <c r="C384" i="4"/>
  <c r="C376" i="4"/>
  <c r="C368" i="4"/>
  <c r="C360" i="4"/>
  <c r="C352" i="4"/>
  <c r="C344" i="4"/>
  <c r="C336" i="4"/>
  <c r="C328" i="4"/>
  <c r="C320" i="4"/>
  <c r="C312" i="4"/>
  <c r="C304" i="4"/>
  <c r="C296" i="4"/>
  <c r="C288" i="4"/>
  <c r="C280" i="4"/>
  <c r="C272" i="4"/>
  <c r="C264" i="4"/>
  <c r="C256" i="4"/>
  <c r="C248" i="4"/>
  <c r="C240" i="4"/>
  <c r="C232" i="4"/>
  <c r="C224" i="4"/>
  <c r="C216" i="4"/>
  <c r="C208" i="4"/>
  <c r="C200" i="4"/>
  <c r="C192" i="4"/>
  <c r="C184" i="4"/>
  <c r="C176" i="4"/>
  <c r="C168" i="4"/>
  <c r="C160" i="4"/>
  <c r="C152" i="4"/>
  <c r="C144" i="4"/>
  <c r="C136" i="4"/>
  <c r="C128" i="4"/>
  <c r="C120" i="4"/>
  <c r="C112" i="4"/>
  <c r="C104" i="4"/>
  <c r="C96" i="4"/>
  <c r="C88" i="4"/>
  <c r="C80" i="4"/>
  <c r="C72" i="4"/>
  <c r="C64" i="4"/>
  <c r="C56" i="4"/>
  <c r="C48" i="4"/>
  <c r="C40" i="4"/>
  <c r="C32" i="4"/>
  <c r="C24" i="4"/>
  <c r="C16" i="4"/>
  <c r="C8" i="4"/>
  <c r="C1160" i="4"/>
  <c r="C1159" i="4"/>
  <c r="C1151" i="4"/>
  <c r="C1143" i="4"/>
  <c r="C1135" i="4"/>
  <c r="C1127" i="4"/>
  <c r="C1119" i="4"/>
  <c r="C1111" i="4"/>
  <c r="C1103" i="4"/>
  <c r="C1095" i="4"/>
  <c r="C1087" i="4"/>
  <c r="C1079" i="4"/>
  <c r="C1071" i="4"/>
  <c r="C1063" i="4"/>
  <c r="C1055" i="4"/>
  <c r="C1047" i="4"/>
  <c r="C1039" i="4"/>
  <c r="C1031" i="4"/>
  <c r="C1023" i="4"/>
  <c r="C1015" i="4"/>
  <c r="C1007" i="4"/>
  <c r="C999" i="4"/>
  <c r="C991" i="4"/>
  <c r="C983" i="4"/>
  <c r="C975" i="4"/>
  <c r="C967" i="4"/>
  <c r="C959" i="4"/>
  <c r="C951" i="4"/>
  <c r="C943" i="4"/>
  <c r="C935" i="4"/>
  <c r="C927" i="4"/>
  <c r="C919" i="4"/>
  <c r="C911" i="4"/>
  <c r="C903" i="4"/>
  <c r="C895" i="4"/>
  <c r="C887" i="4"/>
  <c r="C879" i="4"/>
  <c r="C871" i="4"/>
  <c r="C863" i="4"/>
  <c r="C855" i="4"/>
  <c r="C847" i="4"/>
  <c r="C839" i="4"/>
  <c r="C831" i="4"/>
  <c r="C823" i="4"/>
  <c r="C815" i="4"/>
  <c r="C807" i="4"/>
  <c r="C799" i="4"/>
  <c r="C791" i="4"/>
  <c r="C783" i="4"/>
  <c r="C775" i="4"/>
  <c r="C767" i="4"/>
  <c r="C759" i="4"/>
  <c r="C751" i="4"/>
  <c r="C743" i="4"/>
  <c r="C735" i="4"/>
  <c r="C727" i="4"/>
  <c r="C719" i="4"/>
  <c r="C711" i="4"/>
  <c r="C703" i="4"/>
  <c r="C695" i="4"/>
  <c r="C687" i="4"/>
  <c r="C679" i="4"/>
  <c r="C671" i="4"/>
  <c r="C663" i="4"/>
  <c r="C655" i="4"/>
  <c r="C647" i="4"/>
  <c r="C639" i="4"/>
  <c r="C631" i="4"/>
  <c r="C623" i="4"/>
  <c r="C615" i="4"/>
  <c r="C607" i="4"/>
  <c r="C599" i="4"/>
  <c r="C591" i="4"/>
  <c r="C583" i="4"/>
  <c r="C575" i="4"/>
  <c r="C567" i="4"/>
  <c r="C559" i="4"/>
  <c r="C551" i="4"/>
  <c r="C543" i="4"/>
  <c r="C535" i="4"/>
  <c r="C527" i="4"/>
  <c r="C519" i="4"/>
  <c r="C511" i="4"/>
  <c r="C503" i="4"/>
  <c r="C495" i="4"/>
  <c r="C487" i="4"/>
  <c r="C479" i="4"/>
  <c r="C471" i="4"/>
  <c r="C463" i="4"/>
  <c r="C455" i="4"/>
  <c r="C447" i="4"/>
  <c r="C439" i="4"/>
  <c r="C431" i="4"/>
  <c r="C423" i="4"/>
  <c r="C415" i="4"/>
  <c r="C407" i="4"/>
  <c r="C399" i="4"/>
  <c r="C391" i="4"/>
  <c r="C383" i="4"/>
  <c r="C375" i="4"/>
  <c r="C367" i="4"/>
  <c r="C359" i="4"/>
  <c r="C351" i="4"/>
  <c r="C343" i="4"/>
  <c r="C335" i="4"/>
  <c r="C327" i="4"/>
  <c r="C319" i="4"/>
  <c r="C311" i="4"/>
  <c r="C303" i="4"/>
  <c r="C295" i="4"/>
  <c r="C287" i="4"/>
  <c r="C279" i="4"/>
  <c r="C271" i="4"/>
  <c r="C263" i="4"/>
  <c r="C255" i="4"/>
  <c r="C247" i="4"/>
  <c r="C239" i="4"/>
  <c r="C231" i="4"/>
  <c r="C223" i="4"/>
  <c r="C215" i="4"/>
  <c r="C207" i="4"/>
  <c r="C199" i="4"/>
  <c r="C191" i="4"/>
  <c r="C183" i="4"/>
  <c r="C175" i="4"/>
  <c r="C167" i="4"/>
  <c r="C159" i="4"/>
  <c r="C151" i="4"/>
  <c r="C143" i="4"/>
  <c r="C135" i="4"/>
  <c r="C127" i="4"/>
  <c r="C119" i="4"/>
  <c r="C111" i="4"/>
  <c r="C103" i="4"/>
  <c r="C95" i="4"/>
  <c r="C87" i="4"/>
  <c r="C79" i="4"/>
  <c r="C71" i="4"/>
  <c r="C63" i="4"/>
  <c r="C55" i="4"/>
  <c r="C47" i="4"/>
  <c r="C39" i="4"/>
  <c r="C31" i="4"/>
  <c r="C23" i="4"/>
  <c r="C15" i="4"/>
  <c r="C7" i="4"/>
  <c r="C1150" i="4"/>
  <c r="C1126" i="4"/>
  <c r="C1102" i="4"/>
  <c r="C1086" i="4"/>
  <c r="C1078" i="4"/>
  <c r="C1070" i="4"/>
  <c r="C1062" i="4"/>
  <c r="C1054" i="4"/>
  <c r="C1046" i="4"/>
  <c r="C1038" i="4"/>
  <c r="C1030" i="4"/>
  <c r="C1022" i="4"/>
  <c r="C1014" i="4"/>
  <c r="C1006" i="4"/>
  <c r="C998" i="4"/>
  <c r="C990" i="4"/>
  <c r="C982" i="4"/>
  <c r="C974" i="4"/>
  <c r="C966" i="4"/>
  <c r="C958" i="4"/>
  <c r="C950" i="4"/>
  <c r="C942" i="4"/>
  <c r="C934" i="4"/>
  <c r="C926" i="4"/>
  <c r="C918" i="4"/>
  <c r="C910" i="4"/>
  <c r="C902" i="4"/>
  <c r="C894" i="4"/>
  <c r="C886" i="4"/>
  <c r="C878" i="4"/>
  <c r="C870" i="4"/>
  <c r="C862" i="4"/>
  <c r="C854" i="4"/>
  <c r="C846" i="4"/>
  <c r="C838" i="4"/>
  <c r="C830" i="4"/>
  <c r="C822" i="4"/>
  <c r="C814" i="4"/>
  <c r="C806" i="4"/>
  <c r="C798" i="4"/>
  <c r="C790" i="4"/>
  <c r="C782" i="4"/>
  <c r="C774" i="4"/>
  <c r="C766" i="4"/>
  <c r="C758" i="4"/>
  <c r="C750" i="4"/>
  <c r="C742" i="4"/>
  <c r="C734" i="4"/>
  <c r="C726" i="4"/>
  <c r="C718" i="4"/>
  <c r="C710" i="4"/>
  <c r="C702" i="4"/>
  <c r="C694" i="4"/>
  <c r="C686" i="4"/>
  <c r="C678" i="4"/>
  <c r="C670" i="4"/>
  <c r="C662" i="4"/>
  <c r="C654" i="4"/>
  <c r="C646" i="4"/>
  <c r="C638" i="4"/>
  <c r="C630" i="4"/>
  <c r="C622" i="4"/>
  <c r="C614" i="4"/>
  <c r="C606" i="4"/>
  <c r="C598" i="4"/>
  <c r="C590" i="4"/>
  <c r="C582" i="4"/>
  <c r="C574" i="4"/>
  <c r="C566" i="4"/>
  <c r="C558" i="4"/>
  <c r="C550" i="4"/>
  <c r="C542" i="4"/>
  <c r="C534" i="4"/>
  <c r="C526" i="4"/>
  <c r="C518" i="4"/>
  <c r="C510" i="4"/>
  <c r="C502" i="4"/>
  <c r="C494" i="4"/>
  <c r="C486" i="4"/>
  <c r="C478" i="4"/>
  <c r="C470" i="4"/>
  <c r="C462" i="4"/>
  <c r="C454" i="4"/>
  <c r="C446" i="4"/>
  <c r="C438" i="4"/>
  <c r="C430" i="4"/>
  <c r="C422" i="4"/>
  <c r="C414" i="4"/>
  <c r="C406" i="4"/>
  <c r="C398" i="4"/>
  <c r="C390" i="4"/>
  <c r="C382" i="4"/>
  <c r="C374" i="4"/>
  <c r="C366" i="4"/>
  <c r="C358" i="4"/>
  <c r="C350" i="4"/>
  <c r="C342" i="4"/>
  <c r="C334" i="4"/>
  <c r="C326" i="4"/>
  <c r="C318" i="4"/>
  <c r="C310" i="4"/>
  <c r="C302" i="4"/>
  <c r="C294" i="4"/>
  <c r="C286" i="4"/>
  <c r="C278" i="4"/>
  <c r="C270" i="4"/>
  <c r="C262" i="4"/>
  <c r="C254" i="4"/>
  <c r="C246" i="4"/>
  <c r="C238" i="4"/>
  <c r="C230" i="4"/>
  <c r="C222" i="4"/>
  <c r="C214" i="4"/>
  <c r="C206" i="4"/>
  <c r="C198" i="4"/>
  <c r="C190" i="4"/>
  <c r="C182" i="4"/>
  <c r="C174" i="4"/>
  <c r="C166" i="4"/>
  <c r="C158" i="4"/>
  <c r="C150" i="4"/>
  <c r="C142" i="4"/>
  <c r="C134" i="4"/>
  <c r="C126" i="4"/>
  <c r="C118" i="4"/>
  <c r="C110" i="4"/>
  <c r="C102" i="4"/>
  <c r="C94" i="4"/>
  <c r="C86" i="4"/>
  <c r="C78" i="4"/>
  <c r="C70" i="4"/>
  <c r="C62" i="4"/>
  <c r="C54" i="4"/>
  <c r="C46" i="4"/>
  <c r="C38" i="4"/>
  <c r="C30" i="4"/>
  <c r="C22" i="4"/>
  <c r="C14" i="4"/>
  <c r="C6" i="4"/>
  <c r="C1134" i="4"/>
  <c r="C1118" i="4"/>
  <c r="C1165" i="4"/>
  <c r="C1157" i="4"/>
  <c r="C1149" i="4"/>
  <c r="C1141" i="4"/>
  <c r="C1133" i="4"/>
  <c r="C1125" i="4"/>
  <c r="C1117" i="4"/>
  <c r="C1109" i="4"/>
  <c r="C1101" i="4"/>
  <c r="C1093" i="4"/>
  <c r="C1085" i="4"/>
  <c r="C1077" i="4"/>
  <c r="C1069" i="4"/>
  <c r="C1061" i="4"/>
  <c r="C1053" i="4"/>
  <c r="C1045" i="4"/>
  <c r="C1037" i="4"/>
  <c r="C1029" i="4"/>
  <c r="C1021" i="4"/>
  <c r="C1013" i="4"/>
  <c r="C1005" i="4"/>
  <c r="C997" i="4"/>
  <c r="C989" i="4"/>
  <c r="C981" i="4"/>
  <c r="C973" i="4"/>
  <c r="C965" i="4"/>
  <c r="C957" i="4"/>
  <c r="C949" i="4"/>
  <c r="C941" i="4"/>
  <c r="C933" i="4"/>
  <c r="C925" i="4"/>
  <c r="C917" i="4"/>
  <c r="C909" i="4"/>
  <c r="C901" i="4"/>
  <c r="C893" i="4"/>
  <c r="C885" i="4"/>
  <c r="C877" i="4"/>
  <c r="C869" i="4"/>
  <c r="C861" i="4"/>
  <c r="C853" i="4"/>
  <c r="C845" i="4"/>
  <c r="C837" i="4"/>
  <c r="C829" i="4"/>
  <c r="C821" i="4"/>
  <c r="C813" i="4"/>
  <c r="C805" i="4"/>
  <c r="C797" i="4"/>
  <c r="C789" i="4"/>
  <c r="C781" i="4"/>
  <c r="C773" i="4"/>
  <c r="C765" i="4"/>
  <c r="C757" i="4"/>
  <c r="C749" i="4"/>
  <c r="C741" i="4"/>
  <c r="C733" i="4"/>
  <c r="C725" i="4"/>
  <c r="C717" i="4"/>
  <c r="C709" i="4"/>
  <c r="C701" i="4"/>
  <c r="C693" i="4"/>
  <c r="C685" i="4"/>
  <c r="C677" i="4"/>
  <c r="C669" i="4"/>
  <c r="C661" i="4"/>
  <c r="C653" i="4"/>
  <c r="C645" i="4"/>
  <c r="C637" i="4"/>
  <c r="C629" i="4"/>
  <c r="C621" i="4"/>
  <c r="C613" i="4"/>
  <c r="C605" i="4"/>
  <c r="C597" i="4"/>
  <c r="C589" i="4"/>
  <c r="C581" i="4"/>
  <c r="C573" i="4"/>
  <c r="C565" i="4"/>
  <c r="C557" i="4"/>
  <c r="C549" i="4"/>
  <c r="C541" i="4"/>
  <c r="C533" i="4"/>
  <c r="C525" i="4"/>
  <c r="C517" i="4"/>
  <c r="C509" i="4"/>
  <c r="C501" i="4"/>
  <c r="C493" i="4"/>
  <c r="C485" i="4"/>
  <c r="C477" i="4"/>
  <c r="C469" i="4"/>
  <c r="C461" i="4"/>
  <c r="C453" i="4"/>
  <c r="C445" i="4"/>
  <c r="C437" i="4"/>
  <c r="C429" i="4"/>
  <c r="C421" i="4"/>
  <c r="C413" i="4"/>
  <c r="C405" i="4"/>
  <c r="C397" i="4"/>
  <c r="C389" i="4"/>
  <c r="C381" i="4"/>
  <c r="C373" i="4"/>
  <c r="C365" i="4"/>
  <c r="C357" i="4"/>
  <c r="C349" i="4"/>
  <c r="C341" i="4"/>
  <c r="C333" i="4"/>
  <c r="C325" i="4"/>
  <c r="C317" i="4"/>
  <c r="C309" i="4"/>
  <c r="C301" i="4"/>
  <c r="C293" i="4"/>
  <c r="C285" i="4"/>
  <c r="C277" i="4"/>
  <c r="C269" i="4"/>
  <c r="C261" i="4"/>
  <c r="C253" i="4"/>
  <c r="C245" i="4"/>
  <c r="C237" i="4"/>
  <c r="C229" i="4"/>
  <c r="C221" i="4"/>
  <c r="C213" i="4"/>
  <c r="C205" i="4"/>
  <c r="C197" i="4"/>
  <c r="C189" i="4"/>
  <c r="C181" i="4"/>
  <c r="C173" i="4"/>
  <c r="C165" i="4"/>
  <c r="C157" i="4"/>
  <c r="C149" i="4"/>
  <c r="C141" i="4"/>
  <c r="C133" i="4"/>
  <c r="C125" i="4"/>
  <c r="C117" i="4"/>
  <c r="C109" i="4"/>
  <c r="C101" i="4"/>
  <c r="C93" i="4"/>
  <c r="C85" i="4"/>
  <c r="C77" i="4"/>
  <c r="C69" i="4"/>
  <c r="C61" i="4"/>
  <c r="C53" i="4"/>
  <c r="C45" i="4"/>
  <c r="C37" i="4"/>
  <c r="C29" i="4"/>
  <c r="C13" i="4"/>
  <c r="C1158" i="4"/>
  <c r="C1110" i="4"/>
  <c r="C1164" i="4"/>
  <c r="C1148" i="4"/>
  <c r="C1132" i="4"/>
  <c r="C1124" i="4"/>
  <c r="C1116" i="4"/>
  <c r="C1108" i="4"/>
  <c r="C1100" i="4"/>
  <c r="C1092" i="4"/>
  <c r="C1084" i="4"/>
  <c r="C1076" i="4"/>
  <c r="C1068" i="4"/>
  <c r="C1060" i="4"/>
  <c r="C1052" i="4"/>
  <c r="C1044" i="4"/>
  <c r="C1036" i="4"/>
  <c r="C1028" i="4"/>
  <c r="C1020" i="4"/>
  <c r="C1012" i="4"/>
  <c r="C1004" i="4"/>
  <c r="C996" i="4"/>
  <c r="C988" i="4"/>
  <c r="C980" i="4"/>
  <c r="C972" i="4"/>
  <c r="C964" i="4"/>
  <c r="C956" i="4"/>
  <c r="C948" i="4"/>
  <c r="C940" i="4"/>
  <c r="C932" i="4"/>
  <c r="C924" i="4"/>
  <c r="C916" i="4"/>
  <c r="C908" i="4"/>
  <c r="C900" i="4"/>
  <c r="C892" i="4"/>
  <c r="C884" i="4"/>
  <c r="C876" i="4"/>
  <c r="C868" i="4"/>
  <c r="C860" i="4"/>
  <c r="C852" i="4"/>
  <c r="C844" i="4"/>
  <c r="C836" i="4"/>
  <c r="C828" i="4"/>
  <c r="C820" i="4"/>
  <c r="C812" i="4"/>
  <c r="C804" i="4"/>
  <c r="C796" i="4"/>
  <c r="C788" i="4"/>
  <c r="C780" i="4"/>
  <c r="C772" i="4"/>
  <c r="C764" i="4"/>
  <c r="C756" i="4"/>
  <c r="C748" i="4"/>
  <c r="C740" i="4"/>
  <c r="C732" i="4"/>
  <c r="C724" i="4"/>
  <c r="C716" i="4"/>
  <c r="C708" i="4"/>
  <c r="C700" i="4"/>
  <c r="C692" i="4"/>
  <c r="C684" i="4"/>
  <c r="C676" i="4"/>
  <c r="C668" i="4"/>
  <c r="C660" i="4"/>
  <c r="C652" i="4"/>
  <c r="C644" i="4"/>
  <c r="C636" i="4"/>
  <c r="C628" i="4"/>
  <c r="C620" i="4"/>
  <c r="C612" i="4"/>
  <c r="C604" i="4"/>
  <c r="C596" i="4"/>
  <c r="C588" i="4"/>
  <c r="C580" i="4"/>
  <c r="C572" i="4"/>
  <c r="C564" i="4"/>
  <c r="C556" i="4"/>
  <c r="C548" i="4"/>
  <c r="C540" i="4"/>
  <c r="C532" i="4"/>
  <c r="C524" i="4"/>
  <c r="C516" i="4"/>
  <c r="C508" i="4"/>
  <c r="C500" i="4"/>
  <c r="C492" i="4"/>
  <c r="C484" i="4"/>
  <c r="C476" i="4"/>
  <c r="C468" i="4"/>
  <c r="C460" i="4"/>
  <c r="C452" i="4"/>
  <c r="C444" i="4"/>
  <c r="C436" i="4"/>
  <c r="C428" i="4"/>
  <c r="C420" i="4"/>
  <c r="C412" i="4"/>
  <c r="C404" i="4"/>
  <c r="C396" i="4"/>
  <c r="C388" i="4"/>
  <c r="C380" i="4"/>
  <c r="C372" i="4"/>
  <c r="C364" i="4"/>
  <c r="C356" i="4"/>
  <c r="C348" i="4"/>
  <c r="C340" i="4"/>
  <c r="C332" i="4"/>
  <c r="C324" i="4"/>
  <c r="C316" i="4"/>
  <c r="C308" i="4"/>
  <c r="C300" i="4"/>
  <c r="C292" i="4"/>
  <c r="C284" i="4"/>
  <c r="C276" i="4"/>
  <c r="C268" i="4"/>
  <c r="C260" i="4"/>
  <c r="C252" i="4"/>
  <c r="C244" i="4"/>
  <c r="C236" i="4"/>
  <c r="C228" i="4"/>
  <c r="C220" i="4"/>
  <c r="C212" i="4"/>
  <c r="C204" i="4"/>
  <c r="C196" i="4"/>
  <c r="C188" i="4"/>
  <c r="C180" i="4"/>
  <c r="C172" i="4"/>
  <c r="C164" i="4"/>
  <c r="C156" i="4"/>
  <c r="C148" i="4"/>
  <c r="C140" i="4"/>
  <c r="C132" i="4"/>
  <c r="C124" i="4"/>
  <c r="C116" i="4"/>
  <c r="C108" i="4"/>
  <c r="C100" i="4"/>
  <c r="C92" i="4"/>
  <c r="C84" i="4"/>
  <c r="C76" i="4"/>
  <c r="C68" i="4"/>
  <c r="C60" i="4"/>
  <c r="C52" i="4"/>
  <c r="C44" i="4"/>
  <c r="C36" i="4"/>
  <c r="C28" i="4"/>
  <c r="C20" i="4"/>
  <c r="C12" i="4"/>
  <c r="C1142" i="4"/>
  <c r="C1094" i="4"/>
  <c r="C1156" i="4"/>
  <c r="C1140" i="4"/>
  <c r="C1163" i="4"/>
  <c r="C1155" i="4"/>
  <c r="C1147" i="4"/>
  <c r="C1139" i="4"/>
  <c r="C1131" i="4"/>
  <c r="C1123" i="4"/>
  <c r="C1115" i="4"/>
  <c r="C1107" i="4"/>
  <c r="C1099" i="4"/>
  <c r="C1091" i="4"/>
  <c r="C1083" i="4"/>
  <c r="C1075" i="4"/>
  <c r="C1067" i="4"/>
  <c r="C1059" i="4"/>
  <c r="C1051" i="4"/>
  <c r="C1043" i="4"/>
  <c r="C1035" i="4"/>
  <c r="C1027" i="4"/>
  <c r="C1019" i="4"/>
  <c r="C1011" i="4"/>
  <c r="C1003" i="4"/>
  <c r="C995" i="4"/>
  <c r="C987" i="4"/>
  <c r="C979" i="4"/>
  <c r="C971" i="4"/>
  <c r="C963" i="4"/>
  <c r="C955" i="4"/>
  <c r="C947" i="4"/>
  <c r="C939" i="4"/>
  <c r="C931" i="4"/>
  <c r="C923" i="4"/>
  <c r="C915" i="4"/>
  <c r="C907" i="4"/>
  <c r="C899" i="4"/>
  <c r="C891" i="4"/>
  <c r="C883" i="4"/>
  <c r="C875" i="4"/>
  <c r="C867" i="4"/>
  <c r="C859" i="4"/>
  <c r="C851" i="4"/>
  <c r="C843" i="4"/>
  <c r="C835" i="4"/>
  <c r="C827" i="4"/>
  <c r="C819" i="4"/>
  <c r="C811" i="4"/>
  <c r="C803" i="4"/>
  <c r="C795" i="4"/>
  <c r="C787" i="4"/>
  <c r="C779" i="4"/>
  <c r="C771" i="4"/>
  <c r="C763" i="4"/>
  <c r="C755" i="4"/>
  <c r="C747" i="4"/>
  <c r="C739" i="4"/>
  <c r="C731" i="4"/>
  <c r="C723" i="4"/>
  <c r="C715" i="4"/>
  <c r="C707" i="4"/>
  <c r="C699" i="4"/>
  <c r="C691" i="4"/>
  <c r="C683" i="4"/>
  <c r="C675" i="4"/>
  <c r="C667" i="4"/>
  <c r="C659" i="4"/>
  <c r="C651" i="4"/>
  <c r="C643" i="4"/>
  <c r="C635" i="4"/>
  <c r="C627" i="4"/>
  <c r="C619" i="4"/>
  <c r="C611" i="4"/>
  <c r="C603" i="4"/>
  <c r="C595" i="4"/>
  <c r="C587" i="4"/>
  <c r="C579" i="4"/>
  <c r="C571" i="4"/>
  <c r="C563" i="4"/>
  <c r="C555" i="4"/>
  <c r="C547" i="4"/>
  <c r="C539" i="4"/>
  <c r="C531" i="4"/>
  <c r="C523" i="4"/>
  <c r="C515" i="4"/>
  <c r="C507" i="4"/>
  <c r="C499" i="4"/>
  <c r="C491" i="4"/>
  <c r="C483" i="4"/>
  <c r="C475" i="4"/>
  <c r="C467" i="4"/>
  <c r="C459" i="4"/>
  <c r="C451" i="4"/>
  <c r="C443" i="4"/>
  <c r="C435" i="4"/>
  <c r="C427" i="4"/>
  <c r="C419" i="4"/>
  <c r="C411" i="4"/>
  <c r="C403" i="4"/>
  <c r="C395" i="4"/>
  <c r="C387" i="4"/>
  <c r="C379" i="4"/>
  <c r="C371" i="4"/>
  <c r="C363" i="4"/>
  <c r="C355" i="4"/>
  <c r="C347" i="4"/>
  <c r="C339" i="4"/>
  <c r="C331" i="4"/>
  <c r="C323" i="4"/>
  <c r="C315" i="4"/>
  <c r="C307" i="4"/>
  <c r="C299" i="4"/>
  <c r="C291" i="4"/>
  <c r="C283" i="4"/>
  <c r="C275" i="4"/>
  <c r="C267" i="4"/>
  <c r="C259" i="4"/>
  <c r="C251" i="4"/>
  <c r="C243" i="4"/>
  <c r="C235" i="4"/>
  <c r="C227" i="4"/>
  <c r="C219" i="4"/>
  <c r="C211" i="4"/>
  <c r="C203" i="4"/>
  <c r="C195" i="4"/>
  <c r="C187" i="4"/>
  <c r="C179" i="4"/>
  <c r="C171" i="4"/>
  <c r="C163" i="4"/>
  <c r="C155" i="4"/>
  <c r="C147" i="4"/>
  <c r="C139" i="4"/>
  <c r="C131" i="4"/>
  <c r="C123" i="4"/>
  <c r="C115" i="4"/>
  <c r="C107" i="4"/>
  <c r="C99" i="4"/>
  <c r="C91" i="4"/>
  <c r="C83" i="4"/>
  <c r="C75" i="4"/>
  <c r="C67" i="4"/>
  <c r="C59" i="4"/>
  <c r="C51" i="4"/>
  <c r="C43" i="4"/>
  <c r="C35" i="4"/>
  <c r="C27" i="4"/>
  <c r="C19" i="4"/>
  <c r="C11" i="4"/>
  <c r="AH12" i="4"/>
  <c r="AH11" i="4"/>
  <c r="AH13" i="4"/>
  <c r="U1109" i="4"/>
  <c r="U1101" i="4"/>
  <c r="U1093" i="4"/>
  <c r="U1085" i="4"/>
  <c r="U1077" i="4"/>
  <c r="U1005" i="4"/>
  <c r="U981" i="4"/>
  <c r="U965" i="4"/>
  <c r="U949" i="4"/>
  <c r="U941" i="4"/>
  <c r="U933" i="4"/>
  <c r="U925" i="4"/>
  <c r="U917" i="4"/>
  <c r="U893" i="4"/>
  <c r="U853" i="4"/>
  <c r="U837" i="4"/>
  <c r="U781" i="4"/>
  <c r="U765" i="4"/>
  <c r="U749" i="4"/>
  <c r="U725" i="4"/>
  <c r="U653" i="4"/>
  <c r="U637" i="4"/>
  <c r="U629" i="4"/>
  <c r="U573" i="4"/>
  <c r="U565" i="4"/>
  <c r="U557" i="4"/>
  <c r="U541" i="4"/>
  <c r="U485" i="4"/>
  <c r="U477" i="4"/>
  <c r="U453" i="4"/>
  <c r="U397" i="4"/>
  <c r="U389" i="4"/>
  <c r="U357" i="4"/>
  <c r="U349" i="4"/>
  <c r="U333" i="4"/>
  <c r="U325" i="4"/>
  <c r="U269" i="4"/>
  <c r="U253" i="4"/>
  <c r="U245" i="4"/>
  <c r="U237" i="4"/>
  <c r="U181" i="4"/>
  <c r="U173" i="4"/>
  <c r="U141" i="4"/>
  <c r="U93" i="4"/>
  <c r="U69" i="4"/>
  <c r="U29" i="4"/>
  <c r="U1132" i="4"/>
  <c r="U1100" i="4"/>
  <c r="U1084" i="4"/>
  <c r="U1036" i="4"/>
  <c r="U1004" i="4"/>
  <c r="U948" i="4"/>
  <c r="U940" i="4"/>
  <c r="U916" i="4"/>
  <c r="U900" i="4"/>
  <c r="U884" i="4"/>
  <c r="U780" i="4"/>
  <c r="U772" i="4"/>
  <c r="U764" i="4"/>
  <c r="U756" i="4"/>
  <c r="U660" i="4"/>
  <c r="U652" i="4"/>
  <c r="U636" i="4"/>
  <c r="U580" i="4"/>
  <c r="U572" i="4"/>
  <c r="U556" i="4"/>
  <c r="U540" i="4"/>
  <c r="U484" i="4"/>
  <c r="U468" i="4"/>
  <c r="U460" i="4"/>
  <c r="U444" i="4"/>
  <c r="U436" i="4"/>
  <c r="U412" i="4"/>
  <c r="U396" i="4"/>
  <c r="U308" i="4"/>
  <c r="U300" i="4"/>
  <c r="U284" i="4"/>
  <c r="U260" i="4"/>
  <c r="U252" i="4"/>
  <c r="U140" i="4"/>
  <c r="U116" i="4"/>
  <c r="U84" i="4"/>
  <c r="U76" i="4"/>
  <c r="U1115" i="4"/>
  <c r="U1083" i="4"/>
  <c r="U995" i="4"/>
  <c r="U987" i="4"/>
  <c r="U971" i="4"/>
  <c r="U947" i="4"/>
  <c r="U939" i="4"/>
  <c r="U899" i="4"/>
  <c r="U851" i="4"/>
  <c r="U763" i="4"/>
  <c r="U747" i="4"/>
  <c r="U635" i="4"/>
  <c r="U611" i="4"/>
  <c r="U595" i="4"/>
  <c r="U587" i="4"/>
  <c r="U579" i="4"/>
  <c r="U547" i="4"/>
  <c r="U483" i="4"/>
  <c r="U475" i="4"/>
  <c r="U467" i="4"/>
  <c r="U459" i="4"/>
  <c r="U411" i="4"/>
  <c r="U387" i="4"/>
  <c r="U331" i="4"/>
  <c r="U251" i="4"/>
  <c r="U203" i="4"/>
  <c r="U187" i="4"/>
  <c r="U179" i="4"/>
  <c r="U123" i="4"/>
  <c r="U115" i="4"/>
  <c r="U91" i="4"/>
  <c r="U83" i="4"/>
  <c r="U27" i="4"/>
  <c r="U1130" i="4"/>
  <c r="U1098" i="4"/>
  <c r="U1058" i="4"/>
  <c r="U1026" i="4"/>
  <c r="U994" i="4"/>
  <c r="U954" i="4"/>
  <c r="U938" i="4"/>
  <c r="U914" i="4"/>
  <c r="U898" i="4"/>
  <c r="U890" i="4"/>
  <c r="U826" i="4"/>
  <c r="U786" i="4"/>
  <c r="U762" i="4"/>
  <c r="U730" i="4"/>
  <c r="U698" i="4"/>
  <c r="U650" i="4"/>
  <c r="U634" i="4"/>
  <c r="U570" i="4"/>
  <c r="U538" i="4"/>
  <c r="U490" i="4"/>
  <c r="U474" i="4"/>
  <c r="U458" i="4"/>
  <c r="U370" i="4"/>
  <c r="U354" i="4"/>
  <c r="U338" i="4"/>
  <c r="U306" i="4"/>
  <c r="U274" i="4"/>
  <c r="U250" i="4"/>
  <c r="U226" i="4"/>
  <c r="U186" i="4"/>
  <c r="U138" i="4"/>
  <c r="U122" i="4"/>
  <c r="U90" i="4"/>
  <c r="U82" i="4"/>
  <c r="U66" i="4"/>
  <c r="U1105" i="4"/>
  <c r="U1089" i="4"/>
  <c r="U1081" i="4"/>
  <c r="U1033" i="4"/>
  <c r="U1025" i="4"/>
  <c r="U993" i="4"/>
  <c r="U969" i="4"/>
  <c r="U961" i="4"/>
  <c r="U897" i="4"/>
  <c r="U809" i="4"/>
  <c r="U785" i="4"/>
  <c r="U769" i="4"/>
  <c r="U761" i="4"/>
  <c r="U729" i="4"/>
  <c r="U657" i="4"/>
  <c r="U641" i="4"/>
  <c r="U633" i="4"/>
  <c r="U593" i="4"/>
  <c r="U577" i="4"/>
  <c r="U545" i="4"/>
  <c r="U489" i="4"/>
  <c r="U473" i="4"/>
  <c r="U457" i="4"/>
  <c r="U449" i="4"/>
  <c r="U433" i="4"/>
  <c r="U353" i="4"/>
  <c r="U249" i="4"/>
  <c r="U233" i="4"/>
  <c r="U185" i="4"/>
  <c r="U177" i="4"/>
  <c r="U105" i="4"/>
  <c r="U89" i="4"/>
  <c r="U81" i="4"/>
  <c r="U49" i="4"/>
  <c r="U1096" i="4"/>
  <c r="U1072" i="4"/>
  <c r="U1008" i="4"/>
  <c r="U912" i="4"/>
  <c r="U896" i="4"/>
  <c r="U888" i="4"/>
  <c r="U792" i="4"/>
  <c r="U768" i="4"/>
  <c r="U760" i="4"/>
  <c r="U752" i="4"/>
  <c r="U608" i="4"/>
  <c r="U600" i="4"/>
  <c r="U576" i="4"/>
  <c r="U552" i="4"/>
  <c r="U488" i="4"/>
  <c r="U480" i="4"/>
  <c r="U472" i="4"/>
  <c r="U456" i="4"/>
  <c r="U432" i="4"/>
  <c r="U408" i="4"/>
  <c r="U352" i="4"/>
  <c r="U304" i="4"/>
  <c r="U264" i="4"/>
  <c r="U248" i="4"/>
  <c r="U240" i="4"/>
  <c r="U224" i="4"/>
  <c r="U184" i="4"/>
  <c r="U176" i="4"/>
  <c r="U152" i="4"/>
  <c r="U136" i="4"/>
  <c r="U80" i="4"/>
  <c r="U48" i="4"/>
  <c r="U1111" i="4"/>
  <c r="U1095" i="4"/>
  <c r="U1071" i="4"/>
  <c r="U967" i="4"/>
  <c r="U935" i="4"/>
  <c r="U895" i="4"/>
  <c r="U879" i="4"/>
  <c r="U847" i="4"/>
  <c r="U839" i="4"/>
  <c r="U759" i="4"/>
  <c r="U751" i="4"/>
  <c r="U647" i="4"/>
  <c r="U599" i="4"/>
  <c r="U575" i="4"/>
  <c r="U535" i="4"/>
  <c r="U487" i="4"/>
  <c r="U479" i="4"/>
  <c r="U455" i="4"/>
  <c r="U447" i="4"/>
  <c r="U439" i="4"/>
  <c r="U431" i="4"/>
  <c r="U407" i="4"/>
  <c r="U383" i="4"/>
  <c r="U359" i="4"/>
  <c r="U351" i="4"/>
  <c r="U247" i="4"/>
  <c r="U231" i="4"/>
  <c r="U175" i="4"/>
  <c r="U151" i="4"/>
  <c r="U119" i="4"/>
  <c r="U87" i="4"/>
  <c r="U63" i="4"/>
  <c r="U55" i="4"/>
  <c r="U31" i="4"/>
  <c r="U23" i="4"/>
  <c r="U7" i="4"/>
  <c r="U1086" i="4"/>
  <c r="U1038" i="4"/>
  <c r="U982" i="4"/>
  <c r="U950" i="4"/>
  <c r="U934" i="4"/>
  <c r="U918" i="4"/>
  <c r="U878" i="4"/>
  <c r="U790" i="4"/>
  <c r="U774" i="4"/>
  <c r="U758" i="4"/>
  <c r="U750" i="4"/>
  <c r="U678" i="4"/>
  <c r="U662" i="4"/>
  <c r="U638" i="4"/>
  <c r="U622" i="4"/>
  <c r="U582" i="4"/>
  <c r="U574" i="4"/>
  <c r="U486" i="4"/>
  <c r="U478" i="4"/>
  <c r="U470" i="4"/>
  <c r="U462" i="4"/>
  <c r="U454" i="4"/>
  <c r="U446" i="4"/>
  <c r="U382" i="4"/>
  <c r="U310" i="4"/>
  <c r="U286" i="4"/>
  <c r="U278" i="4"/>
  <c r="U270" i="4"/>
  <c r="U254" i="4"/>
  <c r="U230" i="4"/>
  <c r="U182" i="4"/>
  <c r="U174" i="4"/>
  <c r="U166" i="4"/>
  <c r="U134" i="4"/>
  <c r="U102" i="4"/>
  <c r="U86" i="4"/>
  <c r="U62" i="4"/>
  <c r="U30" i="4"/>
  <c r="U14" i="4"/>
  <c r="AH27" i="4" l="1"/>
  <c r="AG27" i="4" a="1"/>
  <c r="AG27" i="4" s="1"/>
  <c r="AH28" i="4"/>
  <c r="AM27" i="4" a="1"/>
  <c r="AM27" i="4" s="1"/>
  <c r="AG33" i="4" a="1"/>
  <c r="AG33" i="4" s="1"/>
  <c r="AH50" i="4" a="1"/>
  <c r="AH50" i="4" s="1"/>
  <c r="AH70" i="4" a="1"/>
  <c r="AH70" i="4" s="1"/>
  <c r="AH71" i="4" a="1"/>
  <c r="AH71" i="4" s="1"/>
  <c r="AH57" i="4" a="1"/>
  <c r="AH57" i="4" s="1"/>
  <c r="AH58" i="4" a="1"/>
  <c r="AH58" i="4" s="1"/>
  <c r="AH63" i="4" a="1"/>
  <c r="AH63" i="4" s="1"/>
  <c r="AH64" i="4" a="1"/>
  <c r="AH64" i="4" s="1"/>
  <c r="AH65" i="4" a="1"/>
  <c r="AH65" i="4" s="1"/>
  <c r="AH41" i="4" a="1"/>
  <c r="AH41" i="4" s="1"/>
  <c r="AH40" i="4" a="1"/>
  <c r="AH40" i="4" s="1"/>
  <c r="AJ27" i="4"/>
  <c r="AI27" i="4"/>
  <c r="AH29" i="4"/>
  <c r="AJ30" i="4"/>
  <c r="AI30" i="4"/>
  <c r="AH30" i="4"/>
  <c r="AI29" i="4"/>
  <c r="AJ28" i="4"/>
  <c r="AJ29" i="4"/>
  <c r="AI28" i="4"/>
  <c r="AI16" i="4"/>
  <c r="AH18" i="4"/>
  <c r="AJ16" i="4"/>
  <c r="AI17" i="4"/>
  <c r="AJ18" i="4"/>
  <c r="AI18" i="4"/>
  <c r="AJ17" i="4"/>
  <c r="AI11" i="4"/>
  <c r="AI13" i="4"/>
  <c r="AI12" i="4"/>
  <c r="AH33" i="4" l="1"/>
  <c r="AH22" i="4"/>
  <c r="AR30" i="4"/>
  <c r="AJ36" i="4"/>
  <c r="AP28" i="4"/>
  <c r="AH34" i="4"/>
  <c r="AP29" i="4"/>
  <c r="AH35" i="4"/>
  <c r="AI34" i="4"/>
  <c r="AQ28" i="4"/>
  <c r="AJ35" i="4"/>
  <c r="AR29" i="4"/>
  <c r="AP27" i="4"/>
  <c r="AR28" i="4"/>
  <c r="AJ34" i="4"/>
  <c r="AQ27" i="4"/>
  <c r="AI33" i="4"/>
  <c r="AQ29" i="4"/>
  <c r="AI35" i="4"/>
  <c r="AR27" i="4"/>
  <c r="AJ33" i="4"/>
  <c r="AP30" i="4"/>
  <c r="AH36" i="4"/>
  <c r="AQ30" i="4"/>
  <c r="AI36" i="4"/>
  <c r="AH51" i="4" a="1"/>
  <c r="AH51" i="4" s="1"/>
  <c r="AH52" i="4" a="1"/>
  <c r="AH52" i="4" s="1"/>
  <c r="AJ22" i="4"/>
  <c r="AJ23" i="4"/>
  <c r="AI23" i="4"/>
  <c r="AH23" i="4"/>
  <c r="AI22" i="4"/>
  <c r="AJ21" i="4"/>
  <c r="AI21" i="4"/>
  <c r="AH2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<sst xmlns="http://schemas.openxmlformats.org/spreadsheetml/2006/main" count="6773" uniqueCount="469">
  <si>
    <t>Consumer_ID</t>
  </si>
  <si>
    <t>City</t>
  </si>
  <si>
    <t>State</t>
  </si>
  <si>
    <t>Country</t>
  </si>
  <si>
    <t>Latitude</t>
  </si>
  <si>
    <t>Longitude</t>
  </si>
  <si>
    <t>Smoker</t>
  </si>
  <si>
    <t>Drink_Level</t>
  </si>
  <si>
    <t>Transportation_Method</t>
  </si>
  <si>
    <t>Marital_Status</t>
  </si>
  <si>
    <t>Children</t>
  </si>
  <si>
    <t>Age</t>
  </si>
  <si>
    <t>Occupation</t>
  </si>
  <si>
    <t>Budget</t>
  </si>
  <si>
    <t>U1001</t>
  </si>
  <si>
    <t>San Luis Potosi</t>
  </si>
  <si>
    <t>Mexico</t>
  </si>
  <si>
    <t>No</t>
  </si>
  <si>
    <t>Abstemious</t>
  </si>
  <si>
    <t>On Foot</t>
  </si>
  <si>
    <t>Single</t>
  </si>
  <si>
    <t>Independent</t>
  </si>
  <si>
    <t>Student</t>
  </si>
  <si>
    <t>Medium</t>
  </si>
  <si>
    <t>U1002</t>
  </si>
  <si>
    <t>Public</t>
  </si>
  <si>
    <t>Low</t>
  </si>
  <si>
    <t>U1003</t>
  </si>
  <si>
    <t>Social Drinker</t>
  </si>
  <si>
    <t>U1004</t>
  </si>
  <si>
    <t>Cuernavaca</t>
  </si>
  <si>
    <t>Morelos</t>
  </si>
  <si>
    <t>Employed</t>
  </si>
  <si>
    <t>U1005</t>
  </si>
  <si>
    <t>U1006</t>
  </si>
  <si>
    <t>Yes</t>
  </si>
  <si>
    <t>Car</t>
  </si>
  <si>
    <t>U1007</t>
  </si>
  <si>
    <t>Casual Drinker</t>
  </si>
  <si>
    <t>U1008</t>
  </si>
  <si>
    <t>U1009</t>
  </si>
  <si>
    <t>Kids</t>
  </si>
  <si>
    <t>U1010</t>
  </si>
  <si>
    <t>Married</t>
  </si>
  <si>
    <t>U1011</t>
  </si>
  <si>
    <t>Ciudad Victoria</t>
  </si>
  <si>
    <t>Tamaulipas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</si>
  <si>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</si>
  <si>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</si>
  <si>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</si>
  <si>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</si>
  <si>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</si>
  <si>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</si>
  <si>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</si>
  <si>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</si>
  <si>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</si>
  <si>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</si>
  <si>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Dependent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</si>
  <si>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</si>
  <si>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</si>
  <si>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</si>
  <si>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</si>
  <si>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</si>
  <si>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</si>
  <si>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</si>
  <si>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</si>
  <si>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</si>
  <si>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</si>
  <si>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Unemployed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</si>
  <si>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</si>
  <si>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</si>
  <si>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</si>
  <si>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</si>
  <si>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</si>
  <si>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</si>
  <si>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</si>
  <si>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</si>
  <si>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</si>
  <si>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</si>
  <si>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</si>
  <si>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High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</si>
  <si>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</si>
  <si>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</si>
  <si>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</si>
  <si>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</si>
  <si>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</si>
  <si>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</si>
  <si>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</si>
  <si>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</si>
  <si>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</si>
  <si>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</si>
  <si>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</si>
  <si>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</si>
  <si>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</si>
  <si>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</si>
  <si>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</si>
  <si>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</si>
  <si>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</si>
  <si>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Jiutepec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</si>
  <si>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</si>
  <si>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</si>
  <si>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</si>
  <si>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</si>
  <si>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</si>
  <si>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</si>
  <si>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</si>
  <si>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</si>
  <si>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</si>
  <si>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</si>
  <si>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</si>
  <si>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</si>
  <si>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</si>
  <si>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</si>
  <si>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</si>
  <si>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</si>
  <si>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</si>
  <si>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</si>
  <si>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</si>
  <si>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</si>
  <si>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</si>
  <si>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</si>
  <si>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</si>
  <si>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</si>
  <si>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</si>
  <si>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</si>
  <si>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</si>
  <si>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</si>
  <si>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</si>
  <si>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</si>
  <si>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</si>
  <si>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</si>
  <si>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</si>
  <si>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</si>
  <si>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</si>
  <si>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</si>
  <si>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</si>
  <si>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</si>
  <si>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</si>
  <si>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</si>
  <si>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</si>
  <si>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</si>
  <si>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</si>
  <si>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</si>
  <si>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</si>
  <si>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</si>
  <si>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</si>
  <si>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</si>
  <si>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</si>
  <si>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</si>
  <si>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</si>
  <si>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</si>
  <si>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</si>
  <si>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</si>
  <si>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</si>
  <si>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</si>
  <si>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</si>
  <si>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</si>
  <si>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</si>
  <si>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</si>
  <si>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</si>
  <si>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</si>
  <si>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</si>
  <si>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</si>
  <si>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</si>
  <si>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</si>
  <si>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</si>
  <si>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</si>
  <si>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</si>
  <si>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</si>
  <si>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</si>
  <si>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</si>
  <si>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</si>
  <si>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</si>
  <si>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</si>
  <si>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</si>
  <si>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</si>
  <si>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</si>
  <si>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</si>
  <si>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Preferred_Cuisine</t>
  </si>
  <si>
    <t>American</t>
  </si>
  <si>
    <t>Mexican</t>
  </si>
  <si>
    <t>Bakery</t>
  </si>
  <si>
    <t>Breakfast</t>
  </si>
  <si>
    <t>Japanese</t>
  </si>
  <si>
    <t>Contemporary</t>
  </si>
  <si>
    <t>Bagels</t>
  </si>
  <si>
    <t>Coffee Shop</t>
  </si>
  <si>
    <t>Continental</t>
  </si>
  <si>
    <t>Cafeteria</t>
  </si>
  <si>
    <t>Family</t>
  </si>
  <si>
    <t>Juice</t>
  </si>
  <si>
    <t>Hawaiian</t>
  </si>
  <si>
    <t>Hot Dogs</t>
  </si>
  <si>
    <t>Latin American</t>
  </si>
  <si>
    <t>Korean</t>
  </si>
  <si>
    <t>Italian</t>
  </si>
  <si>
    <t>Diner</t>
  </si>
  <si>
    <t>Fast Food</t>
  </si>
  <si>
    <t>Deli</t>
  </si>
  <si>
    <t>Regional</t>
  </si>
  <si>
    <t>Fusion</t>
  </si>
  <si>
    <t>Portuguese</t>
  </si>
  <si>
    <t>Indian</t>
  </si>
  <si>
    <t>Eastern European</t>
  </si>
  <si>
    <t>Lebanese</t>
  </si>
  <si>
    <t>Moroccan</t>
  </si>
  <si>
    <t>Barbecue</t>
  </si>
  <si>
    <t>Polynesian</t>
  </si>
  <si>
    <t>Polish</t>
  </si>
  <si>
    <t>Chinese</t>
  </si>
  <si>
    <t>Pizzeria</t>
  </si>
  <si>
    <t>Burgers</t>
  </si>
  <si>
    <t>Afghan</t>
  </si>
  <si>
    <t>Middle Eastern</t>
  </si>
  <si>
    <t>Mongolian</t>
  </si>
  <si>
    <t>Bar</t>
  </si>
  <si>
    <t>Cuban</t>
  </si>
  <si>
    <t>Tex Mex</t>
  </si>
  <si>
    <t>Spanish</t>
  </si>
  <si>
    <t>Soup</t>
  </si>
  <si>
    <t>Sushi</t>
  </si>
  <si>
    <t>Game</t>
  </si>
  <si>
    <t>Doughnuts</t>
  </si>
  <si>
    <t>Australian</t>
  </si>
  <si>
    <t>Asian</t>
  </si>
  <si>
    <t>Ice Cream</t>
  </si>
  <si>
    <t>Seafood</t>
  </si>
  <si>
    <t>Turkish</t>
  </si>
  <si>
    <t>Organic</t>
  </si>
  <si>
    <t>Steaks</t>
  </si>
  <si>
    <t>Mediterranean</t>
  </si>
  <si>
    <t>British</t>
  </si>
  <si>
    <t>Austrian</t>
  </si>
  <si>
    <t>Israeli</t>
  </si>
  <si>
    <t>Russian</t>
  </si>
  <si>
    <t>Malaysian</t>
  </si>
  <si>
    <t>Vegetarian</t>
  </si>
  <si>
    <t>Peruvian</t>
  </si>
  <si>
    <t>Tapas</t>
  </si>
  <si>
    <t>Eclectic</t>
  </si>
  <si>
    <t>African</t>
  </si>
  <si>
    <t>Basque</t>
  </si>
  <si>
    <t>Canadian</t>
  </si>
  <si>
    <t>Irish</t>
  </si>
  <si>
    <t>Southwestern</t>
  </si>
  <si>
    <t>Tea House</t>
  </si>
  <si>
    <t>International</t>
  </si>
  <si>
    <t>Pacific</t>
  </si>
  <si>
    <t>German</t>
  </si>
  <si>
    <t>Persian</t>
  </si>
  <si>
    <t>Ethiopian</t>
  </si>
  <si>
    <t>Romanian</t>
  </si>
  <si>
    <t>Cambodian</t>
  </si>
  <si>
    <t>Tunisian</t>
  </si>
  <si>
    <t>Filipino</t>
  </si>
  <si>
    <t>Dim Sum</t>
  </si>
  <si>
    <t>Greek</t>
  </si>
  <si>
    <t>Thai</t>
  </si>
  <si>
    <t>Swiss</t>
  </si>
  <si>
    <t>Cajun</t>
  </si>
  <si>
    <t>Armenian</t>
  </si>
  <si>
    <t>Indigenous</t>
  </si>
  <si>
    <t>Brewery</t>
  </si>
  <si>
    <t>Caribbean</t>
  </si>
  <si>
    <t>Indonesian</t>
  </si>
  <si>
    <t>Hungarian</t>
  </si>
  <si>
    <t>Dutch</t>
  </si>
  <si>
    <t>Kosher</t>
  </si>
  <si>
    <t>Fine_Dining</t>
  </si>
  <si>
    <t>Jamaican</t>
  </si>
  <si>
    <t>Tibetan</t>
  </si>
  <si>
    <t>Burmese</t>
  </si>
  <si>
    <t>California</t>
  </si>
  <si>
    <t>Scandinavian</t>
  </si>
  <si>
    <t>Chilean</t>
  </si>
  <si>
    <t>North African</t>
  </si>
  <si>
    <t>Vietnamese</t>
  </si>
  <si>
    <t>French</t>
  </si>
  <si>
    <t>Brazilian</t>
  </si>
  <si>
    <t>Southern</t>
  </si>
  <si>
    <t>Restaurant_ID</t>
  </si>
  <si>
    <t>Overall_Rating</t>
  </si>
  <si>
    <t>Food_Rating</t>
  </si>
  <si>
    <t>Service_Rating</t>
  </si>
  <si>
    <t>Cuisine</t>
  </si>
  <si>
    <t>Name</t>
  </si>
  <si>
    <t>Zip_Code</t>
  </si>
  <si>
    <t>Alcohol_Service</t>
  </si>
  <si>
    <t>Smoking_Allowed</t>
  </si>
  <si>
    <t>Price</t>
  </si>
  <si>
    <t>Franchise</t>
  </si>
  <si>
    <t>Area</t>
  </si>
  <si>
    <t>Parking</t>
  </si>
  <si>
    <t>Puesto de Gorditas</t>
  </si>
  <si>
    <t>None</t>
  </si>
  <si>
    <t>Open</t>
  </si>
  <si>
    <t>Cafe Ambar</t>
  </si>
  <si>
    <t>Closed</t>
  </si>
  <si>
    <t>Church's</t>
  </si>
  <si>
    <t>Cafe Chaires</t>
  </si>
  <si>
    <t>McDonalds Centro</t>
  </si>
  <si>
    <t>Gorditas Doña Tota</t>
  </si>
  <si>
    <t>Tacos De Barbacoa Enfrente Del Tec</t>
  </si>
  <si>
    <t>Hamburguesas La Perica</t>
  </si>
  <si>
    <t>Pollo Frito Buenos Aires</t>
  </si>
  <si>
    <t>Carnitas Mata</t>
  </si>
  <si>
    <t>La Perica Hamburguesa</t>
  </si>
  <si>
    <t>Palomo Tec</t>
  </si>
  <si>
    <t>Carnitas Mata  Calle 16 de Septiembre</t>
  </si>
  <si>
    <t>Carnitas Mata Calle Emilio Portes Gil</t>
  </si>
  <si>
    <t>Tacos Abi</t>
  </si>
  <si>
    <t>Tacos Correcaminos</t>
  </si>
  <si>
    <t>Little Pizza Emilio Portes Gil</t>
  </si>
  <si>
    <t>Tacos El Guero</t>
  </si>
  <si>
    <t>Gorditas Dona Tota</t>
  </si>
  <si>
    <t>Tacos De La Estacion</t>
  </si>
  <si>
    <t>Tortas Hawaii</t>
  </si>
  <si>
    <t>Gordas De Morales</t>
  </si>
  <si>
    <t>Full Bar</t>
  </si>
  <si>
    <t>Smoking Section</t>
  </si>
  <si>
    <t xml:space="preserve">Taqueria El Amigo </t>
  </si>
  <si>
    <t>Little Caesars</t>
  </si>
  <si>
    <t>Carreton De Flautas Y Migadas</t>
  </si>
  <si>
    <t>Cabana Huasteca</t>
  </si>
  <si>
    <t>La Estrella De Dimas</t>
  </si>
  <si>
    <t>Mikasa</t>
  </si>
  <si>
    <t>Wine &amp; Beer</t>
  </si>
  <si>
    <t>Restaurant Familiar El Chino</t>
  </si>
  <si>
    <t>Mariscos Tia Licha</t>
  </si>
  <si>
    <t>El Cotorreo</t>
  </si>
  <si>
    <t>Puesto De Tacos</t>
  </si>
  <si>
    <t>Rincon Huasteco</t>
  </si>
  <si>
    <t>Gorditas Doa Gloria</t>
  </si>
  <si>
    <t>Cenaduria El Rincón De Tlaquepaque</t>
  </si>
  <si>
    <t xml:space="preserve">El Lechon Potosino </t>
  </si>
  <si>
    <t>Don Burguers</t>
  </si>
  <si>
    <t>KFC</t>
  </si>
  <si>
    <t>Sirlone</t>
  </si>
  <si>
    <t>Unicol's Pizza</t>
  </si>
  <si>
    <t>Hamburguesas Valle Dorado</t>
  </si>
  <si>
    <t>Carl's Jr</t>
  </si>
  <si>
    <t>La Posada Del Virrey</t>
  </si>
  <si>
    <t>Valet</t>
  </si>
  <si>
    <t>Chaires</t>
  </si>
  <si>
    <t>Dominos Pizza</t>
  </si>
  <si>
    <t>Tortas Y Hamburguesas El Gordo</t>
  </si>
  <si>
    <t>Pizzeria Julios</t>
  </si>
  <si>
    <t>Shi Ro Ie</t>
  </si>
  <si>
    <t>Sirloin Stockade</t>
  </si>
  <si>
    <t>Dairy Queen</t>
  </si>
  <si>
    <t>Hamburguesas Saul</t>
  </si>
  <si>
    <t>Crudalia</t>
  </si>
  <si>
    <t>Cafe Punta Del Cielo</t>
  </si>
  <si>
    <t>El Pueblito</t>
  </si>
  <si>
    <t xml:space="preserve">Rockabilly </t>
  </si>
  <si>
    <t>Vips</t>
  </si>
  <si>
    <t>La Parroquia</t>
  </si>
  <si>
    <t>Emilianos</t>
  </si>
  <si>
    <t>Tacos Los Volcanes</t>
  </si>
  <si>
    <t>Rincon Del Bife</t>
  </si>
  <si>
    <t>Log Yin</t>
  </si>
  <si>
    <t>Restaurant And Bar And Clothesline Carlos N Charlies</t>
  </si>
  <si>
    <t>Restaurant Las Mañanitas</t>
  </si>
  <si>
    <t>Chilis Cuernavaca</t>
  </si>
  <si>
    <t>Restaurant Teely</t>
  </si>
  <si>
    <t>Sanborns Casa Piedra</t>
  </si>
  <si>
    <t>Bar Only</t>
  </si>
  <si>
    <t>Kiku Cuernavaca</t>
  </si>
  <si>
    <t>Restaurant Los Pinos</t>
  </si>
  <si>
    <t>Los Vikingos</t>
  </si>
  <si>
    <t>Giovannis</t>
  </si>
  <si>
    <t>Arrachela Grill</t>
  </si>
  <si>
    <t>El Oceano Dorado</t>
  </si>
  <si>
    <t>Restaurant Bar Coty Y Pablo</t>
  </si>
  <si>
    <t>Subway</t>
  </si>
  <si>
    <t>El Rincon De San Francisco</t>
  </si>
  <si>
    <t>La Cantina</t>
  </si>
  <si>
    <t>Restaurant Orizatlan</t>
  </si>
  <si>
    <t>La Virreina</t>
  </si>
  <si>
    <t>Preambulo Wifi Zone Cafe</t>
  </si>
  <si>
    <t>Cafeteria Y Restaurant El Pacifico</t>
  </si>
  <si>
    <t>Restaurant El Muladar De Calzada</t>
  </si>
  <si>
    <t>Michiko Restaurant Japones</t>
  </si>
  <si>
    <t>El Mundo De La Pasta</t>
  </si>
  <si>
    <t>Restaurant La Chalita</t>
  </si>
  <si>
    <t>Restaurant De Mariscos De Picon</t>
  </si>
  <si>
    <t>Restaurant Los Compadres</t>
  </si>
  <si>
    <t>Luna Cafe</t>
  </si>
  <si>
    <t>Restaurant Oriental Express</t>
  </si>
  <si>
    <t>Pizza Clasica</t>
  </si>
  <si>
    <t>Restaurant Wu Zhuo Yi</t>
  </si>
  <si>
    <t>Restaurante La Gran Via</t>
  </si>
  <si>
    <t>Restaurante El Reyecito</t>
  </si>
  <si>
    <t>Restaurante Casa De Las Flores</t>
  </si>
  <si>
    <t>Restaurante Bar Fu-Hao</t>
  </si>
  <si>
    <t>Restaurante De Mariscos La Langosta</t>
  </si>
  <si>
    <t>Restaurante La Estrella De Dima</t>
  </si>
  <si>
    <t>Restaurante Versalles</t>
  </si>
  <si>
    <t>La Cantina Restaurante</t>
  </si>
  <si>
    <t>La Fontana Pizza Restaurante And Cafe</t>
  </si>
  <si>
    <t>Restaurante Y Pescaderia Tampico</t>
  </si>
  <si>
    <t>La Cochinita Pibil Restaurante Yucateco</t>
  </si>
  <si>
    <t>El Herradero Restaurante And Bar</t>
  </si>
  <si>
    <t>Restaurante Tiberius</t>
  </si>
  <si>
    <t>Restaurant Bar Hacienda Los Martinez</t>
  </si>
  <si>
    <t>Restaurante Marisco Sam</t>
  </si>
  <si>
    <t>Restaurante El Cielo Potosino</t>
  </si>
  <si>
    <t>Restaurante Alhondiga</t>
  </si>
  <si>
    <t>Restaurante El Chivero S.A. De C.V.</t>
  </si>
  <si>
    <t>El Angel Restaurante</t>
  </si>
  <si>
    <t>Restaurante Guerra</t>
  </si>
  <si>
    <t>Abondance Restaurante Bar</t>
  </si>
  <si>
    <t>Restaurante 75</t>
  </si>
  <si>
    <t>Restaurante La Cantina</t>
  </si>
  <si>
    <t>Sushi Itto</t>
  </si>
  <si>
    <t>Restaurante Bar El Gallinero</t>
  </si>
  <si>
    <t>Restaurante La Parroquia Potosina</t>
  </si>
  <si>
    <t>Mariscos El Pescador</t>
  </si>
  <si>
    <t>Restaurante Pueblo Bonito</t>
  </si>
  <si>
    <t>Koye Sushi</t>
  </si>
  <si>
    <t>Los Toneles</t>
  </si>
  <si>
    <t>El Club</t>
  </si>
  <si>
    <t>Tortas Locas Hipocampo</t>
  </si>
  <si>
    <t>McDonalds Parque Tangamanga</t>
  </si>
  <si>
    <t>Cafeteria Cenidet</t>
  </si>
  <si>
    <t>El Rincón De San Francisco</t>
  </si>
  <si>
    <t>Potzocalli</t>
  </si>
  <si>
    <t>Paniroles</t>
  </si>
  <si>
    <t xml:space="preserve">City </t>
  </si>
  <si>
    <t xml:space="preserve">Country </t>
  </si>
  <si>
    <t xml:space="preserve">Latitude </t>
  </si>
  <si>
    <t xml:space="preserve">Longitude </t>
  </si>
  <si>
    <t xml:space="preserve">Drink_Level </t>
  </si>
  <si>
    <t xml:space="preserve">Childern </t>
  </si>
  <si>
    <t xml:space="preserve">Age </t>
  </si>
  <si>
    <t xml:space="preserve">Occupation </t>
  </si>
  <si>
    <t xml:space="preserve">Name </t>
  </si>
  <si>
    <t>Retrieved from Restaurants table</t>
  </si>
  <si>
    <t xml:space="preserve">Customer_ID </t>
  </si>
  <si>
    <t>No of Preferred_Cuisine</t>
  </si>
  <si>
    <t xml:space="preserve">Number of Preferred Cuisines </t>
  </si>
  <si>
    <t xml:space="preserve">No of Specialized Cuisine </t>
  </si>
  <si>
    <t xml:space="preserve">Price of highest rated restaurants </t>
  </si>
  <si>
    <t xml:space="preserve">Price Range </t>
  </si>
  <si>
    <t>No of Highest Rated Restaurants</t>
  </si>
  <si>
    <t xml:space="preserve">Medium </t>
  </si>
  <si>
    <t>Occupation &amp; Budget Level</t>
  </si>
  <si>
    <t xml:space="preserve">Low </t>
  </si>
  <si>
    <t xml:space="preserve">Parking Service </t>
  </si>
  <si>
    <t>No of specialized cuisine by restaurants</t>
  </si>
  <si>
    <t xml:space="preserve">Alcohol Service </t>
  </si>
  <si>
    <t>Average Overall rating</t>
  </si>
  <si>
    <t>Whether any smoking is allowed, including in the bar or in smoking sections</t>
  </si>
  <si>
    <t xml:space="preserve">Average Service rating </t>
  </si>
  <si>
    <t xml:space="preserve">Average Overall rating </t>
  </si>
  <si>
    <t>Average Service ratings</t>
  </si>
  <si>
    <t>Average Food rating</t>
  </si>
  <si>
    <t>Smoking Allowed</t>
  </si>
  <si>
    <t xml:space="preserve">Price </t>
  </si>
  <si>
    <t>Average Overall Rating</t>
  </si>
  <si>
    <t>Average Service Rating</t>
  </si>
  <si>
    <t>32.50957 </t>
  </si>
  <si>
    <t xml:space="preserve">
23.743958</t>
  </si>
  <si>
    <t>Location of Restaurants</t>
  </si>
  <si>
    <t>Customers' Geographics</t>
  </si>
  <si>
    <t>Retrieved from Consumers table</t>
  </si>
  <si>
    <t>Retrieved from Customer_Pref table</t>
  </si>
  <si>
    <t>Retrieved from Ratings table</t>
  </si>
  <si>
    <t>Retrieved from Restaurant_cuisines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</si>
</sst>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9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theme="2"/>
      </left>
      <right/>
      <top style="medium">
        <color theme="2"/>
      </top>
      <bottom/>
      <diagonal/>
    </border>
    <border>
      <left/>
      <right/>
      <top style="medium">
        <color theme="2"/>
      </top>
      <bottom/>
      <diagonal/>
    </border>
    <border>
      <left/>
      <right style="medium">
        <color theme="2"/>
      </right>
      <top style="medium">
        <color theme="2"/>
      </top>
      <bottom/>
      <diagonal/>
    </border>
    <border>
      <left style="medium">
        <color theme="2"/>
      </left>
      <right/>
      <top/>
      <bottom/>
      <diagonal/>
    </border>
    <border>
      <left/>
      <right style="medium">
        <color theme="2"/>
      </right>
      <top/>
      <bottom/>
      <diagonal/>
    </border>
    <border>
      <left style="medium">
        <color theme="2"/>
      </left>
      <right/>
      <top/>
      <bottom style="medium">
        <color theme="2"/>
      </bottom>
      <diagonal/>
    </border>
    <border>
      <left/>
      <right/>
      <top/>
      <bottom style="medium">
        <color theme="2"/>
      </bottom>
      <diagonal/>
    </border>
    <border>
      <left/>
      <right style="medium">
        <color theme="2"/>
      </right>
      <top/>
      <bottom style="medium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medium">
        <color theme="2"/>
      </left>
      <right/>
      <top style="medium">
        <color theme="2"/>
      </top>
      <bottom style="medium">
        <color theme="2"/>
      </bottom>
      <diagonal/>
    </border>
    <border>
      <left/>
      <right/>
      <top style="medium">
        <color theme="2"/>
      </top>
      <bottom style="medium">
        <color theme="2"/>
      </bottom>
      <diagonal/>
    </border>
    <border>
      <left/>
      <right style="medium">
        <color theme="2"/>
      </right>
      <top style="medium">
        <color theme="2"/>
      </top>
      <bottom style="medium">
        <color theme="2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2"/>
      </left>
      <right style="medium">
        <color theme="2"/>
      </right>
      <top style="thin">
        <color theme="1"/>
      </top>
      <bottom style="thin">
        <color theme="2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2">
    <xf numFmtId="0" fontId="0" fillId="0" borderId="0" xfId="0"/>
    <xf numFmtId="0" fontId="0" fillId="37" borderId="0" xfId="0" applyFill="1"/>
    <xf numFmtId="0" fontId="0" fillId="38" borderId="0" xfId="0" applyFill="1"/>
    <xf numFmtId="0" fontId="0" fillId="0" borderId="0" xfId="0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Alignment="1">
      <alignment horizontal="center"/>
    </xf>
    <xf numFmtId="9" fontId="0" fillId="0" borderId="0" xfId="1" applyFont="1"/>
    <xf numFmtId="0" fontId="0" fillId="0" borderId="16" xfId="0" applyBorder="1"/>
    <xf numFmtId="2" fontId="0" fillId="0" borderId="12" xfId="0" applyNumberFormat="1" applyBorder="1"/>
    <xf numFmtId="9" fontId="0" fillId="0" borderId="13" xfId="1" applyFont="1" applyBorder="1"/>
    <xf numFmtId="2" fontId="0" fillId="0" borderId="14" xfId="0" applyNumberFormat="1" applyBorder="1"/>
    <xf numFmtId="0" fontId="0" fillId="0" borderId="17" xfId="0" applyBorder="1"/>
    <xf numFmtId="9" fontId="0" fillId="0" borderId="15" xfId="1" applyFont="1" applyBorder="1"/>
    <xf numFmtId="9" fontId="0" fillId="0" borderId="0" xfId="1" applyFont="1" applyBorder="1"/>
    <xf numFmtId="9" fontId="0" fillId="0" borderId="17" xfId="1" applyFont="1" applyBorder="1"/>
    <xf numFmtId="1" fontId="0" fillId="0" borderId="0" xfId="0" applyNumberFormat="1"/>
    <xf numFmtId="1" fontId="0" fillId="0" borderId="13" xfId="0" applyNumberFormat="1" applyBorder="1"/>
    <xf numFmtId="0" fontId="0" fillId="0" borderId="0" xfId="0" quotePrefix="1"/>
    <xf numFmtId="0" fontId="0" fillId="0" borderId="19" xfId="0" applyBorder="1"/>
    <xf numFmtId="0" fontId="0" fillId="0" borderId="18" xfId="0" applyBorder="1"/>
    <xf numFmtId="0" fontId="0" fillId="39" borderId="20" xfId="0" applyFill="1" applyBorder="1"/>
    <xf numFmtId="0" fontId="0" fillId="39" borderId="21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164" fontId="0" fillId="0" borderId="13" xfId="0" applyNumberFormat="1" applyBorder="1"/>
    <xf numFmtId="0" fontId="18" fillId="0" borderId="26" xfId="0" applyFont="1" applyBorder="1"/>
    <xf numFmtId="0" fontId="18" fillId="0" borderId="27" xfId="0" applyFont="1" applyBorder="1"/>
    <xf numFmtId="0" fontId="18" fillId="0" borderId="28" xfId="0" applyFont="1" applyBorder="1"/>
    <xf numFmtId="0" fontId="18" fillId="0" borderId="29" xfId="0" applyFont="1" applyBorder="1"/>
    <xf numFmtId="0" fontId="18" fillId="0" borderId="0" xfId="0" applyFont="1"/>
    <xf numFmtId="9" fontId="18" fillId="0" borderId="0" xfId="1" applyFont="1" applyBorder="1"/>
    <xf numFmtId="9" fontId="18" fillId="0" borderId="30" xfId="1" applyFont="1" applyBorder="1"/>
    <xf numFmtId="0" fontId="18" fillId="0" borderId="0" xfId="0" applyFont="1" applyAlignment="1">
      <alignment wrapText="1"/>
    </xf>
    <xf numFmtId="0" fontId="18" fillId="40" borderId="25" xfId="0" applyFont="1" applyFill="1" applyBorder="1" applyAlignment="1">
      <alignment vertical="top" wrapText="1"/>
    </xf>
    <xf numFmtId="0" fontId="18" fillId="0" borderId="31" xfId="0" applyFont="1" applyBorder="1"/>
    <xf numFmtId="0" fontId="18" fillId="0" borderId="32" xfId="0" applyFont="1" applyBorder="1"/>
    <xf numFmtId="9" fontId="18" fillId="0" borderId="32" xfId="1" applyFont="1" applyBorder="1"/>
    <xf numFmtId="9" fontId="18" fillId="0" borderId="33" xfId="1" applyFont="1" applyBorder="1"/>
    <xf numFmtId="0" fontId="0" fillId="0" borderId="34" xfId="0" applyBorder="1"/>
    <xf numFmtId="0" fontId="0" fillId="0" borderId="18" xfId="0" applyBorder="1" applyAlignment="1">
      <alignment vertical="center"/>
    </xf>
    <xf numFmtId="0" fontId="0" fillId="33" borderId="10" xfId="0" applyFill="1" applyBorder="1"/>
    <xf numFmtId="0" fontId="0" fillId="33" borderId="16" xfId="0" applyFill="1" applyBorder="1"/>
    <xf numFmtId="0" fontId="0" fillId="33" borderId="11" xfId="0" applyFill="1" applyBorder="1"/>
    <xf numFmtId="0" fontId="0" fillId="39" borderId="18" xfId="0" applyFill="1" applyBorder="1" applyAlignment="1">
      <alignment vertical="center"/>
    </xf>
    <xf numFmtId="0" fontId="0" fillId="33" borderId="35" xfId="0" applyFill="1" applyBorder="1" applyAlignment="1">
      <alignment vertical="center" wrapText="1"/>
    </xf>
    <xf numFmtId="0" fontId="0" fillId="34" borderId="36" xfId="0" applyFill="1" applyBorder="1" applyAlignment="1">
      <alignment horizontal="center" vertical="center" wrapText="1"/>
    </xf>
    <xf numFmtId="0" fontId="17" fillId="35" borderId="36" xfId="0" applyFont="1" applyFill="1" applyBorder="1" applyAlignment="1">
      <alignment vertical="center" wrapText="1"/>
    </xf>
    <xf numFmtId="0" fontId="0" fillId="36" borderId="36" xfId="0" applyFill="1" applyBorder="1" applyAlignment="1">
      <alignment horizontal="center" wrapText="1"/>
    </xf>
    <xf numFmtId="0" fontId="0" fillId="41" borderId="37" xfId="0" applyFill="1" applyBorder="1" applyAlignment="1">
      <alignment wrapText="1"/>
    </xf>
    <xf numFmtId="0" fontId="0" fillId="41" borderId="38" xfId="0" applyFill="1" applyBorder="1" applyAlignment="1">
      <alignment horizontal="center"/>
    </xf>
    <xf numFmtId="0" fontId="0" fillId="36" borderId="39" xfId="0" applyFill="1" applyBorder="1" applyAlignment="1">
      <alignment horizontal="center"/>
    </xf>
    <xf numFmtId="0" fontId="0" fillId="33" borderId="39" xfId="0" applyFill="1" applyBorder="1" applyAlignment="1">
      <alignment horizontal="center"/>
    </xf>
    <xf numFmtId="0" fontId="0" fillId="41" borderId="39" xfId="0" applyFill="1" applyBorder="1" applyAlignment="1">
      <alignment horizontal="center"/>
    </xf>
    <xf numFmtId="0" fontId="0" fillId="35" borderId="39" xfId="0" applyFill="1" applyBorder="1" applyAlignment="1">
      <alignment horizontal="center"/>
    </xf>
    <xf numFmtId="0" fontId="0" fillId="34" borderId="39" xfId="0" applyFill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39" borderId="46" xfId="0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6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D7F1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b="1"/>
              <a:t>Occupation</a:t>
            </a:r>
            <a:r>
              <a:rPr lang="en-CA" b="1" baseline="0"/>
              <a:t> Vs Budget Level Preference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'Final Table'!$AH$20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8C6-4BEF-B472-965A533451F1}"/>
              </c:ext>
            </c:extLst>
          </c:dPt>
          <c:cat>
            <c:strRef>
              <c:f>'Final Table'!$AG$21:$AG$23</c:f>
              <c:strCache>
                <c:ptCount val="3"/>
                <c:pt idx="0">
                  <c:v>Unemployed</c:v>
                </c:pt>
                <c:pt idx="1">
                  <c:v>Student</c:v>
                </c:pt>
                <c:pt idx="2">
                  <c:v>Employed</c:v>
                </c:pt>
              </c:strCache>
            </c:strRef>
          </c:cat>
          <c:val>
            <c:numRef>
              <c:f>'Final Table'!$AH$21:$AH$23</c:f>
              <c:numCache>
                <c:formatCode>0%</c:formatCode>
                <c:ptCount val="3"/>
                <c:pt idx="0">
                  <c:v>0</c:v>
                </c:pt>
                <c:pt idx="1">
                  <c:v>0.3354564755838641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C6-4BEF-B472-965A533451F1}"/>
            </c:ext>
          </c:extLst>
        </c:ser>
        <c:ser>
          <c:idx val="1"/>
          <c:order val="1"/>
          <c:tx>
            <c:strRef>
              <c:f>'Final Table'!$AI$20</c:f>
              <c:strCache>
                <c:ptCount val="1"/>
                <c:pt idx="0">
                  <c:v>Medium </c:v>
                </c:pt>
              </c:strCache>
            </c:strRef>
          </c:tx>
          <c:spPr>
            <a:solidFill>
              <a:schemeClr val="tx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'Final Table'!$AG$21:$AG$23</c:f>
              <c:strCache>
                <c:ptCount val="3"/>
                <c:pt idx="0">
                  <c:v>Unemployed</c:v>
                </c:pt>
                <c:pt idx="1">
                  <c:v>Student</c:v>
                </c:pt>
                <c:pt idx="2">
                  <c:v>Employed</c:v>
                </c:pt>
              </c:strCache>
            </c:strRef>
          </c:cat>
          <c:val>
            <c:numRef>
              <c:f>'Final Table'!$AI$21:$AI$23</c:f>
              <c:numCache>
                <c:formatCode>0%</c:formatCode>
                <c:ptCount val="3"/>
                <c:pt idx="0">
                  <c:v>1</c:v>
                </c:pt>
                <c:pt idx="1">
                  <c:v>0.62314225053078554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C6-4BEF-B472-965A533451F1}"/>
            </c:ext>
          </c:extLst>
        </c:ser>
        <c:ser>
          <c:idx val="2"/>
          <c:order val="2"/>
          <c:tx>
            <c:strRef>
              <c:f>'Final Table'!$AJ$20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'Final Table'!$AG$21:$AG$23</c:f>
              <c:strCache>
                <c:ptCount val="3"/>
                <c:pt idx="0">
                  <c:v>Unemployed</c:v>
                </c:pt>
                <c:pt idx="1">
                  <c:v>Student</c:v>
                </c:pt>
                <c:pt idx="2">
                  <c:v>Employed</c:v>
                </c:pt>
              </c:strCache>
            </c:strRef>
          </c:cat>
          <c:val>
            <c:numRef>
              <c:f>'Final Table'!$AJ$21:$AJ$23</c:f>
              <c:numCache>
                <c:formatCode>0%</c:formatCode>
                <c:ptCount val="3"/>
                <c:pt idx="0">
                  <c:v>0</c:v>
                </c:pt>
                <c:pt idx="1">
                  <c:v>4.1401273885350316E-2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C6-4BEF-B472-965A533451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40408256"/>
        <c:axId val="340405760"/>
      </c:barChart>
      <c:catAx>
        <c:axId val="340408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405760"/>
        <c:crosses val="autoZero"/>
        <c:auto val="1"/>
        <c:lblAlgn val="ctr"/>
        <c:lblOffset val="100"/>
        <c:noMultiLvlLbl val="0"/>
      </c:catAx>
      <c:valAx>
        <c:axId val="340405760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40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b="1" baseline="0"/>
              <a:t>Budget Preference By Customers' Geographics  </a:t>
            </a:r>
            <a:endParaRPr lang="en-CA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'Final Table'!$AH$32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'Final Table'!$AG$33:$AG$36</c:f>
              <c:strCache>
                <c:ptCount val="4"/>
                <c:pt idx="0">
                  <c:v>San Luis Potosi</c:v>
                </c:pt>
                <c:pt idx="1">
                  <c:v>Ciudad Victoria</c:v>
                </c:pt>
                <c:pt idx="2">
                  <c:v>Cuernavaca</c:v>
                </c:pt>
                <c:pt idx="3">
                  <c:v>Jiutepec</c:v>
                </c:pt>
              </c:strCache>
            </c:strRef>
          </c:cat>
          <c:val>
            <c:numRef>
              <c:f>'Final Table'!$AH$33:$AH$36</c:f>
              <c:numCache>
                <c:formatCode>0%</c:formatCode>
                <c:ptCount val="4"/>
                <c:pt idx="0">
                  <c:v>0.35606060606060608</c:v>
                </c:pt>
                <c:pt idx="1">
                  <c:v>0.18382352941176472</c:v>
                </c:pt>
                <c:pt idx="2">
                  <c:v>3.2000000000000001E-2</c:v>
                </c:pt>
                <c:pt idx="3">
                  <c:v>0.12820512820512819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B3-4F5E-B47A-2D2752FA9B41}"/>
            </c:ext>
          </c:extLst>
        </c:ser>
        <c:ser>
          <c:idx val="1"/>
          <c:order val="1"/>
          <c:tx>
            <c:strRef>
              <c:f>'Final Table'!$AI$32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'Final Table'!$AG$33:$AG$36</c:f>
              <c:strCache>
                <c:ptCount val="4"/>
                <c:pt idx="0">
                  <c:v>San Luis Potosi</c:v>
                </c:pt>
                <c:pt idx="1">
                  <c:v>Ciudad Victoria</c:v>
                </c:pt>
                <c:pt idx="2">
                  <c:v>Cuernavaca</c:v>
                </c:pt>
                <c:pt idx="3">
                  <c:v>Jiutepec</c:v>
                </c:pt>
              </c:strCache>
            </c:strRef>
          </c:cat>
          <c:val>
            <c:numRef>
              <c:f>'Final Table'!$AI$33:$AI$36</c:f>
              <c:numCache>
                <c:formatCode>0%</c:formatCode>
                <c:ptCount val="4"/>
                <c:pt idx="0">
                  <c:v>0.60101010101010099</c:v>
                </c:pt>
                <c:pt idx="1">
                  <c:v>0.79411764705882348</c:v>
                </c:pt>
                <c:pt idx="2">
                  <c:v>0.92800000000000005</c:v>
                </c:pt>
                <c:pt idx="3">
                  <c:v>0.87179487179487181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B3-4F5E-B47A-2D2752FA9B41}"/>
            </c:ext>
          </c:extLst>
        </c:ser>
        <c:ser>
          <c:idx val="2"/>
          <c:order val="2"/>
          <c:tx>
            <c:strRef>
              <c:f>'Final Table'!$AJ$32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'Final Table'!$AG$33:$AG$36</c:f>
              <c:strCache>
                <c:ptCount val="4"/>
                <c:pt idx="0">
                  <c:v>San Luis Potosi</c:v>
                </c:pt>
                <c:pt idx="1">
                  <c:v>Ciudad Victoria</c:v>
                </c:pt>
                <c:pt idx="2">
                  <c:v>Cuernavaca</c:v>
                </c:pt>
                <c:pt idx="3">
                  <c:v>Jiutepec</c:v>
                </c:pt>
              </c:strCache>
            </c:strRef>
          </c:cat>
          <c:val>
            <c:numRef>
              <c:f>'Final Table'!$AJ$33:$AJ$36</c:f>
              <c:numCache>
                <c:formatCode>0%</c:formatCode>
                <c:ptCount val="4"/>
                <c:pt idx="0">
                  <c:v>4.2929292929292928E-2</c:v>
                </c:pt>
                <c:pt idx="1">
                  <c:v>2.2058823529411766E-2</c:v>
                </c:pt>
                <c:pt idx="2">
                  <c:v>0.04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B3-4F5E-B47A-2D2752FA9B4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20029184"/>
        <c:axId val="220030848"/>
      </c:barChart>
      <c:catAx>
        <c:axId val="220029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030848"/>
        <c:crosses val="autoZero"/>
        <c:auto val="1"/>
        <c:lblAlgn val="ctr"/>
        <c:lblOffset val="100"/>
        <c:noMultiLvlLbl val="0"/>
      </c:catAx>
      <c:valAx>
        <c:axId val="220030848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029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b="1"/>
              <a:t>Impact</a:t>
            </a:r>
            <a:r>
              <a:rPr lang="en-CA" b="1" baseline="0"/>
              <a:t> of different parking services on average overall rating and service rating </a:t>
            </a:r>
            <a:endParaRPr lang="en-CA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'Final Table'!$AG$40</c:f>
              <c:strCache>
                <c:ptCount val="1"/>
                <c:pt idx="0">
                  <c:v>Average Overall rating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'Final Table'!$AH$38:$AK$39</c:f>
              <c:multiLvlStrCache>
                <c:ptCount val="4"/>
                <c:lvl>
                  <c:pt idx="0">
                    <c:v>Public</c:v>
                  </c:pt>
                  <c:pt idx="1">
                    <c:v>None</c:v>
                  </c:pt>
                  <c:pt idx="2">
                    <c:v>Yes</c:v>
                  </c:pt>
                  <c:pt idx="3">
                    <c:v>Valet</c:v>
                  </c:pt>
                </c:lvl>
                <c:lvl>
                  <c:pt idx="0">
                    <c:v>Parking Service </c:v>
                  </c:pt>
                </c:lvl>
              </c:multiLvlStrCache>
            </c:multiLvlStrRef>
          </c:cat>
          <c:val>
            <c:numRef>
              <c:f>'Final Table'!$AH$40:$AK$40</c:f>
              <c:numCache>
                <c:formatCode>General</c:formatCode>
                <c:ptCount val="4"/>
                <c:pt idx="0">
                  <c:v>1.1483516483516483</c:v>
                </c:pt>
                <c:pt idx="1">
                  <c:v>1.2032085561497325</c:v>
                </c:pt>
                <c:pt idx="2">
                  <c:v>1.2082262210796915</c:v>
                </c:pt>
                <c:pt idx="3" formatCode="0.000000000">
                  <c:v>1.3448275862068966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15-40B9-88FF-88627B31A2FA}"/>
            </c:ext>
          </c:extLst>
        </c:ser>
        <c:ser>
          <c:idx val="1"/>
          <c:order val="1"/>
          <c:tx>
            <c:strRef>
              <c:f>'Final Table'!$AG$41</c:f>
              <c:strCache>
                <c:ptCount val="1"/>
                <c:pt idx="0">
                  <c:v>Average Service ratings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multiLvlStrRef>
              <c:f>'Final Table'!$AH$38:$AK$39</c:f>
              <c:multiLvlStrCache>
                <c:ptCount val="4"/>
                <c:lvl>
                  <c:pt idx="0">
                    <c:v>Public</c:v>
                  </c:pt>
                  <c:pt idx="1">
                    <c:v>None</c:v>
                  </c:pt>
                  <c:pt idx="2">
                    <c:v>Yes</c:v>
                  </c:pt>
                  <c:pt idx="3">
                    <c:v>Valet</c:v>
                  </c:pt>
                </c:lvl>
                <c:lvl>
                  <c:pt idx="0">
                    <c:v>Parking Service </c:v>
                  </c:pt>
                </c:lvl>
              </c:multiLvlStrCache>
            </c:multiLvlStrRef>
          </c:cat>
          <c:val>
            <c:numRef>
              <c:f>'Final Table'!$AH$41:$AK$41</c:f>
              <c:numCache>
                <c:formatCode>General</c:formatCode>
                <c:ptCount val="4"/>
                <c:pt idx="0">
                  <c:v>1.0219780219780219</c:v>
                </c:pt>
                <c:pt idx="1">
                  <c:v>1.0980392156862746</c:v>
                </c:pt>
                <c:pt idx="2">
                  <c:v>1.0925449871465296</c:v>
                </c:pt>
                <c:pt idx="3">
                  <c:v>1.3448275862068966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15-40B9-88FF-88627B31A2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24850400"/>
        <c:axId val="224850816"/>
      </c:barChart>
      <c:catAx>
        <c:axId val="2248504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850816"/>
        <c:crosses val="autoZero"/>
        <c:auto val="1"/>
        <c:lblAlgn val="ctr"/>
        <c:lblOffset val="100"/>
        <c:noMultiLvlLbl val="0"/>
      </c:catAx>
      <c:valAx>
        <c:axId val="224850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850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613980151873199"/>
          <c:y val="0.90003961513233288"/>
          <c:w val="0.62001904631447713"/>
          <c:h val="7.71124202615030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CA" sz="1400" b="1" i="0" baseline="0">
                <a:effectLst/>
              </a:rPr>
              <a:t>Impact of different alcohol services </a:t>
            </a:r>
            <a:endParaRPr lang="en-CA" sz="1400">
              <a:effectLst/>
            </a:endParaRPr>
          </a:p>
        </c:rich>
      </c:tx>
      <c:layout>
        <c:manualLayout>
          <c:xMode val="edge"/>
          <c:yMode val="edge"/>
          <c:x val="0.23284011373578303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'Final Table'!$AG$51</c:f>
              <c:strCache>
                <c:ptCount val="1"/>
                <c:pt idx="0">
                  <c:v>Average Overall rating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'Final Table'!$AH$49:$AJ$50</c:f>
              <c:multiLvlStrCache>
                <c:ptCount val="3"/>
                <c:lvl>
                  <c:pt idx="0">
                    <c:v>None</c:v>
                  </c:pt>
                  <c:pt idx="1">
                    <c:v>Full Bar</c:v>
                  </c:pt>
                  <c:pt idx="2">
                    <c:v>Wine &amp; Beer</c:v>
                  </c:pt>
                </c:lvl>
                <c:lvl>
                  <c:pt idx="0">
                    <c:v>Alcohol Service </c:v>
                  </c:pt>
                </c:lvl>
              </c:multiLvlStrCache>
            </c:multiLvlStrRef>
          </c:cat>
          <c:val>
            <c:numRef>
              <c:f>'Final Table'!$AH$51:$AJ$51</c:f>
              <c:numCache>
                <c:formatCode>General</c:formatCode>
                <c:ptCount val="3"/>
                <c:pt idx="0">
                  <c:v>1.1745406824146982</c:v>
                </c:pt>
                <c:pt idx="1">
                  <c:v>1.2625</c:v>
                </c:pt>
                <c:pt idx="2">
                  <c:v>1.244514106583072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C6-4ED7-B36A-62E7E40CE0C4}"/>
            </c:ext>
          </c:extLst>
        </c:ser>
        <c:ser>
          <c:idx val="1"/>
          <c:order val="1"/>
          <c:tx>
            <c:strRef>
              <c:f>'Final Table'!$AG$52</c:f>
              <c:strCache>
                <c:ptCount val="1"/>
                <c:pt idx="0">
                  <c:v>Average Service rating 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'Final Table'!$AH$49:$AJ$50</c:f>
              <c:multiLvlStrCache>
                <c:ptCount val="3"/>
                <c:lvl>
                  <c:pt idx="0">
                    <c:v>None</c:v>
                  </c:pt>
                  <c:pt idx="1">
                    <c:v>Full Bar</c:v>
                  </c:pt>
                  <c:pt idx="2">
                    <c:v>Wine &amp; Beer</c:v>
                  </c:pt>
                </c:lvl>
                <c:lvl>
                  <c:pt idx="0">
                    <c:v>Alcohol Service </c:v>
                  </c:pt>
                </c:lvl>
              </c:multiLvlStrCache>
            </c:multiLvlStrRef>
          </c:cat>
          <c:val>
            <c:numRef>
              <c:f>'Final Table'!$AH$52:$AJ$52</c:f>
              <c:numCache>
                <c:formatCode>General</c:formatCode>
                <c:ptCount val="3"/>
                <c:pt idx="0">
                  <c:v>1.0498687664041995</c:v>
                </c:pt>
                <c:pt idx="1">
                  <c:v>1.1625000000000001</c:v>
                </c:pt>
                <c:pt idx="2">
                  <c:v>1.1692789968652038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C6-4ED7-B36A-62E7E40CE0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4539808"/>
        <c:axId val="74538144"/>
      </c:barChart>
      <c:catAx>
        <c:axId val="7453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38144"/>
        <c:crosses val="autoZero"/>
        <c:auto val="1"/>
        <c:lblAlgn val="ctr"/>
        <c:lblOffset val="100"/>
        <c:noMultiLvlLbl val="0"/>
      </c:catAx>
      <c:valAx>
        <c:axId val="745381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3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CA" sz="1400" b="1" i="0" baseline="0">
                <a:effectLst/>
              </a:rPr>
              <a:t>Impact of different smoking areas</a:t>
            </a:r>
            <a:endParaRPr lang="en-CA" sz="1400">
              <a:effectLst/>
            </a:endParaRPr>
          </a:p>
        </c:rich>
      </c:tx>
      <c:layout>
        <c:manualLayout>
          <c:xMode val="edge"/>
          <c:yMode val="edge"/>
          <c:x val="0.21031232005288658"/>
          <c:y val="2.28479646061640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'Final Table'!$AG$57</c:f>
              <c:strCache>
                <c:ptCount val="1"/>
                <c:pt idx="0">
                  <c:v>Average Overall rating 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'Final Table'!$AH$55:$AK$56</c:f>
              <c:multiLvlStrCache>
                <c:ptCount val="4"/>
                <c:lvl>
                  <c:pt idx="0">
                    <c:v>Bar Only</c:v>
                  </c:pt>
                  <c:pt idx="1">
                    <c:v>No</c:v>
                  </c:pt>
                  <c:pt idx="2">
                    <c:v>Smoking Section</c:v>
                  </c:pt>
                  <c:pt idx="3">
                    <c:v>Yes</c:v>
                  </c:pt>
                </c:lvl>
                <c:lvl>
                  <c:pt idx="0">
                    <c:v>Smoking Allowed</c:v>
                  </c:pt>
                </c:lvl>
              </c:multiLvlStrCache>
            </c:multiLvlStrRef>
          </c:cat>
          <c:val>
            <c:numRef>
              <c:f>'Final Table'!$AH$57:$AK$57</c:f>
              <c:numCache>
                <c:formatCode>General</c:formatCode>
                <c:ptCount val="4"/>
                <c:pt idx="0">
                  <c:v>1.368421052631579</c:v>
                </c:pt>
                <c:pt idx="1">
                  <c:v>1.1777003484320558</c:v>
                </c:pt>
                <c:pt idx="2">
                  <c:v>1.271551724137931</c:v>
                </c:pt>
                <c:pt idx="3">
                  <c:v>1.1836734693877551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15-48FC-BD17-7291C47406C3}"/>
            </c:ext>
          </c:extLst>
        </c:ser>
        <c:ser>
          <c:idx val="1"/>
          <c:order val="1"/>
          <c:tx>
            <c:strRef>
              <c:f>'Final Table'!$AG$58</c:f>
              <c:strCache>
                <c:ptCount val="1"/>
                <c:pt idx="0">
                  <c:v>Average Service rating 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'Final Table'!$AH$55:$AK$56</c:f>
              <c:multiLvlStrCache>
                <c:ptCount val="4"/>
                <c:lvl>
                  <c:pt idx="0">
                    <c:v>Bar Only</c:v>
                  </c:pt>
                  <c:pt idx="1">
                    <c:v>No</c:v>
                  </c:pt>
                  <c:pt idx="2">
                    <c:v>Smoking Section</c:v>
                  </c:pt>
                  <c:pt idx="3">
                    <c:v>Yes</c:v>
                  </c:pt>
                </c:lvl>
                <c:lvl>
                  <c:pt idx="0">
                    <c:v>Smoking Allowed</c:v>
                  </c:pt>
                </c:lvl>
              </c:multiLvlStrCache>
            </c:multiLvlStrRef>
          </c:cat>
          <c:val>
            <c:numRef>
              <c:f>'Final Table'!$AH$58:$AK$58</c:f>
              <c:numCache>
                <c:formatCode>General</c:formatCode>
                <c:ptCount val="4"/>
                <c:pt idx="0">
                  <c:v>1.368421052631579</c:v>
                </c:pt>
                <c:pt idx="1">
                  <c:v>1.0801393728222997</c:v>
                </c:pt>
                <c:pt idx="2">
                  <c:v>1.103448275862069</c:v>
                </c:pt>
                <c:pt idx="3">
                  <c:v>1.1020408163265305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15-48FC-BD17-7291C47406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2277104"/>
        <c:axId val="222286672"/>
      </c:barChart>
      <c:catAx>
        <c:axId val="22227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286672"/>
        <c:crosses val="autoZero"/>
        <c:auto val="1"/>
        <c:lblAlgn val="ctr"/>
        <c:lblOffset val="100"/>
        <c:noMultiLvlLbl val="0"/>
      </c:catAx>
      <c:valAx>
        <c:axId val="2222866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27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CA" sz="1400" b="1" i="0" baseline="0">
                <a:effectLst/>
              </a:rPr>
              <a:t>Impact of restaurant area on ratings</a:t>
            </a:r>
            <a:endParaRPr lang="en-CA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'Final Table'!$AG$70</c:f>
              <c:strCache>
                <c:ptCount val="1"/>
                <c:pt idx="0">
                  <c:v>Average Overall Rating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'Final Table'!$AH$68:$AI$69</c:f>
              <c:multiLvlStrCache>
                <c:ptCount val="2"/>
                <c:lvl>
                  <c:pt idx="0">
                    <c:v>Open</c:v>
                  </c:pt>
                  <c:pt idx="1">
                    <c:v>Closed</c:v>
                  </c:pt>
                </c:lvl>
                <c:lvl>
                  <c:pt idx="0">
                    <c:v>Area</c:v>
                  </c:pt>
                </c:lvl>
              </c:multiLvlStrCache>
            </c:multiLvlStrRef>
          </c:cat>
          <c:val>
            <c:numRef>
              <c:f>'Final Table'!$AH$70:$AI$70</c:f>
              <c:numCache>
                <c:formatCode>General</c:formatCode>
                <c:ptCount val="2"/>
                <c:pt idx="0">
                  <c:v>1.1181102362204725</c:v>
                </c:pt>
                <c:pt idx="1">
                  <c:v>1.2098646034816247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29-4061-B1DA-BC6A981807E4}"/>
            </c:ext>
          </c:extLst>
        </c:ser>
        <c:ser>
          <c:idx val="1"/>
          <c:order val="1"/>
          <c:tx>
            <c:strRef>
              <c:f>'Final Table'!$AG$71</c:f>
              <c:strCache>
                <c:ptCount val="1"/>
                <c:pt idx="0">
                  <c:v>Average Service Rating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'Final Table'!$AH$68:$AI$69</c:f>
              <c:multiLvlStrCache>
                <c:ptCount val="2"/>
                <c:lvl>
                  <c:pt idx="0">
                    <c:v>Open</c:v>
                  </c:pt>
                  <c:pt idx="1">
                    <c:v>Closed</c:v>
                  </c:pt>
                </c:lvl>
                <c:lvl>
                  <c:pt idx="0">
                    <c:v>Area</c:v>
                  </c:pt>
                </c:lvl>
              </c:multiLvlStrCache>
            </c:multiLvlStrRef>
          </c:cat>
          <c:val>
            <c:numRef>
              <c:f>'Final Table'!$AH$71:$AI$71</c:f>
              <c:numCache>
                <c:formatCode>General</c:formatCode>
                <c:ptCount val="2"/>
                <c:pt idx="0">
                  <c:v>0.94488188976377951</c:v>
                </c:pt>
                <c:pt idx="1">
                  <c:v>1.1083172147001934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29-4061-B1DA-BC6A98180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0035424"/>
        <c:axId val="220032096"/>
      </c:barChart>
      <c:catAx>
        <c:axId val="22003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032096"/>
        <c:crosses val="autoZero"/>
        <c:auto val="1"/>
        <c:lblAlgn val="ctr"/>
        <c:lblOffset val="100"/>
        <c:noMultiLvlLbl val="0"/>
      </c:catAx>
      <c:valAx>
        <c:axId val="2200320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035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b="1"/>
              <a:t>Impact</a:t>
            </a:r>
            <a:r>
              <a:rPr lang="en-CA" b="1" baseline="0"/>
              <a:t> of number of specialized cuisines on ratings</a:t>
            </a:r>
            <a:endParaRPr lang="en-CA" b="1"/>
          </a:p>
        </c:rich>
      </c:tx>
      <c:layout>
        <c:manualLayout>
          <c:xMode val="edge"/>
          <c:yMode val="edge"/>
          <c:x val="0.1482499999999999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220669291338583"/>
          <c:y val="0.15824074074074074"/>
          <c:w val="0.78141841644794396"/>
          <c:h val="0.6284565470982793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'Final Table'!$AG$45</c:f>
              <c:strCache>
                <c:ptCount val="1"/>
                <c:pt idx="0">
                  <c:v>Average Overall rating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'Final Table'!$AH$44:$AK$44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not specified</c:v>
                </c:pt>
              </c:strCache>
            </c:strRef>
          </c:cat>
          <c:val>
            <c:numRef>
              <c:f>'Final Table'!$AH$45:$AK$45</c:f>
              <c:numCache>
                <c:formatCode>General</c:formatCode>
                <c:ptCount val="4"/>
                <c:pt idx="0">
                  <c:v>1.2083916083916084</c:v>
                </c:pt>
                <c:pt idx="1">
                  <c:v>1.2191780821917808</c:v>
                </c:pt>
                <c:pt idx="2">
                  <c:v>1.3333333333333333</c:v>
                </c:pt>
                <c:pt idx="3">
                  <c:v>1.1631944444444444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E4-4D99-9316-18533C0B148A}"/>
            </c:ext>
          </c:extLst>
        </c:ser>
        <c:ser>
          <c:idx val="1"/>
          <c:order val="1"/>
          <c:tx>
            <c:strRef>
              <c:f>'Final Table'!$AG$46</c:f>
              <c:strCache>
                <c:ptCount val="1"/>
                <c:pt idx="0">
                  <c:v>Average Food rating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'Final Table'!$AH$44:$AK$44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not specified</c:v>
                </c:pt>
              </c:strCache>
            </c:strRef>
          </c:cat>
          <c:val>
            <c:numRef>
              <c:f>'Final Table'!$AH$46:$AK$46</c:f>
              <c:numCache>
                <c:formatCode>General</c:formatCode>
                <c:ptCount val="4"/>
                <c:pt idx="0">
                  <c:v>1.2573426573426574</c:v>
                </c:pt>
                <c:pt idx="1">
                  <c:v>1.1027397260273972</c:v>
                </c:pt>
                <c:pt idx="2">
                  <c:v>1.25</c:v>
                </c:pt>
                <c:pt idx="3">
                  <c:v>1.1666666666666667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E4-4D99-9316-18533C0B14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13620704"/>
        <c:axId val="1913619040"/>
      </c:barChart>
      <c:catAx>
        <c:axId val="1913620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619040"/>
        <c:crosses val="autoZero"/>
        <c:auto val="1"/>
        <c:lblAlgn val="ctr"/>
        <c:lblOffset val="100"/>
        <c:noMultiLvlLbl val="0"/>
      </c:catAx>
      <c:valAx>
        <c:axId val="191361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620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b="1"/>
              <a:t>Impact</a:t>
            </a:r>
            <a:r>
              <a:rPr lang="en-CA" b="1" baseline="0"/>
              <a:t> of Price Range on Ratings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'Final Table'!$AG$63</c:f>
              <c:strCache>
                <c:ptCount val="1"/>
                <c:pt idx="0">
                  <c:v>Average Overall rating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'Final Table'!$AH$61:$AJ$62</c:f>
              <c:multiLvlStrCache>
                <c:ptCount val="3"/>
                <c:lvl>
                  <c:pt idx="0">
                    <c:v>Medium</c:v>
                  </c:pt>
                  <c:pt idx="1">
                    <c:v>Low</c:v>
                  </c:pt>
                  <c:pt idx="2">
                    <c:v>High</c:v>
                  </c:pt>
                </c:lvl>
                <c:lvl>
                  <c:pt idx="0">
                    <c:v>Price </c:v>
                  </c:pt>
                </c:lvl>
              </c:multiLvlStrCache>
            </c:multiLvlStrRef>
          </c:cat>
          <c:val>
            <c:numRef>
              <c:f>'Final Table'!$AH$63:$AJ$63</c:f>
              <c:numCache>
                <c:formatCode>General</c:formatCode>
                <c:ptCount val="3"/>
                <c:pt idx="0">
                  <c:v>1.2530329289428077</c:v>
                </c:pt>
                <c:pt idx="1">
                  <c:v>1.0742857142857143</c:v>
                </c:pt>
                <c:pt idx="2">
                  <c:v>1.2564102564102564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89-46FD-84C9-82B1F5BA3234}"/>
            </c:ext>
          </c:extLst>
        </c:ser>
        <c:ser>
          <c:idx val="1"/>
          <c:order val="1"/>
          <c:tx>
            <c:strRef>
              <c:f>'Final Table'!$AG$64</c:f>
              <c:strCache>
                <c:ptCount val="1"/>
                <c:pt idx="0">
                  <c:v>Average Food rating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'Final Table'!$AH$61:$AJ$62</c:f>
              <c:multiLvlStrCache>
                <c:ptCount val="3"/>
                <c:lvl>
                  <c:pt idx="0">
                    <c:v>Medium</c:v>
                  </c:pt>
                  <c:pt idx="1">
                    <c:v>Low</c:v>
                  </c:pt>
                  <c:pt idx="2">
                    <c:v>High</c:v>
                  </c:pt>
                </c:lvl>
                <c:lvl>
                  <c:pt idx="0">
                    <c:v>Price </c:v>
                  </c:pt>
                </c:lvl>
              </c:multiLvlStrCache>
            </c:multiLvlStrRef>
          </c:cat>
          <c:val>
            <c:numRef>
              <c:f>'Final Table'!$AH$64:$AJ$64</c:f>
              <c:numCache>
                <c:formatCode>General</c:formatCode>
                <c:ptCount val="3"/>
                <c:pt idx="0">
                  <c:v>1.2564991334488735</c:v>
                </c:pt>
                <c:pt idx="1">
                  <c:v>1.1342857142857143</c:v>
                </c:pt>
                <c:pt idx="2">
                  <c:v>1.2350427350427351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89-46FD-84C9-82B1F5BA3234}"/>
            </c:ext>
          </c:extLst>
        </c:ser>
        <c:ser>
          <c:idx val="2"/>
          <c:order val="2"/>
          <c:tx>
            <c:strRef>
              <c:f>'Final Table'!$AG$65</c:f>
              <c:strCache>
                <c:ptCount val="1"/>
                <c:pt idx="0">
                  <c:v>Average Service rating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'Final Table'!$AH$61:$AJ$62</c:f>
              <c:multiLvlStrCache>
                <c:ptCount val="3"/>
                <c:lvl>
                  <c:pt idx="0">
                    <c:v>Medium</c:v>
                  </c:pt>
                  <c:pt idx="1">
                    <c:v>Low</c:v>
                  </c:pt>
                  <c:pt idx="2">
                    <c:v>High</c:v>
                  </c:pt>
                </c:lvl>
                <c:lvl>
                  <c:pt idx="0">
                    <c:v>Price </c:v>
                  </c:pt>
                </c:lvl>
              </c:multiLvlStrCache>
            </c:multiLvlStrRef>
          </c:cat>
          <c:val>
            <c:numRef>
              <c:f>'Final Table'!$AH$65:$AJ$65</c:f>
              <c:numCache>
                <c:formatCode>General</c:formatCode>
                <c:ptCount val="3"/>
                <c:pt idx="0">
                  <c:v>1.1646447140381282</c:v>
                </c:pt>
                <c:pt idx="1">
                  <c:v>0.92</c:v>
                </c:pt>
                <c:pt idx="2">
                  <c:v>1.1623931623931625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89-46FD-84C9-82B1F5BA32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8664928"/>
        <c:axId val="1778667424"/>
      </c:barChart>
      <c:catAx>
        <c:axId val="1778664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667424"/>
        <c:crosses val="autoZero"/>
        <c:auto val="1"/>
        <c:lblAlgn val="ctr"/>
        <c:lblOffset val="100"/>
        <c:noMultiLvlLbl val="0"/>
      </c:catAx>
      <c:valAx>
        <c:axId val="17786674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66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b="1"/>
              <a:t>Price</a:t>
            </a:r>
            <a:r>
              <a:rPr lang="en-CA" b="1" baseline="0"/>
              <a:t> Range Of Highest Rated Restaurants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4422834645669292"/>
          <c:y val="0.17837780694079905"/>
          <c:w val="0.34487685914260718"/>
          <c:h val="0.5747947652376785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978-45B2-92F9-95C9063CA754}"/>
              </c:ext>
            </c:extLst>
          </c:dPt>
          <c:dPt>
            <c:idx val="1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978-45B2-92F9-95C9063CA754}"/>
              </c:ext>
            </c:extLst>
          </c:dPt>
          <c:dPt>
            <c:idx val="2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978-45B2-92F9-95C9063CA754}"/>
              </c:ext>
            </c:extLst>
          </c:dPt>
          <c:dLbls>
            <c:dLbl>
              <c:idx val="0"/>
              <c:layout>
                <c:manualLayout>
                  <c:x val="3.9989391951006127E-2"/>
                  <c:y val="0.1565580344123651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978-45B2-92F9-95C9063CA754}"/>
                </c:ext>
              </c:extLst>
            </c:dLbl>
            <c:dLbl>
              <c:idx val="1"/>
              <c:layout>
                <c:manualLayout>
                  <c:x val="-5.2850065616797899E-2"/>
                  <c:y val="-5.01458151064450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978-45B2-92F9-95C9063CA754}"/>
                </c:ext>
              </c:extLst>
            </c:dLbl>
            <c:dLbl>
              <c:idx val="2"/>
              <c:layout>
                <c:manualLayout>
                  <c:x val="-2.249278215223097E-2"/>
                  <c:y val="4.644903762029746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978-45B2-92F9-95C9063CA75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'Final Table'!$AG$11:$AG$13</c:f>
              <c:strCache>
                <c:ptCount val="3"/>
                <c:pt idx="0">
                  <c:v>High</c:v>
                </c:pt>
                <c:pt idx="1">
                  <c:v>Medium</c:v>
                </c:pt>
                <c:pt idx="2">
                  <c:v>Low</c:v>
                </c:pt>
              </c:strCache>
            </c:strRef>
          </c:cat>
          <c:val>
            <c:numRef>
              <c:f>'Final Table'!$AI$11:$AI$13</c:f>
              <c:numCache>
                <c:formatCode>0%</c:formatCode>
                <c:ptCount val="3"/>
                <c:pt idx="0">
                  <c:v>0.2696245733788396</c:v>
                </c:pt>
                <c:pt idx="1">
                  <c:v>0.52559726962457343</c:v>
                </c:pt>
                <c:pt idx="2">
                  <c:v>0.20477815699658702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78-45B2-92F9-95C9063CA7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54</xdr:col>
      <xdr:colOff>425585</xdr:colOff>
      <xdr:row>120</xdr:row>
      <xdr:rowOff>34045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3FA609D-2BBA-F3EB-32FF-3056931C3B43}"/>
            </a:ext>
          </a:extLst>
        </xdr:cNvPr>
        <xdr:cNvGrpSpPr/>
      </xdr:nvGrpSpPr>
      <xdr:grpSpPr>
        <a:xfrm>
          <a:off x="0" y="0"/>
          <a:ext cx="33343985" cy="22894045"/>
          <a:chOff x="0" y="0"/>
          <a:chExt cx="13828360" cy="9115087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9F9E8640-D40E-9858-6E28-A8829F980C3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132266" cy="9115087"/>
          </a:xfrm>
          <a:prstGeom prst="rect">
            <a:avLst/>
          </a:prstGeom>
          <a:solidFill>
            <a:srgbClr val="D7F1AD"/>
          </a:solidFill>
        </xdr:spPr>
      </xdr:pic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6E12E17A-C737-9E3C-1E62-A6FE9C08B089}"/>
              </a:ext>
            </a:extLst>
          </xdr:cNvPr>
          <xdr:cNvSpPr/>
        </xdr:nvSpPr>
        <xdr:spPr>
          <a:xfrm>
            <a:off x="7093749" y="1"/>
            <a:ext cx="6734611" cy="9099414"/>
          </a:xfrm>
          <a:prstGeom prst="rect">
            <a:avLst/>
          </a:prstGeom>
          <a:solidFill>
            <a:srgbClr val="D7F1AD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CA" sz="1100"/>
          </a:p>
          <a:p>
            <a:pPr algn="l"/>
            <a:endParaRPr lang="en-CA" sz="1100"/>
          </a:p>
          <a:p>
            <a:pPr algn="ctr"/>
            <a:r>
              <a:rPr lang="en-CA" sz="4400" b="1">
                <a:solidFill>
                  <a:schemeClr val="tx1">
                    <a:lumMod val="95000"/>
                    <a:lumOff val="5000"/>
                  </a:schemeClr>
                </a:solidFill>
              </a:rPr>
              <a:t>MEXICO</a:t>
            </a:r>
            <a:r>
              <a:rPr lang="en-CA" sz="4400" b="1" baseline="0">
                <a:solidFill>
                  <a:schemeClr val="tx1">
                    <a:lumMod val="95000"/>
                    <a:lumOff val="5000"/>
                  </a:schemeClr>
                </a:solidFill>
              </a:rPr>
              <a:t> </a:t>
            </a:r>
            <a:r>
              <a:rPr lang="en-CA" sz="4400" b="1">
                <a:solidFill>
                  <a:schemeClr val="tx1">
                    <a:lumMod val="95000"/>
                    <a:lumOff val="5000"/>
                  </a:schemeClr>
                </a:solidFill>
              </a:rPr>
              <a:t>RESTAURANT</a:t>
            </a:r>
            <a:r>
              <a:rPr lang="en-CA" sz="4400" b="1" baseline="0">
                <a:solidFill>
                  <a:schemeClr val="tx1">
                    <a:lumMod val="95000"/>
                    <a:lumOff val="5000"/>
                  </a:schemeClr>
                </a:solidFill>
              </a:rPr>
              <a:t> RATINGS PROJECT </a:t>
            </a:r>
            <a:endParaRPr lang="en-CA" sz="4000" b="1" baseline="0">
              <a:solidFill>
                <a:schemeClr val="tx1">
                  <a:lumMod val="95000"/>
                  <a:lumOff val="5000"/>
                </a:schemeClr>
              </a:solidFill>
            </a:endParaRPr>
          </a:p>
        </xdr:txBody>
      </xdr:sp>
    </xdr:grp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476250</xdr:colOff>
      <xdr:row>1</xdr:row>
      <xdr:rowOff>152400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2A0AA94B-3DB6-99EA-2DD9-E33C68C00C6A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476250" cy="342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CA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Restaurant Ratings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213352</xdr:colOff>
      <xdr:row>10</xdr:row>
      <xdr:rowOff>50713</xdr:rowOff>
    </xdr:from>
    <xdr:to>
      <xdr:col>15</xdr:col>
      <xdr:colOff>519395</xdr:colOff>
      <xdr:row>24</xdr:row>
      <xdr:rowOff>131054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BFE8256-514A-49F1-AA78-28E987C3C6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161050</xdr:colOff>
      <xdr:row>10</xdr:row>
      <xdr:rowOff>51883</xdr:rowOff>
    </xdr:from>
    <xdr:to>
      <xdr:col>7</xdr:col>
      <xdr:colOff>467092</xdr:colOff>
      <xdr:row>24</xdr:row>
      <xdr:rowOff>132224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3F53F08-A8DE-49CA-9379-25FAF7685E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105833</xdr:colOff>
      <xdr:row>31</xdr:row>
      <xdr:rowOff>39763</xdr:rowOff>
    </xdr:from>
    <xdr:to>
      <xdr:col>7</xdr:col>
      <xdr:colOff>410633</xdr:colOff>
      <xdr:row>45</xdr:row>
      <xdr:rowOff>115963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0F75BF4-5479-4028-AFB3-2EC1AC9D9A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30993</xdr:colOff>
      <xdr:row>31</xdr:row>
      <xdr:rowOff>39763</xdr:rowOff>
    </xdr:from>
    <xdr:to>
      <xdr:col>15</xdr:col>
      <xdr:colOff>324908</xdr:colOff>
      <xdr:row>45</xdr:row>
      <xdr:rowOff>115963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A17606B-E689-46D3-92BB-64D5765D5E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540052</xdr:colOff>
      <xdr:row>31</xdr:row>
      <xdr:rowOff>30238</xdr:rowOff>
    </xdr:from>
    <xdr:to>
      <xdr:col>23</xdr:col>
      <xdr:colOff>220133</xdr:colOff>
      <xdr:row>45</xdr:row>
      <xdr:rowOff>106438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7CE21FA-35D0-4208-9B7E-0977890863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185195</xdr:colOff>
      <xdr:row>50</xdr:row>
      <xdr:rowOff>66911</xdr:rowOff>
    </xdr:from>
    <xdr:to>
      <xdr:col>7</xdr:col>
      <xdr:colOff>477868</xdr:colOff>
      <xdr:row>64</xdr:row>
      <xdr:rowOff>143111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AB1A1EB-0AEB-41D7-848C-9E1193D860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118521</xdr:colOff>
      <xdr:row>50</xdr:row>
      <xdr:rowOff>85961</xdr:rowOff>
    </xdr:from>
    <xdr:to>
      <xdr:col>15</xdr:col>
      <xdr:colOff>411193</xdr:colOff>
      <xdr:row>64</xdr:row>
      <xdr:rowOff>162161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9C35C705-7F75-4F8E-B781-CC8CD5BBAB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144229</xdr:colOff>
      <xdr:row>67</xdr:row>
      <xdr:rowOff>166376</xdr:rowOff>
    </xdr:from>
    <xdr:to>
      <xdr:col>7</xdr:col>
      <xdr:colOff>433990</xdr:colOff>
      <xdr:row>82</xdr:row>
      <xdr:rowOff>55053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1A445A8E-2F2C-4BBD-9128-BA5DF85359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115138</xdr:colOff>
      <xdr:row>67</xdr:row>
      <xdr:rowOff>176807</xdr:rowOff>
    </xdr:from>
    <xdr:to>
      <xdr:col>15</xdr:col>
      <xdr:colOff>407811</xdr:colOff>
      <xdr:row>82</xdr:row>
      <xdr:rowOff>67911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82406185-4223-48C7-B04E-18B83AD642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153630</xdr:colOff>
      <xdr:row>25</xdr:row>
      <xdr:rowOff>5594</xdr:rowOff>
    </xdr:from>
    <xdr:to>
      <xdr:col>7</xdr:col>
      <xdr:colOff>502184</xdr:colOff>
      <xdr:row>28</xdr:row>
      <xdr:rowOff>84178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6FD1482C-4818-0728-D114-DABD9882DFFD}"/>
            </a:ext>
          </a:extLst>
        </xdr:cNvPr>
        <xdr:cNvSpPr/>
      </xdr:nvSpPr>
      <xdr:spPr>
        <a:xfrm>
          <a:off x="153630" y="4870513"/>
          <a:ext cx="4650167" cy="6623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800" b="0">
              <a:solidFill>
                <a:schemeClr val="tx1"/>
              </a:solidFill>
              <a:effectLst/>
            </a:rPr>
            <a:t>Regardless</a:t>
          </a:r>
          <a:r>
            <a:rPr lang="en-CA" sz="800" b="0" baseline="0">
              <a:solidFill>
                <a:schemeClr val="tx1"/>
              </a:solidFill>
              <a:effectLst/>
            </a:rPr>
            <a:t> </a:t>
          </a:r>
          <a:r>
            <a:rPr lang="en-CA" sz="800" b="0">
              <a:solidFill>
                <a:schemeClr val="tx1"/>
              </a:solidFill>
              <a:effectLst/>
            </a:rPr>
            <a:t>of geographics, </a:t>
          </a:r>
          <a:r>
            <a:rPr lang="en-CA" sz="800" b="1">
              <a:solidFill>
                <a:schemeClr val="tx1"/>
              </a:solidFill>
              <a:effectLst/>
            </a:rPr>
            <a:t>majority of customers in all 4 cities prefer medium-ranged restaurants</a:t>
          </a:r>
          <a:r>
            <a:rPr lang="en-CA" sz="800" b="0">
              <a:solidFill>
                <a:schemeClr val="tx1"/>
              </a:solidFill>
              <a:effectLst/>
            </a:rPr>
            <a:t>, most by around 90% of consumers from Cuernavaca and Jiutepec. Customers</a:t>
          </a:r>
          <a:r>
            <a:rPr lang="en-CA" sz="800" b="0" baseline="0">
              <a:solidFill>
                <a:schemeClr val="tx1"/>
              </a:solidFill>
              <a:effectLst/>
            </a:rPr>
            <a:t> in </a:t>
          </a:r>
          <a:r>
            <a:rPr lang="en-CA" sz="800" b="1" baseline="0">
              <a:solidFill>
                <a:schemeClr val="tx1"/>
              </a:solidFill>
              <a:effectLst/>
            </a:rPr>
            <a:t>San Luis Potosi </a:t>
          </a:r>
          <a:r>
            <a:rPr lang="en-CA" sz="800" b="0" baseline="0">
              <a:solidFill>
                <a:schemeClr val="tx1"/>
              </a:solidFill>
              <a:effectLst/>
            </a:rPr>
            <a:t>are strong base of </a:t>
          </a:r>
          <a:r>
            <a:rPr lang="en-CA" sz="800" b="1" baseline="0">
              <a:solidFill>
                <a:schemeClr val="tx1"/>
              </a:solidFill>
              <a:effectLst/>
            </a:rPr>
            <a:t>l</a:t>
          </a:r>
          <a:r>
            <a:rPr lang="en-CA" sz="800" b="1">
              <a:solidFill>
                <a:schemeClr val="tx1"/>
              </a:solidFill>
              <a:effectLst/>
            </a:rPr>
            <a:t>ow-budget</a:t>
          </a:r>
          <a:r>
            <a:rPr lang="en-CA" sz="800" b="0">
              <a:solidFill>
                <a:schemeClr val="tx1"/>
              </a:solidFill>
              <a:effectLst/>
            </a:rPr>
            <a:t> restaurants</a:t>
          </a:r>
          <a:r>
            <a:rPr lang="en-CA" sz="800" b="0" baseline="0">
              <a:solidFill>
                <a:schemeClr val="tx1"/>
              </a:solidFill>
              <a:effectLst/>
            </a:rPr>
            <a:t> </a:t>
          </a:r>
          <a:r>
            <a:rPr lang="en-CA" sz="800" b="0">
              <a:solidFill>
                <a:schemeClr val="tx1"/>
              </a:solidFill>
              <a:effectLst/>
            </a:rPr>
            <a:t>than</a:t>
          </a:r>
          <a:r>
            <a:rPr lang="en-CA" sz="800" b="0" baseline="0">
              <a:solidFill>
                <a:schemeClr val="tx1"/>
              </a:solidFill>
              <a:effectLst/>
            </a:rPr>
            <a:t> those in</a:t>
          </a:r>
          <a:r>
            <a:rPr lang="en-CA" sz="800" b="0">
              <a:solidFill>
                <a:schemeClr val="tx1"/>
              </a:solidFill>
              <a:effectLst/>
            </a:rPr>
            <a:t> any other cities and high-end restaurants are preferred by only 4% of customers living in Jiutepec and Ciudad Victoria.</a:t>
          </a:r>
        </a:p>
        <a:p>
          <a:pPr algn="l"/>
          <a:endParaRPr lang="en-CA" sz="800" b="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228121</xdr:colOff>
      <xdr:row>25</xdr:row>
      <xdr:rowOff>16406</xdr:rowOff>
    </xdr:from>
    <xdr:to>
      <xdr:col>15</xdr:col>
      <xdr:colOff>519910</xdr:colOff>
      <xdr:row>28</xdr:row>
      <xdr:rowOff>94990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68B85F46-D3BA-47C5-B1C6-D847400C559C}"/>
            </a:ext>
          </a:extLst>
        </xdr:cNvPr>
        <xdr:cNvSpPr/>
      </xdr:nvSpPr>
      <xdr:spPr>
        <a:xfrm>
          <a:off x="5144250" y="4881325"/>
          <a:ext cx="4593402" cy="66237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800" b="0">
              <a:solidFill>
                <a:schemeClr val="tx1"/>
              </a:solidFill>
              <a:effectLst/>
            </a:rPr>
            <a:t>Among three occupation segments, </a:t>
          </a:r>
          <a:r>
            <a:rPr lang="en-CA" sz="800" b="1">
              <a:solidFill>
                <a:schemeClr val="tx1"/>
              </a:solidFill>
              <a:effectLst/>
            </a:rPr>
            <a:t>100% of unemployed and employed ones</a:t>
          </a:r>
          <a:r>
            <a:rPr lang="en-CA" sz="800" b="1" baseline="0">
              <a:solidFill>
                <a:schemeClr val="tx1"/>
              </a:solidFill>
              <a:effectLst/>
            </a:rPr>
            <a:t> fully</a:t>
          </a:r>
          <a:r>
            <a:rPr lang="en-CA" sz="800" b="1">
              <a:solidFill>
                <a:schemeClr val="tx1"/>
              </a:solidFill>
              <a:effectLst/>
            </a:rPr>
            <a:t> prefer medium ranged </a:t>
          </a:r>
          <a:r>
            <a:rPr lang="en-CA" sz="800" b="0">
              <a:solidFill>
                <a:schemeClr val="tx1"/>
              </a:solidFill>
              <a:effectLst/>
            </a:rPr>
            <a:t>restaurants so do 62% of students. </a:t>
          </a:r>
          <a:r>
            <a:rPr lang="en-CA" sz="800" b="1">
              <a:solidFill>
                <a:schemeClr val="tx1"/>
              </a:solidFill>
              <a:effectLst/>
            </a:rPr>
            <a:t>34% of students favor low ranged restaurants </a:t>
          </a:r>
          <a:r>
            <a:rPr lang="en-CA" sz="800" b="0">
              <a:solidFill>
                <a:schemeClr val="tx1"/>
              </a:solidFill>
              <a:effectLst/>
            </a:rPr>
            <a:t>and </a:t>
          </a:r>
          <a:r>
            <a:rPr lang="en-CA" sz="800" b="1">
              <a:solidFill>
                <a:schemeClr val="tx1"/>
              </a:solidFill>
              <a:effectLst/>
            </a:rPr>
            <a:t>high-end</a:t>
          </a:r>
          <a:r>
            <a:rPr lang="en-CA" sz="800" b="0">
              <a:solidFill>
                <a:schemeClr val="tx1"/>
              </a:solidFill>
              <a:effectLst/>
            </a:rPr>
            <a:t> restaurants are fancied by only </a:t>
          </a:r>
          <a:r>
            <a:rPr lang="en-CA" sz="800" b="1">
              <a:solidFill>
                <a:schemeClr val="tx1"/>
              </a:solidFill>
              <a:effectLst/>
            </a:rPr>
            <a:t>4% </a:t>
          </a:r>
          <a:r>
            <a:rPr lang="en-CA" sz="800" b="0">
              <a:solidFill>
                <a:schemeClr val="tx1"/>
              </a:solidFill>
              <a:effectLst/>
            </a:rPr>
            <a:t>of them.</a:t>
          </a:r>
          <a:endParaRPr lang="en-CA" sz="800" b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133637</xdr:colOff>
      <xdr:row>45</xdr:row>
      <xdr:rowOff>136232</xdr:rowOff>
    </xdr:from>
    <xdr:to>
      <xdr:col>7</xdr:col>
      <xdr:colOff>482751</xdr:colOff>
      <xdr:row>48</xdr:row>
      <xdr:rowOff>81724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8F90BC37-D29E-4FD7-BE94-429C86155486}"/>
            </a:ext>
          </a:extLst>
        </xdr:cNvPr>
        <xdr:cNvSpPr/>
      </xdr:nvSpPr>
      <xdr:spPr>
        <a:xfrm>
          <a:off x="133637" y="8708732"/>
          <a:ext cx="4645947" cy="516992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800" b="0">
              <a:solidFill>
                <a:schemeClr val="tx1"/>
              </a:solidFill>
            </a:rPr>
            <a:t>Parking</a:t>
          </a:r>
          <a:r>
            <a:rPr lang="en-CA" sz="800" b="0" baseline="0">
              <a:solidFill>
                <a:schemeClr val="tx1"/>
              </a:solidFill>
            </a:rPr>
            <a:t> Service plays a critical role in earning high ratings from client. </a:t>
          </a:r>
          <a:br>
            <a:rPr lang="en-CA" sz="800" b="0" baseline="0">
              <a:solidFill>
                <a:schemeClr val="tx1"/>
              </a:solidFill>
            </a:rPr>
          </a:br>
          <a:r>
            <a:rPr lang="en-CA" sz="800" b="1" baseline="0">
              <a:solidFill>
                <a:schemeClr val="tx1"/>
              </a:solidFill>
            </a:rPr>
            <a:t>Restaurants with Public Parking got the lowest ratings</a:t>
          </a:r>
          <a:r>
            <a:rPr lang="en-CA" sz="800" b="0" baseline="0">
              <a:solidFill>
                <a:schemeClr val="tx1"/>
              </a:solidFill>
            </a:rPr>
            <a:t>, surprisingly having private parking and no-parking results in almost same ratings while restaurants with </a:t>
          </a:r>
          <a:r>
            <a:rPr lang="en-CA" sz="800" b="1" baseline="0">
              <a:solidFill>
                <a:schemeClr val="tx1"/>
              </a:solidFill>
            </a:rPr>
            <a:t>Valet service earns the highest ratings</a:t>
          </a:r>
          <a:r>
            <a:rPr lang="en-CA" sz="800" b="0" baseline="0">
              <a:solidFill>
                <a:schemeClr val="tx1"/>
              </a:solidFill>
            </a:rPr>
            <a:t>.</a:t>
          </a:r>
          <a:endParaRPr lang="en-CA" sz="800" b="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21984</xdr:colOff>
      <xdr:row>45</xdr:row>
      <xdr:rowOff>172787</xdr:rowOff>
    </xdr:from>
    <xdr:to>
      <xdr:col>15</xdr:col>
      <xdr:colOff>358411</xdr:colOff>
      <xdr:row>48</xdr:row>
      <xdr:rowOff>118279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381C208E-0D63-4FB2-AF33-C1D2C604FE0D}"/>
            </a:ext>
          </a:extLst>
        </xdr:cNvPr>
        <xdr:cNvSpPr/>
      </xdr:nvSpPr>
      <xdr:spPr>
        <a:xfrm>
          <a:off x="4932651" y="8745287"/>
          <a:ext cx="4633260" cy="516992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800" b="0">
              <a:solidFill>
                <a:schemeClr val="tx1"/>
              </a:solidFill>
            </a:rPr>
            <a:t>When it comes to</a:t>
          </a:r>
          <a:r>
            <a:rPr lang="en-CA" sz="800" b="0" baseline="0">
              <a:solidFill>
                <a:schemeClr val="tx1"/>
              </a:solidFill>
            </a:rPr>
            <a:t> alcohol, c</a:t>
          </a:r>
          <a:r>
            <a:rPr lang="en-CA" sz="800" b="0">
              <a:solidFill>
                <a:schemeClr val="tx1"/>
              </a:solidFill>
            </a:rPr>
            <a:t>ustomers</a:t>
          </a:r>
          <a:r>
            <a:rPr lang="en-CA" sz="800" b="0" baseline="0">
              <a:solidFill>
                <a:schemeClr val="tx1"/>
              </a:solidFill>
            </a:rPr>
            <a:t> like restaurants that service full bar or partial with wine and beer more compared to no-alcohol restaurants.</a:t>
          </a:r>
          <a:endParaRPr lang="en-CA" sz="800" b="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553955</xdr:colOff>
      <xdr:row>45</xdr:row>
      <xdr:rowOff>183856</xdr:rowOff>
    </xdr:from>
    <xdr:to>
      <xdr:col>23</xdr:col>
      <xdr:colOff>276547</xdr:colOff>
      <xdr:row>48</xdr:row>
      <xdr:rowOff>129348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77CEDD3D-2FC1-4B7F-8E9E-CB6A694D203C}"/>
            </a:ext>
          </a:extLst>
        </xdr:cNvPr>
        <xdr:cNvSpPr/>
      </xdr:nvSpPr>
      <xdr:spPr>
        <a:xfrm>
          <a:off x="9697955" y="8756356"/>
          <a:ext cx="4599392" cy="516992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800" b="0">
              <a:solidFill>
                <a:schemeClr val="tx1"/>
              </a:solidFill>
            </a:rPr>
            <a:t>Restaurants</a:t>
          </a:r>
          <a:r>
            <a:rPr lang="en-CA" sz="800" b="0" baseline="0">
              <a:solidFill>
                <a:schemeClr val="tx1"/>
              </a:solidFill>
            </a:rPr>
            <a:t> with </a:t>
          </a:r>
          <a:r>
            <a:rPr lang="en-CA" sz="800" b="1" baseline="0">
              <a:solidFill>
                <a:schemeClr val="tx1"/>
              </a:solidFill>
            </a:rPr>
            <a:t>no-smoking areas are least favored by customers</a:t>
          </a:r>
          <a:r>
            <a:rPr lang="en-CA" sz="800" b="0" baseline="0">
              <a:solidFill>
                <a:schemeClr val="tx1"/>
              </a:solidFill>
            </a:rPr>
            <a:t> with lowest ratings in overall and service in contrast to restaurants that allow smoking only in bar and smoking section getting highest ratings.</a:t>
          </a:r>
        </a:p>
        <a:p>
          <a:pPr algn="l"/>
          <a:endParaRPr lang="en-CA" sz="800" b="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465149</xdr:colOff>
      <xdr:row>42</xdr:row>
      <xdr:rowOff>131865</xdr:rowOff>
    </xdr:from>
    <xdr:to>
      <xdr:col>23</xdr:col>
      <xdr:colOff>188409</xdr:colOff>
      <xdr:row>44</xdr:row>
      <xdr:rowOff>86811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2900461-C0F0-E1F6-80BF-20586480BA5F}"/>
            </a:ext>
          </a:extLst>
        </xdr:cNvPr>
        <xdr:cNvSpPr/>
      </xdr:nvSpPr>
      <xdr:spPr>
        <a:xfrm>
          <a:off x="13355649" y="8132865"/>
          <a:ext cx="950927" cy="335946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600">
              <a:solidFill>
                <a:schemeClr val="bg2">
                  <a:lumMod val="50000"/>
                </a:schemeClr>
              </a:solidFill>
            </a:rPr>
            <a:t>allows</a:t>
          </a:r>
          <a:r>
            <a:rPr lang="en-CA" sz="600" baseline="0">
              <a:solidFill>
                <a:schemeClr val="bg2">
                  <a:lumMod val="50000"/>
                </a:schemeClr>
              </a:solidFill>
            </a:rPr>
            <a:t> everywhere</a:t>
          </a:r>
          <a:endParaRPr lang="en-CA" sz="600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155728</xdr:colOff>
      <xdr:row>65</xdr:row>
      <xdr:rowOff>52660</xdr:rowOff>
    </xdr:from>
    <xdr:to>
      <xdr:col>15</xdr:col>
      <xdr:colOff>469411</xdr:colOff>
      <xdr:row>67</xdr:row>
      <xdr:rowOff>98534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A1669125-58AE-45B8-A33C-E587A4A0202A}"/>
            </a:ext>
          </a:extLst>
        </xdr:cNvPr>
        <xdr:cNvSpPr/>
      </xdr:nvSpPr>
      <xdr:spPr>
        <a:xfrm>
          <a:off x="5016762" y="12328414"/>
          <a:ext cx="4567089" cy="42359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800" b="0" baseline="0">
              <a:solidFill>
                <a:schemeClr val="tx1"/>
              </a:solidFill>
            </a:rPr>
            <a:t>Customers tend to </a:t>
          </a:r>
          <a:r>
            <a:rPr lang="en-CA" sz="800" b="1" baseline="0">
              <a:solidFill>
                <a:schemeClr val="tx1"/>
              </a:solidFill>
            </a:rPr>
            <a:t>prefer restaurants with high number of specialized cuisines </a:t>
          </a:r>
          <a:r>
            <a:rPr lang="en-CA" sz="800" b="0" baseline="0">
              <a:solidFill>
                <a:schemeClr val="tx1"/>
              </a:solidFill>
            </a:rPr>
            <a:t>given that ones that offer 3 cuisine types earn the highest ratings while restaurants with no specific cuisine are at lowest.</a:t>
          </a:r>
          <a:endParaRPr lang="en-CA" sz="800" b="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103722</xdr:colOff>
      <xdr:row>82</xdr:row>
      <xdr:rowOff>178887</xdr:rowOff>
    </xdr:from>
    <xdr:to>
      <xdr:col>15</xdr:col>
      <xdr:colOff>440069</xdr:colOff>
      <xdr:row>85</xdr:row>
      <xdr:rowOff>120236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C1425656-CDE6-42CD-960B-B618C4EDFB42}"/>
            </a:ext>
          </a:extLst>
        </xdr:cNvPr>
        <xdr:cNvSpPr/>
      </xdr:nvSpPr>
      <xdr:spPr>
        <a:xfrm>
          <a:off x="5014389" y="15799887"/>
          <a:ext cx="4633180" cy="512849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800" b="0" baseline="0">
              <a:solidFill>
                <a:schemeClr val="tx1"/>
              </a:solidFill>
            </a:rPr>
            <a:t>Looking at price range of highest-rated restaurants, more than 50% are in medium-ranged, followed by 27% high-end and 20% cheap-eat ones. Restaurant owners should consider this insight in order to optimize the ratings.</a:t>
          </a:r>
          <a:endParaRPr lang="en-CA" sz="800" b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122656</xdr:colOff>
      <xdr:row>82</xdr:row>
      <xdr:rowOff>173901</xdr:rowOff>
    </xdr:from>
    <xdr:to>
      <xdr:col>7</xdr:col>
      <xdr:colOff>459002</xdr:colOff>
      <xdr:row>85</xdr:row>
      <xdr:rowOff>115250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B0733745-9CA8-4E82-B610-2C942F68096D}"/>
            </a:ext>
          </a:extLst>
        </xdr:cNvPr>
        <xdr:cNvSpPr/>
      </xdr:nvSpPr>
      <xdr:spPr>
        <a:xfrm>
          <a:off x="122656" y="15794901"/>
          <a:ext cx="4633179" cy="512849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800" b="1" baseline="0">
              <a:solidFill>
                <a:schemeClr val="tx1"/>
              </a:solidFill>
            </a:rPr>
            <a:t>Middle-ranged restaurants are likely to earn high ratings </a:t>
          </a:r>
          <a:r>
            <a:rPr lang="en-CA" sz="800" b="0" baseline="0">
              <a:solidFill>
                <a:schemeClr val="tx1"/>
              </a:solidFill>
            </a:rPr>
            <a:t>in overall, food and service aspects similar to high-end ones. Obviously, service rating in cheap-eat ones are the lowest which may be caused by lack of trained staffs as well as amenities provided.  </a:t>
          </a:r>
          <a:endParaRPr lang="en-CA" sz="800" b="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401963</xdr:colOff>
      <xdr:row>61</xdr:row>
      <xdr:rowOff>72005</xdr:rowOff>
    </xdr:from>
    <xdr:to>
      <xdr:col>29</xdr:col>
      <xdr:colOff>445325</xdr:colOff>
      <xdr:row>76</xdr:row>
      <xdr:rowOff>61850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5C4A1662-1BDB-C778-7B1D-3C3843FAE859}"/>
            </a:ext>
          </a:extLst>
        </xdr:cNvPr>
        <xdr:cNvSpPr/>
      </xdr:nvSpPr>
      <xdr:spPr>
        <a:xfrm>
          <a:off x="10100145" y="11390674"/>
          <a:ext cx="7923135" cy="2773124"/>
        </a:xfrm>
        <a:prstGeom prst="rect">
          <a:avLst/>
        </a:prstGeom>
        <a:solidFill>
          <a:srgbClr val="D7F1AD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6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Recommended actions for restaurants to improve the rating </a:t>
          </a:r>
          <a:endParaRPr lang="en-CA" sz="1600" b="1">
            <a:solidFill>
              <a:schemeClr val="tx1"/>
            </a:solidFill>
            <a:effectLst/>
          </a:endParaRPr>
        </a:p>
        <a:p>
          <a:pPr algn="l"/>
          <a:endParaRPr lang="en-CA" sz="1600">
            <a:solidFill>
              <a:srgbClr val="D7F1AD"/>
            </a:solidFill>
          </a:endParaRPr>
        </a:p>
        <a:p>
          <a:pPr algn="l"/>
          <a:r>
            <a:rPr lang="en-CA" sz="1600">
              <a:solidFill>
                <a:schemeClr val="tx1"/>
              </a:solidFill>
            </a:rPr>
            <a:t>-</a:t>
          </a:r>
          <a:r>
            <a:rPr lang="en-CA" sz="1600" baseline="0">
              <a:solidFill>
                <a:schemeClr val="tx1"/>
              </a:solidFill>
            </a:rPr>
            <a:t> Setting the price range to MEDIUM optimally</a:t>
          </a:r>
        </a:p>
        <a:p>
          <a:pPr algn="l"/>
          <a:r>
            <a:rPr lang="en-CA" sz="1600" baseline="0">
              <a:solidFill>
                <a:schemeClr val="tx1"/>
              </a:solidFill>
            </a:rPr>
            <a:t>- Offering at least one specialized cuisine : the larger the variety, the higher the ratings.</a:t>
          </a:r>
        </a:p>
        <a:p>
          <a:pPr algn="l"/>
          <a:r>
            <a:rPr lang="en-CA" sz="1600" baseline="0">
              <a:solidFill>
                <a:schemeClr val="tx1"/>
              </a:solidFill>
            </a:rPr>
            <a:t>- Allowing smoking only in specific areas of the restaurants (either in private smoking area or in bar) </a:t>
          </a:r>
        </a:p>
        <a:p>
          <a:pPr algn="l"/>
          <a:r>
            <a:rPr lang="en-CA" sz="1600" baseline="0">
              <a:solidFill>
                <a:schemeClr val="tx1"/>
              </a:solidFill>
            </a:rPr>
            <a:t>- Offering alcohol service </a:t>
          </a:r>
        </a:p>
        <a:p>
          <a:pPr algn="l"/>
          <a:r>
            <a:rPr lang="en-CA" sz="1600" baseline="0">
              <a:solidFill>
                <a:schemeClr val="tx1"/>
              </a:solidFill>
            </a:rPr>
            <a:t>- Having own parking lot (Providing valet is most preferred yet might not be feasible for all)</a:t>
          </a:r>
        </a:p>
        <a:p>
          <a:pPr algn="l"/>
          <a:r>
            <a:rPr lang="en-CA" sz="1600" baseline="0">
              <a:solidFill>
                <a:schemeClr val="tx1"/>
              </a:solidFill>
            </a:rPr>
            <a:t>- Potential restaurant owners should consider locations in closed areas which might have less parking problems.</a:t>
          </a:r>
        </a:p>
        <a:p>
          <a:pPr algn="l"/>
          <a:endParaRPr lang="en-CA" sz="1600"/>
        </a:p>
      </xdr:txBody>
    </xdr:sp>
    <xdr:clientData/>
  </xdr:twoCellAnchor>
  <xdr:twoCellAnchor>
    <xdr:from>
      <xdr:col>0</xdr:col>
      <xdr:colOff>590136</xdr:colOff>
      <xdr:row>1</xdr:row>
      <xdr:rowOff>113886</xdr:rowOff>
    </xdr:from>
    <xdr:to>
      <xdr:col>19</xdr:col>
      <xdr:colOff>352011</xdr:colOff>
      <xdr:row>8</xdr:row>
      <xdr:rowOff>113885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1D3583C9-3433-46DE-AABE-F6A44ECF5668}"/>
            </a:ext>
          </a:extLst>
        </xdr:cNvPr>
        <xdr:cNvSpPr/>
      </xdr:nvSpPr>
      <xdr:spPr>
        <a:xfrm>
          <a:off x="590136" y="300245"/>
          <a:ext cx="11367880" cy="130451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CA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Background </a:t>
          </a:r>
          <a:br>
            <a:rPr lang="en-CA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CA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CA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data set is about r</a:t>
          </a:r>
          <a:r>
            <a:rPr lang="en-CA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estaurant ratings by real consumers in</a:t>
          </a:r>
          <a:r>
            <a:rPr lang="en-CA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4 different cities of Mexico</a:t>
          </a:r>
          <a:r>
            <a:rPr lang="en-CA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from 2012,</a:t>
          </a:r>
          <a:r>
            <a:rPr lang="en-CA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comes in 5 raw data tables such as consumers, ratings, consumers preferences, restaurants and restaurants cuisines ; </a:t>
          </a:r>
          <a:r>
            <a:rPr lang="en-CA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including details</a:t>
          </a:r>
          <a:r>
            <a:rPr lang="en-CA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CA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about each restaurant and their cuisines, and each consumer and their preferences.</a:t>
          </a:r>
          <a:br>
            <a:rPr lang="en-CA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CA">
            <a:solidFill>
              <a:schemeClr val="tx1"/>
            </a:solidFill>
            <a:effectLst/>
          </a:endParaRPr>
        </a:p>
        <a:p>
          <a:r>
            <a:rPr lang="en-CA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Objective </a:t>
          </a:r>
          <a:endParaRPr lang="en-CA" b="1">
            <a:solidFill>
              <a:schemeClr val="tx1"/>
            </a:solidFill>
            <a:effectLst/>
          </a:endParaRPr>
        </a:p>
        <a:p>
          <a:r>
            <a:rPr lang="en-CA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</a:t>
          </a:r>
          <a:r>
            <a:rPr lang="en-CA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purpose of this project is to analyze customers' preferences based on geographics, occupation as well as evaluating the impact of different amenities/services on customers' ratings. Most importantly, what kind of actions restaurants can should take for their services to achieve the highest ratings.  </a:t>
          </a:r>
          <a:endParaRPr lang="en-CA">
            <a:solidFill>
              <a:schemeClr val="tx1"/>
            </a:solidFill>
            <a:effectLst/>
          </a:endParaRPr>
        </a:p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25" workbookViewId="0">
      <selection sqref="A1:XFD1048576"/>
    </sheetView>
  </sheetViews>
  <sheetFormatPr defaultRowHeight="15" x14ac:dyDescent="0.25"/>
  <cols>
    <col min="1" max="16384" width="9.140625" style="69"/>
  </cols>
  <sheetData/>
  <mergeCells count="1">
    <mergeCell ref="A1:XFD104857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Y170"/>
  <sheetViews>
    <sheetView tabSelected="1" zoomScale="120" zoomScaleNormal="90" workbookViewId="0">
      <selection sqref="A1:BY170"/>
    </sheetView>
  </sheetViews>
  <sheetFormatPr defaultRowHeight="15" x14ac:dyDescent="0.25"/>
  <sheetData>
    <row r="1" spans="1:77" x14ac:dyDescent="0.25">
      <c r="A1" s="70"/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1"/>
      <c r="BB1" s="71"/>
      <c r="BC1" s="71"/>
      <c r="BD1" s="71"/>
      <c r="BE1" s="71"/>
      <c r="BF1" s="71"/>
      <c r="BG1" s="71"/>
      <c r="BH1" s="71"/>
      <c r="BI1" s="71"/>
      <c r="BJ1" s="71"/>
      <c r="BK1" s="71"/>
      <c r="BL1" s="71"/>
      <c r="BM1" s="71"/>
      <c r="BN1" s="71"/>
      <c r="BO1" s="71"/>
      <c r="BP1" s="71"/>
      <c r="BQ1" s="71"/>
      <c r="BR1" s="71"/>
      <c r="BS1" s="71"/>
      <c r="BT1" s="71"/>
      <c r="BU1" s="71"/>
      <c r="BV1" s="71"/>
      <c r="BW1" s="71"/>
      <c r="BX1" s="71"/>
      <c r="BY1" s="72"/>
    </row>
    <row r="2" spans="1:77" x14ac:dyDescent="0.25">
      <c r="A2" s="73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9"/>
      <c r="BD2" s="69"/>
      <c r="BE2" s="69"/>
      <c r="BF2" s="69"/>
      <c r="BG2" s="69"/>
      <c r="BH2" s="69"/>
      <c r="BI2" s="69"/>
      <c r="BJ2" s="69"/>
      <c r="BK2" s="69"/>
      <c r="BL2" s="69"/>
      <c r="BM2" s="69"/>
      <c r="BN2" s="69"/>
      <c r="BO2" s="69"/>
      <c r="BP2" s="69"/>
      <c r="BQ2" s="69"/>
      <c r="BR2" s="69"/>
      <c r="BS2" s="69"/>
      <c r="BT2" s="69"/>
      <c r="BU2" s="69"/>
      <c r="BV2" s="69"/>
      <c r="BW2" s="69"/>
      <c r="BX2" s="69"/>
      <c r="BY2" s="74"/>
    </row>
    <row r="3" spans="1:77" x14ac:dyDescent="0.25">
      <c r="A3" s="73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69"/>
      <c r="BD3" s="69"/>
      <c r="BE3" s="69"/>
      <c r="BF3" s="69"/>
      <c r="BG3" s="69"/>
      <c r="BH3" s="69"/>
      <c r="BI3" s="69"/>
      <c r="BJ3" s="69"/>
      <c r="BK3" s="69"/>
      <c r="BL3" s="69"/>
      <c r="BM3" s="69"/>
      <c r="BN3" s="69"/>
      <c r="BO3" s="69"/>
      <c r="BP3" s="69"/>
      <c r="BQ3" s="69"/>
      <c r="BR3" s="69"/>
      <c r="BS3" s="69"/>
      <c r="BT3" s="69"/>
      <c r="BU3" s="69"/>
      <c r="BV3" s="69"/>
      <c r="BW3" s="69"/>
      <c r="BX3" s="69"/>
      <c r="BY3" s="74"/>
    </row>
    <row r="4" spans="1:77" x14ac:dyDescent="0.25">
      <c r="A4" s="73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69"/>
      <c r="BM4" s="69"/>
      <c r="BN4" s="69"/>
      <c r="BO4" s="69"/>
      <c r="BP4" s="69"/>
      <c r="BQ4" s="69"/>
      <c r="BR4" s="69"/>
      <c r="BS4" s="69"/>
      <c r="BT4" s="69"/>
      <c r="BU4" s="69"/>
      <c r="BV4" s="69"/>
      <c r="BW4" s="69"/>
      <c r="BX4" s="69"/>
      <c r="BY4" s="74"/>
    </row>
    <row r="5" spans="1:77" x14ac:dyDescent="0.25">
      <c r="A5" s="73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69"/>
      <c r="BD5" s="69"/>
      <c r="BE5" s="69"/>
      <c r="BF5" s="69"/>
      <c r="BG5" s="69"/>
      <c r="BH5" s="69"/>
      <c r="BI5" s="69"/>
      <c r="BJ5" s="69"/>
      <c r="BK5" s="69"/>
      <c r="BL5" s="69"/>
      <c r="BM5" s="69"/>
      <c r="BN5" s="69"/>
      <c r="BO5" s="69"/>
      <c r="BP5" s="69"/>
      <c r="BQ5" s="69"/>
      <c r="BR5" s="69"/>
      <c r="BS5" s="69"/>
      <c r="BT5" s="69"/>
      <c r="BU5" s="69"/>
      <c r="BV5" s="69"/>
      <c r="BW5" s="69"/>
      <c r="BX5" s="69"/>
      <c r="BY5" s="74"/>
    </row>
    <row r="6" spans="1:77" x14ac:dyDescent="0.25">
      <c r="A6" s="73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69"/>
      <c r="BG6" s="69"/>
      <c r="BH6" s="69"/>
      <c r="BI6" s="69"/>
      <c r="BJ6" s="69"/>
      <c r="BK6" s="69"/>
      <c r="BL6" s="69"/>
      <c r="BM6" s="69"/>
      <c r="BN6" s="69"/>
      <c r="BO6" s="69"/>
      <c r="BP6" s="69"/>
      <c r="BQ6" s="69"/>
      <c r="BR6" s="69"/>
      <c r="BS6" s="69"/>
      <c r="BT6" s="69"/>
      <c r="BU6" s="69"/>
      <c r="BV6" s="69"/>
      <c r="BW6" s="69"/>
      <c r="BX6" s="69"/>
      <c r="BY6" s="74"/>
    </row>
    <row r="7" spans="1:77" x14ac:dyDescent="0.25">
      <c r="A7" s="73"/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69"/>
      <c r="BX7" s="69"/>
      <c r="BY7" s="74"/>
    </row>
    <row r="8" spans="1:77" x14ac:dyDescent="0.25">
      <c r="A8" s="73"/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69"/>
      <c r="BI8" s="69"/>
      <c r="BJ8" s="69"/>
      <c r="BK8" s="69"/>
      <c r="BL8" s="69"/>
      <c r="BM8" s="69"/>
      <c r="BN8" s="69"/>
      <c r="BO8" s="69"/>
      <c r="BP8" s="69"/>
      <c r="BQ8" s="69"/>
      <c r="BR8" s="69"/>
      <c r="BS8" s="69"/>
      <c r="BT8" s="69"/>
      <c r="BU8" s="69"/>
      <c r="BV8" s="69"/>
      <c r="BW8" s="69"/>
      <c r="BX8" s="69"/>
      <c r="BY8" s="74"/>
    </row>
    <row r="9" spans="1:77" x14ac:dyDescent="0.25">
      <c r="A9" s="73"/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69"/>
      <c r="BN9" s="69"/>
      <c r="BO9" s="69"/>
      <c r="BP9" s="69"/>
      <c r="BQ9" s="69"/>
      <c r="BR9" s="69"/>
      <c r="BS9" s="69"/>
      <c r="BT9" s="69"/>
      <c r="BU9" s="69"/>
      <c r="BV9" s="69"/>
      <c r="BW9" s="69"/>
      <c r="BX9" s="69"/>
      <c r="BY9" s="74"/>
    </row>
    <row r="10" spans="1:77" x14ac:dyDescent="0.25">
      <c r="A10" s="73"/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69"/>
      <c r="BI10" s="69"/>
      <c r="BJ10" s="69"/>
      <c r="BK10" s="69"/>
      <c r="BL10" s="69"/>
      <c r="BM10" s="69"/>
      <c r="BN10" s="69"/>
      <c r="BO10" s="69"/>
      <c r="BP10" s="69"/>
      <c r="BQ10" s="69"/>
      <c r="BR10" s="69"/>
      <c r="BS10" s="69"/>
      <c r="BT10" s="69"/>
      <c r="BU10" s="69"/>
      <c r="BV10" s="69"/>
      <c r="BW10" s="69"/>
      <c r="BX10" s="69"/>
      <c r="BY10" s="74"/>
    </row>
    <row r="11" spans="1:77" x14ac:dyDescent="0.25">
      <c r="A11" s="73"/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69"/>
      <c r="BI11" s="69"/>
      <c r="BJ11" s="69"/>
      <c r="BK11" s="69"/>
      <c r="BL11" s="69"/>
      <c r="BM11" s="69"/>
      <c r="BN11" s="69"/>
      <c r="BO11" s="69"/>
      <c r="BP11" s="69"/>
      <c r="BQ11" s="69"/>
      <c r="BR11" s="69"/>
      <c r="BS11" s="69"/>
      <c r="BT11" s="69"/>
      <c r="BU11" s="69"/>
      <c r="BV11" s="69"/>
      <c r="BW11" s="69"/>
      <c r="BX11" s="69"/>
      <c r="BY11" s="74"/>
    </row>
    <row r="12" spans="1:77" x14ac:dyDescent="0.25">
      <c r="A12" s="73"/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69"/>
      <c r="BL12" s="69"/>
      <c r="BM12" s="69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74"/>
    </row>
    <row r="13" spans="1:77" x14ac:dyDescent="0.25">
      <c r="A13" s="73"/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74"/>
    </row>
    <row r="14" spans="1:77" x14ac:dyDescent="0.25">
      <c r="A14" s="73"/>
      <c r="B14" s="69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74"/>
    </row>
    <row r="15" spans="1:77" x14ac:dyDescent="0.25">
      <c r="A15" s="73"/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69"/>
      <c r="BI15" s="69"/>
      <c r="BJ15" s="69"/>
      <c r="BK15" s="69"/>
      <c r="BL15" s="69"/>
      <c r="BM15" s="69"/>
      <c r="BN15" s="69"/>
      <c r="BO15" s="69"/>
      <c r="BP15" s="69"/>
      <c r="BQ15" s="69"/>
      <c r="BR15" s="69"/>
      <c r="BS15" s="69"/>
      <c r="BT15" s="69"/>
      <c r="BU15" s="69"/>
      <c r="BV15" s="69"/>
      <c r="BW15" s="69"/>
      <c r="BX15" s="69"/>
      <c r="BY15" s="74"/>
    </row>
    <row r="16" spans="1:77" x14ac:dyDescent="0.25">
      <c r="A16" s="73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69"/>
      <c r="BG16" s="69"/>
      <c r="BH16" s="69"/>
      <c r="BI16" s="69"/>
      <c r="BJ16" s="69"/>
      <c r="BK16" s="69"/>
      <c r="BL16" s="69"/>
      <c r="BM16" s="69"/>
      <c r="BN16" s="69"/>
      <c r="BO16" s="69"/>
      <c r="BP16" s="69"/>
      <c r="BQ16" s="69"/>
      <c r="BR16" s="69"/>
      <c r="BS16" s="69"/>
      <c r="BT16" s="69"/>
      <c r="BU16" s="69"/>
      <c r="BV16" s="69"/>
      <c r="BW16" s="69"/>
      <c r="BX16" s="69"/>
      <c r="BY16" s="74"/>
    </row>
    <row r="17" spans="1:77" x14ac:dyDescent="0.25">
      <c r="A17" s="73"/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69"/>
      <c r="BI17" s="69"/>
      <c r="BJ17" s="69"/>
      <c r="BK17" s="69"/>
      <c r="BL17" s="69"/>
      <c r="BM17" s="69"/>
      <c r="BN17" s="69"/>
      <c r="BO17" s="69"/>
      <c r="BP17" s="69"/>
      <c r="BQ17" s="69"/>
      <c r="BR17" s="69"/>
      <c r="BS17" s="69"/>
      <c r="BT17" s="69"/>
      <c r="BU17" s="69"/>
      <c r="BV17" s="69"/>
      <c r="BW17" s="69"/>
      <c r="BX17" s="69"/>
      <c r="BY17" s="74"/>
    </row>
    <row r="18" spans="1:77" x14ac:dyDescent="0.25">
      <c r="A18" s="73"/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69"/>
      <c r="AX18" s="69"/>
      <c r="AY18" s="69"/>
      <c r="AZ18" s="69"/>
      <c r="BA18" s="69"/>
      <c r="BB18" s="69"/>
      <c r="BC18" s="69"/>
      <c r="BD18" s="69"/>
      <c r="BE18" s="69"/>
      <c r="BF18" s="69"/>
      <c r="BG18" s="69"/>
      <c r="BH18" s="69"/>
      <c r="BI18" s="69"/>
      <c r="BJ18" s="69"/>
      <c r="BK18" s="69"/>
      <c r="BL18" s="69"/>
      <c r="BM18" s="69"/>
      <c r="BN18" s="69"/>
      <c r="BO18" s="69"/>
      <c r="BP18" s="69"/>
      <c r="BQ18" s="69"/>
      <c r="BR18" s="69"/>
      <c r="BS18" s="69"/>
      <c r="BT18" s="69"/>
      <c r="BU18" s="69"/>
      <c r="BV18" s="69"/>
      <c r="BW18" s="69"/>
      <c r="BX18" s="69"/>
      <c r="BY18" s="74"/>
    </row>
    <row r="19" spans="1:77" x14ac:dyDescent="0.25">
      <c r="A19" s="73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69"/>
      <c r="BI19" s="69"/>
      <c r="BJ19" s="69"/>
      <c r="BK19" s="69"/>
      <c r="BL19" s="69"/>
      <c r="BM19" s="69"/>
      <c r="BN19" s="69"/>
      <c r="BO19" s="69"/>
      <c r="BP19" s="69"/>
      <c r="BQ19" s="69"/>
      <c r="BR19" s="69"/>
      <c r="BS19" s="69"/>
      <c r="BT19" s="69"/>
      <c r="BU19" s="69"/>
      <c r="BV19" s="69"/>
      <c r="BW19" s="69"/>
      <c r="BX19" s="69"/>
      <c r="BY19" s="74"/>
    </row>
    <row r="20" spans="1:77" x14ac:dyDescent="0.25">
      <c r="A20" s="73"/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69"/>
      <c r="BG20" s="69"/>
      <c r="BH20" s="69"/>
      <c r="BI20" s="69"/>
      <c r="BJ20" s="69"/>
      <c r="BK20" s="69"/>
      <c r="BL20" s="69"/>
      <c r="BM20" s="69"/>
      <c r="BN20" s="69"/>
      <c r="BO20" s="69"/>
      <c r="BP20" s="69"/>
      <c r="BQ20" s="69"/>
      <c r="BR20" s="69"/>
      <c r="BS20" s="69"/>
      <c r="BT20" s="69"/>
      <c r="BU20" s="69"/>
      <c r="BV20" s="69"/>
      <c r="BW20" s="69"/>
      <c r="BX20" s="69"/>
      <c r="BY20" s="74"/>
    </row>
    <row r="21" spans="1:77" x14ac:dyDescent="0.25">
      <c r="A21" s="73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  <c r="BE21" s="69"/>
      <c r="BF21" s="69"/>
      <c r="BG21" s="69"/>
      <c r="BH21" s="69"/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74"/>
    </row>
    <row r="22" spans="1:77" x14ac:dyDescent="0.25">
      <c r="A22" s="73"/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69"/>
      <c r="BI22" s="69"/>
      <c r="BJ22" s="69"/>
      <c r="BK22" s="69"/>
      <c r="BL22" s="69"/>
      <c r="BM22" s="69"/>
      <c r="BN22" s="69"/>
      <c r="BO22" s="69"/>
      <c r="BP22" s="69"/>
      <c r="BQ22" s="69"/>
      <c r="BR22" s="69"/>
      <c r="BS22" s="69"/>
      <c r="BT22" s="69"/>
      <c r="BU22" s="69"/>
      <c r="BV22" s="69"/>
      <c r="BW22" s="69"/>
      <c r="BX22" s="69"/>
      <c r="BY22" s="74"/>
    </row>
    <row r="23" spans="1:77" x14ac:dyDescent="0.25">
      <c r="A23" s="73"/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69"/>
      <c r="BG23" s="69"/>
      <c r="BH23" s="69"/>
      <c r="BI23" s="69"/>
      <c r="BJ23" s="69"/>
      <c r="BK23" s="69"/>
      <c r="BL23" s="69"/>
      <c r="BM23" s="69"/>
      <c r="BN23" s="69"/>
      <c r="BO23" s="69"/>
      <c r="BP23" s="69"/>
      <c r="BQ23" s="69"/>
      <c r="BR23" s="69"/>
      <c r="BS23" s="69"/>
      <c r="BT23" s="69"/>
      <c r="BU23" s="69"/>
      <c r="BV23" s="69"/>
      <c r="BW23" s="69"/>
      <c r="BX23" s="69"/>
      <c r="BY23" s="74"/>
    </row>
    <row r="24" spans="1:77" x14ac:dyDescent="0.25">
      <c r="A24" s="73"/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69"/>
      <c r="BI24" s="69"/>
      <c r="BJ24" s="69"/>
      <c r="BK24" s="69"/>
      <c r="BL24" s="69"/>
      <c r="BM24" s="69"/>
      <c r="BN24" s="69"/>
      <c r="BO24" s="69"/>
      <c r="BP24" s="69"/>
      <c r="BQ24" s="69"/>
      <c r="BR24" s="69"/>
      <c r="BS24" s="69"/>
      <c r="BT24" s="69"/>
      <c r="BU24" s="69"/>
      <c r="BV24" s="69"/>
      <c r="BW24" s="69"/>
      <c r="BX24" s="69"/>
      <c r="BY24" s="74"/>
    </row>
    <row r="25" spans="1:77" x14ac:dyDescent="0.25">
      <c r="A25" s="73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69"/>
      <c r="BG25" s="69"/>
      <c r="BH25" s="69"/>
      <c r="BI25" s="69"/>
      <c r="BJ25" s="69"/>
      <c r="BK25" s="69"/>
      <c r="BL25" s="69"/>
      <c r="BM25" s="69"/>
      <c r="BN25" s="69"/>
      <c r="BO25" s="69"/>
      <c r="BP25" s="69"/>
      <c r="BQ25" s="69"/>
      <c r="BR25" s="69"/>
      <c r="BS25" s="69"/>
      <c r="BT25" s="69"/>
      <c r="BU25" s="69"/>
      <c r="BV25" s="69"/>
      <c r="BW25" s="69"/>
      <c r="BX25" s="69"/>
      <c r="BY25" s="74"/>
    </row>
    <row r="26" spans="1:77" x14ac:dyDescent="0.25">
      <c r="A26" s="73"/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69"/>
      <c r="BG26" s="69"/>
      <c r="BH26" s="69"/>
      <c r="BI26" s="69"/>
      <c r="BJ26" s="69"/>
      <c r="BK26" s="69"/>
      <c r="BL26" s="69"/>
      <c r="BM26" s="69"/>
      <c r="BN26" s="69"/>
      <c r="BO26" s="69"/>
      <c r="BP26" s="69"/>
      <c r="BQ26" s="69"/>
      <c r="BR26" s="69"/>
      <c r="BS26" s="69"/>
      <c r="BT26" s="69"/>
      <c r="BU26" s="69"/>
      <c r="BV26" s="69"/>
      <c r="BW26" s="69"/>
      <c r="BX26" s="69"/>
      <c r="BY26" s="74"/>
    </row>
    <row r="27" spans="1:77" x14ac:dyDescent="0.25">
      <c r="A27" s="73"/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9"/>
      <c r="BM27" s="69"/>
      <c r="BN27" s="69"/>
      <c r="BO27" s="69"/>
      <c r="BP27" s="69"/>
      <c r="BQ27" s="69"/>
      <c r="BR27" s="69"/>
      <c r="BS27" s="69"/>
      <c r="BT27" s="69"/>
      <c r="BU27" s="69"/>
      <c r="BV27" s="69"/>
      <c r="BW27" s="69"/>
      <c r="BX27" s="69"/>
      <c r="BY27" s="74"/>
    </row>
    <row r="28" spans="1:77" x14ac:dyDescent="0.25">
      <c r="A28" s="73"/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69"/>
      <c r="BI28" s="69"/>
      <c r="BJ28" s="69"/>
      <c r="BK28" s="69"/>
      <c r="BL28" s="69"/>
      <c r="BM28" s="69"/>
      <c r="BN28" s="69"/>
      <c r="BO28" s="69"/>
      <c r="BP28" s="69"/>
      <c r="BQ28" s="69"/>
      <c r="BR28" s="69"/>
      <c r="BS28" s="69"/>
      <c r="BT28" s="69"/>
      <c r="BU28" s="69"/>
      <c r="BV28" s="69"/>
      <c r="BW28" s="69"/>
      <c r="BX28" s="69"/>
      <c r="BY28" s="74"/>
    </row>
    <row r="29" spans="1:77" x14ac:dyDescent="0.25">
      <c r="A29" s="73"/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69"/>
      <c r="BI29" s="69"/>
      <c r="BJ29" s="69"/>
      <c r="BK29" s="69"/>
      <c r="BL29" s="69"/>
      <c r="BM29" s="69"/>
      <c r="BN29" s="69"/>
      <c r="BO29" s="69"/>
      <c r="BP29" s="69"/>
      <c r="BQ29" s="69"/>
      <c r="BR29" s="69"/>
      <c r="BS29" s="69"/>
      <c r="BT29" s="69"/>
      <c r="BU29" s="69"/>
      <c r="BV29" s="69"/>
      <c r="BW29" s="69"/>
      <c r="BX29" s="69"/>
      <c r="BY29" s="74"/>
    </row>
    <row r="30" spans="1:77" x14ac:dyDescent="0.25">
      <c r="A30" s="73"/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69"/>
      <c r="BI30" s="69"/>
      <c r="BJ30" s="69"/>
      <c r="BK30" s="69"/>
      <c r="BL30" s="69"/>
      <c r="BM30" s="69"/>
      <c r="BN30" s="69"/>
      <c r="BO30" s="69"/>
      <c r="BP30" s="69"/>
      <c r="BQ30" s="69"/>
      <c r="BR30" s="69"/>
      <c r="BS30" s="69"/>
      <c r="BT30" s="69"/>
      <c r="BU30" s="69"/>
      <c r="BV30" s="69"/>
      <c r="BW30" s="69"/>
      <c r="BX30" s="69"/>
      <c r="BY30" s="74"/>
    </row>
    <row r="31" spans="1:77" x14ac:dyDescent="0.25">
      <c r="A31" s="73"/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  <c r="BM31" s="69"/>
      <c r="BN31" s="69"/>
      <c r="BO31" s="69"/>
      <c r="BP31" s="69"/>
      <c r="BQ31" s="69"/>
      <c r="BR31" s="69"/>
      <c r="BS31" s="69"/>
      <c r="BT31" s="69"/>
      <c r="BU31" s="69"/>
      <c r="BV31" s="69"/>
      <c r="BW31" s="69"/>
      <c r="BX31" s="69"/>
      <c r="BY31" s="74"/>
    </row>
    <row r="32" spans="1:77" x14ac:dyDescent="0.25">
      <c r="A32" s="73"/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69"/>
      <c r="BI32" s="69"/>
      <c r="BJ32" s="69"/>
      <c r="BK32" s="69"/>
      <c r="BL32" s="69"/>
      <c r="BM32" s="69"/>
      <c r="BN32" s="69"/>
      <c r="BO32" s="69"/>
      <c r="BP32" s="69"/>
      <c r="BQ32" s="69"/>
      <c r="BR32" s="69"/>
      <c r="BS32" s="69"/>
      <c r="BT32" s="69"/>
      <c r="BU32" s="69"/>
      <c r="BV32" s="69"/>
      <c r="BW32" s="69"/>
      <c r="BX32" s="69"/>
      <c r="BY32" s="74"/>
    </row>
    <row r="33" spans="1:77" x14ac:dyDescent="0.25">
      <c r="A33" s="73"/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69"/>
      <c r="BC33" s="69"/>
      <c r="BD33" s="69"/>
      <c r="BE33" s="69"/>
      <c r="BF33" s="69"/>
      <c r="BG33" s="69"/>
      <c r="BH33" s="69"/>
      <c r="BI33" s="69"/>
      <c r="BJ33" s="69"/>
      <c r="BK33" s="69"/>
      <c r="BL33" s="69"/>
      <c r="BM33" s="69"/>
      <c r="BN33" s="69"/>
      <c r="BO33" s="69"/>
      <c r="BP33" s="69"/>
      <c r="BQ33" s="69"/>
      <c r="BR33" s="69"/>
      <c r="BS33" s="69"/>
      <c r="BT33" s="69"/>
      <c r="BU33" s="69"/>
      <c r="BV33" s="69"/>
      <c r="BW33" s="69"/>
      <c r="BX33" s="69"/>
      <c r="BY33" s="74"/>
    </row>
    <row r="34" spans="1:77" x14ac:dyDescent="0.25">
      <c r="A34" s="73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  <c r="BB34" s="69"/>
      <c r="BC34" s="69"/>
      <c r="BD34" s="69"/>
      <c r="BE34" s="69"/>
      <c r="BF34" s="69"/>
      <c r="BG34" s="69"/>
      <c r="BH34" s="69"/>
      <c r="BI34" s="69"/>
      <c r="BJ34" s="69"/>
      <c r="BK34" s="69"/>
      <c r="BL34" s="69"/>
      <c r="BM34" s="69"/>
      <c r="BN34" s="69"/>
      <c r="BO34" s="69"/>
      <c r="BP34" s="69"/>
      <c r="BQ34" s="69"/>
      <c r="BR34" s="69"/>
      <c r="BS34" s="69"/>
      <c r="BT34" s="69"/>
      <c r="BU34" s="69"/>
      <c r="BV34" s="69"/>
      <c r="BW34" s="69"/>
      <c r="BX34" s="69"/>
      <c r="BY34" s="74"/>
    </row>
    <row r="35" spans="1:77" x14ac:dyDescent="0.25">
      <c r="A35" s="73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  <c r="BB35" s="69"/>
      <c r="BC35" s="69"/>
      <c r="BD35" s="69"/>
      <c r="BE35" s="69"/>
      <c r="BF35" s="69"/>
      <c r="BG35" s="69"/>
      <c r="BH35" s="69"/>
      <c r="BI35" s="69"/>
      <c r="BJ35" s="69"/>
      <c r="BK35" s="69"/>
      <c r="BL35" s="69"/>
      <c r="BM35" s="69"/>
      <c r="BN35" s="69"/>
      <c r="BO35" s="69"/>
      <c r="BP35" s="69"/>
      <c r="BQ35" s="69"/>
      <c r="BR35" s="69"/>
      <c r="BS35" s="69"/>
      <c r="BT35" s="69"/>
      <c r="BU35" s="69"/>
      <c r="BV35" s="69"/>
      <c r="BW35" s="69"/>
      <c r="BX35" s="69"/>
      <c r="BY35" s="74"/>
    </row>
    <row r="36" spans="1:77" x14ac:dyDescent="0.25">
      <c r="A36" s="73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69"/>
      <c r="BE36" s="69"/>
      <c r="BF36" s="69"/>
      <c r="BG36" s="69"/>
      <c r="BH36" s="69"/>
      <c r="BI36" s="69"/>
      <c r="BJ36" s="69"/>
      <c r="BK36" s="69"/>
      <c r="BL36" s="69"/>
      <c r="BM36" s="69"/>
      <c r="BN36" s="69"/>
      <c r="BO36" s="69"/>
      <c r="BP36" s="69"/>
      <c r="BQ36" s="69"/>
      <c r="BR36" s="69"/>
      <c r="BS36" s="69"/>
      <c r="BT36" s="69"/>
      <c r="BU36" s="69"/>
      <c r="BV36" s="69"/>
      <c r="BW36" s="69"/>
      <c r="BX36" s="69"/>
      <c r="BY36" s="74"/>
    </row>
    <row r="37" spans="1:77" x14ac:dyDescent="0.25">
      <c r="A37" s="73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69"/>
      <c r="BC37" s="69"/>
      <c r="BD37" s="69"/>
      <c r="BE37" s="69"/>
      <c r="BF37" s="69"/>
      <c r="BG37" s="69"/>
      <c r="BH37" s="69"/>
      <c r="BI37" s="69"/>
      <c r="BJ37" s="69"/>
      <c r="BK37" s="69"/>
      <c r="BL37" s="69"/>
      <c r="BM37" s="69"/>
      <c r="BN37" s="69"/>
      <c r="BO37" s="69"/>
      <c r="BP37" s="69"/>
      <c r="BQ37" s="69"/>
      <c r="BR37" s="69"/>
      <c r="BS37" s="69"/>
      <c r="BT37" s="69"/>
      <c r="BU37" s="69"/>
      <c r="BV37" s="69"/>
      <c r="BW37" s="69"/>
      <c r="BX37" s="69"/>
      <c r="BY37" s="74"/>
    </row>
    <row r="38" spans="1:77" x14ac:dyDescent="0.25">
      <c r="A38" s="73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69"/>
      <c r="AY38" s="69"/>
      <c r="AZ38" s="69"/>
      <c r="BA38" s="69"/>
      <c r="BB38" s="69"/>
      <c r="BC38" s="69"/>
      <c r="BD38" s="69"/>
      <c r="BE38" s="69"/>
      <c r="BF38" s="69"/>
      <c r="BG38" s="69"/>
      <c r="BH38" s="69"/>
      <c r="BI38" s="69"/>
      <c r="BJ38" s="69"/>
      <c r="BK38" s="69"/>
      <c r="BL38" s="69"/>
      <c r="BM38" s="69"/>
      <c r="BN38" s="69"/>
      <c r="BO38" s="69"/>
      <c r="BP38" s="69"/>
      <c r="BQ38" s="69"/>
      <c r="BR38" s="69"/>
      <c r="BS38" s="69"/>
      <c r="BT38" s="69"/>
      <c r="BU38" s="69"/>
      <c r="BV38" s="69"/>
      <c r="BW38" s="69"/>
      <c r="BX38" s="69"/>
      <c r="BY38" s="74"/>
    </row>
    <row r="39" spans="1:77" x14ac:dyDescent="0.25">
      <c r="A39" s="73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69"/>
      <c r="BE39" s="69"/>
      <c r="BF39" s="69"/>
      <c r="BG39" s="69"/>
      <c r="BH39" s="69"/>
      <c r="BI39" s="69"/>
      <c r="BJ39" s="69"/>
      <c r="BK39" s="69"/>
      <c r="BL39" s="69"/>
      <c r="BM39" s="69"/>
      <c r="BN39" s="69"/>
      <c r="BO39" s="69"/>
      <c r="BP39" s="69"/>
      <c r="BQ39" s="69"/>
      <c r="BR39" s="69"/>
      <c r="BS39" s="69"/>
      <c r="BT39" s="69"/>
      <c r="BU39" s="69"/>
      <c r="BV39" s="69"/>
      <c r="BW39" s="69"/>
      <c r="BX39" s="69"/>
      <c r="BY39" s="74"/>
    </row>
    <row r="40" spans="1:77" x14ac:dyDescent="0.25">
      <c r="A40" s="73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  <c r="BE40" s="69"/>
      <c r="BF40" s="69"/>
      <c r="BG40" s="69"/>
      <c r="BH40" s="69"/>
      <c r="BI40" s="69"/>
      <c r="BJ40" s="69"/>
      <c r="BK40" s="69"/>
      <c r="BL40" s="69"/>
      <c r="BM40" s="69"/>
      <c r="BN40" s="69"/>
      <c r="BO40" s="69"/>
      <c r="BP40" s="69"/>
      <c r="BQ40" s="69"/>
      <c r="BR40" s="69"/>
      <c r="BS40" s="69"/>
      <c r="BT40" s="69"/>
      <c r="BU40" s="69"/>
      <c r="BV40" s="69"/>
      <c r="BW40" s="69"/>
      <c r="BX40" s="69"/>
      <c r="BY40" s="74"/>
    </row>
    <row r="41" spans="1:77" x14ac:dyDescent="0.25">
      <c r="A41" s="73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69"/>
      <c r="BJ41" s="69"/>
      <c r="BK41" s="69"/>
      <c r="BL41" s="69"/>
      <c r="BM41" s="69"/>
      <c r="BN41" s="69"/>
      <c r="BO41" s="69"/>
      <c r="BP41" s="69"/>
      <c r="BQ41" s="69"/>
      <c r="BR41" s="69"/>
      <c r="BS41" s="69"/>
      <c r="BT41" s="69"/>
      <c r="BU41" s="69"/>
      <c r="BV41" s="69"/>
      <c r="BW41" s="69"/>
      <c r="BX41" s="69"/>
      <c r="BY41" s="74"/>
    </row>
    <row r="42" spans="1:77" x14ac:dyDescent="0.25">
      <c r="A42" s="73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69"/>
      <c r="BE42" s="69"/>
      <c r="BF42" s="69"/>
      <c r="BG42" s="69"/>
      <c r="BH42" s="69"/>
      <c r="BI42" s="69"/>
      <c r="BJ42" s="69"/>
      <c r="BK42" s="69"/>
      <c r="BL42" s="69"/>
      <c r="BM42" s="69"/>
      <c r="BN42" s="69"/>
      <c r="BO42" s="69"/>
      <c r="BP42" s="69"/>
      <c r="BQ42" s="69"/>
      <c r="BR42" s="69"/>
      <c r="BS42" s="69"/>
      <c r="BT42" s="69"/>
      <c r="BU42" s="69"/>
      <c r="BV42" s="69"/>
      <c r="BW42" s="69"/>
      <c r="BX42" s="69"/>
      <c r="BY42" s="74"/>
    </row>
    <row r="43" spans="1:77" x14ac:dyDescent="0.25">
      <c r="A43" s="73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69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  <c r="BB43" s="69"/>
      <c r="BC43" s="69"/>
      <c r="BD43" s="69"/>
      <c r="BE43" s="69"/>
      <c r="BF43" s="69"/>
      <c r="BG43" s="69"/>
      <c r="BH43" s="69"/>
      <c r="BI43" s="69"/>
      <c r="BJ43" s="69"/>
      <c r="BK43" s="69"/>
      <c r="BL43" s="69"/>
      <c r="BM43" s="69"/>
      <c r="BN43" s="69"/>
      <c r="BO43" s="69"/>
      <c r="BP43" s="69"/>
      <c r="BQ43" s="69"/>
      <c r="BR43" s="69"/>
      <c r="BS43" s="69"/>
      <c r="BT43" s="69"/>
      <c r="BU43" s="69"/>
      <c r="BV43" s="69"/>
      <c r="BW43" s="69"/>
      <c r="BX43" s="69"/>
      <c r="BY43" s="74"/>
    </row>
    <row r="44" spans="1:77" x14ac:dyDescent="0.25">
      <c r="A44" s="73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74"/>
    </row>
    <row r="45" spans="1:77" x14ac:dyDescent="0.25">
      <c r="A45" s="73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69"/>
      <c r="AP45" s="69"/>
      <c r="AQ45" s="69"/>
      <c r="AR45" s="69"/>
      <c r="AS45" s="69"/>
      <c r="AT45" s="69"/>
      <c r="AU45" s="69"/>
      <c r="AV45" s="69"/>
      <c r="AW45" s="69"/>
      <c r="AX45" s="69"/>
      <c r="AY45" s="69"/>
      <c r="AZ45" s="69"/>
      <c r="BA45" s="69"/>
      <c r="BB45" s="69"/>
      <c r="BC45" s="69"/>
      <c r="BD45" s="69"/>
      <c r="BE45" s="69"/>
      <c r="BF45" s="69"/>
      <c r="BG45" s="69"/>
      <c r="BH45" s="69"/>
      <c r="BI45" s="69"/>
      <c r="BJ45" s="69"/>
      <c r="BK45" s="69"/>
      <c r="BL45" s="69"/>
      <c r="BM45" s="69"/>
      <c r="BN45" s="69"/>
      <c r="BO45" s="69"/>
      <c r="BP45" s="69"/>
      <c r="BQ45" s="69"/>
      <c r="BR45" s="69"/>
      <c r="BS45" s="69"/>
      <c r="BT45" s="69"/>
      <c r="BU45" s="69"/>
      <c r="BV45" s="69"/>
      <c r="BW45" s="69"/>
      <c r="BX45" s="69"/>
      <c r="BY45" s="74"/>
    </row>
    <row r="46" spans="1:77" x14ac:dyDescent="0.25">
      <c r="A46" s="73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69"/>
      <c r="BC46" s="69"/>
      <c r="BD46" s="69"/>
      <c r="BE46" s="69"/>
      <c r="BF46" s="69"/>
      <c r="BG46" s="69"/>
      <c r="BH46" s="69"/>
      <c r="BI46" s="69"/>
      <c r="BJ46" s="69"/>
      <c r="BK46" s="69"/>
      <c r="BL46" s="69"/>
      <c r="BM46" s="69"/>
      <c r="BN46" s="69"/>
      <c r="BO46" s="69"/>
      <c r="BP46" s="69"/>
      <c r="BQ46" s="69"/>
      <c r="BR46" s="69"/>
      <c r="BS46" s="69"/>
      <c r="BT46" s="69"/>
      <c r="BU46" s="69"/>
      <c r="BV46" s="69"/>
      <c r="BW46" s="69"/>
      <c r="BX46" s="69"/>
      <c r="BY46" s="74"/>
    </row>
    <row r="47" spans="1:77" x14ac:dyDescent="0.25">
      <c r="A47" s="73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69"/>
      <c r="AP47" s="69"/>
      <c r="AQ47" s="69"/>
      <c r="AR47" s="69"/>
      <c r="AS47" s="69"/>
      <c r="AT47" s="69"/>
      <c r="AU47" s="69"/>
      <c r="AV47" s="69"/>
      <c r="AW47" s="69"/>
      <c r="AX47" s="69"/>
      <c r="AY47" s="69"/>
      <c r="AZ47" s="69"/>
      <c r="BA47" s="69"/>
      <c r="BB47" s="69"/>
      <c r="BC47" s="69"/>
      <c r="BD47" s="69"/>
      <c r="BE47" s="69"/>
      <c r="BF47" s="69"/>
      <c r="BG47" s="69"/>
      <c r="BH47" s="69"/>
      <c r="BI47" s="69"/>
      <c r="BJ47" s="69"/>
      <c r="BK47" s="69"/>
      <c r="BL47" s="69"/>
      <c r="BM47" s="69"/>
      <c r="BN47" s="69"/>
      <c r="BO47" s="69"/>
      <c r="BP47" s="69"/>
      <c r="BQ47" s="69"/>
      <c r="BR47" s="69"/>
      <c r="BS47" s="69"/>
      <c r="BT47" s="69"/>
      <c r="BU47" s="69"/>
      <c r="BV47" s="69"/>
      <c r="BW47" s="69"/>
      <c r="BX47" s="69"/>
      <c r="BY47" s="74"/>
    </row>
    <row r="48" spans="1:77" x14ac:dyDescent="0.25">
      <c r="A48" s="73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69"/>
      <c r="BT48" s="69"/>
      <c r="BU48" s="69"/>
      <c r="BV48" s="69"/>
      <c r="BW48" s="69"/>
      <c r="BX48" s="69"/>
      <c r="BY48" s="74"/>
    </row>
    <row r="49" spans="1:77" x14ac:dyDescent="0.25">
      <c r="A49" s="73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69"/>
      <c r="AP49" s="69"/>
      <c r="AQ49" s="69"/>
      <c r="AR49" s="69"/>
      <c r="AS49" s="69"/>
      <c r="AT49" s="69"/>
      <c r="AU49" s="69"/>
      <c r="AV49" s="69"/>
      <c r="AW49" s="69"/>
      <c r="AX49" s="69"/>
      <c r="AY49" s="69"/>
      <c r="AZ49" s="69"/>
      <c r="BA49" s="69"/>
      <c r="BB49" s="69"/>
      <c r="BC49" s="69"/>
      <c r="BD49" s="69"/>
      <c r="BE49" s="69"/>
      <c r="BF49" s="69"/>
      <c r="BG49" s="69"/>
      <c r="BH49" s="69"/>
      <c r="BI49" s="69"/>
      <c r="BJ49" s="69"/>
      <c r="BK49" s="69"/>
      <c r="BL49" s="69"/>
      <c r="BM49" s="69"/>
      <c r="BN49" s="69"/>
      <c r="BO49" s="69"/>
      <c r="BP49" s="69"/>
      <c r="BQ49" s="69"/>
      <c r="BR49" s="69"/>
      <c r="BS49" s="69"/>
      <c r="BT49" s="69"/>
      <c r="BU49" s="69"/>
      <c r="BV49" s="69"/>
      <c r="BW49" s="69"/>
      <c r="BX49" s="69"/>
      <c r="BY49" s="74"/>
    </row>
    <row r="50" spans="1:77" x14ac:dyDescent="0.25">
      <c r="A50" s="73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69"/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69"/>
      <c r="BB50" s="69"/>
      <c r="BC50" s="69"/>
      <c r="BD50" s="69"/>
      <c r="BE50" s="69"/>
      <c r="BF50" s="69"/>
      <c r="BG50" s="69"/>
      <c r="BH50" s="69"/>
      <c r="BI50" s="69"/>
      <c r="BJ50" s="69"/>
      <c r="BK50" s="69"/>
      <c r="BL50" s="69"/>
      <c r="BM50" s="69"/>
      <c r="BN50" s="69"/>
      <c r="BO50" s="69"/>
      <c r="BP50" s="69"/>
      <c r="BQ50" s="69"/>
      <c r="BR50" s="69"/>
      <c r="BS50" s="69"/>
      <c r="BT50" s="69"/>
      <c r="BU50" s="69"/>
      <c r="BV50" s="69"/>
      <c r="BW50" s="69"/>
      <c r="BX50" s="69"/>
      <c r="BY50" s="74"/>
    </row>
    <row r="51" spans="1:77" x14ac:dyDescent="0.25">
      <c r="A51" s="73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  <c r="AM51" s="69"/>
      <c r="AN51" s="69"/>
      <c r="AO51" s="69"/>
      <c r="AP51" s="69"/>
      <c r="AQ51" s="69"/>
      <c r="AR51" s="69"/>
      <c r="AS51" s="69"/>
      <c r="AT51" s="69"/>
      <c r="AU51" s="69"/>
      <c r="AV51" s="69"/>
      <c r="AW51" s="69"/>
      <c r="AX51" s="69"/>
      <c r="AY51" s="69"/>
      <c r="AZ51" s="69"/>
      <c r="BA51" s="69"/>
      <c r="BB51" s="69"/>
      <c r="BC51" s="69"/>
      <c r="BD51" s="69"/>
      <c r="BE51" s="69"/>
      <c r="BF51" s="69"/>
      <c r="BG51" s="69"/>
      <c r="BH51" s="69"/>
      <c r="BI51" s="69"/>
      <c r="BJ51" s="69"/>
      <c r="BK51" s="69"/>
      <c r="BL51" s="69"/>
      <c r="BM51" s="69"/>
      <c r="BN51" s="69"/>
      <c r="BO51" s="69"/>
      <c r="BP51" s="69"/>
      <c r="BQ51" s="69"/>
      <c r="BR51" s="69"/>
      <c r="BS51" s="69"/>
      <c r="BT51" s="69"/>
      <c r="BU51" s="69"/>
      <c r="BV51" s="69"/>
      <c r="BW51" s="69"/>
      <c r="BX51" s="69"/>
      <c r="BY51" s="74"/>
    </row>
    <row r="52" spans="1:77" x14ac:dyDescent="0.25">
      <c r="A52" s="73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AX52" s="69"/>
      <c r="AY52" s="69"/>
      <c r="AZ52" s="69"/>
      <c r="BA52" s="69"/>
      <c r="BB52" s="69"/>
      <c r="BC52" s="69"/>
      <c r="BD52" s="69"/>
      <c r="BE52" s="69"/>
      <c r="BF52" s="69"/>
      <c r="BG52" s="69"/>
      <c r="BH52" s="69"/>
      <c r="BI52" s="69"/>
      <c r="BJ52" s="69"/>
      <c r="BK52" s="69"/>
      <c r="BL52" s="69"/>
      <c r="BM52" s="69"/>
      <c r="BN52" s="69"/>
      <c r="BO52" s="69"/>
      <c r="BP52" s="69"/>
      <c r="BQ52" s="69"/>
      <c r="BR52" s="69"/>
      <c r="BS52" s="69"/>
      <c r="BT52" s="69"/>
      <c r="BU52" s="69"/>
      <c r="BV52" s="69"/>
      <c r="BW52" s="69"/>
      <c r="BX52" s="69"/>
      <c r="BY52" s="74"/>
    </row>
    <row r="53" spans="1:77" x14ac:dyDescent="0.25">
      <c r="A53" s="73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69"/>
      <c r="BL53" s="69"/>
      <c r="BM53" s="69"/>
      <c r="BN53" s="69"/>
      <c r="BO53" s="69"/>
      <c r="BP53" s="69"/>
      <c r="BQ53" s="69"/>
      <c r="BR53" s="69"/>
      <c r="BS53" s="69"/>
      <c r="BT53" s="69"/>
      <c r="BU53" s="69"/>
      <c r="BV53" s="69"/>
      <c r="BW53" s="69"/>
      <c r="BX53" s="69"/>
      <c r="BY53" s="74"/>
    </row>
    <row r="54" spans="1:77" x14ac:dyDescent="0.25">
      <c r="A54" s="73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  <c r="AO54" s="69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  <c r="BM54" s="69"/>
      <c r="BN54" s="69"/>
      <c r="BO54" s="69"/>
      <c r="BP54" s="69"/>
      <c r="BQ54" s="69"/>
      <c r="BR54" s="69"/>
      <c r="BS54" s="69"/>
      <c r="BT54" s="69"/>
      <c r="BU54" s="69"/>
      <c r="BV54" s="69"/>
      <c r="BW54" s="69"/>
      <c r="BX54" s="69"/>
      <c r="BY54" s="74"/>
    </row>
    <row r="55" spans="1:77" x14ac:dyDescent="0.25">
      <c r="A55" s="73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  <c r="AL55" s="69"/>
      <c r="AM55" s="69"/>
      <c r="AN55" s="69"/>
      <c r="AO55" s="69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  <c r="BM55" s="69"/>
      <c r="BN55" s="69"/>
      <c r="BO55" s="69"/>
      <c r="BP55" s="69"/>
      <c r="BQ55" s="69"/>
      <c r="BR55" s="69"/>
      <c r="BS55" s="69"/>
      <c r="BT55" s="69"/>
      <c r="BU55" s="69"/>
      <c r="BV55" s="69"/>
      <c r="BW55" s="69"/>
      <c r="BX55" s="69"/>
      <c r="BY55" s="74"/>
    </row>
    <row r="56" spans="1:77" x14ac:dyDescent="0.25">
      <c r="A56" s="73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  <c r="BR56" s="69"/>
      <c r="BS56" s="69"/>
      <c r="BT56" s="69"/>
      <c r="BU56" s="69"/>
      <c r="BV56" s="69"/>
      <c r="BW56" s="69"/>
      <c r="BX56" s="69"/>
      <c r="BY56" s="74"/>
    </row>
    <row r="57" spans="1:77" x14ac:dyDescent="0.25">
      <c r="A57" s="73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69"/>
      <c r="AL57" s="69"/>
      <c r="AM57" s="69"/>
      <c r="AN57" s="69"/>
      <c r="AO57" s="69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  <c r="BE57" s="69"/>
      <c r="BF57" s="69"/>
      <c r="BG57" s="69"/>
      <c r="BH57" s="69"/>
      <c r="BI57" s="69"/>
      <c r="BJ57" s="69"/>
      <c r="BK57" s="69"/>
      <c r="BL57" s="69"/>
      <c r="BM57" s="69"/>
      <c r="BN57" s="69"/>
      <c r="BO57" s="69"/>
      <c r="BP57" s="69"/>
      <c r="BQ57" s="69"/>
      <c r="BR57" s="69"/>
      <c r="BS57" s="69"/>
      <c r="BT57" s="69"/>
      <c r="BU57" s="69"/>
      <c r="BV57" s="69"/>
      <c r="BW57" s="69"/>
      <c r="BX57" s="69"/>
      <c r="BY57" s="74"/>
    </row>
    <row r="58" spans="1:77" x14ac:dyDescent="0.25">
      <c r="A58" s="73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69"/>
      <c r="AK58" s="69"/>
      <c r="AL58" s="69"/>
      <c r="AM58" s="69"/>
      <c r="AN58" s="69"/>
      <c r="AO58" s="69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  <c r="BR58" s="69"/>
      <c r="BS58" s="69"/>
      <c r="BT58" s="69"/>
      <c r="BU58" s="69"/>
      <c r="BV58" s="69"/>
      <c r="BW58" s="69"/>
      <c r="BX58" s="69"/>
      <c r="BY58" s="74"/>
    </row>
    <row r="59" spans="1:77" x14ac:dyDescent="0.25">
      <c r="A59" s="73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69"/>
      <c r="AJ59" s="69"/>
      <c r="AK59" s="69"/>
      <c r="AL59" s="69"/>
      <c r="AM59" s="69"/>
      <c r="AN59" s="69"/>
      <c r="AO59" s="69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9"/>
      <c r="BM59" s="69"/>
      <c r="BN59" s="69"/>
      <c r="BO59" s="69"/>
      <c r="BP59" s="69"/>
      <c r="BQ59" s="69"/>
      <c r="BR59" s="69"/>
      <c r="BS59" s="69"/>
      <c r="BT59" s="69"/>
      <c r="BU59" s="69"/>
      <c r="BV59" s="69"/>
      <c r="BW59" s="69"/>
      <c r="BX59" s="69"/>
      <c r="BY59" s="74"/>
    </row>
    <row r="60" spans="1:77" x14ac:dyDescent="0.25">
      <c r="A60" s="73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69"/>
      <c r="AK60" s="69"/>
      <c r="AL60" s="69"/>
      <c r="AM60" s="69"/>
      <c r="AN60" s="69"/>
      <c r="AO60" s="69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69"/>
      <c r="BM60" s="69"/>
      <c r="BN60" s="69"/>
      <c r="BO60" s="69"/>
      <c r="BP60" s="69"/>
      <c r="BQ60" s="69"/>
      <c r="BR60" s="69"/>
      <c r="BS60" s="69"/>
      <c r="BT60" s="69"/>
      <c r="BU60" s="69"/>
      <c r="BV60" s="69"/>
      <c r="BW60" s="69"/>
      <c r="BX60" s="69"/>
      <c r="BY60" s="74"/>
    </row>
    <row r="61" spans="1:77" x14ac:dyDescent="0.25">
      <c r="A61" s="73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  <c r="AL61" s="69"/>
      <c r="AM61" s="69"/>
      <c r="AN61" s="69"/>
      <c r="AO61" s="69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  <c r="BR61" s="69"/>
      <c r="BS61" s="69"/>
      <c r="BT61" s="69"/>
      <c r="BU61" s="69"/>
      <c r="BV61" s="69"/>
      <c r="BW61" s="69"/>
      <c r="BX61" s="69"/>
      <c r="BY61" s="74"/>
    </row>
    <row r="62" spans="1:77" x14ac:dyDescent="0.25">
      <c r="A62" s="73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/>
      <c r="AO62" s="69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  <c r="BR62" s="69"/>
      <c r="BS62" s="69"/>
      <c r="BT62" s="69"/>
      <c r="BU62" s="69"/>
      <c r="BV62" s="69"/>
      <c r="BW62" s="69"/>
      <c r="BX62" s="69"/>
      <c r="BY62" s="74"/>
    </row>
    <row r="63" spans="1:77" x14ac:dyDescent="0.25">
      <c r="A63" s="73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  <c r="AK63" s="69"/>
      <c r="AL63" s="69"/>
      <c r="AM63" s="69"/>
      <c r="AN63" s="69"/>
      <c r="AO63" s="69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  <c r="BM63" s="69"/>
      <c r="BN63" s="69"/>
      <c r="BO63" s="69"/>
      <c r="BP63" s="69"/>
      <c r="BQ63" s="69"/>
      <c r="BR63" s="69"/>
      <c r="BS63" s="69"/>
      <c r="BT63" s="69"/>
      <c r="BU63" s="69"/>
      <c r="BV63" s="69"/>
      <c r="BW63" s="69"/>
      <c r="BX63" s="69"/>
      <c r="BY63" s="74"/>
    </row>
    <row r="64" spans="1:77" x14ac:dyDescent="0.25">
      <c r="A64" s="73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69"/>
      <c r="AL64" s="69"/>
      <c r="AM64" s="69"/>
      <c r="AN64" s="69"/>
      <c r="AO64" s="69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  <c r="BL64" s="69"/>
      <c r="BM64" s="69"/>
      <c r="BN64" s="69"/>
      <c r="BO64" s="69"/>
      <c r="BP64" s="69"/>
      <c r="BQ64" s="69"/>
      <c r="BR64" s="69"/>
      <c r="BS64" s="69"/>
      <c r="BT64" s="69"/>
      <c r="BU64" s="69"/>
      <c r="BV64" s="69"/>
      <c r="BW64" s="69"/>
      <c r="BX64" s="69"/>
      <c r="BY64" s="74"/>
    </row>
    <row r="65" spans="1:77" x14ac:dyDescent="0.25">
      <c r="A65" s="73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69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  <c r="BR65" s="69"/>
      <c r="BS65" s="69"/>
      <c r="BT65" s="69"/>
      <c r="BU65" s="69"/>
      <c r="BV65" s="69"/>
      <c r="BW65" s="69"/>
      <c r="BX65" s="69"/>
      <c r="BY65" s="74"/>
    </row>
    <row r="66" spans="1:77" x14ac:dyDescent="0.25">
      <c r="A66" s="73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  <c r="BR66" s="69"/>
      <c r="BS66" s="69"/>
      <c r="BT66" s="69"/>
      <c r="BU66" s="69"/>
      <c r="BV66" s="69"/>
      <c r="BW66" s="69"/>
      <c r="BX66" s="69"/>
      <c r="BY66" s="74"/>
    </row>
    <row r="67" spans="1:77" x14ac:dyDescent="0.25">
      <c r="A67" s="73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69"/>
      <c r="AL67" s="69"/>
      <c r="AM67" s="69"/>
      <c r="AN67" s="69"/>
      <c r="AO67" s="69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  <c r="BM67" s="69"/>
      <c r="BN67" s="69"/>
      <c r="BO67" s="69"/>
      <c r="BP67" s="69"/>
      <c r="BQ67" s="69"/>
      <c r="BR67" s="69"/>
      <c r="BS67" s="69"/>
      <c r="BT67" s="69"/>
      <c r="BU67" s="69"/>
      <c r="BV67" s="69"/>
      <c r="BW67" s="69"/>
      <c r="BX67" s="69"/>
      <c r="BY67" s="74"/>
    </row>
    <row r="68" spans="1:77" x14ac:dyDescent="0.25">
      <c r="A68" s="73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69"/>
      <c r="AK68" s="69"/>
      <c r="AL68" s="69"/>
      <c r="AM68" s="69"/>
      <c r="AN68" s="69"/>
      <c r="AO68" s="69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69"/>
      <c r="BG68" s="69"/>
      <c r="BH68" s="69"/>
      <c r="BI68" s="69"/>
      <c r="BJ68" s="69"/>
      <c r="BK68" s="69"/>
      <c r="BL68" s="69"/>
      <c r="BM68" s="69"/>
      <c r="BN68" s="69"/>
      <c r="BO68" s="69"/>
      <c r="BP68" s="69"/>
      <c r="BQ68" s="69"/>
      <c r="BR68" s="69"/>
      <c r="BS68" s="69"/>
      <c r="BT68" s="69"/>
      <c r="BU68" s="69"/>
      <c r="BV68" s="69"/>
      <c r="BW68" s="69"/>
      <c r="BX68" s="69"/>
      <c r="BY68" s="74"/>
    </row>
    <row r="69" spans="1:77" x14ac:dyDescent="0.25">
      <c r="A69" s="73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69"/>
      <c r="AK69" s="69"/>
      <c r="AL69" s="69"/>
      <c r="AM69" s="69"/>
      <c r="AN69" s="69"/>
      <c r="AO69" s="69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69"/>
      <c r="BJ69" s="69"/>
      <c r="BK69" s="69"/>
      <c r="BL69" s="69"/>
      <c r="BM69" s="69"/>
      <c r="BN69" s="69"/>
      <c r="BO69" s="69"/>
      <c r="BP69" s="69"/>
      <c r="BQ69" s="69"/>
      <c r="BR69" s="69"/>
      <c r="BS69" s="69"/>
      <c r="BT69" s="69"/>
      <c r="BU69" s="69"/>
      <c r="BV69" s="69"/>
      <c r="BW69" s="69"/>
      <c r="BX69" s="69"/>
      <c r="BY69" s="74"/>
    </row>
    <row r="70" spans="1:77" x14ac:dyDescent="0.25">
      <c r="A70" s="73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69"/>
      <c r="AJ70" s="69"/>
      <c r="AK70" s="69"/>
      <c r="AL70" s="69"/>
      <c r="AM70" s="69"/>
      <c r="AN70" s="69"/>
      <c r="AO70" s="69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69"/>
      <c r="BK70" s="69"/>
      <c r="BL70" s="69"/>
      <c r="BM70" s="69"/>
      <c r="BN70" s="69"/>
      <c r="BO70" s="69"/>
      <c r="BP70" s="69"/>
      <c r="BQ70" s="69"/>
      <c r="BR70" s="69"/>
      <c r="BS70" s="69"/>
      <c r="BT70" s="69"/>
      <c r="BU70" s="69"/>
      <c r="BV70" s="69"/>
      <c r="BW70" s="69"/>
      <c r="BX70" s="69"/>
      <c r="BY70" s="74"/>
    </row>
    <row r="71" spans="1:77" x14ac:dyDescent="0.25">
      <c r="A71" s="73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69"/>
      <c r="AJ71" s="69"/>
      <c r="AK71" s="69"/>
      <c r="AL71" s="69"/>
      <c r="AM71" s="69"/>
      <c r="AN71" s="69"/>
      <c r="AO71" s="69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  <c r="BM71" s="69"/>
      <c r="BN71" s="69"/>
      <c r="BO71" s="69"/>
      <c r="BP71" s="69"/>
      <c r="BQ71" s="69"/>
      <c r="BR71" s="69"/>
      <c r="BS71" s="69"/>
      <c r="BT71" s="69"/>
      <c r="BU71" s="69"/>
      <c r="BV71" s="69"/>
      <c r="BW71" s="69"/>
      <c r="BX71" s="69"/>
      <c r="BY71" s="74"/>
    </row>
    <row r="72" spans="1:77" x14ac:dyDescent="0.25">
      <c r="A72" s="73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69"/>
      <c r="AD72" s="69"/>
      <c r="AE72" s="69"/>
      <c r="AF72" s="69"/>
      <c r="AG72" s="69"/>
      <c r="AH72" s="69"/>
      <c r="AI72" s="69"/>
      <c r="AJ72" s="69"/>
      <c r="AK72" s="69"/>
      <c r="AL72" s="69"/>
      <c r="AM72" s="69"/>
      <c r="AN72" s="69"/>
      <c r="AO72" s="69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69"/>
      <c r="BG72" s="69"/>
      <c r="BH72" s="69"/>
      <c r="BI72" s="69"/>
      <c r="BJ72" s="69"/>
      <c r="BK72" s="69"/>
      <c r="BL72" s="69"/>
      <c r="BM72" s="69"/>
      <c r="BN72" s="69"/>
      <c r="BO72" s="69"/>
      <c r="BP72" s="69"/>
      <c r="BQ72" s="69"/>
      <c r="BR72" s="69"/>
      <c r="BS72" s="69"/>
      <c r="BT72" s="69"/>
      <c r="BU72" s="69"/>
      <c r="BV72" s="69"/>
      <c r="BW72" s="69"/>
      <c r="BX72" s="69"/>
      <c r="BY72" s="74"/>
    </row>
    <row r="73" spans="1:77" x14ac:dyDescent="0.25">
      <c r="A73" s="73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69"/>
      <c r="AD73" s="69"/>
      <c r="AE73" s="69"/>
      <c r="AF73" s="69"/>
      <c r="AG73" s="69"/>
      <c r="AH73" s="69"/>
      <c r="AI73" s="69"/>
      <c r="AJ73" s="69"/>
      <c r="AK73" s="69"/>
      <c r="AL73" s="69"/>
      <c r="AM73" s="69"/>
      <c r="AN73" s="69"/>
      <c r="AO73" s="69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69"/>
      <c r="BJ73" s="69"/>
      <c r="BK73" s="69"/>
      <c r="BL73" s="69"/>
      <c r="BM73" s="69"/>
      <c r="BN73" s="69"/>
      <c r="BO73" s="69"/>
      <c r="BP73" s="69"/>
      <c r="BQ73" s="69"/>
      <c r="BR73" s="69"/>
      <c r="BS73" s="69"/>
      <c r="BT73" s="69"/>
      <c r="BU73" s="69"/>
      <c r="BV73" s="69"/>
      <c r="BW73" s="69"/>
      <c r="BX73" s="69"/>
      <c r="BY73" s="74"/>
    </row>
    <row r="74" spans="1:77" x14ac:dyDescent="0.25">
      <c r="A74" s="73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69"/>
      <c r="AJ74" s="69"/>
      <c r="AK74" s="69"/>
      <c r="AL74" s="69"/>
      <c r="AM74" s="69"/>
      <c r="AN74" s="69"/>
      <c r="AO74" s="69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69"/>
      <c r="BJ74" s="69"/>
      <c r="BK74" s="69"/>
      <c r="BL74" s="69"/>
      <c r="BM74" s="69"/>
      <c r="BN74" s="69"/>
      <c r="BO74" s="69"/>
      <c r="BP74" s="69"/>
      <c r="BQ74" s="69"/>
      <c r="BR74" s="69"/>
      <c r="BS74" s="69"/>
      <c r="BT74" s="69"/>
      <c r="BU74" s="69"/>
      <c r="BV74" s="69"/>
      <c r="BW74" s="69"/>
      <c r="BX74" s="69"/>
      <c r="BY74" s="74"/>
    </row>
    <row r="75" spans="1:77" x14ac:dyDescent="0.25">
      <c r="A75" s="73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69"/>
      <c r="AK75" s="69"/>
      <c r="AL75" s="69"/>
      <c r="AM75" s="69"/>
      <c r="AN75" s="69"/>
      <c r="AO75" s="69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  <c r="BM75" s="69"/>
      <c r="BN75" s="69"/>
      <c r="BO75" s="69"/>
      <c r="BP75" s="69"/>
      <c r="BQ75" s="69"/>
      <c r="BR75" s="69"/>
      <c r="BS75" s="69"/>
      <c r="BT75" s="69"/>
      <c r="BU75" s="69"/>
      <c r="BV75" s="69"/>
      <c r="BW75" s="69"/>
      <c r="BX75" s="69"/>
      <c r="BY75" s="74"/>
    </row>
    <row r="76" spans="1:77" x14ac:dyDescent="0.25">
      <c r="A76" s="73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  <c r="AJ76" s="69"/>
      <c r="AK76" s="69"/>
      <c r="AL76" s="69"/>
      <c r="AM76" s="69"/>
      <c r="AN76" s="69"/>
      <c r="AO76" s="69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  <c r="BR76" s="69"/>
      <c r="BS76" s="69"/>
      <c r="BT76" s="69"/>
      <c r="BU76" s="69"/>
      <c r="BV76" s="69"/>
      <c r="BW76" s="69"/>
      <c r="BX76" s="69"/>
      <c r="BY76" s="74"/>
    </row>
    <row r="77" spans="1:77" x14ac:dyDescent="0.25">
      <c r="A77" s="73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69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  <c r="BM77" s="69"/>
      <c r="BN77" s="69"/>
      <c r="BO77" s="69"/>
      <c r="BP77" s="69"/>
      <c r="BQ77" s="69"/>
      <c r="BR77" s="69"/>
      <c r="BS77" s="69"/>
      <c r="BT77" s="69"/>
      <c r="BU77" s="69"/>
      <c r="BV77" s="69"/>
      <c r="BW77" s="69"/>
      <c r="BX77" s="69"/>
      <c r="BY77" s="74"/>
    </row>
    <row r="78" spans="1:77" x14ac:dyDescent="0.25">
      <c r="A78" s="73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69"/>
      <c r="AJ78" s="69"/>
      <c r="AK78" s="69"/>
      <c r="AL78" s="69"/>
      <c r="AM78" s="69"/>
      <c r="AN78" s="69"/>
      <c r="AO78" s="69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  <c r="BM78" s="69"/>
      <c r="BN78" s="69"/>
      <c r="BO78" s="69"/>
      <c r="BP78" s="69"/>
      <c r="BQ78" s="69"/>
      <c r="BR78" s="69"/>
      <c r="BS78" s="69"/>
      <c r="BT78" s="69"/>
      <c r="BU78" s="69"/>
      <c r="BV78" s="69"/>
      <c r="BW78" s="69"/>
      <c r="BX78" s="69"/>
      <c r="BY78" s="74"/>
    </row>
    <row r="79" spans="1:77" x14ac:dyDescent="0.25">
      <c r="A79" s="73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69"/>
      <c r="AJ79" s="69"/>
      <c r="AK79" s="69"/>
      <c r="AL79" s="69"/>
      <c r="AM79" s="69"/>
      <c r="AN79" s="69"/>
      <c r="AO79" s="69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  <c r="BM79" s="69"/>
      <c r="BN79" s="69"/>
      <c r="BO79" s="69"/>
      <c r="BP79" s="69"/>
      <c r="BQ79" s="69"/>
      <c r="BR79" s="69"/>
      <c r="BS79" s="69"/>
      <c r="BT79" s="69"/>
      <c r="BU79" s="69"/>
      <c r="BV79" s="69"/>
      <c r="BW79" s="69"/>
      <c r="BX79" s="69"/>
      <c r="BY79" s="74"/>
    </row>
    <row r="80" spans="1:77" x14ac:dyDescent="0.25">
      <c r="A80" s="73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69"/>
      <c r="BT80" s="69"/>
      <c r="BU80" s="69"/>
      <c r="BV80" s="69"/>
      <c r="BW80" s="69"/>
      <c r="BX80" s="69"/>
      <c r="BY80" s="74"/>
    </row>
    <row r="81" spans="1:77" x14ac:dyDescent="0.25">
      <c r="A81" s="73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69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/>
      <c r="BJ81" s="69"/>
      <c r="BK81" s="69"/>
      <c r="BL81" s="69"/>
      <c r="BM81" s="69"/>
      <c r="BN81" s="69"/>
      <c r="BO81" s="69"/>
      <c r="BP81" s="69"/>
      <c r="BQ81" s="69"/>
      <c r="BR81" s="69"/>
      <c r="BS81" s="69"/>
      <c r="BT81" s="69"/>
      <c r="BU81" s="69"/>
      <c r="BV81" s="69"/>
      <c r="BW81" s="69"/>
      <c r="BX81" s="69"/>
      <c r="BY81" s="74"/>
    </row>
    <row r="82" spans="1:77" x14ac:dyDescent="0.25">
      <c r="A82" s="73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69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69"/>
      <c r="BJ82" s="69"/>
      <c r="BK82" s="69"/>
      <c r="BL82" s="69"/>
      <c r="BM82" s="69"/>
      <c r="BN82" s="69"/>
      <c r="BO82" s="69"/>
      <c r="BP82" s="69"/>
      <c r="BQ82" s="69"/>
      <c r="BR82" s="69"/>
      <c r="BS82" s="69"/>
      <c r="BT82" s="69"/>
      <c r="BU82" s="69"/>
      <c r="BV82" s="69"/>
      <c r="BW82" s="69"/>
      <c r="BX82" s="69"/>
      <c r="BY82" s="74"/>
    </row>
    <row r="83" spans="1:77" x14ac:dyDescent="0.25">
      <c r="A83" s="73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69"/>
      <c r="AJ83" s="69"/>
      <c r="AK83" s="69"/>
      <c r="AL83" s="69"/>
      <c r="AM83" s="69"/>
      <c r="AN83" s="69"/>
      <c r="AO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  <c r="BM83" s="69"/>
      <c r="BN83" s="69"/>
      <c r="BO83" s="69"/>
      <c r="BP83" s="69"/>
      <c r="BQ83" s="69"/>
      <c r="BR83" s="69"/>
      <c r="BS83" s="69"/>
      <c r="BT83" s="69"/>
      <c r="BU83" s="69"/>
      <c r="BV83" s="69"/>
      <c r="BW83" s="69"/>
      <c r="BX83" s="69"/>
      <c r="BY83" s="74"/>
    </row>
    <row r="84" spans="1:77" x14ac:dyDescent="0.25">
      <c r="A84" s="73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69"/>
      <c r="AJ84" s="69"/>
      <c r="AK84" s="69"/>
      <c r="AL84" s="69"/>
      <c r="AM84" s="69"/>
      <c r="AN84" s="69"/>
      <c r="AO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  <c r="BE84" s="69"/>
      <c r="BF84" s="69"/>
      <c r="BG84" s="69"/>
      <c r="BH84" s="69"/>
      <c r="BI84" s="69"/>
      <c r="BJ84" s="69"/>
      <c r="BK84" s="69"/>
      <c r="BL84" s="69"/>
      <c r="BM84" s="69"/>
      <c r="BN84" s="69"/>
      <c r="BO84" s="69"/>
      <c r="BP84" s="69"/>
      <c r="BQ84" s="69"/>
      <c r="BR84" s="69"/>
      <c r="BS84" s="69"/>
      <c r="BT84" s="69"/>
      <c r="BU84" s="69"/>
      <c r="BV84" s="69"/>
      <c r="BW84" s="69"/>
      <c r="BX84" s="69"/>
      <c r="BY84" s="74"/>
    </row>
    <row r="85" spans="1:77" x14ac:dyDescent="0.25">
      <c r="A85" s="73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O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69"/>
      <c r="BO85" s="69"/>
      <c r="BP85" s="69"/>
      <c r="BQ85" s="69"/>
      <c r="BR85" s="69"/>
      <c r="BS85" s="69"/>
      <c r="BT85" s="69"/>
      <c r="BU85" s="69"/>
      <c r="BV85" s="69"/>
      <c r="BW85" s="69"/>
      <c r="BX85" s="69"/>
      <c r="BY85" s="74"/>
    </row>
    <row r="86" spans="1:77" x14ac:dyDescent="0.25">
      <c r="A86" s="73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O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  <c r="BM86" s="69"/>
      <c r="BN86" s="69"/>
      <c r="BO86" s="69"/>
      <c r="BP86" s="69"/>
      <c r="BQ86" s="69"/>
      <c r="BR86" s="69"/>
      <c r="BS86" s="69"/>
      <c r="BT86" s="69"/>
      <c r="BU86" s="69"/>
      <c r="BV86" s="69"/>
      <c r="BW86" s="69"/>
      <c r="BX86" s="69"/>
      <c r="BY86" s="74"/>
    </row>
    <row r="87" spans="1:77" x14ac:dyDescent="0.25">
      <c r="A87" s="73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  <c r="BR87" s="69"/>
      <c r="BS87" s="69"/>
      <c r="BT87" s="69"/>
      <c r="BU87" s="69"/>
      <c r="BV87" s="69"/>
      <c r="BW87" s="69"/>
      <c r="BX87" s="69"/>
      <c r="BY87" s="74"/>
    </row>
    <row r="88" spans="1:77" x14ac:dyDescent="0.25">
      <c r="A88" s="73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  <c r="BR88" s="69"/>
      <c r="BS88" s="69"/>
      <c r="BT88" s="69"/>
      <c r="BU88" s="69"/>
      <c r="BV88" s="69"/>
      <c r="BW88" s="69"/>
      <c r="BX88" s="69"/>
      <c r="BY88" s="74"/>
    </row>
    <row r="89" spans="1:77" x14ac:dyDescent="0.25">
      <c r="A89" s="73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O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/>
      <c r="BR89" s="69"/>
      <c r="BS89" s="69"/>
      <c r="BT89" s="69"/>
      <c r="BU89" s="69"/>
      <c r="BV89" s="69"/>
      <c r="BW89" s="69"/>
      <c r="BX89" s="69"/>
      <c r="BY89" s="74"/>
    </row>
    <row r="90" spans="1:77" x14ac:dyDescent="0.25">
      <c r="A90" s="73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O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  <c r="BM90" s="69"/>
      <c r="BN90" s="69"/>
      <c r="BO90" s="69"/>
      <c r="BP90" s="69"/>
      <c r="BQ90" s="69"/>
      <c r="BR90" s="69"/>
      <c r="BS90" s="69"/>
      <c r="BT90" s="69"/>
      <c r="BU90" s="69"/>
      <c r="BV90" s="69"/>
      <c r="BW90" s="69"/>
      <c r="BX90" s="69"/>
      <c r="BY90" s="74"/>
    </row>
    <row r="91" spans="1:77" x14ac:dyDescent="0.25">
      <c r="A91" s="73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O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  <c r="BM91" s="69"/>
      <c r="BN91" s="69"/>
      <c r="BO91" s="69"/>
      <c r="BP91" s="69"/>
      <c r="BQ91" s="69"/>
      <c r="BR91" s="69"/>
      <c r="BS91" s="69"/>
      <c r="BT91" s="69"/>
      <c r="BU91" s="69"/>
      <c r="BV91" s="69"/>
      <c r="BW91" s="69"/>
      <c r="BX91" s="69"/>
      <c r="BY91" s="74"/>
    </row>
    <row r="92" spans="1:77" x14ac:dyDescent="0.25">
      <c r="A92" s="73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S92" s="69"/>
      <c r="BT92" s="69"/>
      <c r="BU92" s="69"/>
      <c r="BV92" s="69"/>
      <c r="BW92" s="69"/>
      <c r="BX92" s="69"/>
      <c r="BY92" s="74"/>
    </row>
    <row r="93" spans="1:77" x14ac:dyDescent="0.25">
      <c r="A93" s="73"/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O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  <c r="BM93" s="69"/>
      <c r="BN93" s="69"/>
      <c r="BO93" s="69"/>
      <c r="BP93" s="69"/>
      <c r="BQ93" s="69"/>
      <c r="BR93" s="69"/>
      <c r="BS93" s="69"/>
      <c r="BT93" s="69"/>
      <c r="BU93" s="69"/>
      <c r="BV93" s="69"/>
      <c r="BW93" s="69"/>
      <c r="BX93" s="69"/>
      <c r="BY93" s="74"/>
    </row>
    <row r="94" spans="1:77" x14ac:dyDescent="0.25">
      <c r="A94" s="73"/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  <c r="BR94" s="69"/>
      <c r="BS94" s="69"/>
      <c r="BT94" s="69"/>
      <c r="BU94" s="69"/>
      <c r="BV94" s="69"/>
      <c r="BW94" s="69"/>
      <c r="BX94" s="69"/>
      <c r="BY94" s="74"/>
    </row>
    <row r="95" spans="1:77" x14ac:dyDescent="0.25">
      <c r="A95" s="73"/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  <c r="BR95" s="69"/>
      <c r="BS95" s="69"/>
      <c r="BT95" s="69"/>
      <c r="BU95" s="69"/>
      <c r="BV95" s="69"/>
      <c r="BW95" s="69"/>
      <c r="BX95" s="69"/>
      <c r="BY95" s="74"/>
    </row>
    <row r="96" spans="1:77" x14ac:dyDescent="0.25">
      <c r="A96" s="73"/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O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  <c r="BR96" s="69"/>
      <c r="BS96" s="69"/>
      <c r="BT96" s="69"/>
      <c r="BU96" s="69"/>
      <c r="BV96" s="69"/>
      <c r="BW96" s="69"/>
      <c r="BX96" s="69"/>
      <c r="BY96" s="74"/>
    </row>
    <row r="97" spans="1:77" x14ac:dyDescent="0.25">
      <c r="A97" s="73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  <c r="BO97" s="69"/>
      <c r="BP97" s="69"/>
      <c r="BQ97" s="69"/>
      <c r="BR97" s="69"/>
      <c r="BS97" s="69"/>
      <c r="BT97" s="69"/>
      <c r="BU97" s="69"/>
      <c r="BV97" s="69"/>
      <c r="BW97" s="69"/>
      <c r="BX97" s="69"/>
      <c r="BY97" s="74"/>
    </row>
    <row r="98" spans="1:77" x14ac:dyDescent="0.25">
      <c r="A98" s="73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  <c r="BM98" s="69"/>
      <c r="BN98" s="69"/>
      <c r="BO98" s="69"/>
      <c r="BP98" s="69"/>
      <c r="BQ98" s="69"/>
      <c r="BR98" s="69"/>
      <c r="BS98" s="69"/>
      <c r="BT98" s="69"/>
      <c r="BU98" s="69"/>
      <c r="BV98" s="69"/>
      <c r="BW98" s="69"/>
      <c r="BX98" s="69"/>
      <c r="BY98" s="74"/>
    </row>
    <row r="99" spans="1:77" x14ac:dyDescent="0.25">
      <c r="A99" s="73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  <c r="BM99" s="69"/>
      <c r="BN99" s="69"/>
      <c r="BO99" s="69"/>
      <c r="BP99" s="69"/>
      <c r="BQ99" s="69"/>
      <c r="BR99" s="69"/>
      <c r="BS99" s="69"/>
      <c r="BT99" s="69"/>
      <c r="BU99" s="69"/>
      <c r="BV99" s="69"/>
      <c r="BW99" s="69"/>
      <c r="BX99" s="69"/>
      <c r="BY99" s="74"/>
    </row>
    <row r="100" spans="1:77" x14ac:dyDescent="0.25">
      <c r="A100" s="73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  <c r="AN100" s="69"/>
      <c r="AO100" s="69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69"/>
      <c r="BB100" s="69"/>
      <c r="BC100" s="69"/>
      <c r="BD100" s="69"/>
      <c r="BE100" s="69"/>
      <c r="BF100" s="69"/>
      <c r="BG100" s="69"/>
      <c r="BH100" s="69"/>
      <c r="BI100" s="69"/>
      <c r="BJ100" s="69"/>
      <c r="BK100" s="69"/>
      <c r="BL100" s="69"/>
      <c r="BM100" s="69"/>
      <c r="BN100" s="69"/>
      <c r="BO100" s="69"/>
      <c r="BP100" s="69"/>
      <c r="BQ100" s="69"/>
      <c r="BR100" s="69"/>
      <c r="BS100" s="69"/>
      <c r="BT100" s="69"/>
      <c r="BU100" s="69"/>
      <c r="BV100" s="69"/>
      <c r="BW100" s="69"/>
      <c r="BX100" s="69"/>
      <c r="BY100" s="74"/>
    </row>
    <row r="101" spans="1:77" x14ac:dyDescent="0.25">
      <c r="A101" s="73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  <c r="AC101" s="69"/>
      <c r="AD101" s="69"/>
      <c r="AE101" s="69"/>
      <c r="AF101" s="69"/>
      <c r="AG101" s="69"/>
      <c r="AH101" s="69"/>
      <c r="AI101" s="69"/>
      <c r="AJ101" s="69"/>
      <c r="AK101" s="69"/>
      <c r="AL101" s="69"/>
      <c r="AM101" s="69"/>
      <c r="AN101" s="69"/>
      <c r="AO101" s="69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69"/>
      <c r="BB101" s="69"/>
      <c r="BC101" s="69"/>
      <c r="BD101" s="69"/>
      <c r="BE101" s="69"/>
      <c r="BF101" s="69"/>
      <c r="BG101" s="69"/>
      <c r="BH101" s="69"/>
      <c r="BI101" s="69"/>
      <c r="BJ101" s="69"/>
      <c r="BK101" s="69"/>
      <c r="BL101" s="69"/>
      <c r="BM101" s="69"/>
      <c r="BN101" s="69"/>
      <c r="BO101" s="69"/>
      <c r="BP101" s="69"/>
      <c r="BQ101" s="69"/>
      <c r="BR101" s="69"/>
      <c r="BS101" s="69"/>
      <c r="BT101" s="69"/>
      <c r="BU101" s="69"/>
      <c r="BV101" s="69"/>
      <c r="BW101" s="69"/>
      <c r="BX101" s="69"/>
      <c r="BY101" s="74"/>
    </row>
    <row r="102" spans="1:77" x14ac:dyDescent="0.25">
      <c r="A102" s="73"/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  <c r="AC102" s="69"/>
      <c r="AD102" s="69"/>
      <c r="AE102" s="69"/>
      <c r="AF102" s="69"/>
      <c r="AG102" s="69"/>
      <c r="AH102" s="69"/>
      <c r="AI102" s="69"/>
      <c r="AJ102" s="69"/>
      <c r="AK102" s="69"/>
      <c r="AL102" s="69"/>
      <c r="AM102" s="69"/>
      <c r="AN102" s="69"/>
      <c r="AO102" s="69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  <c r="BB102" s="69"/>
      <c r="BC102" s="69"/>
      <c r="BD102" s="69"/>
      <c r="BE102" s="69"/>
      <c r="BF102" s="69"/>
      <c r="BG102" s="69"/>
      <c r="BH102" s="69"/>
      <c r="BI102" s="69"/>
      <c r="BJ102" s="69"/>
      <c r="BK102" s="69"/>
      <c r="BL102" s="69"/>
      <c r="BM102" s="69"/>
      <c r="BN102" s="69"/>
      <c r="BO102" s="69"/>
      <c r="BP102" s="69"/>
      <c r="BQ102" s="69"/>
      <c r="BR102" s="69"/>
      <c r="BS102" s="69"/>
      <c r="BT102" s="69"/>
      <c r="BU102" s="69"/>
      <c r="BV102" s="69"/>
      <c r="BW102" s="69"/>
      <c r="BX102" s="69"/>
      <c r="BY102" s="74"/>
    </row>
    <row r="103" spans="1:77" x14ac:dyDescent="0.25">
      <c r="A103" s="73"/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  <c r="AB103" s="69"/>
      <c r="AC103" s="69"/>
      <c r="AD103" s="69"/>
      <c r="AE103" s="69"/>
      <c r="AF103" s="69"/>
      <c r="AG103" s="69"/>
      <c r="AH103" s="69"/>
      <c r="AI103" s="69"/>
      <c r="AJ103" s="69"/>
      <c r="AK103" s="69"/>
      <c r="AL103" s="69"/>
      <c r="AM103" s="69"/>
      <c r="AN103" s="69"/>
      <c r="AO103" s="69"/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69"/>
      <c r="BB103" s="69"/>
      <c r="BC103" s="69"/>
      <c r="BD103" s="69"/>
      <c r="BE103" s="69"/>
      <c r="BF103" s="69"/>
      <c r="BG103" s="69"/>
      <c r="BH103" s="69"/>
      <c r="BI103" s="69"/>
      <c r="BJ103" s="69"/>
      <c r="BK103" s="69"/>
      <c r="BL103" s="69"/>
      <c r="BM103" s="69"/>
      <c r="BN103" s="69"/>
      <c r="BO103" s="69"/>
      <c r="BP103" s="69"/>
      <c r="BQ103" s="69"/>
      <c r="BR103" s="69"/>
      <c r="BS103" s="69"/>
      <c r="BT103" s="69"/>
      <c r="BU103" s="69"/>
      <c r="BV103" s="69"/>
      <c r="BW103" s="69"/>
      <c r="BX103" s="69"/>
      <c r="BY103" s="74"/>
    </row>
    <row r="104" spans="1:77" x14ac:dyDescent="0.25">
      <c r="A104" s="73"/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  <c r="AB104" s="69"/>
      <c r="AC104" s="69"/>
      <c r="AD104" s="69"/>
      <c r="AE104" s="69"/>
      <c r="AF104" s="69"/>
      <c r="AG104" s="69"/>
      <c r="AH104" s="69"/>
      <c r="AI104" s="69"/>
      <c r="AJ104" s="69"/>
      <c r="AK104" s="69"/>
      <c r="AL104" s="69"/>
      <c r="AM104" s="69"/>
      <c r="AN104" s="69"/>
      <c r="AO104" s="69"/>
      <c r="AP104" s="69"/>
      <c r="AQ104" s="69"/>
      <c r="AR104" s="69"/>
      <c r="AS104" s="69"/>
      <c r="AT104" s="69"/>
      <c r="AU104" s="69"/>
      <c r="AV104" s="69"/>
      <c r="AW104" s="69"/>
      <c r="AX104" s="69"/>
      <c r="AY104" s="69"/>
      <c r="AZ104" s="69"/>
      <c r="BA104" s="69"/>
      <c r="BB104" s="69"/>
      <c r="BC104" s="69"/>
      <c r="BD104" s="69"/>
      <c r="BE104" s="69"/>
      <c r="BF104" s="69"/>
      <c r="BG104" s="69"/>
      <c r="BH104" s="69"/>
      <c r="BI104" s="69"/>
      <c r="BJ104" s="69"/>
      <c r="BK104" s="69"/>
      <c r="BL104" s="69"/>
      <c r="BM104" s="69"/>
      <c r="BN104" s="69"/>
      <c r="BO104" s="69"/>
      <c r="BP104" s="69"/>
      <c r="BQ104" s="69"/>
      <c r="BR104" s="69"/>
      <c r="BS104" s="69"/>
      <c r="BT104" s="69"/>
      <c r="BU104" s="69"/>
      <c r="BV104" s="69"/>
      <c r="BW104" s="69"/>
      <c r="BX104" s="69"/>
      <c r="BY104" s="74"/>
    </row>
    <row r="105" spans="1:77" x14ac:dyDescent="0.25">
      <c r="A105" s="73"/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  <c r="AB105" s="69"/>
      <c r="AC105" s="69"/>
      <c r="AD105" s="69"/>
      <c r="AE105" s="69"/>
      <c r="AF105" s="69"/>
      <c r="AG105" s="69"/>
      <c r="AH105" s="69"/>
      <c r="AI105" s="69"/>
      <c r="AJ105" s="69"/>
      <c r="AK105" s="69"/>
      <c r="AL105" s="69"/>
      <c r="AM105" s="69"/>
      <c r="AN105" s="69"/>
      <c r="AO105" s="69"/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69"/>
      <c r="BB105" s="69"/>
      <c r="BC105" s="69"/>
      <c r="BD105" s="69"/>
      <c r="BE105" s="69"/>
      <c r="BF105" s="69"/>
      <c r="BG105" s="69"/>
      <c r="BH105" s="69"/>
      <c r="BI105" s="69"/>
      <c r="BJ105" s="69"/>
      <c r="BK105" s="69"/>
      <c r="BL105" s="69"/>
      <c r="BM105" s="69"/>
      <c r="BN105" s="69"/>
      <c r="BO105" s="69"/>
      <c r="BP105" s="69"/>
      <c r="BQ105" s="69"/>
      <c r="BR105" s="69"/>
      <c r="BS105" s="69"/>
      <c r="BT105" s="69"/>
      <c r="BU105" s="69"/>
      <c r="BV105" s="69"/>
      <c r="BW105" s="69"/>
      <c r="BX105" s="69"/>
      <c r="BY105" s="74"/>
    </row>
    <row r="106" spans="1:77" x14ac:dyDescent="0.25">
      <c r="A106" s="73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  <c r="AC106" s="69"/>
      <c r="AD106" s="69"/>
      <c r="AE106" s="69"/>
      <c r="AF106" s="69"/>
      <c r="AG106" s="69"/>
      <c r="AH106" s="69"/>
      <c r="AI106" s="69"/>
      <c r="AJ106" s="69"/>
      <c r="AK106" s="69"/>
      <c r="AL106" s="69"/>
      <c r="AM106" s="69"/>
      <c r="AN106" s="69"/>
      <c r="AO106" s="69"/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69"/>
      <c r="BB106" s="69"/>
      <c r="BC106" s="69"/>
      <c r="BD106" s="69"/>
      <c r="BE106" s="69"/>
      <c r="BF106" s="69"/>
      <c r="BG106" s="69"/>
      <c r="BH106" s="69"/>
      <c r="BI106" s="69"/>
      <c r="BJ106" s="69"/>
      <c r="BK106" s="69"/>
      <c r="BL106" s="69"/>
      <c r="BM106" s="69"/>
      <c r="BN106" s="69"/>
      <c r="BO106" s="69"/>
      <c r="BP106" s="69"/>
      <c r="BQ106" s="69"/>
      <c r="BR106" s="69"/>
      <c r="BS106" s="69"/>
      <c r="BT106" s="69"/>
      <c r="BU106" s="69"/>
      <c r="BV106" s="69"/>
      <c r="BW106" s="69"/>
      <c r="BX106" s="69"/>
      <c r="BY106" s="74"/>
    </row>
    <row r="107" spans="1:77" x14ac:dyDescent="0.25">
      <c r="A107" s="73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  <c r="AC107" s="69"/>
      <c r="AD107" s="69"/>
      <c r="AE107" s="69"/>
      <c r="AF107" s="69"/>
      <c r="AG107" s="69"/>
      <c r="AH107" s="69"/>
      <c r="AI107" s="69"/>
      <c r="AJ107" s="69"/>
      <c r="AK107" s="69"/>
      <c r="AL107" s="69"/>
      <c r="AM107" s="69"/>
      <c r="AN107" s="69"/>
      <c r="AO107" s="69"/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69"/>
      <c r="BB107" s="69"/>
      <c r="BC107" s="69"/>
      <c r="BD107" s="69"/>
      <c r="BE107" s="69"/>
      <c r="BF107" s="69"/>
      <c r="BG107" s="69"/>
      <c r="BH107" s="69"/>
      <c r="BI107" s="69"/>
      <c r="BJ107" s="69"/>
      <c r="BK107" s="69"/>
      <c r="BL107" s="69"/>
      <c r="BM107" s="69"/>
      <c r="BN107" s="69"/>
      <c r="BO107" s="69"/>
      <c r="BP107" s="69"/>
      <c r="BQ107" s="69"/>
      <c r="BR107" s="69"/>
      <c r="BS107" s="69"/>
      <c r="BT107" s="69"/>
      <c r="BU107" s="69"/>
      <c r="BV107" s="69"/>
      <c r="BW107" s="69"/>
      <c r="BX107" s="69"/>
      <c r="BY107" s="74"/>
    </row>
    <row r="108" spans="1:77" x14ac:dyDescent="0.25">
      <c r="A108" s="73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69"/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69"/>
      <c r="BB108" s="69"/>
      <c r="BC108" s="69"/>
      <c r="BD108" s="69"/>
      <c r="BE108" s="69"/>
      <c r="BF108" s="69"/>
      <c r="BG108" s="69"/>
      <c r="BH108" s="69"/>
      <c r="BI108" s="69"/>
      <c r="BJ108" s="69"/>
      <c r="BK108" s="69"/>
      <c r="BL108" s="69"/>
      <c r="BM108" s="69"/>
      <c r="BN108" s="69"/>
      <c r="BO108" s="69"/>
      <c r="BP108" s="69"/>
      <c r="BQ108" s="69"/>
      <c r="BR108" s="69"/>
      <c r="BS108" s="69"/>
      <c r="BT108" s="69"/>
      <c r="BU108" s="69"/>
      <c r="BV108" s="69"/>
      <c r="BW108" s="69"/>
      <c r="BX108" s="69"/>
      <c r="BY108" s="74"/>
    </row>
    <row r="109" spans="1:77" x14ac:dyDescent="0.25">
      <c r="A109" s="73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69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69"/>
      <c r="BB109" s="69"/>
      <c r="BC109" s="69"/>
      <c r="BD109" s="69"/>
      <c r="BE109" s="69"/>
      <c r="BF109" s="69"/>
      <c r="BG109" s="69"/>
      <c r="BH109" s="69"/>
      <c r="BI109" s="69"/>
      <c r="BJ109" s="69"/>
      <c r="BK109" s="69"/>
      <c r="BL109" s="69"/>
      <c r="BM109" s="69"/>
      <c r="BN109" s="69"/>
      <c r="BO109" s="69"/>
      <c r="BP109" s="69"/>
      <c r="BQ109" s="69"/>
      <c r="BR109" s="69"/>
      <c r="BS109" s="69"/>
      <c r="BT109" s="69"/>
      <c r="BU109" s="69"/>
      <c r="BV109" s="69"/>
      <c r="BW109" s="69"/>
      <c r="BX109" s="69"/>
      <c r="BY109" s="74"/>
    </row>
    <row r="110" spans="1:77" x14ac:dyDescent="0.25">
      <c r="A110" s="73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69"/>
      <c r="BB110" s="69"/>
      <c r="BC110" s="69"/>
      <c r="BD110" s="69"/>
      <c r="BE110" s="69"/>
      <c r="BF110" s="69"/>
      <c r="BG110" s="69"/>
      <c r="BH110" s="69"/>
      <c r="BI110" s="69"/>
      <c r="BJ110" s="69"/>
      <c r="BK110" s="69"/>
      <c r="BL110" s="69"/>
      <c r="BM110" s="69"/>
      <c r="BN110" s="69"/>
      <c r="BO110" s="69"/>
      <c r="BP110" s="69"/>
      <c r="BQ110" s="69"/>
      <c r="BR110" s="69"/>
      <c r="BS110" s="69"/>
      <c r="BT110" s="69"/>
      <c r="BU110" s="69"/>
      <c r="BV110" s="69"/>
      <c r="BW110" s="69"/>
      <c r="BX110" s="69"/>
      <c r="BY110" s="74"/>
    </row>
    <row r="111" spans="1:77" x14ac:dyDescent="0.25">
      <c r="A111" s="73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  <c r="AB111" s="69"/>
      <c r="AC111" s="69"/>
      <c r="AD111" s="69"/>
      <c r="AE111" s="69"/>
      <c r="AF111" s="69"/>
      <c r="AG111" s="69"/>
      <c r="AH111" s="69"/>
      <c r="AI111" s="69"/>
      <c r="AJ111" s="69"/>
      <c r="AK111" s="69"/>
      <c r="AL111" s="69"/>
      <c r="AM111" s="69"/>
      <c r="AN111" s="69"/>
      <c r="AO111" s="69"/>
      <c r="AP111" s="69"/>
      <c r="AQ111" s="69"/>
      <c r="AR111" s="69"/>
      <c r="AS111" s="69"/>
      <c r="AT111" s="69"/>
      <c r="AU111" s="69"/>
      <c r="AV111" s="69"/>
      <c r="AW111" s="69"/>
      <c r="AX111" s="69"/>
      <c r="AY111" s="69"/>
      <c r="AZ111" s="69"/>
      <c r="BA111" s="69"/>
      <c r="BB111" s="69"/>
      <c r="BC111" s="69"/>
      <c r="BD111" s="69"/>
      <c r="BE111" s="69"/>
      <c r="BF111" s="69"/>
      <c r="BG111" s="69"/>
      <c r="BH111" s="69"/>
      <c r="BI111" s="69"/>
      <c r="BJ111" s="69"/>
      <c r="BK111" s="69"/>
      <c r="BL111" s="69"/>
      <c r="BM111" s="69"/>
      <c r="BN111" s="69"/>
      <c r="BO111" s="69"/>
      <c r="BP111" s="69"/>
      <c r="BQ111" s="69"/>
      <c r="BR111" s="69"/>
      <c r="BS111" s="69"/>
      <c r="BT111" s="69"/>
      <c r="BU111" s="69"/>
      <c r="BV111" s="69"/>
      <c r="BW111" s="69"/>
      <c r="BX111" s="69"/>
      <c r="BY111" s="74"/>
    </row>
    <row r="112" spans="1:77" x14ac:dyDescent="0.25">
      <c r="A112" s="73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  <c r="AC112" s="69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69"/>
      <c r="AP112" s="69"/>
      <c r="AQ112" s="69"/>
      <c r="AR112" s="69"/>
      <c r="AS112" s="69"/>
      <c r="AT112" s="69"/>
      <c r="AU112" s="69"/>
      <c r="AV112" s="69"/>
      <c r="AW112" s="69"/>
      <c r="AX112" s="69"/>
      <c r="AY112" s="69"/>
      <c r="AZ112" s="69"/>
      <c r="BA112" s="69"/>
      <c r="BB112" s="69"/>
      <c r="BC112" s="69"/>
      <c r="BD112" s="69"/>
      <c r="BE112" s="69"/>
      <c r="BF112" s="69"/>
      <c r="BG112" s="69"/>
      <c r="BH112" s="69"/>
      <c r="BI112" s="69"/>
      <c r="BJ112" s="69"/>
      <c r="BK112" s="69"/>
      <c r="BL112" s="69"/>
      <c r="BM112" s="69"/>
      <c r="BN112" s="69"/>
      <c r="BO112" s="69"/>
      <c r="BP112" s="69"/>
      <c r="BQ112" s="69"/>
      <c r="BR112" s="69"/>
      <c r="BS112" s="69"/>
      <c r="BT112" s="69"/>
      <c r="BU112" s="69"/>
      <c r="BV112" s="69"/>
      <c r="BW112" s="69"/>
      <c r="BX112" s="69"/>
      <c r="BY112" s="74"/>
    </row>
    <row r="113" spans="1:77" x14ac:dyDescent="0.25">
      <c r="A113" s="73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69"/>
      <c r="AP113" s="69"/>
      <c r="AQ113" s="69"/>
      <c r="AR113" s="69"/>
      <c r="AS113" s="69"/>
      <c r="AT113" s="69"/>
      <c r="AU113" s="69"/>
      <c r="AV113" s="69"/>
      <c r="AW113" s="69"/>
      <c r="AX113" s="69"/>
      <c r="AY113" s="69"/>
      <c r="AZ113" s="69"/>
      <c r="BA113" s="69"/>
      <c r="BB113" s="69"/>
      <c r="BC113" s="69"/>
      <c r="BD113" s="69"/>
      <c r="BE113" s="69"/>
      <c r="BF113" s="69"/>
      <c r="BG113" s="69"/>
      <c r="BH113" s="69"/>
      <c r="BI113" s="69"/>
      <c r="BJ113" s="69"/>
      <c r="BK113" s="69"/>
      <c r="BL113" s="69"/>
      <c r="BM113" s="69"/>
      <c r="BN113" s="69"/>
      <c r="BO113" s="69"/>
      <c r="BP113" s="69"/>
      <c r="BQ113" s="69"/>
      <c r="BR113" s="69"/>
      <c r="BS113" s="69"/>
      <c r="BT113" s="69"/>
      <c r="BU113" s="69"/>
      <c r="BV113" s="69"/>
      <c r="BW113" s="69"/>
      <c r="BX113" s="69"/>
      <c r="BY113" s="74"/>
    </row>
    <row r="114" spans="1:77" x14ac:dyDescent="0.25">
      <c r="A114" s="73"/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  <c r="AB114" s="69"/>
      <c r="AC114" s="69"/>
      <c r="AD114" s="69"/>
      <c r="AE114" s="69"/>
      <c r="AF114" s="69"/>
      <c r="AG114" s="69"/>
      <c r="AH114" s="69"/>
      <c r="AI114" s="69"/>
      <c r="AJ114" s="69"/>
      <c r="AK114" s="69"/>
      <c r="AL114" s="69"/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69"/>
      <c r="AY114" s="69"/>
      <c r="AZ114" s="69"/>
      <c r="BA114" s="69"/>
      <c r="BB114" s="69"/>
      <c r="BC114" s="69"/>
      <c r="BD114" s="69"/>
      <c r="BE114" s="69"/>
      <c r="BF114" s="69"/>
      <c r="BG114" s="69"/>
      <c r="BH114" s="69"/>
      <c r="BI114" s="69"/>
      <c r="BJ114" s="69"/>
      <c r="BK114" s="69"/>
      <c r="BL114" s="69"/>
      <c r="BM114" s="69"/>
      <c r="BN114" s="69"/>
      <c r="BO114" s="69"/>
      <c r="BP114" s="69"/>
      <c r="BQ114" s="69"/>
      <c r="BR114" s="69"/>
      <c r="BS114" s="69"/>
      <c r="BT114" s="69"/>
      <c r="BU114" s="69"/>
      <c r="BV114" s="69"/>
      <c r="BW114" s="69"/>
      <c r="BX114" s="69"/>
      <c r="BY114" s="74"/>
    </row>
    <row r="115" spans="1:77" x14ac:dyDescent="0.25">
      <c r="A115" s="73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  <c r="AA115" s="69"/>
      <c r="AB115" s="69"/>
      <c r="AC115" s="69"/>
      <c r="AD115" s="69"/>
      <c r="AE115" s="69"/>
      <c r="AF115" s="69"/>
      <c r="AG115" s="69"/>
      <c r="AH115" s="69"/>
      <c r="AI115" s="69"/>
      <c r="AJ115" s="69"/>
      <c r="AK115" s="69"/>
      <c r="AL115" s="69"/>
      <c r="AM115" s="69"/>
      <c r="AN115" s="69"/>
      <c r="AO115" s="69"/>
      <c r="AP115" s="69"/>
      <c r="AQ115" s="69"/>
      <c r="AR115" s="69"/>
      <c r="AS115" s="69"/>
      <c r="AT115" s="69"/>
      <c r="AU115" s="69"/>
      <c r="AV115" s="69"/>
      <c r="AW115" s="69"/>
      <c r="AX115" s="69"/>
      <c r="AY115" s="69"/>
      <c r="AZ115" s="69"/>
      <c r="BA115" s="69"/>
      <c r="BB115" s="69"/>
      <c r="BC115" s="69"/>
      <c r="BD115" s="69"/>
      <c r="BE115" s="69"/>
      <c r="BF115" s="69"/>
      <c r="BG115" s="69"/>
      <c r="BH115" s="69"/>
      <c r="BI115" s="69"/>
      <c r="BJ115" s="69"/>
      <c r="BK115" s="69"/>
      <c r="BL115" s="69"/>
      <c r="BM115" s="69"/>
      <c r="BN115" s="69"/>
      <c r="BO115" s="69"/>
      <c r="BP115" s="69"/>
      <c r="BQ115" s="69"/>
      <c r="BR115" s="69"/>
      <c r="BS115" s="69"/>
      <c r="BT115" s="69"/>
      <c r="BU115" s="69"/>
      <c r="BV115" s="69"/>
      <c r="BW115" s="69"/>
      <c r="BX115" s="69"/>
      <c r="BY115" s="74"/>
    </row>
    <row r="116" spans="1:77" x14ac:dyDescent="0.25">
      <c r="A116" s="73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  <c r="AC116" s="69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69"/>
      <c r="AY116" s="69"/>
      <c r="AZ116" s="69"/>
      <c r="BA116" s="69"/>
      <c r="BB116" s="69"/>
      <c r="BC116" s="69"/>
      <c r="BD116" s="69"/>
      <c r="BE116" s="69"/>
      <c r="BF116" s="69"/>
      <c r="BG116" s="69"/>
      <c r="BH116" s="69"/>
      <c r="BI116" s="69"/>
      <c r="BJ116" s="69"/>
      <c r="BK116" s="69"/>
      <c r="BL116" s="69"/>
      <c r="BM116" s="69"/>
      <c r="BN116" s="69"/>
      <c r="BO116" s="69"/>
      <c r="BP116" s="69"/>
      <c r="BQ116" s="69"/>
      <c r="BR116" s="69"/>
      <c r="BS116" s="69"/>
      <c r="BT116" s="69"/>
      <c r="BU116" s="69"/>
      <c r="BV116" s="69"/>
      <c r="BW116" s="69"/>
      <c r="BX116" s="69"/>
      <c r="BY116" s="74"/>
    </row>
    <row r="117" spans="1:77" x14ac:dyDescent="0.25">
      <c r="A117" s="73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  <c r="AE117" s="69"/>
      <c r="AF117" s="69"/>
      <c r="AG117" s="69"/>
      <c r="AH117" s="69"/>
      <c r="AI117" s="69"/>
      <c r="AJ117" s="69"/>
      <c r="AK117" s="69"/>
      <c r="AL117" s="69"/>
      <c r="AM117" s="69"/>
      <c r="AN117" s="69"/>
      <c r="AO117" s="69"/>
      <c r="AP117" s="69"/>
      <c r="AQ117" s="69"/>
      <c r="AR117" s="69"/>
      <c r="AS117" s="69"/>
      <c r="AT117" s="69"/>
      <c r="AU117" s="69"/>
      <c r="AV117" s="69"/>
      <c r="AW117" s="69"/>
      <c r="AX117" s="69"/>
      <c r="AY117" s="69"/>
      <c r="AZ117" s="69"/>
      <c r="BA117" s="69"/>
      <c r="BB117" s="69"/>
      <c r="BC117" s="69"/>
      <c r="BD117" s="69"/>
      <c r="BE117" s="69"/>
      <c r="BF117" s="69"/>
      <c r="BG117" s="69"/>
      <c r="BH117" s="69"/>
      <c r="BI117" s="69"/>
      <c r="BJ117" s="69"/>
      <c r="BK117" s="69"/>
      <c r="BL117" s="69"/>
      <c r="BM117" s="69"/>
      <c r="BN117" s="69"/>
      <c r="BO117" s="69"/>
      <c r="BP117" s="69"/>
      <c r="BQ117" s="69"/>
      <c r="BR117" s="69"/>
      <c r="BS117" s="69"/>
      <c r="BT117" s="69"/>
      <c r="BU117" s="69"/>
      <c r="BV117" s="69"/>
      <c r="BW117" s="69"/>
      <c r="BX117" s="69"/>
      <c r="BY117" s="74"/>
    </row>
    <row r="118" spans="1:77" x14ac:dyDescent="0.25">
      <c r="A118" s="73"/>
      <c r="B118" s="69"/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  <c r="AC118" s="69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69"/>
      <c r="AP118" s="69"/>
      <c r="AQ118" s="69"/>
      <c r="AR118" s="69"/>
      <c r="AS118" s="69"/>
      <c r="AT118" s="69"/>
      <c r="AU118" s="69"/>
      <c r="AV118" s="69"/>
      <c r="AW118" s="69"/>
      <c r="AX118" s="69"/>
      <c r="AY118" s="69"/>
      <c r="AZ118" s="69"/>
      <c r="BA118" s="69"/>
      <c r="BB118" s="69"/>
      <c r="BC118" s="69"/>
      <c r="BD118" s="69"/>
      <c r="BE118" s="69"/>
      <c r="BF118" s="69"/>
      <c r="BG118" s="69"/>
      <c r="BH118" s="69"/>
      <c r="BI118" s="69"/>
      <c r="BJ118" s="69"/>
      <c r="BK118" s="69"/>
      <c r="BL118" s="69"/>
      <c r="BM118" s="69"/>
      <c r="BN118" s="69"/>
      <c r="BO118" s="69"/>
      <c r="BP118" s="69"/>
      <c r="BQ118" s="69"/>
      <c r="BR118" s="69"/>
      <c r="BS118" s="69"/>
      <c r="BT118" s="69"/>
      <c r="BU118" s="69"/>
      <c r="BV118" s="69"/>
      <c r="BW118" s="69"/>
      <c r="BX118" s="69"/>
      <c r="BY118" s="74"/>
    </row>
    <row r="119" spans="1:77" x14ac:dyDescent="0.25">
      <c r="A119" s="73"/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  <c r="AA119" s="69"/>
      <c r="AB119" s="69"/>
      <c r="AC119" s="69"/>
      <c r="AD119" s="69"/>
      <c r="AE119" s="69"/>
      <c r="AF119" s="69"/>
      <c r="AG119" s="69"/>
      <c r="AH119" s="69"/>
      <c r="AI119" s="69"/>
      <c r="AJ119" s="69"/>
      <c r="AK119" s="69"/>
      <c r="AL119" s="69"/>
      <c r="AM119" s="69"/>
      <c r="AN119" s="69"/>
      <c r="AO119" s="69"/>
      <c r="AP119" s="69"/>
      <c r="AQ119" s="69"/>
      <c r="AR119" s="69"/>
      <c r="AS119" s="69"/>
      <c r="AT119" s="69"/>
      <c r="AU119" s="69"/>
      <c r="AV119" s="69"/>
      <c r="AW119" s="69"/>
      <c r="AX119" s="69"/>
      <c r="AY119" s="69"/>
      <c r="AZ119" s="69"/>
      <c r="BA119" s="69"/>
      <c r="BB119" s="69"/>
      <c r="BC119" s="69"/>
      <c r="BD119" s="69"/>
      <c r="BE119" s="69"/>
      <c r="BF119" s="69"/>
      <c r="BG119" s="69"/>
      <c r="BH119" s="69"/>
      <c r="BI119" s="69"/>
      <c r="BJ119" s="69"/>
      <c r="BK119" s="69"/>
      <c r="BL119" s="69"/>
      <c r="BM119" s="69"/>
      <c r="BN119" s="69"/>
      <c r="BO119" s="69"/>
      <c r="BP119" s="69"/>
      <c r="BQ119" s="69"/>
      <c r="BR119" s="69"/>
      <c r="BS119" s="69"/>
      <c r="BT119" s="69"/>
      <c r="BU119" s="69"/>
      <c r="BV119" s="69"/>
      <c r="BW119" s="69"/>
      <c r="BX119" s="69"/>
      <c r="BY119" s="74"/>
    </row>
    <row r="120" spans="1:77" x14ac:dyDescent="0.25">
      <c r="A120" s="73"/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/>
      <c r="AU120" s="69"/>
      <c r="AV120" s="69"/>
      <c r="AW120" s="69"/>
      <c r="AX120" s="69"/>
      <c r="AY120" s="69"/>
      <c r="AZ120" s="69"/>
      <c r="BA120" s="69"/>
      <c r="BB120" s="69"/>
      <c r="BC120" s="69"/>
      <c r="BD120" s="69"/>
      <c r="BE120" s="69"/>
      <c r="BF120" s="69"/>
      <c r="BG120" s="69"/>
      <c r="BH120" s="69"/>
      <c r="BI120" s="69"/>
      <c r="BJ120" s="69"/>
      <c r="BK120" s="69"/>
      <c r="BL120" s="69"/>
      <c r="BM120" s="69"/>
      <c r="BN120" s="69"/>
      <c r="BO120" s="69"/>
      <c r="BP120" s="69"/>
      <c r="BQ120" s="69"/>
      <c r="BR120" s="69"/>
      <c r="BS120" s="69"/>
      <c r="BT120" s="69"/>
      <c r="BU120" s="69"/>
      <c r="BV120" s="69"/>
      <c r="BW120" s="69"/>
      <c r="BX120" s="69"/>
      <c r="BY120" s="74"/>
    </row>
    <row r="121" spans="1:77" x14ac:dyDescent="0.25">
      <c r="A121" s="73"/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  <c r="AC121" s="69"/>
      <c r="AD121" s="69"/>
      <c r="AE121" s="69"/>
      <c r="AF121" s="69"/>
      <c r="AG121" s="69"/>
      <c r="AH121" s="69"/>
      <c r="AI121" s="69"/>
      <c r="AJ121" s="69"/>
      <c r="AK121" s="69"/>
      <c r="AL121" s="69"/>
      <c r="AM121" s="69"/>
      <c r="AN121" s="69"/>
      <c r="AO121" s="69"/>
      <c r="AP121" s="69"/>
      <c r="AQ121" s="69"/>
      <c r="AR121" s="69"/>
      <c r="AS121" s="69"/>
      <c r="AT121" s="69"/>
      <c r="AU121" s="69"/>
      <c r="AV121" s="69"/>
      <c r="AW121" s="69"/>
      <c r="AX121" s="69"/>
      <c r="AY121" s="69"/>
      <c r="AZ121" s="69"/>
      <c r="BA121" s="69"/>
      <c r="BB121" s="69"/>
      <c r="BC121" s="69"/>
      <c r="BD121" s="69"/>
      <c r="BE121" s="69"/>
      <c r="BF121" s="69"/>
      <c r="BG121" s="69"/>
      <c r="BH121" s="69"/>
      <c r="BI121" s="69"/>
      <c r="BJ121" s="69"/>
      <c r="BK121" s="69"/>
      <c r="BL121" s="69"/>
      <c r="BM121" s="69"/>
      <c r="BN121" s="69"/>
      <c r="BO121" s="69"/>
      <c r="BP121" s="69"/>
      <c r="BQ121" s="69"/>
      <c r="BR121" s="69"/>
      <c r="BS121" s="69"/>
      <c r="BT121" s="69"/>
      <c r="BU121" s="69"/>
      <c r="BV121" s="69"/>
      <c r="BW121" s="69"/>
      <c r="BX121" s="69"/>
      <c r="BY121" s="74"/>
    </row>
    <row r="122" spans="1:77" x14ac:dyDescent="0.25">
      <c r="A122" s="73"/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  <c r="AB122" s="69"/>
      <c r="AC122" s="69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9"/>
      <c r="AX122" s="69"/>
      <c r="AY122" s="69"/>
      <c r="AZ122" s="69"/>
      <c r="BA122" s="69"/>
      <c r="BB122" s="69"/>
      <c r="BC122" s="69"/>
      <c r="BD122" s="69"/>
      <c r="BE122" s="69"/>
      <c r="BF122" s="69"/>
      <c r="BG122" s="69"/>
      <c r="BH122" s="69"/>
      <c r="BI122" s="69"/>
      <c r="BJ122" s="69"/>
      <c r="BK122" s="69"/>
      <c r="BL122" s="69"/>
      <c r="BM122" s="69"/>
      <c r="BN122" s="69"/>
      <c r="BO122" s="69"/>
      <c r="BP122" s="69"/>
      <c r="BQ122" s="69"/>
      <c r="BR122" s="69"/>
      <c r="BS122" s="69"/>
      <c r="BT122" s="69"/>
      <c r="BU122" s="69"/>
      <c r="BV122" s="69"/>
      <c r="BW122" s="69"/>
      <c r="BX122" s="69"/>
      <c r="BY122" s="74"/>
    </row>
    <row r="123" spans="1:77" x14ac:dyDescent="0.25">
      <c r="A123" s="73"/>
      <c r="B123" s="69"/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69"/>
      <c r="AC123" s="69"/>
      <c r="AD123" s="69"/>
      <c r="AE123" s="69"/>
      <c r="AF123" s="69"/>
      <c r="AG123" s="69"/>
      <c r="AH123" s="69"/>
      <c r="AI123" s="69"/>
      <c r="AJ123" s="69"/>
      <c r="AK123" s="69"/>
      <c r="AL123" s="69"/>
      <c r="AM123" s="69"/>
      <c r="AN123" s="69"/>
      <c r="AO123" s="69"/>
      <c r="AP123" s="69"/>
      <c r="AQ123" s="69"/>
      <c r="AR123" s="69"/>
      <c r="AS123" s="69"/>
      <c r="AT123" s="69"/>
      <c r="AU123" s="69"/>
      <c r="AV123" s="69"/>
      <c r="AW123" s="69"/>
      <c r="AX123" s="69"/>
      <c r="AY123" s="69"/>
      <c r="AZ123" s="69"/>
      <c r="BA123" s="69"/>
      <c r="BB123" s="69"/>
      <c r="BC123" s="69"/>
      <c r="BD123" s="69"/>
      <c r="BE123" s="69"/>
      <c r="BF123" s="69"/>
      <c r="BG123" s="69"/>
      <c r="BH123" s="69"/>
      <c r="BI123" s="69"/>
      <c r="BJ123" s="69"/>
      <c r="BK123" s="69"/>
      <c r="BL123" s="69"/>
      <c r="BM123" s="69"/>
      <c r="BN123" s="69"/>
      <c r="BO123" s="69"/>
      <c r="BP123" s="69"/>
      <c r="BQ123" s="69"/>
      <c r="BR123" s="69"/>
      <c r="BS123" s="69"/>
      <c r="BT123" s="69"/>
      <c r="BU123" s="69"/>
      <c r="BV123" s="69"/>
      <c r="BW123" s="69"/>
      <c r="BX123" s="69"/>
      <c r="BY123" s="74"/>
    </row>
    <row r="124" spans="1:77" x14ac:dyDescent="0.25">
      <c r="A124" s="73"/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/>
      <c r="AU124" s="69"/>
      <c r="AV124" s="69"/>
      <c r="AW124" s="69"/>
      <c r="AX124" s="69"/>
      <c r="AY124" s="69"/>
      <c r="AZ124" s="69"/>
      <c r="BA124" s="69"/>
      <c r="BB124" s="69"/>
      <c r="BC124" s="69"/>
      <c r="BD124" s="69"/>
      <c r="BE124" s="69"/>
      <c r="BF124" s="69"/>
      <c r="BG124" s="69"/>
      <c r="BH124" s="69"/>
      <c r="BI124" s="69"/>
      <c r="BJ124" s="69"/>
      <c r="BK124" s="69"/>
      <c r="BL124" s="69"/>
      <c r="BM124" s="69"/>
      <c r="BN124" s="69"/>
      <c r="BO124" s="69"/>
      <c r="BP124" s="69"/>
      <c r="BQ124" s="69"/>
      <c r="BR124" s="69"/>
      <c r="BS124" s="69"/>
      <c r="BT124" s="69"/>
      <c r="BU124" s="69"/>
      <c r="BV124" s="69"/>
      <c r="BW124" s="69"/>
      <c r="BX124" s="69"/>
      <c r="BY124" s="74"/>
    </row>
    <row r="125" spans="1:77" x14ac:dyDescent="0.25">
      <c r="A125" s="73"/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  <c r="AC125" s="69"/>
      <c r="AD125" s="69"/>
      <c r="AE125" s="69"/>
      <c r="AF125" s="69"/>
      <c r="AG125" s="69"/>
      <c r="AH125" s="69"/>
      <c r="AI125" s="69"/>
      <c r="AJ125" s="69"/>
      <c r="AK125" s="69"/>
      <c r="AL125" s="69"/>
      <c r="AM125" s="69"/>
      <c r="AN125" s="69"/>
      <c r="AO125" s="69"/>
      <c r="AP125" s="69"/>
      <c r="AQ125" s="69"/>
      <c r="AR125" s="69"/>
      <c r="AS125" s="69"/>
      <c r="AT125" s="69"/>
      <c r="AU125" s="69"/>
      <c r="AV125" s="69"/>
      <c r="AW125" s="69"/>
      <c r="AX125" s="69"/>
      <c r="AY125" s="69"/>
      <c r="AZ125" s="69"/>
      <c r="BA125" s="69"/>
      <c r="BB125" s="69"/>
      <c r="BC125" s="69"/>
      <c r="BD125" s="69"/>
      <c r="BE125" s="69"/>
      <c r="BF125" s="69"/>
      <c r="BG125" s="69"/>
      <c r="BH125" s="69"/>
      <c r="BI125" s="69"/>
      <c r="BJ125" s="69"/>
      <c r="BK125" s="69"/>
      <c r="BL125" s="69"/>
      <c r="BM125" s="69"/>
      <c r="BN125" s="69"/>
      <c r="BO125" s="69"/>
      <c r="BP125" s="69"/>
      <c r="BQ125" s="69"/>
      <c r="BR125" s="69"/>
      <c r="BS125" s="69"/>
      <c r="BT125" s="69"/>
      <c r="BU125" s="69"/>
      <c r="BV125" s="69"/>
      <c r="BW125" s="69"/>
      <c r="BX125" s="69"/>
      <c r="BY125" s="74"/>
    </row>
    <row r="126" spans="1:77" x14ac:dyDescent="0.25">
      <c r="A126" s="73"/>
      <c r="B126" s="69"/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  <c r="AC126" s="69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/>
      <c r="AU126" s="69"/>
      <c r="AV126" s="69"/>
      <c r="AW126" s="69"/>
      <c r="AX126" s="69"/>
      <c r="AY126" s="69"/>
      <c r="AZ126" s="69"/>
      <c r="BA126" s="69"/>
      <c r="BB126" s="69"/>
      <c r="BC126" s="69"/>
      <c r="BD126" s="69"/>
      <c r="BE126" s="69"/>
      <c r="BF126" s="69"/>
      <c r="BG126" s="69"/>
      <c r="BH126" s="69"/>
      <c r="BI126" s="69"/>
      <c r="BJ126" s="69"/>
      <c r="BK126" s="69"/>
      <c r="BL126" s="69"/>
      <c r="BM126" s="69"/>
      <c r="BN126" s="69"/>
      <c r="BO126" s="69"/>
      <c r="BP126" s="69"/>
      <c r="BQ126" s="69"/>
      <c r="BR126" s="69"/>
      <c r="BS126" s="69"/>
      <c r="BT126" s="69"/>
      <c r="BU126" s="69"/>
      <c r="BV126" s="69"/>
      <c r="BW126" s="69"/>
      <c r="BX126" s="69"/>
      <c r="BY126" s="74"/>
    </row>
    <row r="127" spans="1:77" x14ac:dyDescent="0.25">
      <c r="A127" s="73"/>
      <c r="B127" s="69"/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  <c r="AB127" s="69"/>
      <c r="AC127" s="69"/>
      <c r="AD127" s="69"/>
      <c r="AE127" s="69"/>
      <c r="AF127" s="69"/>
      <c r="AG127" s="69"/>
      <c r="AH127" s="69"/>
      <c r="AI127" s="69"/>
      <c r="AJ127" s="69"/>
      <c r="AK127" s="69"/>
      <c r="AL127" s="69"/>
      <c r="AM127" s="69"/>
      <c r="AN127" s="69"/>
      <c r="AO127" s="69"/>
      <c r="AP127" s="69"/>
      <c r="AQ127" s="69"/>
      <c r="AR127" s="69"/>
      <c r="AS127" s="69"/>
      <c r="AT127" s="69"/>
      <c r="AU127" s="69"/>
      <c r="AV127" s="69"/>
      <c r="AW127" s="69"/>
      <c r="AX127" s="69"/>
      <c r="AY127" s="69"/>
      <c r="AZ127" s="69"/>
      <c r="BA127" s="69"/>
      <c r="BB127" s="69"/>
      <c r="BC127" s="69"/>
      <c r="BD127" s="69"/>
      <c r="BE127" s="69"/>
      <c r="BF127" s="69"/>
      <c r="BG127" s="69"/>
      <c r="BH127" s="69"/>
      <c r="BI127" s="69"/>
      <c r="BJ127" s="69"/>
      <c r="BK127" s="69"/>
      <c r="BL127" s="69"/>
      <c r="BM127" s="69"/>
      <c r="BN127" s="69"/>
      <c r="BO127" s="69"/>
      <c r="BP127" s="69"/>
      <c r="BQ127" s="69"/>
      <c r="BR127" s="69"/>
      <c r="BS127" s="69"/>
      <c r="BT127" s="69"/>
      <c r="BU127" s="69"/>
      <c r="BV127" s="69"/>
      <c r="BW127" s="69"/>
      <c r="BX127" s="69"/>
      <c r="BY127" s="74"/>
    </row>
    <row r="128" spans="1:77" x14ac:dyDescent="0.25">
      <c r="A128" s="73"/>
      <c r="B128" s="69"/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69"/>
      <c r="AC128" s="69"/>
      <c r="AD128" s="69"/>
      <c r="AE128" s="69"/>
      <c r="AF128" s="69"/>
      <c r="AG128" s="69"/>
      <c r="AH128" s="69"/>
      <c r="AI128" s="69"/>
      <c r="AJ128" s="69"/>
      <c r="AK128" s="69"/>
      <c r="AL128" s="69"/>
      <c r="AM128" s="69"/>
      <c r="AN128" s="69"/>
      <c r="AO128" s="69"/>
      <c r="AP128" s="69"/>
      <c r="AQ128" s="69"/>
      <c r="AR128" s="69"/>
      <c r="AS128" s="69"/>
      <c r="AT128" s="69"/>
      <c r="AU128" s="69"/>
      <c r="AV128" s="69"/>
      <c r="AW128" s="69"/>
      <c r="AX128" s="69"/>
      <c r="AY128" s="69"/>
      <c r="AZ128" s="69"/>
      <c r="BA128" s="69"/>
      <c r="BB128" s="69"/>
      <c r="BC128" s="69"/>
      <c r="BD128" s="69"/>
      <c r="BE128" s="69"/>
      <c r="BF128" s="69"/>
      <c r="BG128" s="69"/>
      <c r="BH128" s="69"/>
      <c r="BI128" s="69"/>
      <c r="BJ128" s="69"/>
      <c r="BK128" s="69"/>
      <c r="BL128" s="69"/>
      <c r="BM128" s="69"/>
      <c r="BN128" s="69"/>
      <c r="BO128" s="69"/>
      <c r="BP128" s="69"/>
      <c r="BQ128" s="69"/>
      <c r="BR128" s="69"/>
      <c r="BS128" s="69"/>
      <c r="BT128" s="69"/>
      <c r="BU128" s="69"/>
      <c r="BV128" s="69"/>
      <c r="BW128" s="69"/>
      <c r="BX128" s="69"/>
      <c r="BY128" s="74"/>
    </row>
    <row r="129" spans="1:77" x14ac:dyDescent="0.25">
      <c r="A129" s="73"/>
      <c r="B129" s="69"/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  <c r="AC129" s="69"/>
      <c r="AD129" s="69"/>
      <c r="AE129" s="69"/>
      <c r="AF129" s="69"/>
      <c r="AG129" s="69"/>
      <c r="AH129" s="69"/>
      <c r="AI129" s="69"/>
      <c r="AJ129" s="69"/>
      <c r="AK129" s="69"/>
      <c r="AL129" s="69"/>
      <c r="AM129" s="69"/>
      <c r="AN129" s="69"/>
      <c r="AO129" s="69"/>
      <c r="AP129" s="69"/>
      <c r="AQ129" s="69"/>
      <c r="AR129" s="69"/>
      <c r="AS129" s="69"/>
      <c r="AT129" s="69"/>
      <c r="AU129" s="69"/>
      <c r="AV129" s="69"/>
      <c r="AW129" s="69"/>
      <c r="AX129" s="69"/>
      <c r="AY129" s="69"/>
      <c r="AZ129" s="69"/>
      <c r="BA129" s="69"/>
      <c r="BB129" s="69"/>
      <c r="BC129" s="69"/>
      <c r="BD129" s="69"/>
      <c r="BE129" s="69"/>
      <c r="BF129" s="69"/>
      <c r="BG129" s="69"/>
      <c r="BH129" s="69"/>
      <c r="BI129" s="69"/>
      <c r="BJ129" s="69"/>
      <c r="BK129" s="69"/>
      <c r="BL129" s="69"/>
      <c r="BM129" s="69"/>
      <c r="BN129" s="69"/>
      <c r="BO129" s="69"/>
      <c r="BP129" s="69"/>
      <c r="BQ129" s="69"/>
      <c r="BR129" s="69"/>
      <c r="BS129" s="69"/>
      <c r="BT129" s="69"/>
      <c r="BU129" s="69"/>
      <c r="BV129" s="69"/>
      <c r="BW129" s="69"/>
      <c r="BX129" s="69"/>
      <c r="BY129" s="74"/>
    </row>
    <row r="130" spans="1:77" x14ac:dyDescent="0.25">
      <c r="A130" s="73"/>
      <c r="B130" s="69"/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  <c r="AC130" s="69"/>
      <c r="AD130" s="69"/>
      <c r="AE130" s="69"/>
      <c r="AF130" s="69"/>
      <c r="AG130" s="69"/>
      <c r="AH130" s="69"/>
      <c r="AI130" s="69"/>
      <c r="AJ130" s="69"/>
      <c r="AK130" s="69"/>
      <c r="AL130" s="69"/>
      <c r="AM130" s="69"/>
      <c r="AN130" s="69"/>
      <c r="AO130" s="69"/>
      <c r="AP130" s="69"/>
      <c r="AQ130" s="69"/>
      <c r="AR130" s="69"/>
      <c r="AS130" s="69"/>
      <c r="AT130" s="69"/>
      <c r="AU130" s="69"/>
      <c r="AV130" s="69"/>
      <c r="AW130" s="69"/>
      <c r="AX130" s="69"/>
      <c r="AY130" s="69"/>
      <c r="AZ130" s="69"/>
      <c r="BA130" s="69"/>
      <c r="BB130" s="69"/>
      <c r="BC130" s="69"/>
      <c r="BD130" s="69"/>
      <c r="BE130" s="69"/>
      <c r="BF130" s="69"/>
      <c r="BG130" s="69"/>
      <c r="BH130" s="69"/>
      <c r="BI130" s="69"/>
      <c r="BJ130" s="69"/>
      <c r="BK130" s="69"/>
      <c r="BL130" s="69"/>
      <c r="BM130" s="69"/>
      <c r="BN130" s="69"/>
      <c r="BO130" s="69"/>
      <c r="BP130" s="69"/>
      <c r="BQ130" s="69"/>
      <c r="BR130" s="69"/>
      <c r="BS130" s="69"/>
      <c r="BT130" s="69"/>
      <c r="BU130" s="69"/>
      <c r="BV130" s="69"/>
      <c r="BW130" s="69"/>
      <c r="BX130" s="69"/>
      <c r="BY130" s="74"/>
    </row>
    <row r="131" spans="1:77" x14ac:dyDescent="0.25">
      <c r="A131" s="73"/>
      <c r="B131" s="69"/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69"/>
      <c r="AC131" s="69"/>
      <c r="AD131" s="69"/>
      <c r="AE131" s="69"/>
      <c r="AF131" s="69"/>
      <c r="AG131" s="69"/>
      <c r="AH131" s="69"/>
      <c r="AI131" s="69"/>
      <c r="AJ131" s="69"/>
      <c r="AK131" s="69"/>
      <c r="AL131" s="69"/>
      <c r="AM131" s="69"/>
      <c r="AN131" s="69"/>
      <c r="AO131" s="69"/>
      <c r="AP131" s="69"/>
      <c r="AQ131" s="69"/>
      <c r="AR131" s="69"/>
      <c r="AS131" s="69"/>
      <c r="AT131" s="69"/>
      <c r="AU131" s="69"/>
      <c r="AV131" s="69"/>
      <c r="AW131" s="69"/>
      <c r="AX131" s="69"/>
      <c r="AY131" s="69"/>
      <c r="AZ131" s="69"/>
      <c r="BA131" s="69"/>
      <c r="BB131" s="69"/>
      <c r="BC131" s="69"/>
      <c r="BD131" s="69"/>
      <c r="BE131" s="69"/>
      <c r="BF131" s="69"/>
      <c r="BG131" s="69"/>
      <c r="BH131" s="69"/>
      <c r="BI131" s="69"/>
      <c r="BJ131" s="69"/>
      <c r="BK131" s="69"/>
      <c r="BL131" s="69"/>
      <c r="BM131" s="69"/>
      <c r="BN131" s="69"/>
      <c r="BO131" s="69"/>
      <c r="BP131" s="69"/>
      <c r="BQ131" s="69"/>
      <c r="BR131" s="69"/>
      <c r="BS131" s="69"/>
      <c r="BT131" s="69"/>
      <c r="BU131" s="69"/>
      <c r="BV131" s="69"/>
      <c r="BW131" s="69"/>
      <c r="BX131" s="69"/>
      <c r="BY131" s="74"/>
    </row>
    <row r="132" spans="1:77" x14ac:dyDescent="0.25">
      <c r="A132" s="73"/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  <c r="AA132" s="69"/>
      <c r="AB132" s="69"/>
      <c r="AC132" s="69"/>
      <c r="AD132" s="69"/>
      <c r="AE132" s="69"/>
      <c r="AF132" s="69"/>
      <c r="AG132" s="69"/>
      <c r="AH132" s="69"/>
      <c r="AI132" s="69"/>
      <c r="AJ132" s="69"/>
      <c r="AK132" s="69"/>
      <c r="AL132" s="69"/>
      <c r="AM132" s="69"/>
      <c r="AN132" s="69"/>
      <c r="AO132" s="69"/>
      <c r="AP132" s="69"/>
      <c r="AQ132" s="69"/>
      <c r="AR132" s="69"/>
      <c r="AS132" s="69"/>
      <c r="AT132" s="69"/>
      <c r="AU132" s="69"/>
      <c r="AV132" s="69"/>
      <c r="AW132" s="69"/>
      <c r="AX132" s="69"/>
      <c r="AY132" s="69"/>
      <c r="AZ132" s="69"/>
      <c r="BA132" s="69"/>
      <c r="BB132" s="69"/>
      <c r="BC132" s="69"/>
      <c r="BD132" s="69"/>
      <c r="BE132" s="69"/>
      <c r="BF132" s="69"/>
      <c r="BG132" s="69"/>
      <c r="BH132" s="69"/>
      <c r="BI132" s="69"/>
      <c r="BJ132" s="69"/>
      <c r="BK132" s="69"/>
      <c r="BL132" s="69"/>
      <c r="BM132" s="69"/>
      <c r="BN132" s="69"/>
      <c r="BO132" s="69"/>
      <c r="BP132" s="69"/>
      <c r="BQ132" s="69"/>
      <c r="BR132" s="69"/>
      <c r="BS132" s="69"/>
      <c r="BT132" s="69"/>
      <c r="BU132" s="69"/>
      <c r="BV132" s="69"/>
      <c r="BW132" s="69"/>
      <c r="BX132" s="69"/>
      <c r="BY132" s="74"/>
    </row>
    <row r="133" spans="1:77" x14ac:dyDescent="0.25">
      <c r="A133" s="73"/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  <c r="AC133" s="69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69"/>
      <c r="AP133" s="69"/>
      <c r="AQ133" s="69"/>
      <c r="AR133" s="69"/>
      <c r="AS133" s="69"/>
      <c r="AT133" s="69"/>
      <c r="AU133" s="69"/>
      <c r="AV133" s="69"/>
      <c r="AW133" s="69"/>
      <c r="AX133" s="69"/>
      <c r="AY133" s="69"/>
      <c r="AZ133" s="69"/>
      <c r="BA133" s="69"/>
      <c r="BB133" s="69"/>
      <c r="BC133" s="69"/>
      <c r="BD133" s="69"/>
      <c r="BE133" s="69"/>
      <c r="BF133" s="69"/>
      <c r="BG133" s="69"/>
      <c r="BH133" s="69"/>
      <c r="BI133" s="69"/>
      <c r="BJ133" s="69"/>
      <c r="BK133" s="69"/>
      <c r="BL133" s="69"/>
      <c r="BM133" s="69"/>
      <c r="BN133" s="69"/>
      <c r="BO133" s="69"/>
      <c r="BP133" s="69"/>
      <c r="BQ133" s="69"/>
      <c r="BR133" s="69"/>
      <c r="BS133" s="69"/>
      <c r="BT133" s="69"/>
      <c r="BU133" s="69"/>
      <c r="BV133" s="69"/>
      <c r="BW133" s="69"/>
      <c r="BX133" s="69"/>
      <c r="BY133" s="74"/>
    </row>
    <row r="134" spans="1:77" x14ac:dyDescent="0.25">
      <c r="A134" s="73"/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  <c r="AB134" s="69"/>
      <c r="AC134" s="69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9"/>
      <c r="AX134" s="69"/>
      <c r="AY134" s="69"/>
      <c r="AZ134" s="69"/>
      <c r="BA134" s="69"/>
      <c r="BB134" s="69"/>
      <c r="BC134" s="69"/>
      <c r="BD134" s="69"/>
      <c r="BE134" s="69"/>
      <c r="BF134" s="69"/>
      <c r="BG134" s="69"/>
      <c r="BH134" s="69"/>
      <c r="BI134" s="69"/>
      <c r="BJ134" s="69"/>
      <c r="BK134" s="69"/>
      <c r="BL134" s="69"/>
      <c r="BM134" s="69"/>
      <c r="BN134" s="69"/>
      <c r="BO134" s="69"/>
      <c r="BP134" s="69"/>
      <c r="BQ134" s="69"/>
      <c r="BR134" s="69"/>
      <c r="BS134" s="69"/>
      <c r="BT134" s="69"/>
      <c r="BU134" s="69"/>
      <c r="BV134" s="69"/>
      <c r="BW134" s="69"/>
      <c r="BX134" s="69"/>
      <c r="BY134" s="74"/>
    </row>
    <row r="135" spans="1:77" x14ac:dyDescent="0.25">
      <c r="A135" s="73"/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  <c r="AB135" s="69"/>
      <c r="AC135" s="69"/>
      <c r="AD135" s="69"/>
      <c r="AE135" s="69"/>
      <c r="AF135" s="69"/>
      <c r="AG135" s="69"/>
      <c r="AH135" s="69"/>
      <c r="AI135" s="69"/>
      <c r="AJ135" s="69"/>
      <c r="AK135" s="69"/>
      <c r="AL135" s="69"/>
      <c r="AM135" s="69"/>
      <c r="AN135" s="69"/>
      <c r="AO135" s="69"/>
      <c r="AP135" s="69"/>
      <c r="AQ135" s="69"/>
      <c r="AR135" s="69"/>
      <c r="AS135" s="69"/>
      <c r="AT135" s="69"/>
      <c r="AU135" s="69"/>
      <c r="AV135" s="69"/>
      <c r="AW135" s="69"/>
      <c r="AX135" s="69"/>
      <c r="AY135" s="69"/>
      <c r="AZ135" s="69"/>
      <c r="BA135" s="69"/>
      <c r="BB135" s="69"/>
      <c r="BC135" s="69"/>
      <c r="BD135" s="69"/>
      <c r="BE135" s="69"/>
      <c r="BF135" s="69"/>
      <c r="BG135" s="69"/>
      <c r="BH135" s="69"/>
      <c r="BI135" s="69"/>
      <c r="BJ135" s="69"/>
      <c r="BK135" s="69"/>
      <c r="BL135" s="69"/>
      <c r="BM135" s="69"/>
      <c r="BN135" s="69"/>
      <c r="BO135" s="69"/>
      <c r="BP135" s="69"/>
      <c r="BQ135" s="69"/>
      <c r="BR135" s="69"/>
      <c r="BS135" s="69"/>
      <c r="BT135" s="69"/>
      <c r="BU135" s="69"/>
      <c r="BV135" s="69"/>
      <c r="BW135" s="69"/>
      <c r="BX135" s="69"/>
      <c r="BY135" s="74"/>
    </row>
    <row r="136" spans="1:77" x14ac:dyDescent="0.25">
      <c r="A136" s="73"/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  <c r="AB136" s="69"/>
      <c r="AC136" s="69"/>
      <c r="AD136" s="69"/>
      <c r="AE136" s="69"/>
      <c r="AF136" s="69"/>
      <c r="AG136" s="69"/>
      <c r="AH136" s="69"/>
      <c r="AI136" s="69"/>
      <c r="AJ136" s="69"/>
      <c r="AK136" s="69"/>
      <c r="AL136" s="69"/>
      <c r="AM136" s="69"/>
      <c r="AN136" s="69"/>
      <c r="AO136" s="69"/>
      <c r="AP136" s="69"/>
      <c r="AQ136" s="69"/>
      <c r="AR136" s="69"/>
      <c r="AS136" s="69"/>
      <c r="AT136" s="69"/>
      <c r="AU136" s="69"/>
      <c r="AV136" s="69"/>
      <c r="AW136" s="69"/>
      <c r="AX136" s="69"/>
      <c r="AY136" s="69"/>
      <c r="AZ136" s="69"/>
      <c r="BA136" s="69"/>
      <c r="BB136" s="69"/>
      <c r="BC136" s="69"/>
      <c r="BD136" s="69"/>
      <c r="BE136" s="69"/>
      <c r="BF136" s="69"/>
      <c r="BG136" s="69"/>
      <c r="BH136" s="69"/>
      <c r="BI136" s="69"/>
      <c r="BJ136" s="69"/>
      <c r="BK136" s="69"/>
      <c r="BL136" s="69"/>
      <c r="BM136" s="69"/>
      <c r="BN136" s="69"/>
      <c r="BO136" s="69"/>
      <c r="BP136" s="69"/>
      <c r="BQ136" s="69"/>
      <c r="BR136" s="69"/>
      <c r="BS136" s="69"/>
      <c r="BT136" s="69"/>
      <c r="BU136" s="69"/>
      <c r="BV136" s="69"/>
      <c r="BW136" s="69"/>
      <c r="BX136" s="69"/>
      <c r="BY136" s="74"/>
    </row>
    <row r="137" spans="1:77" x14ac:dyDescent="0.25">
      <c r="A137" s="73"/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  <c r="AA137" s="69"/>
      <c r="AB137" s="69"/>
      <c r="AC137" s="69"/>
      <c r="AD137" s="69"/>
      <c r="AE137" s="69"/>
      <c r="AF137" s="69"/>
      <c r="AG137" s="69"/>
      <c r="AH137" s="69"/>
      <c r="AI137" s="69"/>
      <c r="AJ137" s="69"/>
      <c r="AK137" s="69"/>
      <c r="AL137" s="69"/>
      <c r="AM137" s="69"/>
      <c r="AN137" s="69"/>
      <c r="AO137" s="69"/>
      <c r="AP137" s="69"/>
      <c r="AQ137" s="69"/>
      <c r="AR137" s="69"/>
      <c r="AS137" s="69"/>
      <c r="AT137" s="69"/>
      <c r="AU137" s="69"/>
      <c r="AV137" s="69"/>
      <c r="AW137" s="69"/>
      <c r="AX137" s="69"/>
      <c r="AY137" s="69"/>
      <c r="AZ137" s="69"/>
      <c r="BA137" s="69"/>
      <c r="BB137" s="69"/>
      <c r="BC137" s="69"/>
      <c r="BD137" s="69"/>
      <c r="BE137" s="69"/>
      <c r="BF137" s="69"/>
      <c r="BG137" s="69"/>
      <c r="BH137" s="69"/>
      <c r="BI137" s="69"/>
      <c r="BJ137" s="69"/>
      <c r="BK137" s="69"/>
      <c r="BL137" s="69"/>
      <c r="BM137" s="69"/>
      <c r="BN137" s="69"/>
      <c r="BO137" s="69"/>
      <c r="BP137" s="69"/>
      <c r="BQ137" s="69"/>
      <c r="BR137" s="69"/>
      <c r="BS137" s="69"/>
      <c r="BT137" s="69"/>
      <c r="BU137" s="69"/>
      <c r="BV137" s="69"/>
      <c r="BW137" s="69"/>
      <c r="BX137" s="69"/>
      <c r="BY137" s="74"/>
    </row>
    <row r="138" spans="1:77" x14ac:dyDescent="0.25">
      <c r="A138" s="73"/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  <c r="AA138" s="69"/>
      <c r="AB138" s="69"/>
      <c r="AC138" s="69"/>
      <c r="AD138" s="69"/>
      <c r="AE138" s="69"/>
      <c r="AF138" s="69"/>
      <c r="AG138" s="69"/>
      <c r="AH138" s="69"/>
      <c r="AI138" s="69"/>
      <c r="AJ138" s="69"/>
      <c r="AK138" s="69"/>
      <c r="AL138" s="69"/>
      <c r="AM138" s="69"/>
      <c r="AN138" s="69"/>
      <c r="AO138" s="69"/>
      <c r="AP138" s="69"/>
      <c r="AQ138" s="69"/>
      <c r="AR138" s="69"/>
      <c r="AS138" s="69"/>
      <c r="AT138" s="69"/>
      <c r="AU138" s="69"/>
      <c r="AV138" s="69"/>
      <c r="AW138" s="69"/>
      <c r="AX138" s="69"/>
      <c r="AY138" s="69"/>
      <c r="AZ138" s="69"/>
      <c r="BA138" s="69"/>
      <c r="BB138" s="69"/>
      <c r="BC138" s="69"/>
      <c r="BD138" s="69"/>
      <c r="BE138" s="69"/>
      <c r="BF138" s="69"/>
      <c r="BG138" s="69"/>
      <c r="BH138" s="69"/>
      <c r="BI138" s="69"/>
      <c r="BJ138" s="69"/>
      <c r="BK138" s="69"/>
      <c r="BL138" s="69"/>
      <c r="BM138" s="69"/>
      <c r="BN138" s="69"/>
      <c r="BO138" s="69"/>
      <c r="BP138" s="69"/>
      <c r="BQ138" s="69"/>
      <c r="BR138" s="69"/>
      <c r="BS138" s="69"/>
      <c r="BT138" s="69"/>
      <c r="BU138" s="69"/>
      <c r="BV138" s="69"/>
      <c r="BW138" s="69"/>
      <c r="BX138" s="69"/>
      <c r="BY138" s="74"/>
    </row>
    <row r="139" spans="1:77" x14ac:dyDescent="0.25">
      <c r="A139" s="73"/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  <c r="AA139" s="69"/>
      <c r="AB139" s="69"/>
      <c r="AC139" s="69"/>
      <c r="AD139" s="69"/>
      <c r="AE139" s="69"/>
      <c r="AF139" s="69"/>
      <c r="AG139" s="69"/>
      <c r="AH139" s="69"/>
      <c r="AI139" s="69"/>
      <c r="AJ139" s="69"/>
      <c r="AK139" s="69"/>
      <c r="AL139" s="69"/>
      <c r="AM139" s="69"/>
      <c r="AN139" s="69"/>
      <c r="AO139" s="69"/>
      <c r="AP139" s="69"/>
      <c r="AQ139" s="69"/>
      <c r="AR139" s="69"/>
      <c r="AS139" s="69"/>
      <c r="AT139" s="69"/>
      <c r="AU139" s="69"/>
      <c r="AV139" s="69"/>
      <c r="AW139" s="69"/>
      <c r="AX139" s="69"/>
      <c r="AY139" s="69"/>
      <c r="AZ139" s="69"/>
      <c r="BA139" s="69"/>
      <c r="BB139" s="69"/>
      <c r="BC139" s="69"/>
      <c r="BD139" s="69"/>
      <c r="BE139" s="69"/>
      <c r="BF139" s="69"/>
      <c r="BG139" s="69"/>
      <c r="BH139" s="69"/>
      <c r="BI139" s="69"/>
      <c r="BJ139" s="69"/>
      <c r="BK139" s="69"/>
      <c r="BL139" s="69"/>
      <c r="BM139" s="69"/>
      <c r="BN139" s="69"/>
      <c r="BO139" s="69"/>
      <c r="BP139" s="69"/>
      <c r="BQ139" s="69"/>
      <c r="BR139" s="69"/>
      <c r="BS139" s="69"/>
      <c r="BT139" s="69"/>
      <c r="BU139" s="69"/>
      <c r="BV139" s="69"/>
      <c r="BW139" s="69"/>
      <c r="BX139" s="69"/>
      <c r="BY139" s="74"/>
    </row>
    <row r="140" spans="1:77" x14ac:dyDescent="0.25">
      <c r="A140" s="73"/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  <c r="AA140" s="69"/>
      <c r="AB140" s="69"/>
      <c r="AC140" s="69"/>
      <c r="AD140" s="69"/>
      <c r="AE140" s="69"/>
      <c r="AF140" s="69"/>
      <c r="AG140" s="69"/>
      <c r="AH140" s="69"/>
      <c r="AI140" s="69"/>
      <c r="AJ140" s="69"/>
      <c r="AK140" s="69"/>
      <c r="AL140" s="69"/>
      <c r="AM140" s="69"/>
      <c r="AN140" s="69"/>
      <c r="AO140" s="69"/>
      <c r="AP140" s="69"/>
      <c r="AQ140" s="69"/>
      <c r="AR140" s="69"/>
      <c r="AS140" s="69"/>
      <c r="AT140" s="69"/>
      <c r="AU140" s="69"/>
      <c r="AV140" s="69"/>
      <c r="AW140" s="69"/>
      <c r="AX140" s="69"/>
      <c r="AY140" s="69"/>
      <c r="AZ140" s="69"/>
      <c r="BA140" s="69"/>
      <c r="BB140" s="69"/>
      <c r="BC140" s="69"/>
      <c r="BD140" s="69"/>
      <c r="BE140" s="69"/>
      <c r="BF140" s="69"/>
      <c r="BG140" s="69"/>
      <c r="BH140" s="69"/>
      <c r="BI140" s="69"/>
      <c r="BJ140" s="69"/>
      <c r="BK140" s="69"/>
      <c r="BL140" s="69"/>
      <c r="BM140" s="69"/>
      <c r="BN140" s="69"/>
      <c r="BO140" s="69"/>
      <c r="BP140" s="69"/>
      <c r="BQ140" s="69"/>
      <c r="BR140" s="69"/>
      <c r="BS140" s="69"/>
      <c r="BT140" s="69"/>
      <c r="BU140" s="69"/>
      <c r="BV140" s="69"/>
      <c r="BW140" s="69"/>
      <c r="BX140" s="69"/>
      <c r="BY140" s="74"/>
    </row>
    <row r="141" spans="1:77" x14ac:dyDescent="0.25">
      <c r="A141" s="73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  <c r="AB141" s="69"/>
      <c r="AC141" s="69"/>
      <c r="AD141" s="69"/>
      <c r="AE141" s="69"/>
      <c r="AF141" s="69"/>
      <c r="AG141" s="69"/>
      <c r="AH141" s="69"/>
      <c r="AI141" s="69"/>
      <c r="AJ141" s="69"/>
      <c r="AK141" s="69"/>
      <c r="AL141" s="69"/>
      <c r="AM141" s="69"/>
      <c r="AN141" s="69"/>
      <c r="AO141" s="69"/>
      <c r="AP141" s="69"/>
      <c r="AQ141" s="69"/>
      <c r="AR141" s="69"/>
      <c r="AS141" s="69"/>
      <c r="AT141" s="69"/>
      <c r="AU141" s="69"/>
      <c r="AV141" s="69"/>
      <c r="AW141" s="69"/>
      <c r="AX141" s="69"/>
      <c r="AY141" s="69"/>
      <c r="AZ141" s="69"/>
      <c r="BA141" s="69"/>
      <c r="BB141" s="69"/>
      <c r="BC141" s="69"/>
      <c r="BD141" s="69"/>
      <c r="BE141" s="69"/>
      <c r="BF141" s="69"/>
      <c r="BG141" s="69"/>
      <c r="BH141" s="69"/>
      <c r="BI141" s="69"/>
      <c r="BJ141" s="69"/>
      <c r="BK141" s="69"/>
      <c r="BL141" s="69"/>
      <c r="BM141" s="69"/>
      <c r="BN141" s="69"/>
      <c r="BO141" s="69"/>
      <c r="BP141" s="69"/>
      <c r="BQ141" s="69"/>
      <c r="BR141" s="69"/>
      <c r="BS141" s="69"/>
      <c r="BT141" s="69"/>
      <c r="BU141" s="69"/>
      <c r="BV141" s="69"/>
      <c r="BW141" s="69"/>
      <c r="BX141" s="69"/>
      <c r="BY141" s="74"/>
    </row>
    <row r="142" spans="1:77" x14ac:dyDescent="0.25">
      <c r="A142" s="73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  <c r="AB142" s="69"/>
      <c r="AC142" s="69"/>
      <c r="AD142" s="69"/>
      <c r="AE142" s="69"/>
      <c r="AF142" s="69"/>
      <c r="AG142" s="69"/>
      <c r="AH142" s="69"/>
      <c r="AI142" s="69"/>
      <c r="AJ142" s="69"/>
      <c r="AK142" s="69"/>
      <c r="AL142" s="69"/>
      <c r="AM142" s="69"/>
      <c r="AN142" s="69"/>
      <c r="AO142" s="69"/>
      <c r="AP142" s="69"/>
      <c r="AQ142" s="69"/>
      <c r="AR142" s="69"/>
      <c r="AS142" s="69"/>
      <c r="AT142" s="69"/>
      <c r="AU142" s="69"/>
      <c r="AV142" s="69"/>
      <c r="AW142" s="69"/>
      <c r="AX142" s="69"/>
      <c r="AY142" s="69"/>
      <c r="AZ142" s="69"/>
      <c r="BA142" s="69"/>
      <c r="BB142" s="69"/>
      <c r="BC142" s="69"/>
      <c r="BD142" s="69"/>
      <c r="BE142" s="69"/>
      <c r="BF142" s="69"/>
      <c r="BG142" s="69"/>
      <c r="BH142" s="69"/>
      <c r="BI142" s="69"/>
      <c r="BJ142" s="69"/>
      <c r="BK142" s="69"/>
      <c r="BL142" s="69"/>
      <c r="BM142" s="69"/>
      <c r="BN142" s="69"/>
      <c r="BO142" s="69"/>
      <c r="BP142" s="69"/>
      <c r="BQ142" s="69"/>
      <c r="BR142" s="69"/>
      <c r="BS142" s="69"/>
      <c r="BT142" s="69"/>
      <c r="BU142" s="69"/>
      <c r="BV142" s="69"/>
      <c r="BW142" s="69"/>
      <c r="BX142" s="69"/>
      <c r="BY142" s="74"/>
    </row>
    <row r="143" spans="1:77" x14ac:dyDescent="0.25">
      <c r="A143" s="73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  <c r="AB143" s="69"/>
      <c r="AC143" s="69"/>
      <c r="AD143" s="69"/>
      <c r="AE143" s="69"/>
      <c r="AF143" s="69"/>
      <c r="AG143" s="69"/>
      <c r="AH143" s="69"/>
      <c r="AI143" s="69"/>
      <c r="AJ143" s="69"/>
      <c r="AK143" s="69"/>
      <c r="AL143" s="69"/>
      <c r="AM143" s="69"/>
      <c r="AN143" s="69"/>
      <c r="AO143" s="69"/>
      <c r="AP143" s="69"/>
      <c r="AQ143" s="69"/>
      <c r="AR143" s="69"/>
      <c r="AS143" s="69"/>
      <c r="AT143" s="69"/>
      <c r="AU143" s="69"/>
      <c r="AV143" s="69"/>
      <c r="AW143" s="69"/>
      <c r="AX143" s="69"/>
      <c r="AY143" s="69"/>
      <c r="AZ143" s="69"/>
      <c r="BA143" s="69"/>
      <c r="BB143" s="69"/>
      <c r="BC143" s="69"/>
      <c r="BD143" s="69"/>
      <c r="BE143" s="69"/>
      <c r="BF143" s="69"/>
      <c r="BG143" s="69"/>
      <c r="BH143" s="69"/>
      <c r="BI143" s="69"/>
      <c r="BJ143" s="69"/>
      <c r="BK143" s="69"/>
      <c r="BL143" s="69"/>
      <c r="BM143" s="69"/>
      <c r="BN143" s="69"/>
      <c r="BO143" s="69"/>
      <c r="BP143" s="69"/>
      <c r="BQ143" s="69"/>
      <c r="BR143" s="69"/>
      <c r="BS143" s="69"/>
      <c r="BT143" s="69"/>
      <c r="BU143" s="69"/>
      <c r="BV143" s="69"/>
      <c r="BW143" s="69"/>
      <c r="BX143" s="69"/>
      <c r="BY143" s="74"/>
    </row>
    <row r="144" spans="1:77" x14ac:dyDescent="0.25">
      <c r="A144" s="73"/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69"/>
      <c r="AC144" s="69"/>
      <c r="AD144" s="69"/>
      <c r="AE144" s="69"/>
      <c r="AF144" s="69"/>
      <c r="AG144" s="69"/>
      <c r="AH144" s="69"/>
      <c r="AI144" s="69"/>
      <c r="AJ144" s="69"/>
      <c r="AK144" s="69"/>
      <c r="AL144" s="69"/>
      <c r="AM144" s="69"/>
      <c r="AN144" s="69"/>
      <c r="AO144" s="69"/>
      <c r="AP144" s="69"/>
      <c r="AQ144" s="69"/>
      <c r="AR144" s="69"/>
      <c r="AS144" s="69"/>
      <c r="AT144" s="69"/>
      <c r="AU144" s="69"/>
      <c r="AV144" s="69"/>
      <c r="AW144" s="69"/>
      <c r="AX144" s="69"/>
      <c r="AY144" s="69"/>
      <c r="AZ144" s="69"/>
      <c r="BA144" s="69"/>
      <c r="BB144" s="69"/>
      <c r="BC144" s="69"/>
      <c r="BD144" s="69"/>
      <c r="BE144" s="69"/>
      <c r="BF144" s="69"/>
      <c r="BG144" s="69"/>
      <c r="BH144" s="69"/>
      <c r="BI144" s="69"/>
      <c r="BJ144" s="69"/>
      <c r="BK144" s="69"/>
      <c r="BL144" s="69"/>
      <c r="BM144" s="69"/>
      <c r="BN144" s="69"/>
      <c r="BO144" s="69"/>
      <c r="BP144" s="69"/>
      <c r="BQ144" s="69"/>
      <c r="BR144" s="69"/>
      <c r="BS144" s="69"/>
      <c r="BT144" s="69"/>
      <c r="BU144" s="69"/>
      <c r="BV144" s="69"/>
      <c r="BW144" s="69"/>
      <c r="BX144" s="69"/>
      <c r="BY144" s="74"/>
    </row>
    <row r="145" spans="1:77" x14ac:dyDescent="0.25">
      <c r="A145" s="73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  <c r="AA145" s="69"/>
      <c r="AB145" s="69"/>
      <c r="AC145" s="69"/>
      <c r="AD145" s="69"/>
      <c r="AE145" s="69"/>
      <c r="AF145" s="69"/>
      <c r="AG145" s="69"/>
      <c r="AH145" s="69"/>
      <c r="AI145" s="69"/>
      <c r="AJ145" s="69"/>
      <c r="AK145" s="69"/>
      <c r="AL145" s="69"/>
      <c r="AM145" s="69"/>
      <c r="AN145" s="69"/>
      <c r="AO145" s="69"/>
      <c r="AP145" s="69"/>
      <c r="AQ145" s="69"/>
      <c r="AR145" s="69"/>
      <c r="AS145" s="69"/>
      <c r="AT145" s="69"/>
      <c r="AU145" s="69"/>
      <c r="AV145" s="69"/>
      <c r="AW145" s="69"/>
      <c r="AX145" s="69"/>
      <c r="AY145" s="69"/>
      <c r="AZ145" s="69"/>
      <c r="BA145" s="69"/>
      <c r="BB145" s="69"/>
      <c r="BC145" s="69"/>
      <c r="BD145" s="69"/>
      <c r="BE145" s="69"/>
      <c r="BF145" s="69"/>
      <c r="BG145" s="69"/>
      <c r="BH145" s="69"/>
      <c r="BI145" s="69"/>
      <c r="BJ145" s="69"/>
      <c r="BK145" s="69"/>
      <c r="BL145" s="69"/>
      <c r="BM145" s="69"/>
      <c r="BN145" s="69"/>
      <c r="BO145" s="69"/>
      <c r="BP145" s="69"/>
      <c r="BQ145" s="69"/>
      <c r="BR145" s="69"/>
      <c r="BS145" s="69"/>
      <c r="BT145" s="69"/>
      <c r="BU145" s="69"/>
      <c r="BV145" s="69"/>
      <c r="BW145" s="69"/>
      <c r="BX145" s="69"/>
      <c r="BY145" s="74"/>
    </row>
    <row r="146" spans="1:77" x14ac:dyDescent="0.25">
      <c r="A146" s="73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  <c r="AA146" s="69"/>
      <c r="AB146" s="69"/>
      <c r="AC146" s="69"/>
      <c r="AD146" s="69"/>
      <c r="AE146" s="69"/>
      <c r="AF146" s="69"/>
      <c r="AG146" s="69"/>
      <c r="AH146" s="69"/>
      <c r="AI146" s="69"/>
      <c r="AJ146" s="69"/>
      <c r="AK146" s="69"/>
      <c r="AL146" s="69"/>
      <c r="AM146" s="69"/>
      <c r="AN146" s="69"/>
      <c r="AO146" s="69"/>
      <c r="AP146" s="69"/>
      <c r="AQ146" s="69"/>
      <c r="AR146" s="69"/>
      <c r="AS146" s="69"/>
      <c r="AT146" s="69"/>
      <c r="AU146" s="69"/>
      <c r="AV146" s="69"/>
      <c r="AW146" s="69"/>
      <c r="AX146" s="69"/>
      <c r="AY146" s="69"/>
      <c r="AZ146" s="69"/>
      <c r="BA146" s="69"/>
      <c r="BB146" s="69"/>
      <c r="BC146" s="69"/>
      <c r="BD146" s="69"/>
      <c r="BE146" s="69"/>
      <c r="BF146" s="69"/>
      <c r="BG146" s="69"/>
      <c r="BH146" s="69"/>
      <c r="BI146" s="69"/>
      <c r="BJ146" s="69"/>
      <c r="BK146" s="69"/>
      <c r="BL146" s="69"/>
      <c r="BM146" s="69"/>
      <c r="BN146" s="69"/>
      <c r="BO146" s="69"/>
      <c r="BP146" s="69"/>
      <c r="BQ146" s="69"/>
      <c r="BR146" s="69"/>
      <c r="BS146" s="69"/>
      <c r="BT146" s="69"/>
      <c r="BU146" s="69"/>
      <c r="BV146" s="69"/>
      <c r="BW146" s="69"/>
      <c r="BX146" s="69"/>
      <c r="BY146" s="74"/>
    </row>
    <row r="147" spans="1:77" x14ac:dyDescent="0.25">
      <c r="A147" s="73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  <c r="AA147" s="69"/>
      <c r="AB147" s="69"/>
      <c r="AC147" s="69"/>
      <c r="AD147" s="69"/>
      <c r="AE147" s="69"/>
      <c r="AF147" s="69"/>
      <c r="AG147" s="69"/>
      <c r="AH147" s="69"/>
      <c r="AI147" s="69"/>
      <c r="AJ147" s="69"/>
      <c r="AK147" s="69"/>
      <c r="AL147" s="69"/>
      <c r="AM147" s="69"/>
      <c r="AN147" s="69"/>
      <c r="AO147" s="69"/>
      <c r="AP147" s="69"/>
      <c r="AQ147" s="69"/>
      <c r="AR147" s="69"/>
      <c r="AS147" s="69"/>
      <c r="AT147" s="69"/>
      <c r="AU147" s="69"/>
      <c r="AV147" s="69"/>
      <c r="AW147" s="69"/>
      <c r="AX147" s="69"/>
      <c r="AY147" s="69"/>
      <c r="AZ147" s="69"/>
      <c r="BA147" s="69"/>
      <c r="BB147" s="69"/>
      <c r="BC147" s="69"/>
      <c r="BD147" s="69"/>
      <c r="BE147" s="69"/>
      <c r="BF147" s="69"/>
      <c r="BG147" s="69"/>
      <c r="BH147" s="69"/>
      <c r="BI147" s="69"/>
      <c r="BJ147" s="69"/>
      <c r="BK147" s="69"/>
      <c r="BL147" s="69"/>
      <c r="BM147" s="69"/>
      <c r="BN147" s="69"/>
      <c r="BO147" s="69"/>
      <c r="BP147" s="69"/>
      <c r="BQ147" s="69"/>
      <c r="BR147" s="69"/>
      <c r="BS147" s="69"/>
      <c r="BT147" s="69"/>
      <c r="BU147" s="69"/>
      <c r="BV147" s="69"/>
      <c r="BW147" s="69"/>
      <c r="BX147" s="69"/>
      <c r="BY147" s="74"/>
    </row>
    <row r="148" spans="1:77" x14ac:dyDescent="0.25">
      <c r="A148" s="73"/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  <c r="AA148" s="69"/>
      <c r="AB148" s="69"/>
      <c r="AC148" s="69"/>
      <c r="AD148" s="69"/>
      <c r="AE148" s="69"/>
      <c r="AF148" s="69"/>
      <c r="AG148" s="69"/>
      <c r="AH148" s="69"/>
      <c r="AI148" s="69"/>
      <c r="AJ148" s="69"/>
      <c r="AK148" s="69"/>
      <c r="AL148" s="69"/>
      <c r="AM148" s="69"/>
      <c r="AN148" s="69"/>
      <c r="AO148" s="69"/>
      <c r="AP148" s="69"/>
      <c r="AQ148" s="69"/>
      <c r="AR148" s="69"/>
      <c r="AS148" s="69"/>
      <c r="AT148" s="69"/>
      <c r="AU148" s="69"/>
      <c r="AV148" s="69"/>
      <c r="AW148" s="69"/>
      <c r="AX148" s="69"/>
      <c r="AY148" s="69"/>
      <c r="AZ148" s="69"/>
      <c r="BA148" s="69"/>
      <c r="BB148" s="69"/>
      <c r="BC148" s="69"/>
      <c r="BD148" s="69"/>
      <c r="BE148" s="69"/>
      <c r="BF148" s="69"/>
      <c r="BG148" s="69"/>
      <c r="BH148" s="69"/>
      <c r="BI148" s="69"/>
      <c r="BJ148" s="69"/>
      <c r="BK148" s="69"/>
      <c r="BL148" s="69"/>
      <c r="BM148" s="69"/>
      <c r="BN148" s="69"/>
      <c r="BO148" s="69"/>
      <c r="BP148" s="69"/>
      <c r="BQ148" s="69"/>
      <c r="BR148" s="69"/>
      <c r="BS148" s="69"/>
      <c r="BT148" s="69"/>
      <c r="BU148" s="69"/>
      <c r="BV148" s="69"/>
      <c r="BW148" s="69"/>
      <c r="BX148" s="69"/>
      <c r="BY148" s="74"/>
    </row>
    <row r="149" spans="1:77" x14ac:dyDescent="0.25">
      <c r="A149" s="73"/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  <c r="AA149" s="69"/>
      <c r="AB149" s="69"/>
      <c r="AC149" s="69"/>
      <c r="AD149" s="69"/>
      <c r="AE149" s="69"/>
      <c r="AF149" s="69"/>
      <c r="AG149" s="69"/>
      <c r="AH149" s="69"/>
      <c r="AI149" s="69"/>
      <c r="AJ149" s="69"/>
      <c r="AK149" s="69"/>
      <c r="AL149" s="69"/>
      <c r="AM149" s="69"/>
      <c r="AN149" s="69"/>
      <c r="AO149" s="69"/>
      <c r="AP149" s="69"/>
      <c r="AQ149" s="69"/>
      <c r="AR149" s="69"/>
      <c r="AS149" s="69"/>
      <c r="AT149" s="69"/>
      <c r="AU149" s="69"/>
      <c r="AV149" s="69"/>
      <c r="AW149" s="69"/>
      <c r="AX149" s="69"/>
      <c r="AY149" s="69"/>
      <c r="AZ149" s="69"/>
      <c r="BA149" s="69"/>
      <c r="BB149" s="69"/>
      <c r="BC149" s="69"/>
      <c r="BD149" s="69"/>
      <c r="BE149" s="69"/>
      <c r="BF149" s="69"/>
      <c r="BG149" s="69"/>
      <c r="BH149" s="69"/>
      <c r="BI149" s="69"/>
      <c r="BJ149" s="69"/>
      <c r="BK149" s="69"/>
      <c r="BL149" s="69"/>
      <c r="BM149" s="69"/>
      <c r="BN149" s="69"/>
      <c r="BO149" s="69"/>
      <c r="BP149" s="69"/>
      <c r="BQ149" s="69"/>
      <c r="BR149" s="69"/>
      <c r="BS149" s="69"/>
      <c r="BT149" s="69"/>
      <c r="BU149" s="69"/>
      <c r="BV149" s="69"/>
      <c r="BW149" s="69"/>
      <c r="BX149" s="69"/>
      <c r="BY149" s="74"/>
    </row>
    <row r="150" spans="1:77" x14ac:dyDescent="0.25">
      <c r="A150" s="73"/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  <c r="AA150" s="69"/>
      <c r="AB150" s="69"/>
      <c r="AC150" s="69"/>
      <c r="AD150" s="69"/>
      <c r="AE150" s="69"/>
      <c r="AF150" s="69"/>
      <c r="AG150" s="69"/>
      <c r="AH150" s="69"/>
      <c r="AI150" s="69"/>
      <c r="AJ150" s="69"/>
      <c r="AK150" s="69"/>
      <c r="AL150" s="69"/>
      <c r="AM150" s="69"/>
      <c r="AN150" s="69"/>
      <c r="AO150" s="69"/>
      <c r="AP150" s="69"/>
      <c r="AQ150" s="69"/>
      <c r="AR150" s="69"/>
      <c r="AS150" s="69"/>
      <c r="AT150" s="69"/>
      <c r="AU150" s="69"/>
      <c r="AV150" s="69"/>
      <c r="AW150" s="69"/>
      <c r="AX150" s="69"/>
      <c r="AY150" s="69"/>
      <c r="AZ150" s="69"/>
      <c r="BA150" s="69"/>
      <c r="BB150" s="69"/>
      <c r="BC150" s="69"/>
      <c r="BD150" s="69"/>
      <c r="BE150" s="69"/>
      <c r="BF150" s="69"/>
      <c r="BG150" s="69"/>
      <c r="BH150" s="69"/>
      <c r="BI150" s="69"/>
      <c r="BJ150" s="69"/>
      <c r="BK150" s="69"/>
      <c r="BL150" s="69"/>
      <c r="BM150" s="69"/>
      <c r="BN150" s="69"/>
      <c r="BO150" s="69"/>
      <c r="BP150" s="69"/>
      <c r="BQ150" s="69"/>
      <c r="BR150" s="69"/>
      <c r="BS150" s="69"/>
      <c r="BT150" s="69"/>
      <c r="BU150" s="69"/>
      <c r="BV150" s="69"/>
      <c r="BW150" s="69"/>
      <c r="BX150" s="69"/>
      <c r="BY150" s="74"/>
    </row>
    <row r="151" spans="1:77" x14ac:dyDescent="0.25">
      <c r="A151" s="73"/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  <c r="AA151" s="69"/>
      <c r="AB151" s="69"/>
      <c r="AC151" s="69"/>
      <c r="AD151" s="69"/>
      <c r="AE151" s="69"/>
      <c r="AF151" s="69"/>
      <c r="AG151" s="69"/>
      <c r="AH151" s="69"/>
      <c r="AI151" s="69"/>
      <c r="AJ151" s="69"/>
      <c r="AK151" s="69"/>
      <c r="AL151" s="69"/>
      <c r="AM151" s="69"/>
      <c r="AN151" s="69"/>
      <c r="AO151" s="69"/>
      <c r="AP151" s="69"/>
      <c r="AQ151" s="69"/>
      <c r="AR151" s="69"/>
      <c r="AS151" s="69"/>
      <c r="AT151" s="69"/>
      <c r="AU151" s="69"/>
      <c r="AV151" s="69"/>
      <c r="AW151" s="69"/>
      <c r="AX151" s="69"/>
      <c r="AY151" s="69"/>
      <c r="AZ151" s="69"/>
      <c r="BA151" s="69"/>
      <c r="BB151" s="69"/>
      <c r="BC151" s="69"/>
      <c r="BD151" s="69"/>
      <c r="BE151" s="69"/>
      <c r="BF151" s="69"/>
      <c r="BG151" s="69"/>
      <c r="BH151" s="69"/>
      <c r="BI151" s="69"/>
      <c r="BJ151" s="69"/>
      <c r="BK151" s="69"/>
      <c r="BL151" s="69"/>
      <c r="BM151" s="69"/>
      <c r="BN151" s="69"/>
      <c r="BO151" s="69"/>
      <c r="BP151" s="69"/>
      <c r="BQ151" s="69"/>
      <c r="BR151" s="69"/>
      <c r="BS151" s="69"/>
      <c r="BT151" s="69"/>
      <c r="BU151" s="69"/>
      <c r="BV151" s="69"/>
      <c r="BW151" s="69"/>
      <c r="BX151" s="69"/>
      <c r="BY151" s="74"/>
    </row>
    <row r="152" spans="1:77" x14ac:dyDescent="0.25">
      <c r="A152" s="73"/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  <c r="AA152" s="69"/>
      <c r="AB152" s="69"/>
      <c r="AC152" s="69"/>
      <c r="AD152" s="69"/>
      <c r="AE152" s="69"/>
      <c r="AF152" s="69"/>
      <c r="AG152" s="69"/>
      <c r="AH152" s="69"/>
      <c r="AI152" s="69"/>
      <c r="AJ152" s="69"/>
      <c r="AK152" s="69"/>
      <c r="AL152" s="69"/>
      <c r="AM152" s="69"/>
      <c r="AN152" s="69"/>
      <c r="AO152" s="69"/>
      <c r="AP152" s="69"/>
      <c r="AQ152" s="69"/>
      <c r="AR152" s="69"/>
      <c r="AS152" s="69"/>
      <c r="AT152" s="69"/>
      <c r="AU152" s="69"/>
      <c r="AV152" s="69"/>
      <c r="AW152" s="69"/>
      <c r="AX152" s="69"/>
      <c r="AY152" s="69"/>
      <c r="AZ152" s="69"/>
      <c r="BA152" s="69"/>
      <c r="BB152" s="69"/>
      <c r="BC152" s="69"/>
      <c r="BD152" s="69"/>
      <c r="BE152" s="69"/>
      <c r="BF152" s="69"/>
      <c r="BG152" s="69"/>
      <c r="BH152" s="69"/>
      <c r="BI152" s="69"/>
      <c r="BJ152" s="69"/>
      <c r="BK152" s="69"/>
      <c r="BL152" s="69"/>
      <c r="BM152" s="69"/>
      <c r="BN152" s="69"/>
      <c r="BO152" s="69"/>
      <c r="BP152" s="69"/>
      <c r="BQ152" s="69"/>
      <c r="BR152" s="69"/>
      <c r="BS152" s="69"/>
      <c r="BT152" s="69"/>
      <c r="BU152" s="69"/>
      <c r="BV152" s="69"/>
      <c r="BW152" s="69"/>
      <c r="BX152" s="69"/>
      <c r="BY152" s="74"/>
    </row>
    <row r="153" spans="1:77" x14ac:dyDescent="0.25">
      <c r="A153" s="73"/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  <c r="AA153" s="69"/>
      <c r="AB153" s="69"/>
      <c r="AC153" s="69"/>
      <c r="AD153" s="69"/>
      <c r="AE153" s="69"/>
      <c r="AF153" s="69"/>
      <c r="AG153" s="69"/>
      <c r="AH153" s="69"/>
      <c r="AI153" s="69"/>
      <c r="AJ153" s="69"/>
      <c r="AK153" s="69"/>
      <c r="AL153" s="69"/>
      <c r="AM153" s="69"/>
      <c r="AN153" s="69"/>
      <c r="AO153" s="69"/>
      <c r="AP153" s="69"/>
      <c r="AQ153" s="69"/>
      <c r="AR153" s="69"/>
      <c r="AS153" s="69"/>
      <c r="AT153" s="69"/>
      <c r="AU153" s="69"/>
      <c r="AV153" s="69"/>
      <c r="AW153" s="69"/>
      <c r="AX153" s="69"/>
      <c r="AY153" s="69"/>
      <c r="AZ153" s="69"/>
      <c r="BA153" s="69"/>
      <c r="BB153" s="69"/>
      <c r="BC153" s="69"/>
      <c r="BD153" s="69"/>
      <c r="BE153" s="69"/>
      <c r="BF153" s="69"/>
      <c r="BG153" s="69"/>
      <c r="BH153" s="69"/>
      <c r="BI153" s="69"/>
      <c r="BJ153" s="69"/>
      <c r="BK153" s="69"/>
      <c r="BL153" s="69"/>
      <c r="BM153" s="69"/>
      <c r="BN153" s="69"/>
      <c r="BO153" s="69"/>
      <c r="BP153" s="69"/>
      <c r="BQ153" s="69"/>
      <c r="BR153" s="69"/>
      <c r="BS153" s="69"/>
      <c r="BT153" s="69"/>
      <c r="BU153" s="69"/>
      <c r="BV153" s="69"/>
      <c r="BW153" s="69"/>
      <c r="BX153" s="69"/>
      <c r="BY153" s="74"/>
    </row>
    <row r="154" spans="1:77" x14ac:dyDescent="0.25">
      <c r="A154" s="73"/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  <c r="AA154" s="69"/>
      <c r="AB154" s="69"/>
      <c r="AC154" s="69"/>
      <c r="AD154" s="69"/>
      <c r="AE154" s="69"/>
      <c r="AF154" s="69"/>
      <c r="AG154" s="69"/>
      <c r="AH154" s="69"/>
      <c r="AI154" s="69"/>
      <c r="AJ154" s="69"/>
      <c r="AK154" s="69"/>
      <c r="AL154" s="69"/>
      <c r="AM154" s="69"/>
      <c r="AN154" s="69"/>
      <c r="AO154" s="69"/>
      <c r="AP154" s="69"/>
      <c r="AQ154" s="69"/>
      <c r="AR154" s="69"/>
      <c r="AS154" s="69"/>
      <c r="AT154" s="69"/>
      <c r="AU154" s="69"/>
      <c r="AV154" s="69"/>
      <c r="AW154" s="69"/>
      <c r="AX154" s="69"/>
      <c r="AY154" s="69"/>
      <c r="AZ154" s="69"/>
      <c r="BA154" s="69"/>
      <c r="BB154" s="69"/>
      <c r="BC154" s="69"/>
      <c r="BD154" s="69"/>
      <c r="BE154" s="69"/>
      <c r="BF154" s="69"/>
      <c r="BG154" s="69"/>
      <c r="BH154" s="69"/>
      <c r="BI154" s="69"/>
      <c r="BJ154" s="69"/>
      <c r="BK154" s="69"/>
      <c r="BL154" s="69"/>
      <c r="BM154" s="69"/>
      <c r="BN154" s="69"/>
      <c r="BO154" s="69"/>
      <c r="BP154" s="69"/>
      <c r="BQ154" s="69"/>
      <c r="BR154" s="69"/>
      <c r="BS154" s="69"/>
      <c r="BT154" s="69"/>
      <c r="BU154" s="69"/>
      <c r="BV154" s="69"/>
      <c r="BW154" s="69"/>
      <c r="BX154" s="69"/>
      <c r="BY154" s="74"/>
    </row>
    <row r="155" spans="1:77" x14ac:dyDescent="0.25">
      <c r="A155" s="73"/>
      <c r="B155" s="69"/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  <c r="AA155" s="69"/>
      <c r="AB155" s="69"/>
      <c r="AC155" s="69"/>
      <c r="AD155" s="69"/>
      <c r="AE155" s="69"/>
      <c r="AF155" s="69"/>
      <c r="AG155" s="69"/>
      <c r="AH155" s="69"/>
      <c r="AI155" s="69"/>
      <c r="AJ155" s="69"/>
      <c r="AK155" s="69"/>
      <c r="AL155" s="69"/>
      <c r="AM155" s="69"/>
      <c r="AN155" s="69"/>
      <c r="AO155" s="69"/>
      <c r="AP155" s="69"/>
      <c r="AQ155" s="69"/>
      <c r="AR155" s="69"/>
      <c r="AS155" s="69"/>
      <c r="AT155" s="69"/>
      <c r="AU155" s="69"/>
      <c r="AV155" s="69"/>
      <c r="AW155" s="69"/>
      <c r="AX155" s="69"/>
      <c r="AY155" s="69"/>
      <c r="AZ155" s="69"/>
      <c r="BA155" s="69"/>
      <c r="BB155" s="69"/>
      <c r="BC155" s="69"/>
      <c r="BD155" s="69"/>
      <c r="BE155" s="69"/>
      <c r="BF155" s="69"/>
      <c r="BG155" s="69"/>
      <c r="BH155" s="69"/>
      <c r="BI155" s="69"/>
      <c r="BJ155" s="69"/>
      <c r="BK155" s="69"/>
      <c r="BL155" s="69"/>
      <c r="BM155" s="69"/>
      <c r="BN155" s="69"/>
      <c r="BO155" s="69"/>
      <c r="BP155" s="69"/>
      <c r="BQ155" s="69"/>
      <c r="BR155" s="69"/>
      <c r="BS155" s="69"/>
      <c r="BT155" s="69"/>
      <c r="BU155" s="69"/>
      <c r="BV155" s="69"/>
      <c r="BW155" s="69"/>
      <c r="BX155" s="69"/>
      <c r="BY155" s="74"/>
    </row>
    <row r="156" spans="1:77" x14ac:dyDescent="0.25">
      <c r="A156" s="73"/>
      <c r="B156" s="69"/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  <c r="AE156" s="69"/>
      <c r="AF156" s="69"/>
      <c r="AG156" s="69"/>
      <c r="AH156" s="69"/>
      <c r="AI156" s="69"/>
      <c r="AJ156" s="69"/>
      <c r="AK156" s="69"/>
      <c r="AL156" s="69"/>
      <c r="AM156" s="69"/>
      <c r="AN156" s="69"/>
      <c r="AO156" s="69"/>
      <c r="AP156" s="69"/>
      <c r="AQ156" s="69"/>
      <c r="AR156" s="69"/>
      <c r="AS156" s="69"/>
      <c r="AT156" s="69"/>
      <c r="AU156" s="69"/>
      <c r="AV156" s="69"/>
      <c r="AW156" s="69"/>
      <c r="AX156" s="69"/>
      <c r="AY156" s="69"/>
      <c r="AZ156" s="69"/>
      <c r="BA156" s="69"/>
      <c r="BB156" s="69"/>
      <c r="BC156" s="69"/>
      <c r="BD156" s="69"/>
      <c r="BE156" s="69"/>
      <c r="BF156" s="69"/>
      <c r="BG156" s="69"/>
      <c r="BH156" s="69"/>
      <c r="BI156" s="69"/>
      <c r="BJ156" s="69"/>
      <c r="BK156" s="69"/>
      <c r="BL156" s="69"/>
      <c r="BM156" s="69"/>
      <c r="BN156" s="69"/>
      <c r="BO156" s="69"/>
      <c r="BP156" s="69"/>
      <c r="BQ156" s="69"/>
      <c r="BR156" s="69"/>
      <c r="BS156" s="69"/>
      <c r="BT156" s="69"/>
      <c r="BU156" s="69"/>
      <c r="BV156" s="69"/>
      <c r="BW156" s="69"/>
      <c r="BX156" s="69"/>
      <c r="BY156" s="74"/>
    </row>
    <row r="157" spans="1:77" x14ac:dyDescent="0.25">
      <c r="A157" s="73"/>
      <c r="B157" s="69"/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  <c r="AE157" s="69"/>
      <c r="AF157" s="69"/>
      <c r="AG157" s="69"/>
      <c r="AH157" s="69"/>
      <c r="AI157" s="69"/>
      <c r="AJ157" s="69"/>
      <c r="AK157" s="69"/>
      <c r="AL157" s="69"/>
      <c r="AM157" s="69"/>
      <c r="AN157" s="69"/>
      <c r="AO157" s="69"/>
      <c r="AP157" s="69"/>
      <c r="AQ157" s="69"/>
      <c r="AR157" s="69"/>
      <c r="AS157" s="69"/>
      <c r="AT157" s="69"/>
      <c r="AU157" s="69"/>
      <c r="AV157" s="69"/>
      <c r="AW157" s="69"/>
      <c r="AX157" s="69"/>
      <c r="AY157" s="69"/>
      <c r="AZ157" s="69"/>
      <c r="BA157" s="69"/>
      <c r="BB157" s="69"/>
      <c r="BC157" s="69"/>
      <c r="BD157" s="69"/>
      <c r="BE157" s="69"/>
      <c r="BF157" s="69"/>
      <c r="BG157" s="69"/>
      <c r="BH157" s="69"/>
      <c r="BI157" s="69"/>
      <c r="BJ157" s="69"/>
      <c r="BK157" s="69"/>
      <c r="BL157" s="69"/>
      <c r="BM157" s="69"/>
      <c r="BN157" s="69"/>
      <c r="BO157" s="69"/>
      <c r="BP157" s="69"/>
      <c r="BQ157" s="69"/>
      <c r="BR157" s="69"/>
      <c r="BS157" s="69"/>
      <c r="BT157" s="69"/>
      <c r="BU157" s="69"/>
      <c r="BV157" s="69"/>
      <c r="BW157" s="69"/>
      <c r="BX157" s="69"/>
      <c r="BY157" s="74"/>
    </row>
    <row r="158" spans="1:77" x14ac:dyDescent="0.25">
      <c r="A158" s="73"/>
      <c r="B158" s="69"/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  <c r="AE158" s="69"/>
      <c r="AF158" s="69"/>
      <c r="AG158" s="69"/>
      <c r="AH158" s="69"/>
      <c r="AI158" s="69"/>
      <c r="AJ158" s="69"/>
      <c r="AK158" s="69"/>
      <c r="AL158" s="69"/>
      <c r="AM158" s="69"/>
      <c r="AN158" s="69"/>
      <c r="AO158" s="69"/>
      <c r="AP158" s="69"/>
      <c r="AQ158" s="69"/>
      <c r="AR158" s="69"/>
      <c r="AS158" s="69"/>
      <c r="AT158" s="69"/>
      <c r="AU158" s="69"/>
      <c r="AV158" s="69"/>
      <c r="AW158" s="69"/>
      <c r="AX158" s="69"/>
      <c r="AY158" s="69"/>
      <c r="AZ158" s="69"/>
      <c r="BA158" s="69"/>
      <c r="BB158" s="69"/>
      <c r="BC158" s="69"/>
      <c r="BD158" s="69"/>
      <c r="BE158" s="69"/>
      <c r="BF158" s="69"/>
      <c r="BG158" s="69"/>
      <c r="BH158" s="69"/>
      <c r="BI158" s="69"/>
      <c r="BJ158" s="69"/>
      <c r="BK158" s="69"/>
      <c r="BL158" s="69"/>
      <c r="BM158" s="69"/>
      <c r="BN158" s="69"/>
      <c r="BO158" s="69"/>
      <c r="BP158" s="69"/>
      <c r="BQ158" s="69"/>
      <c r="BR158" s="69"/>
      <c r="BS158" s="69"/>
      <c r="BT158" s="69"/>
      <c r="BU158" s="69"/>
      <c r="BV158" s="69"/>
      <c r="BW158" s="69"/>
      <c r="BX158" s="69"/>
      <c r="BY158" s="74"/>
    </row>
    <row r="159" spans="1:77" x14ac:dyDescent="0.25">
      <c r="A159" s="73"/>
      <c r="B159" s="69"/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  <c r="AE159" s="69"/>
      <c r="AF159" s="69"/>
      <c r="AG159" s="69"/>
      <c r="AH159" s="69"/>
      <c r="AI159" s="69"/>
      <c r="AJ159" s="69"/>
      <c r="AK159" s="69"/>
      <c r="AL159" s="69"/>
      <c r="AM159" s="69"/>
      <c r="AN159" s="69"/>
      <c r="AO159" s="69"/>
      <c r="AP159" s="69"/>
      <c r="AQ159" s="69"/>
      <c r="AR159" s="69"/>
      <c r="AS159" s="69"/>
      <c r="AT159" s="69"/>
      <c r="AU159" s="69"/>
      <c r="AV159" s="69"/>
      <c r="AW159" s="69"/>
      <c r="AX159" s="69"/>
      <c r="AY159" s="69"/>
      <c r="AZ159" s="69"/>
      <c r="BA159" s="69"/>
      <c r="BB159" s="69"/>
      <c r="BC159" s="69"/>
      <c r="BD159" s="69"/>
      <c r="BE159" s="69"/>
      <c r="BF159" s="69"/>
      <c r="BG159" s="69"/>
      <c r="BH159" s="69"/>
      <c r="BI159" s="69"/>
      <c r="BJ159" s="69"/>
      <c r="BK159" s="69"/>
      <c r="BL159" s="69"/>
      <c r="BM159" s="69"/>
      <c r="BN159" s="69"/>
      <c r="BO159" s="69"/>
      <c r="BP159" s="69"/>
      <c r="BQ159" s="69"/>
      <c r="BR159" s="69"/>
      <c r="BS159" s="69"/>
      <c r="BT159" s="69"/>
      <c r="BU159" s="69"/>
      <c r="BV159" s="69"/>
      <c r="BW159" s="69"/>
      <c r="BX159" s="69"/>
      <c r="BY159" s="74"/>
    </row>
    <row r="160" spans="1:77" x14ac:dyDescent="0.25">
      <c r="A160" s="73"/>
      <c r="B160" s="69"/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  <c r="AE160" s="69"/>
      <c r="AF160" s="69"/>
      <c r="AG160" s="69"/>
      <c r="AH160" s="69"/>
      <c r="AI160" s="69"/>
      <c r="AJ160" s="69"/>
      <c r="AK160" s="69"/>
      <c r="AL160" s="69"/>
      <c r="AM160" s="69"/>
      <c r="AN160" s="69"/>
      <c r="AO160" s="69"/>
      <c r="AP160" s="69"/>
      <c r="AQ160" s="69"/>
      <c r="AR160" s="69"/>
      <c r="AS160" s="69"/>
      <c r="AT160" s="69"/>
      <c r="AU160" s="69"/>
      <c r="AV160" s="69"/>
      <c r="AW160" s="69"/>
      <c r="AX160" s="69"/>
      <c r="AY160" s="69"/>
      <c r="AZ160" s="69"/>
      <c r="BA160" s="69"/>
      <c r="BB160" s="69"/>
      <c r="BC160" s="69"/>
      <c r="BD160" s="69"/>
      <c r="BE160" s="69"/>
      <c r="BF160" s="69"/>
      <c r="BG160" s="69"/>
      <c r="BH160" s="69"/>
      <c r="BI160" s="69"/>
      <c r="BJ160" s="69"/>
      <c r="BK160" s="69"/>
      <c r="BL160" s="69"/>
      <c r="BM160" s="69"/>
      <c r="BN160" s="69"/>
      <c r="BO160" s="69"/>
      <c r="BP160" s="69"/>
      <c r="BQ160" s="69"/>
      <c r="BR160" s="69"/>
      <c r="BS160" s="69"/>
      <c r="BT160" s="69"/>
      <c r="BU160" s="69"/>
      <c r="BV160" s="69"/>
      <c r="BW160" s="69"/>
      <c r="BX160" s="69"/>
      <c r="BY160" s="74"/>
    </row>
    <row r="161" spans="1:77" x14ac:dyDescent="0.25">
      <c r="A161" s="73"/>
      <c r="B161" s="69"/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  <c r="AE161" s="69"/>
      <c r="AF161" s="69"/>
      <c r="AG161" s="69"/>
      <c r="AH161" s="69"/>
      <c r="AI161" s="69"/>
      <c r="AJ161" s="69"/>
      <c r="AK161" s="69"/>
      <c r="AL161" s="69"/>
      <c r="AM161" s="69"/>
      <c r="AN161" s="69"/>
      <c r="AO161" s="69"/>
      <c r="AP161" s="69"/>
      <c r="AQ161" s="69"/>
      <c r="AR161" s="69"/>
      <c r="AS161" s="69"/>
      <c r="AT161" s="69"/>
      <c r="AU161" s="69"/>
      <c r="AV161" s="69"/>
      <c r="AW161" s="69"/>
      <c r="AX161" s="69"/>
      <c r="AY161" s="69"/>
      <c r="AZ161" s="69"/>
      <c r="BA161" s="69"/>
      <c r="BB161" s="69"/>
      <c r="BC161" s="69"/>
      <c r="BD161" s="69"/>
      <c r="BE161" s="69"/>
      <c r="BF161" s="69"/>
      <c r="BG161" s="69"/>
      <c r="BH161" s="69"/>
      <c r="BI161" s="69"/>
      <c r="BJ161" s="69"/>
      <c r="BK161" s="69"/>
      <c r="BL161" s="69"/>
      <c r="BM161" s="69"/>
      <c r="BN161" s="69"/>
      <c r="BO161" s="69"/>
      <c r="BP161" s="69"/>
      <c r="BQ161" s="69"/>
      <c r="BR161" s="69"/>
      <c r="BS161" s="69"/>
      <c r="BT161" s="69"/>
      <c r="BU161" s="69"/>
      <c r="BV161" s="69"/>
      <c r="BW161" s="69"/>
      <c r="BX161" s="69"/>
      <c r="BY161" s="74"/>
    </row>
    <row r="162" spans="1:77" x14ac:dyDescent="0.25">
      <c r="A162" s="73"/>
      <c r="B162" s="69"/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  <c r="AE162" s="69"/>
      <c r="AF162" s="69"/>
      <c r="AG162" s="69"/>
      <c r="AH162" s="69"/>
      <c r="AI162" s="69"/>
      <c r="AJ162" s="69"/>
      <c r="AK162" s="69"/>
      <c r="AL162" s="69"/>
      <c r="AM162" s="69"/>
      <c r="AN162" s="69"/>
      <c r="AO162" s="69"/>
      <c r="AP162" s="69"/>
      <c r="AQ162" s="69"/>
      <c r="AR162" s="69"/>
      <c r="AS162" s="69"/>
      <c r="AT162" s="69"/>
      <c r="AU162" s="69"/>
      <c r="AV162" s="69"/>
      <c r="AW162" s="69"/>
      <c r="AX162" s="69"/>
      <c r="AY162" s="69"/>
      <c r="AZ162" s="69"/>
      <c r="BA162" s="69"/>
      <c r="BB162" s="69"/>
      <c r="BC162" s="69"/>
      <c r="BD162" s="69"/>
      <c r="BE162" s="69"/>
      <c r="BF162" s="69"/>
      <c r="BG162" s="69"/>
      <c r="BH162" s="69"/>
      <c r="BI162" s="69"/>
      <c r="BJ162" s="69"/>
      <c r="BK162" s="69"/>
      <c r="BL162" s="69"/>
      <c r="BM162" s="69"/>
      <c r="BN162" s="69"/>
      <c r="BO162" s="69"/>
      <c r="BP162" s="69"/>
      <c r="BQ162" s="69"/>
      <c r="BR162" s="69"/>
      <c r="BS162" s="69"/>
      <c r="BT162" s="69"/>
      <c r="BU162" s="69"/>
      <c r="BV162" s="69"/>
      <c r="BW162" s="69"/>
      <c r="BX162" s="69"/>
      <c r="BY162" s="74"/>
    </row>
    <row r="163" spans="1:77" x14ac:dyDescent="0.25">
      <c r="A163" s="73"/>
      <c r="B163" s="69"/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  <c r="AE163" s="69"/>
      <c r="AF163" s="69"/>
      <c r="AG163" s="69"/>
      <c r="AH163" s="69"/>
      <c r="AI163" s="69"/>
      <c r="AJ163" s="69"/>
      <c r="AK163" s="69"/>
      <c r="AL163" s="69"/>
      <c r="AM163" s="69"/>
      <c r="AN163" s="69"/>
      <c r="AO163" s="69"/>
      <c r="AP163" s="69"/>
      <c r="AQ163" s="69"/>
      <c r="AR163" s="69"/>
      <c r="AS163" s="69"/>
      <c r="AT163" s="69"/>
      <c r="AU163" s="69"/>
      <c r="AV163" s="69"/>
      <c r="AW163" s="69"/>
      <c r="AX163" s="69"/>
      <c r="AY163" s="69"/>
      <c r="AZ163" s="69"/>
      <c r="BA163" s="69"/>
      <c r="BB163" s="69"/>
      <c r="BC163" s="69"/>
      <c r="BD163" s="69"/>
      <c r="BE163" s="69"/>
      <c r="BF163" s="69"/>
      <c r="BG163" s="69"/>
      <c r="BH163" s="69"/>
      <c r="BI163" s="69"/>
      <c r="BJ163" s="69"/>
      <c r="BK163" s="69"/>
      <c r="BL163" s="69"/>
      <c r="BM163" s="69"/>
      <c r="BN163" s="69"/>
      <c r="BO163" s="69"/>
      <c r="BP163" s="69"/>
      <c r="BQ163" s="69"/>
      <c r="BR163" s="69"/>
      <c r="BS163" s="69"/>
      <c r="BT163" s="69"/>
      <c r="BU163" s="69"/>
      <c r="BV163" s="69"/>
      <c r="BW163" s="69"/>
      <c r="BX163" s="69"/>
      <c r="BY163" s="74"/>
    </row>
    <row r="164" spans="1:77" x14ac:dyDescent="0.25">
      <c r="A164" s="73"/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  <c r="AE164" s="69"/>
      <c r="AF164" s="69"/>
      <c r="AG164" s="69"/>
      <c r="AH164" s="69"/>
      <c r="AI164" s="69"/>
      <c r="AJ164" s="69"/>
      <c r="AK164" s="69"/>
      <c r="AL164" s="69"/>
      <c r="AM164" s="69"/>
      <c r="AN164" s="69"/>
      <c r="AO164" s="69"/>
      <c r="AP164" s="69"/>
      <c r="AQ164" s="69"/>
      <c r="AR164" s="69"/>
      <c r="AS164" s="69"/>
      <c r="AT164" s="69"/>
      <c r="AU164" s="69"/>
      <c r="AV164" s="69"/>
      <c r="AW164" s="69"/>
      <c r="AX164" s="69"/>
      <c r="AY164" s="69"/>
      <c r="AZ164" s="69"/>
      <c r="BA164" s="69"/>
      <c r="BB164" s="69"/>
      <c r="BC164" s="69"/>
      <c r="BD164" s="69"/>
      <c r="BE164" s="69"/>
      <c r="BF164" s="69"/>
      <c r="BG164" s="69"/>
      <c r="BH164" s="69"/>
      <c r="BI164" s="69"/>
      <c r="BJ164" s="69"/>
      <c r="BK164" s="69"/>
      <c r="BL164" s="69"/>
      <c r="BM164" s="69"/>
      <c r="BN164" s="69"/>
      <c r="BO164" s="69"/>
      <c r="BP164" s="69"/>
      <c r="BQ164" s="69"/>
      <c r="BR164" s="69"/>
      <c r="BS164" s="69"/>
      <c r="BT164" s="69"/>
      <c r="BU164" s="69"/>
      <c r="BV164" s="69"/>
      <c r="BW164" s="69"/>
      <c r="BX164" s="69"/>
      <c r="BY164" s="74"/>
    </row>
    <row r="165" spans="1:77" x14ac:dyDescent="0.25">
      <c r="A165" s="73"/>
      <c r="B165" s="69"/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  <c r="AE165" s="69"/>
      <c r="AF165" s="69"/>
      <c r="AG165" s="69"/>
      <c r="AH165" s="69"/>
      <c r="AI165" s="69"/>
      <c r="AJ165" s="69"/>
      <c r="AK165" s="69"/>
      <c r="AL165" s="69"/>
      <c r="AM165" s="69"/>
      <c r="AN165" s="69"/>
      <c r="AO165" s="69"/>
      <c r="AP165" s="69"/>
      <c r="AQ165" s="69"/>
      <c r="AR165" s="69"/>
      <c r="AS165" s="69"/>
      <c r="AT165" s="69"/>
      <c r="AU165" s="69"/>
      <c r="AV165" s="69"/>
      <c r="AW165" s="69"/>
      <c r="AX165" s="69"/>
      <c r="AY165" s="69"/>
      <c r="AZ165" s="69"/>
      <c r="BA165" s="69"/>
      <c r="BB165" s="69"/>
      <c r="BC165" s="69"/>
      <c r="BD165" s="69"/>
      <c r="BE165" s="69"/>
      <c r="BF165" s="69"/>
      <c r="BG165" s="69"/>
      <c r="BH165" s="69"/>
      <c r="BI165" s="69"/>
      <c r="BJ165" s="69"/>
      <c r="BK165" s="69"/>
      <c r="BL165" s="69"/>
      <c r="BM165" s="69"/>
      <c r="BN165" s="69"/>
      <c r="BO165" s="69"/>
      <c r="BP165" s="69"/>
      <c r="BQ165" s="69"/>
      <c r="BR165" s="69"/>
      <c r="BS165" s="69"/>
      <c r="BT165" s="69"/>
      <c r="BU165" s="69"/>
      <c r="BV165" s="69"/>
      <c r="BW165" s="69"/>
      <c r="BX165" s="69"/>
      <c r="BY165" s="74"/>
    </row>
    <row r="166" spans="1:77" x14ac:dyDescent="0.25">
      <c r="A166" s="73"/>
      <c r="B166" s="69"/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  <c r="AE166" s="69"/>
      <c r="AF166" s="69"/>
      <c r="AG166" s="69"/>
      <c r="AH166" s="69"/>
      <c r="AI166" s="69"/>
      <c r="AJ166" s="69"/>
      <c r="AK166" s="69"/>
      <c r="AL166" s="69"/>
      <c r="AM166" s="69"/>
      <c r="AN166" s="69"/>
      <c r="AO166" s="69"/>
      <c r="AP166" s="69"/>
      <c r="AQ166" s="69"/>
      <c r="AR166" s="69"/>
      <c r="AS166" s="69"/>
      <c r="AT166" s="69"/>
      <c r="AU166" s="69"/>
      <c r="AV166" s="69"/>
      <c r="AW166" s="69"/>
      <c r="AX166" s="69"/>
      <c r="AY166" s="69"/>
      <c r="AZ166" s="69"/>
      <c r="BA166" s="69"/>
      <c r="BB166" s="69"/>
      <c r="BC166" s="69"/>
      <c r="BD166" s="69"/>
      <c r="BE166" s="69"/>
      <c r="BF166" s="69"/>
      <c r="BG166" s="69"/>
      <c r="BH166" s="69"/>
      <c r="BI166" s="69"/>
      <c r="BJ166" s="69"/>
      <c r="BK166" s="69"/>
      <c r="BL166" s="69"/>
      <c r="BM166" s="69"/>
      <c r="BN166" s="69"/>
      <c r="BO166" s="69"/>
      <c r="BP166" s="69"/>
      <c r="BQ166" s="69"/>
      <c r="BR166" s="69"/>
      <c r="BS166" s="69"/>
      <c r="BT166" s="69"/>
      <c r="BU166" s="69"/>
      <c r="BV166" s="69"/>
      <c r="BW166" s="69"/>
      <c r="BX166" s="69"/>
      <c r="BY166" s="74"/>
    </row>
    <row r="167" spans="1:77" x14ac:dyDescent="0.25">
      <c r="A167" s="73"/>
      <c r="B167" s="69"/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  <c r="AE167" s="69"/>
      <c r="AF167" s="69"/>
      <c r="AG167" s="69"/>
      <c r="AH167" s="69"/>
      <c r="AI167" s="69"/>
      <c r="AJ167" s="69"/>
      <c r="AK167" s="69"/>
      <c r="AL167" s="69"/>
      <c r="AM167" s="69"/>
      <c r="AN167" s="69"/>
      <c r="AO167" s="69"/>
      <c r="AP167" s="69"/>
      <c r="AQ167" s="69"/>
      <c r="AR167" s="69"/>
      <c r="AS167" s="69"/>
      <c r="AT167" s="69"/>
      <c r="AU167" s="69"/>
      <c r="AV167" s="69"/>
      <c r="AW167" s="69"/>
      <c r="AX167" s="69"/>
      <c r="AY167" s="69"/>
      <c r="AZ167" s="69"/>
      <c r="BA167" s="69"/>
      <c r="BB167" s="69"/>
      <c r="BC167" s="69"/>
      <c r="BD167" s="69"/>
      <c r="BE167" s="69"/>
      <c r="BF167" s="69"/>
      <c r="BG167" s="69"/>
      <c r="BH167" s="69"/>
      <c r="BI167" s="69"/>
      <c r="BJ167" s="69"/>
      <c r="BK167" s="69"/>
      <c r="BL167" s="69"/>
      <c r="BM167" s="69"/>
      <c r="BN167" s="69"/>
      <c r="BO167" s="69"/>
      <c r="BP167" s="69"/>
      <c r="BQ167" s="69"/>
      <c r="BR167" s="69"/>
      <c r="BS167" s="69"/>
      <c r="BT167" s="69"/>
      <c r="BU167" s="69"/>
      <c r="BV167" s="69"/>
      <c r="BW167" s="69"/>
      <c r="BX167" s="69"/>
      <c r="BY167" s="74"/>
    </row>
    <row r="168" spans="1:77" x14ac:dyDescent="0.25">
      <c r="A168" s="73"/>
      <c r="B168" s="69"/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  <c r="AE168" s="69"/>
      <c r="AF168" s="69"/>
      <c r="AG168" s="69"/>
      <c r="AH168" s="69"/>
      <c r="AI168" s="69"/>
      <c r="AJ168" s="69"/>
      <c r="AK168" s="69"/>
      <c r="AL168" s="69"/>
      <c r="AM168" s="69"/>
      <c r="AN168" s="69"/>
      <c r="AO168" s="69"/>
      <c r="AP168" s="69"/>
      <c r="AQ168" s="69"/>
      <c r="AR168" s="69"/>
      <c r="AS168" s="69"/>
      <c r="AT168" s="69"/>
      <c r="AU168" s="69"/>
      <c r="AV168" s="69"/>
      <c r="AW168" s="69"/>
      <c r="AX168" s="69"/>
      <c r="AY168" s="69"/>
      <c r="AZ168" s="69"/>
      <c r="BA168" s="69"/>
      <c r="BB168" s="69"/>
      <c r="BC168" s="69"/>
      <c r="BD168" s="69"/>
      <c r="BE168" s="69"/>
      <c r="BF168" s="69"/>
      <c r="BG168" s="69"/>
      <c r="BH168" s="69"/>
      <c r="BI168" s="69"/>
      <c r="BJ168" s="69"/>
      <c r="BK168" s="69"/>
      <c r="BL168" s="69"/>
      <c r="BM168" s="69"/>
      <c r="BN168" s="69"/>
      <c r="BO168" s="69"/>
      <c r="BP168" s="69"/>
      <c r="BQ168" s="69"/>
      <c r="BR168" s="69"/>
      <c r="BS168" s="69"/>
      <c r="BT168" s="69"/>
      <c r="BU168" s="69"/>
      <c r="BV168" s="69"/>
      <c r="BW168" s="69"/>
      <c r="BX168" s="69"/>
      <c r="BY168" s="74"/>
    </row>
    <row r="169" spans="1:77" x14ac:dyDescent="0.25">
      <c r="A169" s="73"/>
      <c r="B169" s="69"/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  <c r="AE169" s="69"/>
      <c r="AF169" s="69"/>
      <c r="AG169" s="69"/>
      <c r="AH169" s="69"/>
      <c r="AI169" s="69"/>
      <c r="AJ169" s="69"/>
      <c r="AK169" s="69"/>
      <c r="AL169" s="69"/>
      <c r="AM169" s="69"/>
      <c r="AN169" s="69"/>
      <c r="AO169" s="69"/>
      <c r="AP169" s="69"/>
      <c r="AQ169" s="69"/>
      <c r="AR169" s="69"/>
      <c r="AS169" s="69"/>
      <c r="AT169" s="69"/>
      <c r="AU169" s="69"/>
      <c r="AV169" s="69"/>
      <c r="AW169" s="69"/>
      <c r="AX169" s="69"/>
      <c r="AY169" s="69"/>
      <c r="AZ169" s="69"/>
      <c r="BA169" s="69"/>
      <c r="BB169" s="69"/>
      <c r="BC169" s="69"/>
      <c r="BD169" s="69"/>
      <c r="BE169" s="69"/>
      <c r="BF169" s="69"/>
      <c r="BG169" s="69"/>
      <c r="BH169" s="69"/>
      <c r="BI169" s="69"/>
      <c r="BJ169" s="69"/>
      <c r="BK169" s="69"/>
      <c r="BL169" s="69"/>
      <c r="BM169" s="69"/>
      <c r="BN169" s="69"/>
      <c r="BO169" s="69"/>
      <c r="BP169" s="69"/>
      <c r="BQ169" s="69"/>
      <c r="BR169" s="69"/>
      <c r="BS169" s="69"/>
      <c r="BT169" s="69"/>
      <c r="BU169" s="69"/>
      <c r="BV169" s="69"/>
      <c r="BW169" s="69"/>
      <c r="BX169" s="69"/>
      <c r="BY169" s="74"/>
    </row>
    <row r="170" spans="1:77" ht="15.75" thickBot="1" x14ac:dyDescent="0.3">
      <c r="A170" s="75"/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  <c r="AA170" s="76"/>
      <c r="AB170" s="76"/>
      <c r="AC170" s="76"/>
      <c r="AD170" s="76"/>
      <c r="AE170" s="76"/>
      <c r="AF170" s="76"/>
      <c r="AG170" s="76"/>
      <c r="AH170" s="76"/>
      <c r="AI170" s="76"/>
      <c r="AJ170" s="76"/>
      <c r="AK170" s="76"/>
      <c r="AL170" s="76"/>
      <c r="AM170" s="76"/>
      <c r="AN170" s="76"/>
      <c r="AO170" s="76"/>
      <c r="AP170" s="76"/>
      <c r="AQ170" s="76"/>
      <c r="AR170" s="76"/>
      <c r="AS170" s="76"/>
      <c r="AT170" s="76"/>
      <c r="AU170" s="76"/>
      <c r="AV170" s="76"/>
      <c r="AW170" s="76"/>
      <c r="AX170" s="76"/>
      <c r="AY170" s="76"/>
      <c r="AZ170" s="76"/>
      <c r="BA170" s="76"/>
      <c r="BB170" s="76"/>
      <c r="BC170" s="76"/>
      <c r="BD170" s="76"/>
      <c r="BE170" s="76"/>
      <c r="BF170" s="76"/>
      <c r="BG170" s="76"/>
      <c r="BH170" s="76"/>
      <c r="BI170" s="76"/>
      <c r="BJ170" s="76"/>
      <c r="BK170" s="76"/>
      <c r="BL170" s="76"/>
      <c r="BM170" s="76"/>
      <c r="BN170" s="76"/>
      <c r="BO170" s="76"/>
      <c r="BP170" s="76"/>
      <c r="BQ170" s="76"/>
      <c r="BR170" s="76"/>
      <c r="BS170" s="76"/>
      <c r="BT170" s="76"/>
      <c r="BU170" s="76"/>
      <c r="BV170" s="76"/>
      <c r="BW170" s="76"/>
      <c r="BX170" s="76"/>
      <c r="BY170" s="77"/>
    </row>
  </sheetData>
  <mergeCells count="1">
    <mergeCell ref="A1:BY17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1165"/>
  <sheetViews>
    <sheetView topLeftCell="A564" zoomScale="119" workbookViewId="0">
      <selection activeCell="B575" sqref="B575"/>
    </sheetView>
  </sheetViews>
  <sheetFormatPr defaultRowHeight="15" x14ac:dyDescent="0.25"/>
  <cols>
    <col min="1" max="1" width="17.140625" customWidth="1"/>
    <col min="2" max="2" width="29.42578125" customWidth="1"/>
    <col min="3" max="6" width="17.140625" customWidth="1"/>
    <col min="7" max="7" width="24" customWidth="1"/>
    <col min="8" max="9" width="17.140625" customWidth="1"/>
    <col min="10" max="10" width="22.85546875" customWidth="1"/>
    <col min="11" max="15" width="17.140625" customWidth="1"/>
    <col min="16" max="17" width="22.42578125" customWidth="1"/>
    <col min="18" max="19" width="32.42578125" customWidth="1"/>
    <col min="20" max="20" width="32.42578125" style="3" customWidth="1"/>
    <col min="21" max="25" width="32.42578125" customWidth="1"/>
    <col min="26" max="26" width="22.42578125" customWidth="1"/>
    <col min="27" max="27" width="20.140625" customWidth="1"/>
    <col min="28" max="28" width="17.85546875" customWidth="1"/>
    <col min="29" max="29" width="22.28515625" customWidth="1"/>
    <col min="30" max="30" width="40.140625" style="3" customWidth="1"/>
    <col min="31" max="31" width="27.42578125" style="3" customWidth="1"/>
    <col min="33" max="33" width="36.28515625" customWidth="1"/>
    <col min="34" max="34" width="23.140625" customWidth="1"/>
    <col min="35" max="35" width="14.85546875" customWidth="1"/>
    <col min="36" max="36" width="16.7109375" customWidth="1"/>
    <col min="37" max="37" width="15.85546875" customWidth="1"/>
    <col min="39" max="39" width="14" customWidth="1"/>
    <col min="40" max="40" width="12.85546875" bestFit="1" customWidth="1"/>
    <col min="41" max="41" width="9.28515625" bestFit="1" customWidth="1"/>
    <col min="42" max="42" width="18.28515625" customWidth="1"/>
    <col min="43" max="44" width="9.28515625" bestFit="1" customWidth="1"/>
  </cols>
  <sheetData>
    <row r="1" spans="1:40" ht="30" customHeight="1" thickBot="1" x14ac:dyDescent="0.3">
      <c r="C1" s="49"/>
      <c r="D1" s="68"/>
      <c r="E1" s="50" t="s">
        <v>465</v>
      </c>
      <c r="F1" s="51" t="s">
        <v>437</v>
      </c>
      <c r="G1" s="52" t="s">
        <v>468</v>
      </c>
      <c r="H1" s="53" t="s">
        <v>466</v>
      </c>
      <c r="I1" s="54" t="s">
        <v>467</v>
      </c>
    </row>
    <row r="2" spans="1:40" x14ac:dyDescent="0.25">
      <c r="C2" s="24"/>
      <c r="D2" s="24"/>
    </row>
    <row r="3" spans="1:40" ht="15.75" thickBot="1" x14ac:dyDescent="0.3">
      <c r="AG3" s="24"/>
      <c r="AH3" s="23"/>
    </row>
    <row r="4" spans="1:40" x14ac:dyDescent="0.25">
      <c r="A4" s="55" t="s">
        <v>0</v>
      </c>
      <c r="B4" s="56" t="s">
        <v>440</v>
      </c>
      <c r="C4" s="57" t="s">
        <v>428</v>
      </c>
      <c r="D4" s="57" t="s">
        <v>2</v>
      </c>
      <c r="E4" s="57" t="s">
        <v>429</v>
      </c>
      <c r="F4" s="57" t="s">
        <v>430</v>
      </c>
      <c r="G4" s="57" t="s">
        <v>431</v>
      </c>
      <c r="H4" s="57" t="s">
        <v>6</v>
      </c>
      <c r="I4" s="57" t="s">
        <v>432</v>
      </c>
      <c r="J4" s="57" t="s">
        <v>8</v>
      </c>
      <c r="K4" s="57" t="s">
        <v>9</v>
      </c>
      <c r="L4" s="57" t="s">
        <v>433</v>
      </c>
      <c r="M4" s="57" t="s">
        <v>434</v>
      </c>
      <c r="N4" s="57" t="s">
        <v>435</v>
      </c>
      <c r="O4" s="57" t="s">
        <v>13</v>
      </c>
      <c r="P4" s="58" t="s">
        <v>280</v>
      </c>
      <c r="Q4" s="59" t="s">
        <v>284</v>
      </c>
      <c r="R4" s="60" t="s">
        <v>436</v>
      </c>
      <c r="S4" s="60" t="s">
        <v>463</v>
      </c>
      <c r="T4" s="60" t="s">
        <v>441</v>
      </c>
      <c r="U4" s="60" t="s">
        <v>287</v>
      </c>
      <c r="V4" s="60" t="s">
        <v>288</v>
      </c>
      <c r="W4" s="60" t="s">
        <v>289</v>
      </c>
      <c r="X4" s="60" t="s">
        <v>290</v>
      </c>
      <c r="Y4" s="60" t="s">
        <v>291</v>
      </c>
      <c r="Z4" s="60" t="s">
        <v>292</v>
      </c>
      <c r="AA4" s="58" t="s">
        <v>281</v>
      </c>
      <c r="AB4" s="58" t="s">
        <v>282</v>
      </c>
      <c r="AC4" s="58" t="s">
        <v>283</v>
      </c>
      <c r="AD4" s="61" t="s">
        <v>442</v>
      </c>
      <c r="AE4" s="62" t="s">
        <v>446</v>
      </c>
      <c r="AG4" s="25"/>
      <c r="AH4" s="26"/>
      <c r="AJ4" s="45"/>
      <c r="AK4" s="45"/>
      <c r="AL4" s="45"/>
      <c r="AM4" s="45"/>
      <c r="AN4" s="45"/>
    </row>
    <row r="5" spans="1:40" x14ac:dyDescent="0.25">
      <c r="A5" s="63" t="s">
        <v>116</v>
      </c>
      <c r="B5" s="10">
        <f>VLOOKUP(A5,'Table for cuisine count'!$E$2:$F$139,2)</f>
        <v>1</v>
      </c>
      <c r="C5" s="10" t="str" cm="1">
        <f t="array" ref="C5:O5">_xlfn.XLOOKUP($A5,'Raw-consumers'!$A:$A,'Raw-consumers'!B:N)</f>
        <v>San Luis Potosi</v>
      </c>
      <c r="D5" s="10" t="str">
        <v>San Luis Potosi</v>
      </c>
      <c r="E5" s="10" t="str">
        <v>Mexico</v>
      </c>
      <c r="F5" s="10">
        <v>22.156469000000001</v>
      </c>
      <c r="G5" s="10">
        <v>-100.98554</v>
      </c>
      <c r="H5" s="10" t="str">
        <v>No</v>
      </c>
      <c r="I5" s="10" t="str">
        <v>Social Drinker</v>
      </c>
      <c r="J5" s="10" t="str">
        <v>Public</v>
      </c>
      <c r="K5" s="10" t="str">
        <v>Married</v>
      </c>
      <c r="L5" s="10" t="str">
        <v>Kids</v>
      </c>
      <c r="M5" s="10">
        <v>25</v>
      </c>
      <c r="N5" s="10" t="str">
        <v>Student</v>
      </c>
      <c r="O5" s="10" t="str">
        <v>Medium</v>
      </c>
      <c r="P5" s="10">
        <v>135085</v>
      </c>
      <c r="Q5" s="10" t="str">
        <f>IFERROR(_xlfn.XLOOKUP('Final Table'!$P5,'Raw-restaurant_cuisines'!A:A,'Raw-restaurant_cuisines'!B:B),"not specified")</f>
        <v>Fast Food</v>
      </c>
      <c r="R5" s="10" t="str">
        <f>_xlfn.XLOOKUP($P5,'Raw-Restauarants'!$A:$A,'Raw-Restauarants'!B:B)</f>
        <v>Tortas Locas Hipocampo</v>
      </c>
      <c r="S5" s="10" t="str">
        <f>_xlfn.XLOOKUP($P5,'Raw-Restauarants'!$A:$A,'Raw-Restauarants'!$C:$C)</f>
        <v>San Luis Potosi</v>
      </c>
      <c r="T5" s="10">
        <f>IFERROR(_xlfn.XLOOKUP(P5,'Table for cuisine count'!K:K,'Table for cuisine count'!L:L),"not specified")</f>
        <v>1</v>
      </c>
      <c r="U5" s="10" t="str" cm="1">
        <f t="array" ref="U5:Z5">_xlfn.XLOOKUP($P5,'Raw-Restauarants'!$A:$A,'Raw-Restauarants'!$I:$N)</f>
        <v>None</v>
      </c>
      <c r="V5" s="10" t="str">
        <v>No</v>
      </c>
      <c r="W5" s="10" t="str">
        <v>Medium</v>
      </c>
      <c r="X5" s="10" t="str">
        <v>No</v>
      </c>
      <c r="Y5" s="10" t="str">
        <v>Closed</v>
      </c>
      <c r="Z5" s="10" t="str">
        <v>Public</v>
      </c>
      <c r="AA5" s="10">
        <v>2</v>
      </c>
      <c r="AB5" s="10">
        <v>2</v>
      </c>
      <c r="AC5" s="10">
        <v>2</v>
      </c>
      <c r="AD5" s="10" t="str" cm="1">
        <f t="array" ref="AD5">_xlfn.IFNA(_xlfn.IFS(AND(AA5=2,AB5=2,AC5=2),W5),"not_highest_rated")</f>
        <v>Medium</v>
      </c>
      <c r="AE5" s="64">
        <f>IF(AND(N5="Student",O5="Low"),1,IF(AND(N5="Student",O5="Medium"),2,IF(AND(N5="Student",O5="High"),3,IF(AND(N5="Unemployed",O5="Low"),4,IF(AND(N5="Unemployed",O5="Medium"),5,IF(AND(N5="Unemployed",O5="High"),6,IF(AND(N5="Employed",O5="Low"),7,IF(AND(N5="Employed",O5="Medium"),8,IF(AND(N5="Employed",O5="High"),9,"others")))))))))</f>
        <v>2</v>
      </c>
      <c r="AG5" s="24"/>
      <c r="AH5" s="29"/>
      <c r="AI5" s="44"/>
      <c r="AJ5" s="45"/>
      <c r="AK5" s="45"/>
      <c r="AL5" s="45"/>
      <c r="AM5" s="45"/>
      <c r="AN5" s="45"/>
    </row>
    <row r="6" spans="1:40" x14ac:dyDescent="0.25">
      <c r="A6" s="63" t="s">
        <v>116</v>
      </c>
      <c r="B6" s="10">
        <f>VLOOKUP(A6,'Table for cuisine count'!$E$2:$F$139,2)</f>
        <v>1</v>
      </c>
      <c r="C6" s="10" t="str" cm="1">
        <f t="array" ref="C6:O6">_xlfn.XLOOKUP($A6,'Raw-consumers'!$A:$A,'Raw-consumers'!B:N)</f>
        <v>San Luis Potosi</v>
      </c>
      <c r="D6" s="10" t="str">
        <v>San Luis Potosi</v>
      </c>
      <c r="E6" s="10" t="str">
        <v>Mexico</v>
      </c>
      <c r="F6" s="10">
        <v>22.156469000000001</v>
      </c>
      <c r="G6" s="10">
        <v>-100.98554</v>
      </c>
      <c r="H6" s="10" t="str">
        <v>No</v>
      </c>
      <c r="I6" s="10" t="str">
        <v>Social Drinker</v>
      </c>
      <c r="J6" s="10" t="str">
        <v>Public</v>
      </c>
      <c r="K6" s="10" t="str">
        <v>Married</v>
      </c>
      <c r="L6" s="10" t="str">
        <v>Kids</v>
      </c>
      <c r="M6" s="10">
        <v>25</v>
      </c>
      <c r="N6" s="10" t="str">
        <v>Student</v>
      </c>
      <c r="O6" s="10" t="str">
        <v>Medium</v>
      </c>
      <c r="P6" s="10">
        <v>135038</v>
      </c>
      <c r="Q6" s="10" t="str">
        <f>IFERROR(_xlfn.XLOOKUP('Final Table'!$P6,'Raw-restaurant_cuisines'!A:A,'Raw-restaurant_cuisines'!B:B),"not specified")</f>
        <v>not specified</v>
      </c>
      <c r="R6" s="10" t="str">
        <f>_xlfn.XLOOKUP($P6,'Raw-Restauarants'!$A:$A,'Raw-Restauarants'!B:B)</f>
        <v>Restaurant La Chalita</v>
      </c>
      <c r="S6" s="10" t="str">
        <f>_xlfn.XLOOKUP($P6,'Raw-Restauarants'!$A:$A,'Raw-Restauarants'!$C:$C)</f>
        <v>San Luis Potosi</v>
      </c>
      <c r="T6" s="10" t="str">
        <f>IFERROR(_xlfn.XLOOKUP(P6,'Table for cuisine count'!K:K,'Table for cuisine count'!L:L),"not specified")</f>
        <v>not specified</v>
      </c>
      <c r="U6" s="10" t="str" cm="1">
        <f t="array" ref="U6:Z6">_xlfn.XLOOKUP($P6,'Raw-Restauarants'!$A:$A,'Raw-Restauarants'!$I:$N)</f>
        <v>None</v>
      </c>
      <c r="V6" s="10" t="str">
        <v>Smoking Section</v>
      </c>
      <c r="W6" s="10" t="str">
        <v>Medium</v>
      </c>
      <c r="X6" s="10" t="str">
        <v>No</v>
      </c>
      <c r="Y6" s="10" t="str">
        <v>Closed</v>
      </c>
      <c r="Z6" s="10" t="str">
        <v>None</v>
      </c>
      <c r="AA6" s="10">
        <v>2</v>
      </c>
      <c r="AB6" s="10">
        <v>2</v>
      </c>
      <c r="AC6" s="10">
        <v>1</v>
      </c>
      <c r="AD6" s="10" t="str" cm="1">
        <f t="array" ref="AD6">_xlfn.IFNA(_xlfn.IFS(AND(AA6=2,AB6=2,AC6=2),W6),"not_highest_rated")</f>
        <v>not_highest_rated</v>
      </c>
      <c r="AE6" s="64">
        <f t="shared" ref="AE6:AE69" si="0">IF(AND(N6="Student",O6="Low"),1,IF(AND(N6="Student",O6="Medium"),2,IF(AND(N6="Student",O6="High"),3,IF(AND(N6="Unemployed",O6="Low"),4,IF(AND(N6="Unemployed",O6="Medium"),5,IF(AND(N6="Unemployed",O6="High"),6,IF(AND(N6="Employed",O6="Low"),7,IF(AND(N6="Employed",O6="Medium"),8,IF(AND(N6="Employed",O6="High"),9,"others")))))))))</f>
        <v>2</v>
      </c>
      <c r="AG6" s="27"/>
      <c r="AH6" s="28"/>
      <c r="AI6" s="29"/>
      <c r="AJ6" s="45"/>
      <c r="AK6" s="45"/>
      <c r="AL6" s="45"/>
      <c r="AM6" s="45"/>
      <c r="AN6" s="45"/>
    </row>
    <row r="7" spans="1:40" x14ac:dyDescent="0.25">
      <c r="A7" s="63" t="s">
        <v>116</v>
      </c>
      <c r="B7" s="10">
        <f>VLOOKUP(A7,'Table for cuisine count'!$E$2:$F$139,2)</f>
        <v>1</v>
      </c>
      <c r="C7" s="10" t="str" cm="1">
        <f t="array" ref="C7:O7">_xlfn.XLOOKUP($A7,'Raw-consumers'!$A:$A,'Raw-consumers'!B:N)</f>
        <v>San Luis Potosi</v>
      </c>
      <c r="D7" s="10" t="str">
        <v>San Luis Potosi</v>
      </c>
      <c r="E7" s="10" t="str">
        <v>Mexico</v>
      </c>
      <c r="F7" s="10">
        <v>22.156469000000001</v>
      </c>
      <c r="G7" s="10">
        <v>-100.98554</v>
      </c>
      <c r="H7" s="10" t="str">
        <v>No</v>
      </c>
      <c r="I7" s="10" t="str">
        <v>Social Drinker</v>
      </c>
      <c r="J7" s="10" t="str">
        <v>Public</v>
      </c>
      <c r="K7" s="10" t="str">
        <v>Married</v>
      </c>
      <c r="L7" s="10" t="str">
        <v>Kids</v>
      </c>
      <c r="M7" s="10">
        <v>25</v>
      </c>
      <c r="N7" s="10" t="str">
        <v>Student</v>
      </c>
      <c r="O7" s="10" t="str">
        <v>Medium</v>
      </c>
      <c r="P7" s="10">
        <v>132825</v>
      </c>
      <c r="Q7" s="10" t="str">
        <f>IFERROR(_xlfn.XLOOKUP('Final Table'!$P7,'Raw-restaurant_cuisines'!A:A,'Raw-restaurant_cuisines'!B:B),"not specified")</f>
        <v>Mexican</v>
      </c>
      <c r="R7" s="10" t="str">
        <f>_xlfn.XLOOKUP($P7,'Raw-Restauarants'!$A:$A,'Raw-Restauarants'!B:B)</f>
        <v>Puesto De Tacos</v>
      </c>
      <c r="S7" s="10" t="str">
        <f>_xlfn.XLOOKUP($P7,'Raw-Restauarants'!$A:$A,'Raw-Restauarants'!$C:$C)</f>
        <v>San Luis Potosi</v>
      </c>
      <c r="T7" s="10">
        <f>IFERROR(_xlfn.XLOOKUP(P7,'Table for cuisine count'!K:K,'Table for cuisine count'!L:L),"not specified")</f>
        <v>1</v>
      </c>
      <c r="U7" s="10" t="str" cm="1">
        <f t="array" ref="U7:Z7">_xlfn.XLOOKUP($P7,'Raw-Restauarants'!$A:$A,'Raw-Restauarants'!$I:$N)</f>
        <v>None</v>
      </c>
      <c r="V7" s="10" t="str">
        <v>No</v>
      </c>
      <c r="W7" s="10" t="str">
        <v>Low</v>
      </c>
      <c r="X7" s="10" t="str">
        <v>No</v>
      </c>
      <c r="Y7" s="10" t="str">
        <v>Open</v>
      </c>
      <c r="Z7" s="10" t="str">
        <v>None</v>
      </c>
      <c r="AA7" s="10">
        <v>2</v>
      </c>
      <c r="AB7" s="10">
        <v>2</v>
      </c>
      <c r="AC7" s="10">
        <v>2</v>
      </c>
      <c r="AD7" s="10" t="str" cm="1">
        <f t="array" ref="AD7">_xlfn.IFNA(_xlfn.IFS(AND(AA7=2,AB7=2,AC7=2),W7),"not_highest_rated")</f>
        <v>Low</v>
      </c>
      <c r="AE7" s="64">
        <f t="shared" si="0"/>
        <v>2</v>
      </c>
      <c r="AJ7" s="45"/>
      <c r="AK7" s="45"/>
      <c r="AL7" s="45"/>
      <c r="AM7" s="45"/>
      <c r="AN7" s="45"/>
    </row>
    <row r="8" spans="1:40" x14ac:dyDescent="0.25">
      <c r="A8" s="63" t="s">
        <v>116</v>
      </c>
      <c r="B8" s="10">
        <f>VLOOKUP(A8,'Table for cuisine count'!$E$2:$F$139,2)</f>
        <v>1</v>
      </c>
      <c r="C8" s="10" t="str" cm="1">
        <f t="array" ref="C8:O8">_xlfn.XLOOKUP($A8,'Raw-consumers'!$A:$A,'Raw-consumers'!B:N)</f>
        <v>San Luis Potosi</v>
      </c>
      <c r="D8" s="10" t="str">
        <v>San Luis Potosi</v>
      </c>
      <c r="E8" s="10" t="str">
        <v>Mexico</v>
      </c>
      <c r="F8" s="10">
        <v>22.156469000000001</v>
      </c>
      <c r="G8" s="10">
        <v>-100.98554</v>
      </c>
      <c r="H8" s="10" t="str">
        <v>No</v>
      </c>
      <c r="I8" s="10" t="str">
        <v>Social Drinker</v>
      </c>
      <c r="J8" s="10" t="str">
        <v>Public</v>
      </c>
      <c r="K8" s="10" t="str">
        <v>Married</v>
      </c>
      <c r="L8" s="10" t="str">
        <v>Kids</v>
      </c>
      <c r="M8" s="10">
        <v>25</v>
      </c>
      <c r="N8" s="10" t="str">
        <v>Student</v>
      </c>
      <c r="O8" s="10" t="str">
        <v>Medium</v>
      </c>
      <c r="P8" s="10">
        <v>135060</v>
      </c>
      <c r="Q8" s="10" t="str">
        <f>IFERROR(_xlfn.XLOOKUP('Final Table'!$P8,'Raw-restaurant_cuisines'!A:A,'Raw-restaurant_cuisines'!B:B),"not specified")</f>
        <v>Seafood</v>
      </c>
      <c r="R8" s="10" t="str">
        <f>_xlfn.XLOOKUP($P8,'Raw-Restauarants'!$A:$A,'Raw-Restauarants'!B:B)</f>
        <v>Restaurante Marisco Sam</v>
      </c>
      <c r="S8" s="10" t="str">
        <f>_xlfn.XLOOKUP($P8,'Raw-Restauarants'!$A:$A,'Raw-Restauarants'!$C:$C)</f>
        <v>San Luis Potosi</v>
      </c>
      <c r="T8" s="10">
        <f>IFERROR(_xlfn.XLOOKUP(P8,'Table for cuisine count'!K:K,'Table for cuisine count'!L:L),"not specified")</f>
        <v>1</v>
      </c>
      <c r="U8" s="10" t="str" cm="1">
        <f t="array" ref="U8:Z8">_xlfn.XLOOKUP($P8,'Raw-Restauarants'!$A:$A,'Raw-Restauarants'!$I:$N)</f>
        <v>None</v>
      </c>
      <c r="V8" s="10" t="str">
        <v>No</v>
      </c>
      <c r="W8" s="10" t="str">
        <v>Medium</v>
      </c>
      <c r="X8" s="10" t="str">
        <v>No</v>
      </c>
      <c r="Y8" s="10" t="str">
        <v>Closed</v>
      </c>
      <c r="Z8" s="10" t="str">
        <v>None</v>
      </c>
      <c r="AA8" s="10">
        <v>1</v>
      </c>
      <c r="AB8" s="10">
        <v>2</v>
      </c>
      <c r="AC8" s="10">
        <v>2</v>
      </c>
      <c r="AD8" s="10" t="str" cm="1">
        <f t="array" ref="AD8">_xlfn.IFNA(_xlfn.IFS(AND(AA8=2,AB8=2,AC8=2),W8),"not_highest_rated")</f>
        <v>not_highest_rated</v>
      </c>
      <c r="AE8" s="64">
        <f t="shared" si="0"/>
        <v>2</v>
      </c>
      <c r="AJ8" s="45"/>
      <c r="AK8" s="45"/>
      <c r="AL8" s="45"/>
      <c r="AM8" s="45"/>
      <c r="AN8" s="45"/>
    </row>
    <row r="9" spans="1:40" ht="15.75" thickBot="1" x14ac:dyDescent="0.3">
      <c r="A9" s="63" t="s">
        <v>107</v>
      </c>
      <c r="B9" s="10">
        <f>VLOOKUP(A9,'Table for cuisine count'!$E$2:$F$139,2)</f>
        <v>1</v>
      </c>
      <c r="C9" s="10" t="str" cm="1">
        <f t="array" ref="C9:O9">_xlfn.XLOOKUP($A9,'Raw-consumers'!$A:$A,'Raw-consumers'!B:N)</f>
        <v>Ciudad Victoria</v>
      </c>
      <c r="D9" s="10" t="str">
        <v>Tamaulipas</v>
      </c>
      <c r="E9" s="10" t="str">
        <v>Mexico</v>
      </c>
      <c r="F9" s="10">
        <v>23.752268999999998</v>
      </c>
      <c r="G9" s="10">
        <v>-99.168604999999999</v>
      </c>
      <c r="H9" s="10" t="str">
        <v>No</v>
      </c>
      <c r="I9" s="10" t="str">
        <v>Casual Drinker</v>
      </c>
      <c r="J9" s="10" t="str">
        <v>Public</v>
      </c>
      <c r="K9" s="10" t="str">
        <v>Single</v>
      </c>
      <c r="L9" s="10" t="str">
        <v>Independent</v>
      </c>
      <c r="M9" s="10">
        <v>24</v>
      </c>
      <c r="N9" s="10" t="str">
        <v>Student</v>
      </c>
      <c r="O9" s="10" t="str">
        <v>Low</v>
      </c>
      <c r="P9" s="10">
        <v>135104</v>
      </c>
      <c r="Q9" s="10" t="str">
        <f>IFERROR(_xlfn.XLOOKUP('Final Table'!$P9,'Raw-restaurant_cuisines'!A:A,'Raw-restaurant_cuisines'!B:B),"not specified")</f>
        <v>Mexican</v>
      </c>
      <c r="R9" s="10" t="str">
        <f>_xlfn.XLOOKUP($P9,'Raw-Restauarants'!$A:$A,'Raw-Restauarants'!B:B)</f>
        <v>Vips</v>
      </c>
      <c r="S9" s="10" t="str">
        <f>_xlfn.XLOOKUP($P9,'Raw-Restauarants'!$A:$A,'Raw-Restauarants'!$C:$C)</f>
        <v>Ciudad Victoria</v>
      </c>
      <c r="T9" s="10">
        <f>IFERROR(_xlfn.XLOOKUP(P9,'Table for cuisine count'!K:K,'Table for cuisine count'!L:L),"not specified")</f>
        <v>1</v>
      </c>
      <c r="U9" s="10" t="str" cm="1">
        <f t="array" ref="U9:Z9">_xlfn.XLOOKUP($P9,'Raw-Restauarants'!$A:$A,'Raw-Restauarants'!$I:$N)</f>
        <v>Full Bar</v>
      </c>
      <c r="V9" s="10" t="str">
        <v>No</v>
      </c>
      <c r="W9" s="10" t="str">
        <v>Medium</v>
      </c>
      <c r="X9" s="10" t="str">
        <v>Yes</v>
      </c>
      <c r="Y9" s="10" t="str">
        <v>Closed</v>
      </c>
      <c r="Z9" s="10" t="str">
        <v>Yes</v>
      </c>
      <c r="AA9" s="10">
        <v>1</v>
      </c>
      <c r="AB9" s="10">
        <v>1</v>
      </c>
      <c r="AC9" s="10">
        <v>2</v>
      </c>
      <c r="AD9" s="10" t="str" cm="1">
        <f t="array" ref="AD9">_xlfn.IFNA(_xlfn.IFS(AND(AA9=2,AB9=2,AC9=2),W9),"not_highest_rated")</f>
        <v>not_highest_rated</v>
      </c>
      <c r="AE9" s="64">
        <f t="shared" si="0"/>
        <v>1</v>
      </c>
    </row>
    <row r="10" spans="1:40" x14ac:dyDescent="0.25">
      <c r="A10" s="63" t="s">
        <v>107</v>
      </c>
      <c r="B10" s="10">
        <f>VLOOKUP(A10,'Table for cuisine count'!$E$2:$F$139,2)</f>
        <v>1</v>
      </c>
      <c r="C10" s="10" t="str" cm="1">
        <f t="array" ref="C10:O10">_xlfn.XLOOKUP($A10,'Raw-consumers'!$A:$A,'Raw-consumers'!B:N)</f>
        <v>Ciudad Victoria</v>
      </c>
      <c r="D10" s="10" t="str">
        <v>Tamaulipas</v>
      </c>
      <c r="E10" s="10" t="str">
        <v>Mexico</v>
      </c>
      <c r="F10" s="10">
        <v>23.752268999999998</v>
      </c>
      <c r="G10" s="10">
        <v>-99.168604999999999</v>
      </c>
      <c r="H10" s="10" t="str">
        <v>No</v>
      </c>
      <c r="I10" s="10" t="str">
        <v>Casual Drinker</v>
      </c>
      <c r="J10" s="10" t="str">
        <v>Public</v>
      </c>
      <c r="K10" s="10" t="str">
        <v>Single</v>
      </c>
      <c r="L10" s="10" t="str">
        <v>Independent</v>
      </c>
      <c r="M10" s="10">
        <v>24</v>
      </c>
      <c r="N10" s="10" t="str">
        <v>Student</v>
      </c>
      <c r="O10" s="10" t="str">
        <v>Low</v>
      </c>
      <c r="P10" s="10">
        <v>132740</v>
      </c>
      <c r="Q10" s="10" t="str">
        <f>IFERROR(_xlfn.XLOOKUP('Final Table'!$P10,'Raw-restaurant_cuisines'!A:A,'Raw-restaurant_cuisines'!B:B),"not specified")</f>
        <v>Mexican</v>
      </c>
      <c r="R10" s="10" t="str">
        <f>_xlfn.XLOOKUP($P10,'Raw-Restauarants'!$A:$A,'Raw-Restauarants'!B:B)</f>
        <v>Carreton De Flautas Y Migadas</v>
      </c>
      <c r="S10" s="10" t="str">
        <f>_xlfn.XLOOKUP($P10,'Raw-Restauarants'!$A:$A,'Raw-Restauarants'!$C:$C)</f>
        <v>Ciudad Victoria</v>
      </c>
      <c r="T10" s="10">
        <f>IFERROR(_xlfn.XLOOKUP(P10,'Table for cuisine count'!K:K,'Table for cuisine count'!L:L),"not specified")</f>
        <v>1</v>
      </c>
      <c r="U10" s="10" t="str" cm="1">
        <f t="array" ref="U10:Z10">_xlfn.XLOOKUP($P10,'Raw-Restauarants'!$A:$A,'Raw-Restauarants'!$I:$N)</f>
        <v>None</v>
      </c>
      <c r="V10" s="10" t="str">
        <v>Yes</v>
      </c>
      <c r="W10" s="10" t="str">
        <v>Low</v>
      </c>
      <c r="X10" s="10" t="str">
        <v>No</v>
      </c>
      <c r="Y10" s="10" t="str">
        <v>Open</v>
      </c>
      <c r="Z10" s="10" t="str">
        <v>None</v>
      </c>
      <c r="AA10" s="10">
        <v>0</v>
      </c>
      <c r="AB10" s="10">
        <v>0</v>
      </c>
      <c r="AC10" s="10">
        <v>0</v>
      </c>
      <c r="AD10" s="10" t="str" cm="1">
        <f t="array" ref="AD10">_xlfn.IFNA(_xlfn.IFS(AND(AA10=2,AB10=2,AC10=2),W10),"not_highest_rated")</f>
        <v>not_highest_rated</v>
      </c>
      <c r="AE10" s="64">
        <f t="shared" si="0"/>
        <v>1</v>
      </c>
      <c r="AG10" s="46" t="s">
        <v>443</v>
      </c>
      <c r="AH10" s="78" t="s">
        <v>444</v>
      </c>
      <c r="AI10" s="79"/>
    </row>
    <row r="11" spans="1:40" x14ac:dyDescent="0.25">
      <c r="A11" s="63" t="s">
        <v>107</v>
      </c>
      <c r="B11" s="10">
        <f>VLOOKUP(A11,'Table for cuisine count'!$E$2:$F$139,2)</f>
        <v>1</v>
      </c>
      <c r="C11" s="10" t="str" cm="1">
        <f t="array" ref="C11:O11">_xlfn.XLOOKUP($A11,'Raw-consumers'!$A:$A,'Raw-consumers'!B:N)</f>
        <v>Ciudad Victoria</v>
      </c>
      <c r="D11" s="10" t="str">
        <v>Tamaulipas</v>
      </c>
      <c r="E11" s="10" t="str">
        <v>Mexico</v>
      </c>
      <c r="F11" s="10">
        <v>23.752268999999998</v>
      </c>
      <c r="G11" s="10">
        <v>-99.168604999999999</v>
      </c>
      <c r="H11" s="10" t="str">
        <v>No</v>
      </c>
      <c r="I11" s="10" t="str">
        <v>Casual Drinker</v>
      </c>
      <c r="J11" s="10" t="str">
        <v>Public</v>
      </c>
      <c r="K11" s="10" t="str">
        <v>Single</v>
      </c>
      <c r="L11" s="10" t="str">
        <v>Independent</v>
      </c>
      <c r="M11" s="10">
        <v>24</v>
      </c>
      <c r="N11" s="10" t="str">
        <v>Student</v>
      </c>
      <c r="O11" s="10" t="str">
        <v>Low</v>
      </c>
      <c r="P11" s="10">
        <v>132663</v>
      </c>
      <c r="Q11" s="10" t="str">
        <f>IFERROR(_xlfn.XLOOKUP('Final Table'!$P11,'Raw-restaurant_cuisines'!A:A,'Raw-restaurant_cuisines'!B:B),"not specified")</f>
        <v>Mexican</v>
      </c>
      <c r="R11" s="10" t="str">
        <f>_xlfn.XLOOKUP($P11,'Raw-Restauarants'!$A:$A,'Raw-Restauarants'!B:B)</f>
        <v>Tacos Abi</v>
      </c>
      <c r="S11" s="10" t="str">
        <f>_xlfn.XLOOKUP($P11,'Raw-Restauarants'!$A:$A,'Raw-Restauarants'!$C:$C)</f>
        <v>Ciudad Victoria</v>
      </c>
      <c r="T11" s="10">
        <f>IFERROR(_xlfn.XLOOKUP(P11,'Table for cuisine count'!K:K,'Table for cuisine count'!L:L),"not specified")</f>
        <v>1</v>
      </c>
      <c r="U11" s="10" t="str" cm="1">
        <f t="array" ref="U11:Z11">_xlfn.XLOOKUP($P11,'Raw-Restauarants'!$A:$A,'Raw-Restauarants'!$I:$N)</f>
        <v>None</v>
      </c>
      <c r="V11" s="10" t="str">
        <v>No</v>
      </c>
      <c r="W11" s="10" t="str">
        <v>Low</v>
      </c>
      <c r="X11" s="10" t="str">
        <v>No</v>
      </c>
      <c r="Y11" s="10" t="str">
        <v>Closed</v>
      </c>
      <c r="Z11" s="10" t="str">
        <v>None</v>
      </c>
      <c r="AA11" s="10">
        <v>1</v>
      </c>
      <c r="AB11" s="10">
        <v>1</v>
      </c>
      <c r="AC11" s="10">
        <v>1</v>
      </c>
      <c r="AD11" s="10" t="str" cm="1">
        <f t="array" ref="AD11">_xlfn.IFNA(_xlfn.IFS(AND(AA11=2,AB11=2,AC11=2),W11),"not_highest_rated")</f>
        <v>not_highest_rated</v>
      </c>
      <c r="AE11" s="64">
        <f t="shared" si="0"/>
        <v>1</v>
      </c>
      <c r="AG11" s="13" t="s">
        <v>80</v>
      </c>
      <c r="AH11">
        <f>COUNTIFS(AD5:AD1165,"High")</f>
        <v>79</v>
      </c>
      <c r="AI11" s="14">
        <f>(AH11/SUM($AH$11:$AH$13))</f>
        <v>0.2696245733788396</v>
      </c>
    </row>
    <row r="12" spans="1:40" x14ac:dyDescent="0.25">
      <c r="A12" s="63" t="s">
        <v>107</v>
      </c>
      <c r="B12" s="10">
        <f>VLOOKUP(A12,'Table for cuisine count'!$E$2:$F$139,2)</f>
        <v>1</v>
      </c>
      <c r="C12" s="10" t="str" cm="1">
        <f t="array" ref="C12:O12">_xlfn.XLOOKUP($A12,'Raw-consumers'!$A:$A,'Raw-consumers'!B:N)</f>
        <v>Ciudad Victoria</v>
      </c>
      <c r="D12" s="10" t="str">
        <v>Tamaulipas</v>
      </c>
      <c r="E12" s="10" t="str">
        <v>Mexico</v>
      </c>
      <c r="F12" s="10">
        <v>23.752268999999998</v>
      </c>
      <c r="G12" s="10">
        <v>-99.168604999999999</v>
      </c>
      <c r="H12" s="10" t="str">
        <v>No</v>
      </c>
      <c r="I12" s="10" t="str">
        <v>Casual Drinker</v>
      </c>
      <c r="J12" s="10" t="str">
        <v>Public</v>
      </c>
      <c r="K12" s="10" t="str">
        <v>Single</v>
      </c>
      <c r="L12" s="10" t="str">
        <v>Independent</v>
      </c>
      <c r="M12" s="10">
        <v>24</v>
      </c>
      <c r="N12" s="10" t="str">
        <v>Student</v>
      </c>
      <c r="O12" s="10" t="str">
        <v>Low</v>
      </c>
      <c r="P12" s="10">
        <v>132732</v>
      </c>
      <c r="Q12" s="10" t="str">
        <f>IFERROR(_xlfn.XLOOKUP('Final Table'!$P12,'Raw-restaurant_cuisines'!A:A,'Raw-restaurant_cuisines'!B:B),"not specified")</f>
        <v>Mexican</v>
      </c>
      <c r="R12" s="10" t="str">
        <f>_xlfn.XLOOKUP($P12,'Raw-Restauarants'!$A:$A,'Raw-Restauarants'!B:B)</f>
        <v xml:space="preserve">Taqueria El Amigo </v>
      </c>
      <c r="S12" s="10" t="str">
        <f>_xlfn.XLOOKUP($P12,'Raw-Restauarants'!$A:$A,'Raw-Restauarants'!$C:$C)</f>
        <v>Ciudad Victoria</v>
      </c>
      <c r="T12" s="10">
        <f>IFERROR(_xlfn.XLOOKUP(P12,'Table for cuisine count'!K:K,'Table for cuisine count'!L:L),"not specified")</f>
        <v>1</v>
      </c>
      <c r="U12" s="10" t="str" cm="1">
        <f t="array" ref="U12:Z12">_xlfn.XLOOKUP($P12,'Raw-Restauarants'!$A:$A,'Raw-Restauarants'!$I:$N)</f>
        <v>None</v>
      </c>
      <c r="V12" s="10" t="str">
        <v>No</v>
      </c>
      <c r="W12" s="10" t="str">
        <v>Low</v>
      </c>
      <c r="X12" s="10" t="str">
        <v>No</v>
      </c>
      <c r="Y12" s="10" t="str">
        <v>Open</v>
      </c>
      <c r="Z12" s="10" t="str">
        <v>None</v>
      </c>
      <c r="AA12" s="10">
        <v>0</v>
      </c>
      <c r="AB12" s="10">
        <v>0</v>
      </c>
      <c r="AC12" s="10">
        <v>0</v>
      </c>
      <c r="AD12" s="10" t="str" cm="1">
        <f t="array" ref="AD12">_xlfn.IFNA(_xlfn.IFS(AND(AA12=2,AB12=2,AC12=2),W12),"not_highest_rated")</f>
        <v>not_highest_rated</v>
      </c>
      <c r="AE12" s="64">
        <f t="shared" si="0"/>
        <v>1</v>
      </c>
      <c r="AG12" s="13" t="s">
        <v>23</v>
      </c>
      <c r="AH12">
        <f>COUNTIFS(AD5:AD1165,"Medium")</f>
        <v>154</v>
      </c>
      <c r="AI12" s="14">
        <f t="shared" ref="AI12:AI13" si="1">(AH12/SUM($AH$11:$AH$13))</f>
        <v>0.52559726962457343</v>
      </c>
    </row>
    <row r="13" spans="1:40" ht="15.75" thickBot="1" x14ac:dyDescent="0.3">
      <c r="A13" s="63" t="s">
        <v>107</v>
      </c>
      <c r="B13" s="10">
        <f>VLOOKUP(A13,'Table for cuisine count'!$E$2:$F$139,2)</f>
        <v>1</v>
      </c>
      <c r="C13" s="10" t="str" cm="1">
        <f t="array" ref="C13:O13">_xlfn.XLOOKUP($A13,'Raw-consumers'!$A:$A,'Raw-consumers'!B:N)</f>
        <v>Ciudad Victoria</v>
      </c>
      <c r="D13" s="10" t="str">
        <v>Tamaulipas</v>
      </c>
      <c r="E13" s="10" t="str">
        <v>Mexico</v>
      </c>
      <c r="F13" s="10">
        <v>23.752268999999998</v>
      </c>
      <c r="G13" s="10">
        <v>-99.168604999999999</v>
      </c>
      <c r="H13" s="10" t="str">
        <v>No</v>
      </c>
      <c r="I13" s="10" t="str">
        <v>Casual Drinker</v>
      </c>
      <c r="J13" s="10" t="str">
        <v>Public</v>
      </c>
      <c r="K13" s="10" t="str">
        <v>Single</v>
      </c>
      <c r="L13" s="10" t="str">
        <v>Independent</v>
      </c>
      <c r="M13" s="10">
        <v>24</v>
      </c>
      <c r="N13" s="10" t="str">
        <v>Student</v>
      </c>
      <c r="O13" s="10" t="str">
        <v>Low</v>
      </c>
      <c r="P13" s="10">
        <v>132630</v>
      </c>
      <c r="Q13" s="10" t="str">
        <f>IFERROR(_xlfn.XLOOKUP('Final Table'!$P13,'Raw-restaurant_cuisines'!A:A,'Raw-restaurant_cuisines'!B:B),"not specified")</f>
        <v>Mexican</v>
      </c>
      <c r="R13" s="10" t="str">
        <f>_xlfn.XLOOKUP($P13,'Raw-Restauarants'!$A:$A,'Raw-Restauarants'!B:B)</f>
        <v>Palomo Tec</v>
      </c>
      <c r="S13" s="10" t="str">
        <f>_xlfn.XLOOKUP($P13,'Raw-Restauarants'!$A:$A,'Raw-Restauarants'!$C:$C)</f>
        <v>Ciudad Victoria</v>
      </c>
      <c r="T13" s="10">
        <f>IFERROR(_xlfn.XLOOKUP(P13,'Table for cuisine count'!K:K,'Table for cuisine count'!L:L),"not specified")</f>
        <v>1</v>
      </c>
      <c r="U13" s="10" t="str" cm="1">
        <f t="array" ref="U13:Z13">_xlfn.XLOOKUP($P13,'Raw-Restauarants'!$A:$A,'Raw-Restauarants'!$I:$N)</f>
        <v>None</v>
      </c>
      <c r="V13" s="10" t="str">
        <v>No</v>
      </c>
      <c r="W13" s="10" t="str">
        <v>Low</v>
      </c>
      <c r="X13" s="10" t="str">
        <v>No</v>
      </c>
      <c r="Y13" s="10" t="str">
        <v>Closed</v>
      </c>
      <c r="Z13" s="10" t="str">
        <v>None</v>
      </c>
      <c r="AA13" s="10">
        <v>1</v>
      </c>
      <c r="AB13" s="10">
        <v>1</v>
      </c>
      <c r="AC13" s="10">
        <v>1</v>
      </c>
      <c r="AD13" s="10" t="str" cm="1">
        <f t="array" ref="AD13">_xlfn.IFNA(_xlfn.IFS(AND(AA13=2,AB13=2,AC13=2),W13),"not_highest_rated")</f>
        <v>not_highest_rated</v>
      </c>
      <c r="AE13" s="64">
        <f t="shared" si="0"/>
        <v>1</v>
      </c>
      <c r="AG13" s="15" t="s">
        <v>26</v>
      </c>
      <c r="AH13" s="16">
        <f>COUNTIFS(AD5:AD1165,"Low")</f>
        <v>60</v>
      </c>
      <c r="AI13" s="17">
        <f t="shared" si="1"/>
        <v>0.20477815699658702</v>
      </c>
    </row>
    <row r="14" spans="1:40" ht="15.75" thickBot="1" x14ac:dyDescent="0.3">
      <c r="A14" s="63" t="s">
        <v>106</v>
      </c>
      <c r="B14" s="10">
        <f>VLOOKUP(A14,'Table for cuisine count'!$E$2:$F$139,2)</f>
        <v>1</v>
      </c>
      <c r="C14" s="10" t="str" cm="1">
        <f t="array" ref="C14:O14">_xlfn.XLOOKUP($A14,'Raw-consumers'!$A:$A,'Raw-consumers'!B:N)</f>
        <v>Ciudad Victoria</v>
      </c>
      <c r="D14" s="10" t="str">
        <v>Tamaulipas</v>
      </c>
      <c r="E14" s="10" t="str">
        <v>Mexico</v>
      </c>
      <c r="F14" s="10">
        <v>23.752268999999998</v>
      </c>
      <c r="G14" s="10">
        <v>-99.168604999999999</v>
      </c>
      <c r="H14" s="10" t="str">
        <v>No</v>
      </c>
      <c r="I14" s="10" t="str">
        <v>Abstemious</v>
      </c>
      <c r="J14" s="10" t="str">
        <v>Public</v>
      </c>
      <c r="K14" s="10" t="str">
        <v>Single</v>
      </c>
      <c r="L14" s="10" t="str">
        <v>Independent</v>
      </c>
      <c r="M14" s="10">
        <v>25</v>
      </c>
      <c r="N14" s="10" t="str">
        <v>Student</v>
      </c>
      <c r="O14" s="10" t="str">
        <v>Medium</v>
      </c>
      <c r="P14" s="10">
        <v>132584</v>
      </c>
      <c r="Q14" s="10" t="str">
        <f>IFERROR(_xlfn.XLOOKUP('Final Table'!$P14,'Raw-restaurant_cuisines'!A:A,'Raw-restaurant_cuisines'!B:B),"not specified")</f>
        <v>Mexican</v>
      </c>
      <c r="R14" s="10" t="str">
        <f>_xlfn.XLOOKUP($P14,'Raw-Restauarants'!$A:$A,'Raw-Restauarants'!B:B)</f>
        <v>Gorditas Doña Tota</v>
      </c>
      <c r="S14" s="10" t="str">
        <f>_xlfn.XLOOKUP($P14,'Raw-Restauarants'!$A:$A,'Raw-Restauarants'!$C:$C)</f>
        <v>Ciudad Victoria</v>
      </c>
      <c r="T14" s="10">
        <f>IFERROR(_xlfn.XLOOKUP(P14,'Table for cuisine count'!K:K,'Table for cuisine count'!L:L),"not specified")</f>
        <v>1</v>
      </c>
      <c r="U14" s="10" t="str" cm="1">
        <f t="array" ref="U14:Z14">_xlfn.XLOOKUP($P14,'Raw-Restauarants'!$A:$A,'Raw-Restauarants'!$I:$N)</f>
        <v>None</v>
      </c>
      <c r="V14" s="10" t="str">
        <v>No</v>
      </c>
      <c r="W14" s="10" t="str">
        <v>Medium</v>
      </c>
      <c r="X14" s="10" t="str">
        <v>Yes</v>
      </c>
      <c r="Y14" s="10" t="str">
        <v>Closed</v>
      </c>
      <c r="Z14" s="10" t="str">
        <v>Yes</v>
      </c>
      <c r="AA14" s="10">
        <v>2</v>
      </c>
      <c r="AB14" s="10">
        <v>2</v>
      </c>
      <c r="AC14" s="10">
        <v>2</v>
      </c>
      <c r="AD14" s="10" t="str" cm="1">
        <f t="array" ref="AD14">_xlfn.IFNA(_xlfn.IFS(AND(AA14=2,AB14=2,AC14=2),W14),"not_highest_rated")</f>
        <v>Medium</v>
      </c>
      <c r="AE14" s="64">
        <f t="shared" si="0"/>
        <v>2</v>
      </c>
    </row>
    <row r="15" spans="1:40" x14ac:dyDescent="0.25">
      <c r="A15" s="63" t="s">
        <v>106</v>
      </c>
      <c r="B15" s="10">
        <f>VLOOKUP(A15,'Table for cuisine count'!$E$2:$F$139,2)</f>
        <v>1</v>
      </c>
      <c r="C15" s="10" t="str" cm="1">
        <f t="array" ref="C15:O15">_xlfn.XLOOKUP($A15,'Raw-consumers'!$A:$A,'Raw-consumers'!B:N)</f>
        <v>Ciudad Victoria</v>
      </c>
      <c r="D15" s="10" t="str">
        <v>Tamaulipas</v>
      </c>
      <c r="E15" s="10" t="str">
        <v>Mexico</v>
      </c>
      <c r="F15" s="10">
        <v>23.752268999999998</v>
      </c>
      <c r="G15" s="10">
        <v>-99.168604999999999</v>
      </c>
      <c r="H15" s="10" t="str">
        <v>No</v>
      </c>
      <c r="I15" s="10" t="str">
        <v>Abstemious</v>
      </c>
      <c r="J15" s="10" t="str">
        <v>Public</v>
      </c>
      <c r="K15" s="10" t="str">
        <v>Single</v>
      </c>
      <c r="L15" s="10" t="str">
        <v>Independent</v>
      </c>
      <c r="M15" s="10">
        <v>25</v>
      </c>
      <c r="N15" s="10" t="str">
        <v>Student</v>
      </c>
      <c r="O15" s="10" t="str">
        <v>Medium</v>
      </c>
      <c r="P15" s="10">
        <v>132733</v>
      </c>
      <c r="Q15" s="10" t="str">
        <f>IFERROR(_xlfn.XLOOKUP('Final Table'!$P15,'Raw-restaurant_cuisines'!A:A,'Raw-restaurant_cuisines'!B:B),"not specified")</f>
        <v>Pizzeria</v>
      </c>
      <c r="R15" s="10" t="str">
        <f>_xlfn.XLOOKUP($P15,'Raw-Restauarants'!$A:$A,'Raw-Restauarants'!B:B)</f>
        <v>Little Caesars</v>
      </c>
      <c r="S15" s="10" t="str">
        <f>_xlfn.XLOOKUP($P15,'Raw-Restauarants'!$A:$A,'Raw-Restauarants'!$C:$C)</f>
        <v>Ciudad Victoria</v>
      </c>
      <c r="T15" s="10">
        <f>IFERROR(_xlfn.XLOOKUP(P15,'Table for cuisine count'!K:K,'Table for cuisine count'!L:L),"not specified")</f>
        <v>1</v>
      </c>
      <c r="U15" s="10" t="str" cm="1">
        <f t="array" ref="U15:Z15">_xlfn.XLOOKUP($P15,'Raw-Restauarants'!$A:$A,'Raw-Restauarants'!$I:$N)</f>
        <v>None</v>
      </c>
      <c r="V15" s="10" t="str">
        <v>No</v>
      </c>
      <c r="W15" s="10" t="str">
        <v>Medium</v>
      </c>
      <c r="X15" s="10" t="str">
        <v>Yes</v>
      </c>
      <c r="Y15" s="10" t="str">
        <v>Closed</v>
      </c>
      <c r="Z15" s="10" t="str">
        <v>Yes</v>
      </c>
      <c r="AA15" s="10">
        <v>1</v>
      </c>
      <c r="AB15" s="10">
        <v>1</v>
      </c>
      <c r="AC15" s="10">
        <v>1</v>
      </c>
      <c r="AD15" s="10" t="str" cm="1">
        <f t="array" ref="AD15">_xlfn.IFNA(_xlfn.IFS(AND(AA15=2,AB15=2,AC15=2),W15),"not_highest_rated")</f>
        <v>not_highest_rated</v>
      </c>
      <c r="AE15" s="64">
        <f t="shared" si="0"/>
        <v>2</v>
      </c>
      <c r="AG15" s="46" t="s">
        <v>12</v>
      </c>
      <c r="AH15" s="47" t="s">
        <v>26</v>
      </c>
      <c r="AI15" s="47" t="s">
        <v>445</v>
      </c>
      <c r="AJ15" s="48" t="s">
        <v>80</v>
      </c>
    </row>
    <row r="16" spans="1:40" x14ac:dyDescent="0.25">
      <c r="A16" s="63" t="s">
        <v>106</v>
      </c>
      <c r="B16" s="10">
        <f>VLOOKUP(A16,'Table for cuisine count'!$E$2:$F$139,2)</f>
        <v>1</v>
      </c>
      <c r="C16" s="10" t="str" cm="1">
        <f t="array" ref="C16:O16">_xlfn.XLOOKUP($A16,'Raw-consumers'!$A:$A,'Raw-consumers'!B:N)</f>
        <v>Ciudad Victoria</v>
      </c>
      <c r="D16" s="10" t="str">
        <v>Tamaulipas</v>
      </c>
      <c r="E16" s="10" t="str">
        <v>Mexico</v>
      </c>
      <c r="F16" s="10">
        <v>23.752268999999998</v>
      </c>
      <c r="G16" s="10">
        <v>-99.168604999999999</v>
      </c>
      <c r="H16" s="10" t="str">
        <v>No</v>
      </c>
      <c r="I16" s="10" t="str">
        <v>Abstemious</v>
      </c>
      <c r="J16" s="10" t="str">
        <v>Public</v>
      </c>
      <c r="K16" s="10" t="str">
        <v>Single</v>
      </c>
      <c r="L16" s="10" t="str">
        <v>Independent</v>
      </c>
      <c r="M16" s="10">
        <v>25</v>
      </c>
      <c r="N16" s="10" t="str">
        <v>Student</v>
      </c>
      <c r="O16" s="10" t="str">
        <v>Medium</v>
      </c>
      <c r="P16" s="10">
        <v>132732</v>
      </c>
      <c r="Q16" s="10" t="str">
        <f>IFERROR(_xlfn.XLOOKUP('Final Table'!$P16,'Raw-restaurant_cuisines'!A:A,'Raw-restaurant_cuisines'!B:B),"not specified")</f>
        <v>Mexican</v>
      </c>
      <c r="R16" s="10" t="str">
        <f>_xlfn.XLOOKUP($P16,'Raw-Restauarants'!$A:$A,'Raw-Restauarants'!B:B)</f>
        <v xml:space="preserve">Taqueria El Amigo </v>
      </c>
      <c r="S16" s="10" t="str">
        <f>_xlfn.XLOOKUP($P16,'Raw-Restauarants'!$A:$A,'Raw-Restauarants'!$C:$C)</f>
        <v>Ciudad Victoria</v>
      </c>
      <c r="T16" s="10">
        <f>IFERROR(_xlfn.XLOOKUP(P16,'Table for cuisine count'!K:K,'Table for cuisine count'!L:L),"not specified")</f>
        <v>1</v>
      </c>
      <c r="U16" s="10" t="str" cm="1">
        <f t="array" ref="U16:Z16">_xlfn.XLOOKUP($P16,'Raw-Restauarants'!$A:$A,'Raw-Restauarants'!$I:$N)</f>
        <v>None</v>
      </c>
      <c r="V16" s="10" t="str">
        <v>No</v>
      </c>
      <c r="W16" s="10" t="str">
        <v>Low</v>
      </c>
      <c r="X16" s="10" t="str">
        <v>No</v>
      </c>
      <c r="Y16" s="10" t="str">
        <v>Open</v>
      </c>
      <c r="Z16" s="10" t="str">
        <v>None</v>
      </c>
      <c r="AA16" s="10">
        <v>1</v>
      </c>
      <c r="AB16" s="10">
        <v>2</v>
      </c>
      <c r="AC16" s="10">
        <v>2</v>
      </c>
      <c r="AD16" s="10" t="str" cm="1">
        <f t="array" ref="AD16">_xlfn.IFNA(_xlfn.IFS(AND(AA16=2,AB16=2,AC16=2),W16),"not_highest_rated")</f>
        <v>not_highest_rated</v>
      </c>
      <c r="AE16" s="64">
        <f t="shared" si="0"/>
        <v>2</v>
      </c>
      <c r="AG16" s="6" t="str" cm="1">
        <f t="array" ref="AG16:AG19">_xlfn._xlws.SORT(_xlfn.UNIQUE(N5:N1165),,-1)</f>
        <v>Unemployed</v>
      </c>
      <c r="AH16" s="20">
        <f>COUNTIFS(AE:AE,4)</f>
        <v>0</v>
      </c>
      <c r="AI16" s="20">
        <f>COUNTIFS(AE:AE,5)</f>
        <v>14</v>
      </c>
      <c r="AJ16" s="21">
        <f>COUNTIFS(AE:AE,6)</f>
        <v>0</v>
      </c>
      <c r="AK16" s="11"/>
      <c r="AL16" s="11"/>
      <c r="AM16" s="11"/>
    </row>
    <row r="17" spans="1:44" x14ac:dyDescent="0.25">
      <c r="A17" s="63" t="s">
        <v>106</v>
      </c>
      <c r="B17" s="10">
        <f>VLOOKUP(A17,'Table for cuisine count'!$E$2:$F$139,2)</f>
        <v>1</v>
      </c>
      <c r="C17" s="10" t="str" cm="1">
        <f t="array" ref="C17:O17">_xlfn.XLOOKUP($A17,'Raw-consumers'!$A:$A,'Raw-consumers'!B:N)</f>
        <v>Ciudad Victoria</v>
      </c>
      <c r="D17" s="10" t="str">
        <v>Tamaulipas</v>
      </c>
      <c r="E17" s="10" t="str">
        <v>Mexico</v>
      </c>
      <c r="F17" s="10">
        <v>23.752268999999998</v>
      </c>
      <c r="G17" s="10">
        <v>-99.168604999999999</v>
      </c>
      <c r="H17" s="10" t="str">
        <v>No</v>
      </c>
      <c r="I17" s="10" t="str">
        <v>Abstemious</v>
      </c>
      <c r="J17" s="10" t="str">
        <v>Public</v>
      </c>
      <c r="K17" s="10" t="str">
        <v>Single</v>
      </c>
      <c r="L17" s="10" t="str">
        <v>Independent</v>
      </c>
      <c r="M17" s="10">
        <v>25</v>
      </c>
      <c r="N17" s="10" t="str">
        <v>Student</v>
      </c>
      <c r="O17" s="10" t="str">
        <v>Medium</v>
      </c>
      <c r="P17" s="10">
        <v>132630</v>
      </c>
      <c r="Q17" s="10" t="str">
        <f>IFERROR(_xlfn.XLOOKUP('Final Table'!$P17,'Raw-restaurant_cuisines'!A:A,'Raw-restaurant_cuisines'!B:B),"not specified")</f>
        <v>Mexican</v>
      </c>
      <c r="R17" s="10" t="str">
        <f>_xlfn.XLOOKUP($P17,'Raw-Restauarants'!$A:$A,'Raw-Restauarants'!B:B)</f>
        <v>Palomo Tec</v>
      </c>
      <c r="S17" s="10" t="str">
        <f>_xlfn.XLOOKUP($P17,'Raw-Restauarants'!$A:$A,'Raw-Restauarants'!$C:$C)</f>
        <v>Ciudad Victoria</v>
      </c>
      <c r="T17" s="10">
        <f>IFERROR(_xlfn.XLOOKUP(P17,'Table for cuisine count'!K:K,'Table for cuisine count'!L:L),"not specified")</f>
        <v>1</v>
      </c>
      <c r="U17" s="10" t="str" cm="1">
        <f t="array" ref="U17:Z17">_xlfn.XLOOKUP($P17,'Raw-Restauarants'!$A:$A,'Raw-Restauarants'!$I:$N)</f>
        <v>None</v>
      </c>
      <c r="V17" s="10" t="str">
        <v>No</v>
      </c>
      <c r="W17" s="10" t="str">
        <v>Low</v>
      </c>
      <c r="X17" s="10" t="str">
        <v>No</v>
      </c>
      <c r="Y17" s="10" t="str">
        <v>Closed</v>
      </c>
      <c r="Z17" s="10" t="str">
        <v>None</v>
      </c>
      <c r="AA17" s="10">
        <v>1</v>
      </c>
      <c r="AB17" s="10">
        <v>0</v>
      </c>
      <c r="AC17" s="10">
        <v>1</v>
      </c>
      <c r="AD17" s="10" t="str" cm="1">
        <f t="array" ref="AD17">_xlfn.IFNA(_xlfn.IFS(AND(AA17=2,AB17=2,AC17=2),W17),"not_highest_rated")</f>
        <v>not_highest_rated</v>
      </c>
      <c r="AE17" s="64">
        <f t="shared" si="0"/>
        <v>2</v>
      </c>
      <c r="AG17" s="6" t="str">
        <v>Student</v>
      </c>
      <c r="AH17">
        <f>COUNTIFS(AE:AE,1)</f>
        <v>316</v>
      </c>
      <c r="AI17">
        <f>COUNTIFS(AE:AE,2)</f>
        <v>587</v>
      </c>
      <c r="AJ17" s="7">
        <f>COUNTIFS(AE:AE,3)</f>
        <v>39</v>
      </c>
      <c r="AK17" s="11"/>
      <c r="AL17" s="11"/>
      <c r="AM17" s="11"/>
    </row>
    <row r="18" spans="1:44" ht="15.75" thickBot="1" x14ac:dyDescent="0.3">
      <c r="A18" s="63" t="s">
        <v>106</v>
      </c>
      <c r="B18" s="10">
        <f>VLOOKUP(A18,'Table for cuisine count'!$E$2:$F$139,2)</f>
        <v>1</v>
      </c>
      <c r="C18" s="10" t="str" cm="1">
        <f t="array" ref="C18:O18">_xlfn.XLOOKUP($A18,'Raw-consumers'!$A:$A,'Raw-consumers'!B:N)</f>
        <v>Ciudad Victoria</v>
      </c>
      <c r="D18" s="10" t="str">
        <v>Tamaulipas</v>
      </c>
      <c r="E18" s="10" t="str">
        <v>Mexico</v>
      </c>
      <c r="F18" s="10">
        <v>23.752268999999998</v>
      </c>
      <c r="G18" s="10">
        <v>-99.168604999999999</v>
      </c>
      <c r="H18" s="10" t="str">
        <v>No</v>
      </c>
      <c r="I18" s="10" t="str">
        <v>Abstemious</v>
      </c>
      <c r="J18" s="10" t="str">
        <v>Public</v>
      </c>
      <c r="K18" s="10" t="str">
        <v>Single</v>
      </c>
      <c r="L18" s="10" t="str">
        <v>Independent</v>
      </c>
      <c r="M18" s="10">
        <v>25</v>
      </c>
      <c r="N18" s="10" t="str">
        <v>Student</v>
      </c>
      <c r="O18" s="10" t="str">
        <v>Medium</v>
      </c>
      <c r="P18" s="10">
        <v>135104</v>
      </c>
      <c r="Q18" s="10" t="str">
        <f>IFERROR(_xlfn.XLOOKUP('Final Table'!$P18,'Raw-restaurant_cuisines'!A:A,'Raw-restaurant_cuisines'!B:B),"not specified")</f>
        <v>Mexican</v>
      </c>
      <c r="R18" s="10" t="str">
        <f>_xlfn.XLOOKUP($P18,'Raw-Restauarants'!$A:$A,'Raw-Restauarants'!B:B)</f>
        <v>Vips</v>
      </c>
      <c r="S18" s="10" t="str">
        <f>_xlfn.XLOOKUP($P18,'Raw-Restauarants'!$A:$A,'Raw-Restauarants'!$C:$C)</f>
        <v>Ciudad Victoria</v>
      </c>
      <c r="T18" s="10">
        <f>IFERROR(_xlfn.XLOOKUP(P18,'Table for cuisine count'!K:K,'Table for cuisine count'!L:L),"not specified")</f>
        <v>1</v>
      </c>
      <c r="U18" s="10" t="str" cm="1">
        <f t="array" ref="U18:Z18">_xlfn.XLOOKUP($P18,'Raw-Restauarants'!$A:$A,'Raw-Restauarants'!$I:$N)</f>
        <v>Full Bar</v>
      </c>
      <c r="V18" s="10" t="str">
        <v>No</v>
      </c>
      <c r="W18" s="10" t="str">
        <v>Medium</v>
      </c>
      <c r="X18" s="10" t="str">
        <v>Yes</v>
      </c>
      <c r="Y18" s="10" t="str">
        <v>Closed</v>
      </c>
      <c r="Z18" s="10" t="str">
        <v>Yes</v>
      </c>
      <c r="AA18" s="10">
        <v>0</v>
      </c>
      <c r="AB18" s="10">
        <v>0</v>
      </c>
      <c r="AC18" s="10">
        <v>0</v>
      </c>
      <c r="AD18" s="10" t="str" cm="1">
        <f t="array" ref="AD18">_xlfn.IFNA(_xlfn.IFS(AND(AA18=2,AB18=2,AC18=2),W18),"not_highest_rated")</f>
        <v>not_highest_rated</v>
      </c>
      <c r="AE18" s="64">
        <f t="shared" si="0"/>
        <v>2</v>
      </c>
      <c r="AG18" s="8" t="str">
        <v>Employed</v>
      </c>
      <c r="AH18" s="16">
        <f>COUNTIFS(AE:AE,7)</f>
        <v>0</v>
      </c>
      <c r="AI18" s="16">
        <f>COUNTIFS(AE:AE,8)</f>
        <v>123</v>
      </c>
      <c r="AJ18" s="9">
        <f>COUNTIFS(AE:AE,9)</f>
        <v>0</v>
      </c>
      <c r="AK18" s="11"/>
      <c r="AL18" s="11"/>
      <c r="AM18" s="11"/>
    </row>
    <row r="19" spans="1:44" ht="15.75" thickBot="1" x14ac:dyDescent="0.3">
      <c r="A19" s="63" t="s">
        <v>106</v>
      </c>
      <c r="B19" s="10">
        <f>VLOOKUP(A19,'Table for cuisine count'!$E$2:$F$139,2)</f>
        <v>1</v>
      </c>
      <c r="C19" s="10" t="str" cm="1">
        <f t="array" ref="C19:O19">_xlfn.XLOOKUP($A19,'Raw-consumers'!$A:$A,'Raw-consumers'!B:N)</f>
        <v>Ciudad Victoria</v>
      </c>
      <c r="D19" s="10" t="str">
        <v>Tamaulipas</v>
      </c>
      <c r="E19" s="10" t="str">
        <v>Mexico</v>
      </c>
      <c r="F19" s="10">
        <v>23.752268999999998</v>
      </c>
      <c r="G19" s="10">
        <v>-99.168604999999999</v>
      </c>
      <c r="H19" s="10" t="str">
        <v>No</v>
      </c>
      <c r="I19" s="10" t="str">
        <v>Abstemious</v>
      </c>
      <c r="J19" s="10" t="str">
        <v>Public</v>
      </c>
      <c r="K19" s="10" t="str">
        <v>Single</v>
      </c>
      <c r="L19" s="10" t="str">
        <v>Independent</v>
      </c>
      <c r="M19" s="10">
        <v>25</v>
      </c>
      <c r="N19" s="10" t="str">
        <v>Student</v>
      </c>
      <c r="O19" s="10" t="str">
        <v>Medium</v>
      </c>
      <c r="P19" s="10">
        <v>132560</v>
      </c>
      <c r="Q19" s="10" t="str">
        <f>IFERROR(_xlfn.XLOOKUP('Final Table'!$P19,'Raw-restaurant_cuisines'!A:A,'Raw-restaurant_cuisines'!B:B),"not specified")</f>
        <v>Regional</v>
      </c>
      <c r="R19" s="10" t="str">
        <f>_xlfn.XLOOKUP($P19,'Raw-Restauarants'!$A:$A,'Raw-Restauarants'!B:B)</f>
        <v>Puesto de Gorditas</v>
      </c>
      <c r="S19" s="10" t="str">
        <f>_xlfn.XLOOKUP($P19,'Raw-Restauarants'!$A:$A,'Raw-Restauarants'!$C:$C)</f>
        <v>Ciudad Victoria</v>
      </c>
      <c r="T19" s="10">
        <f>IFERROR(_xlfn.XLOOKUP(P19,'Table for cuisine count'!K:K,'Table for cuisine count'!L:L),"not specified")</f>
        <v>1</v>
      </c>
      <c r="U19" s="10" t="str" cm="1">
        <f t="array" ref="U19:Z19">_xlfn.XLOOKUP($P19,'Raw-Restauarants'!$A:$A,'Raw-Restauarants'!$I:$N)</f>
        <v>None</v>
      </c>
      <c r="V19" s="10" t="str">
        <v>Yes</v>
      </c>
      <c r="W19" s="10" t="str">
        <v>Low</v>
      </c>
      <c r="X19" s="10" t="str">
        <v>No</v>
      </c>
      <c r="Y19" s="10" t="str">
        <v>Open</v>
      </c>
      <c r="Z19" s="10" t="str">
        <v>Public</v>
      </c>
      <c r="AA19" s="10">
        <v>1</v>
      </c>
      <c r="AB19" s="10">
        <v>0</v>
      </c>
      <c r="AC19" s="10">
        <v>0</v>
      </c>
      <c r="AD19" s="10" t="str" cm="1">
        <f t="array" ref="AD19">_xlfn.IFNA(_xlfn.IFS(AND(AA19=2,AB19=2,AC19=2),W19),"not_highest_rated")</f>
        <v>not_highest_rated</v>
      </c>
      <c r="AE19" s="64">
        <f t="shared" si="0"/>
        <v>2</v>
      </c>
      <c r="AG19">
        <v>0</v>
      </c>
    </row>
    <row r="20" spans="1:44" x14ac:dyDescent="0.25">
      <c r="A20" s="63" t="s">
        <v>142</v>
      </c>
      <c r="B20" s="10">
        <f>VLOOKUP(A20,'Table for cuisine count'!$E$2:$F$139,2)</f>
        <v>1</v>
      </c>
      <c r="C20" s="10" t="str" cm="1">
        <f t="array" ref="C20:O20">_xlfn.XLOOKUP($A20,'Raw-consumers'!$A:$A,'Raw-consumers'!B:N)</f>
        <v>Ciudad Victoria</v>
      </c>
      <c r="D20" s="10" t="str">
        <v>Tamaulipas</v>
      </c>
      <c r="E20" s="10" t="str">
        <v>Mexico</v>
      </c>
      <c r="F20" s="10">
        <v>23.752265000000001</v>
      </c>
      <c r="G20" s="10">
        <v>-99.168589999999995</v>
      </c>
      <c r="H20" s="10" t="str">
        <v>No</v>
      </c>
      <c r="I20" s="10" t="str">
        <v>Abstemious</v>
      </c>
      <c r="J20" s="10" t="str">
        <v>Public</v>
      </c>
      <c r="K20" s="10" t="str">
        <v>Single</v>
      </c>
      <c r="L20" s="10" t="str">
        <v>Independent</v>
      </c>
      <c r="M20" s="10">
        <v>23</v>
      </c>
      <c r="N20" s="10" t="str">
        <v>Employed</v>
      </c>
      <c r="O20" s="10" t="str">
        <v>Medium</v>
      </c>
      <c r="P20" s="10">
        <v>132584</v>
      </c>
      <c r="Q20" s="10" t="str">
        <f>IFERROR(_xlfn.XLOOKUP('Final Table'!$P20,'Raw-restaurant_cuisines'!A:A,'Raw-restaurant_cuisines'!B:B),"not specified")</f>
        <v>Mexican</v>
      </c>
      <c r="R20" s="10" t="str">
        <f>_xlfn.XLOOKUP($P20,'Raw-Restauarants'!$A:$A,'Raw-Restauarants'!B:B)</f>
        <v>Gorditas Doña Tota</v>
      </c>
      <c r="S20" s="10" t="str">
        <f>_xlfn.XLOOKUP($P20,'Raw-Restauarants'!$A:$A,'Raw-Restauarants'!$C:$C)</f>
        <v>Ciudad Victoria</v>
      </c>
      <c r="T20" s="10">
        <f>IFERROR(_xlfn.XLOOKUP(P20,'Table for cuisine count'!K:K,'Table for cuisine count'!L:L),"not specified")</f>
        <v>1</v>
      </c>
      <c r="U20" s="10" t="str" cm="1">
        <f t="array" ref="U20:Z20">_xlfn.XLOOKUP($P20,'Raw-Restauarants'!$A:$A,'Raw-Restauarants'!$I:$N)</f>
        <v>None</v>
      </c>
      <c r="V20" s="10" t="str">
        <v>No</v>
      </c>
      <c r="W20" s="10" t="str">
        <v>Medium</v>
      </c>
      <c r="X20" s="10" t="str">
        <v>Yes</v>
      </c>
      <c r="Y20" s="10" t="str">
        <v>Closed</v>
      </c>
      <c r="Z20" s="10" t="str">
        <v>Yes</v>
      </c>
      <c r="AA20" s="10">
        <v>1</v>
      </c>
      <c r="AB20" s="10">
        <v>2</v>
      </c>
      <c r="AC20" s="10">
        <v>1</v>
      </c>
      <c r="AD20" s="10" t="str" cm="1">
        <f t="array" ref="AD20">_xlfn.IFNA(_xlfn.IFS(AND(AA20=2,AB20=2,AC20=2),W20),"not_highest_rated")</f>
        <v>not_highest_rated</v>
      </c>
      <c r="AE20" s="64">
        <f t="shared" si="0"/>
        <v>8</v>
      </c>
      <c r="AG20" s="4"/>
      <c r="AH20" s="12" t="s">
        <v>26</v>
      </c>
      <c r="AI20" s="12" t="s">
        <v>445</v>
      </c>
      <c r="AJ20" s="5" t="s">
        <v>80</v>
      </c>
    </row>
    <row r="21" spans="1:44" x14ac:dyDescent="0.25">
      <c r="A21" s="63" t="s">
        <v>142</v>
      </c>
      <c r="B21" s="10">
        <f>VLOOKUP(A21,'Table for cuisine count'!$E$2:$F$139,2)</f>
        <v>1</v>
      </c>
      <c r="C21" s="10" t="str" cm="1">
        <f t="array" ref="C21:O21">_xlfn.XLOOKUP($A21,'Raw-consumers'!$A:$A,'Raw-consumers'!B:N)</f>
        <v>Ciudad Victoria</v>
      </c>
      <c r="D21" s="10" t="str">
        <v>Tamaulipas</v>
      </c>
      <c r="E21" s="10" t="str">
        <v>Mexico</v>
      </c>
      <c r="F21" s="10">
        <v>23.752265000000001</v>
      </c>
      <c r="G21" s="10">
        <v>-99.168589999999995</v>
      </c>
      <c r="H21" s="10" t="str">
        <v>No</v>
      </c>
      <c r="I21" s="10" t="str">
        <v>Abstemious</v>
      </c>
      <c r="J21" s="10" t="str">
        <v>Public</v>
      </c>
      <c r="K21" s="10" t="str">
        <v>Single</v>
      </c>
      <c r="L21" s="10" t="str">
        <v>Independent</v>
      </c>
      <c r="M21" s="10">
        <v>23</v>
      </c>
      <c r="N21" s="10" t="str">
        <v>Employed</v>
      </c>
      <c r="O21" s="10" t="str">
        <v>Medium</v>
      </c>
      <c r="P21" s="10">
        <v>132732</v>
      </c>
      <c r="Q21" s="10" t="str">
        <f>IFERROR(_xlfn.XLOOKUP('Final Table'!$P21,'Raw-restaurant_cuisines'!A:A,'Raw-restaurant_cuisines'!B:B),"not specified")</f>
        <v>Mexican</v>
      </c>
      <c r="R21" s="10" t="str">
        <f>_xlfn.XLOOKUP($P21,'Raw-Restauarants'!$A:$A,'Raw-Restauarants'!B:B)</f>
        <v xml:space="preserve">Taqueria El Amigo </v>
      </c>
      <c r="S21" s="10" t="str">
        <f>_xlfn.XLOOKUP($P21,'Raw-Restauarants'!$A:$A,'Raw-Restauarants'!$C:$C)</f>
        <v>Ciudad Victoria</v>
      </c>
      <c r="T21" s="10">
        <f>IFERROR(_xlfn.XLOOKUP(P21,'Table for cuisine count'!K:K,'Table for cuisine count'!L:L),"not specified")</f>
        <v>1</v>
      </c>
      <c r="U21" s="10" t="str" cm="1">
        <f t="array" ref="U21:Z21">_xlfn.XLOOKUP($P21,'Raw-Restauarants'!$A:$A,'Raw-Restauarants'!$I:$N)</f>
        <v>None</v>
      </c>
      <c r="V21" s="10" t="str">
        <v>No</v>
      </c>
      <c r="W21" s="10" t="str">
        <v>Low</v>
      </c>
      <c r="X21" s="10" t="str">
        <v>No</v>
      </c>
      <c r="Y21" s="10" t="str">
        <v>Open</v>
      </c>
      <c r="Z21" s="10" t="str">
        <v>None</v>
      </c>
      <c r="AA21" s="10">
        <v>0</v>
      </c>
      <c r="AB21" s="10">
        <v>0</v>
      </c>
      <c r="AC21" s="10">
        <v>2</v>
      </c>
      <c r="AD21" s="10" t="str" cm="1">
        <f t="array" ref="AD21">_xlfn.IFNA(_xlfn.IFS(AND(AA21=2,AB21=2,AC21=2),W21),"not_highest_rated")</f>
        <v>not_highest_rated</v>
      </c>
      <c r="AE21" s="64">
        <f t="shared" si="0"/>
        <v>8</v>
      </c>
      <c r="AG21" s="6" t="str" cm="1">
        <f t="array" ref="AG21:AG24">_xlfn._xlws.SORT(_xlfn.UNIQUE(N5:N1165),,-1)</f>
        <v>Unemployed</v>
      </c>
      <c r="AH21" s="18">
        <f>AH16/SUM($AH$16:$AJ$16)</f>
        <v>0</v>
      </c>
      <c r="AI21" s="18">
        <f>AI16/SUM($AH$16:$AJ$16)</f>
        <v>1</v>
      </c>
      <c r="AJ21" s="14">
        <f>AJ16/SUM($AH$16:$AJ$16)</f>
        <v>0</v>
      </c>
    </row>
    <row r="22" spans="1:44" x14ac:dyDescent="0.25">
      <c r="A22" s="63" t="s">
        <v>142</v>
      </c>
      <c r="B22" s="10">
        <f>VLOOKUP(A22,'Table for cuisine count'!$E$2:$F$139,2)</f>
        <v>1</v>
      </c>
      <c r="C22" s="10" t="str" cm="1">
        <f t="array" ref="C22:O22">_xlfn.XLOOKUP($A22,'Raw-consumers'!$A:$A,'Raw-consumers'!B:N)</f>
        <v>Ciudad Victoria</v>
      </c>
      <c r="D22" s="10" t="str">
        <v>Tamaulipas</v>
      </c>
      <c r="E22" s="10" t="str">
        <v>Mexico</v>
      </c>
      <c r="F22" s="10">
        <v>23.752265000000001</v>
      </c>
      <c r="G22" s="10">
        <v>-99.168589999999995</v>
      </c>
      <c r="H22" s="10" t="str">
        <v>No</v>
      </c>
      <c r="I22" s="10" t="str">
        <v>Abstemious</v>
      </c>
      <c r="J22" s="10" t="str">
        <v>Public</v>
      </c>
      <c r="K22" s="10" t="str">
        <v>Single</v>
      </c>
      <c r="L22" s="10" t="str">
        <v>Independent</v>
      </c>
      <c r="M22" s="10">
        <v>23</v>
      </c>
      <c r="N22" s="10" t="str">
        <v>Employed</v>
      </c>
      <c r="O22" s="10" t="str">
        <v>Medium</v>
      </c>
      <c r="P22" s="10">
        <v>132630</v>
      </c>
      <c r="Q22" s="10" t="str">
        <f>IFERROR(_xlfn.XLOOKUP('Final Table'!$P22,'Raw-restaurant_cuisines'!A:A,'Raw-restaurant_cuisines'!B:B),"not specified")</f>
        <v>Mexican</v>
      </c>
      <c r="R22" s="10" t="str">
        <f>_xlfn.XLOOKUP($P22,'Raw-Restauarants'!$A:$A,'Raw-Restauarants'!B:B)</f>
        <v>Palomo Tec</v>
      </c>
      <c r="S22" s="10" t="str">
        <f>_xlfn.XLOOKUP($P22,'Raw-Restauarants'!$A:$A,'Raw-Restauarants'!$C:$C)</f>
        <v>Ciudad Victoria</v>
      </c>
      <c r="T22" s="10">
        <f>IFERROR(_xlfn.XLOOKUP(P22,'Table for cuisine count'!K:K,'Table for cuisine count'!L:L),"not specified")</f>
        <v>1</v>
      </c>
      <c r="U22" s="10" t="str" cm="1">
        <f t="array" ref="U22:Z22">_xlfn.XLOOKUP($P22,'Raw-Restauarants'!$A:$A,'Raw-Restauarants'!$I:$N)</f>
        <v>None</v>
      </c>
      <c r="V22" s="10" t="str">
        <v>No</v>
      </c>
      <c r="W22" s="10" t="str">
        <v>Low</v>
      </c>
      <c r="X22" s="10" t="str">
        <v>No</v>
      </c>
      <c r="Y22" s="10" t="str">
        <v>Closed</v>
      </c>
      <c r="Z22" s="10" t="str">
        <v>None</v>
      </c>
      <c r="AA22" s="10">
        <v>1</v>
      </c>
      <c r="AB22" s="10">
        <v>2</v>
      </c>
      <c r="AC22" s="10">
        <v>0</v>
      </c>
      <c r="AD22" s="10" t="str" cm="1">
        <f t="array" ref="AD22">_xlfn.IFNA(_xlfn.IFS(AND(AA22=2,AB22=2,AC22=2),W22),"not_highest_rated")</f>
        <v>not_highest_rated</v>
      </c>
      <c r="AE22" s="64">
        <f t="shared" si="0"/>
        <v>8</v>
      </c>
      <c r="AG22" s="6" t="str">
        <v>Student</v>
      </c>
      <c r="AH22" s="18">
        <f>AH17/SUM($AH$17:$AJ$17)</f>
        <v>0.3354564755838641</v>
      </c>
      <c r="AI22" s="18">
        <f t="shared" ref="AI22:AJ22" si="2">AI17/SUM($AH$17:$AJ$17)</f>
        <v>0.62314225053078554</v>
      </c>
      <c r="AJ22" s="14">
        <f t="shared" si="2"/>
        <v>4.1401273885350316E-2</v>
      </c>
    </row>
    <row r="23" spans="1:44" ht="15.75" thickBot="1" x14ac:dyDescent="0.3">
      <c r="A23" s="63" t="s">
        <v>142</v>
      </c>
      <c r="B23" s="10">
        <f>VLOOKUP(A23,'Table for cuisine count'!$E$2:$F$139,2)</f>
        <v>1</v>
      </c>
      <c r="C23" s="10" t="str" cm="1">
        <f t="array" ref="C23:O23">_xlfn.XLOOKUP($A23,'Raw-consumers'!$A:$A,'Raw-consumers'!B:N)</f>
        <v>Ciudad Victoria</v>
      </c>
      <c r="D23" s="10" t="str">
        <v>Tamaulipas</v>
      </c>
      <c r="E23" s="10" t="str">
        <v>Mexico</v>
      </c>
      <c r="F23" s="10">
        <v>23.752265000000001</v>
      </c>
      <c r="G23" s="10">
        <v>-99.168589999999995</v>
      </c>
      <c r="H23" s="10" t="str">
        <v>No</v>
      </c>
      <c r="I23" s="10" t="str">
        <v>Abstemious</v>
      </c>
      <c r="J23" s="10" t="str">
        <v>Public</v>
      </c>
      <c r="K23" s="10" t="str">
        <v>Single</v>
      </c>
      <c r="L23" s="10" t="str">
        <v>Independent</v>
      </c>
      <c r="M23" s="10">
        <v>23</v>
      </c>
      <c r="N23" s="10" t="str">
        <v>Employed</v>
      </c>
      <c r="O23" s="10" t="str">
        <v>Medium</v>
      </c>
      <c r="P23" s="10">
        <v>132613</v>
      </c>
      <c r="Q23" s="10" t="str">
        <f>IFERROR(_xlfn.XLOOKUP('Final Table'!$P23,'Raw-restaurant_cuisines'!A:A,'Raw-restaurant_cuisines'!B:B),"not specified")</f>
        <v>Mexican</v>
      </c>
      <c r="R23" s="10" t="str">
        <f>_xlfn.XLOOKUP($P23,'Raw-Restauarants'!$A:$A,'Raw-Restauarants'!B:B)</f>
        <v>Carnitas Mata</v>
      </c>
      <c r="S23" s="10" t="str">
        <f>_xlfn.XLOOKUP($P23,'Raw-Restauarants'!$A:$A,'Raw-Restauarants'!$C:$C)</f>
        <v>Ciudad Victoria</v>
      </c>
      <c r="T23" s="10">
        <f>IFERROR(_xlfn.XLOOKUP(P23,'Table for cuisine count'!K:K,'Table for cuisine count'!L:L),"not specified")</f>
        <v>1</v>
      </c>
      <c r="U23" s="10" t="str" cm="1">
        <f t="array" ref="U23:Z23">_xlfn.XLOOKUP($P23,'Raw-Restauarants'!$A:$A,'Raw-Restauarants'!$I:$N)</f>
        <v>None</v>
      </c>
      <c r="V23" s="10" t="str">
        <v>Yes</v>
      </c>
      <c r="W23" s="10" t="str">
        <v>Medium</v>
      </c>
      <c r="X23" s="10" t="str">
        <v>Yes</v>
      </c>
      <c r="Y23" s="10" t="str">
        <v>Closed</v>
      </c>
      <c r="Z23" s="10" t="str">
        <v>Yes</v>
      </c>
      <c r="AA23" s="10">
        <v>2</v>
      </c>
      <c r="AB23" s="10">
        <v>2</v>
      </c>
      <c r="AC23" s="10">
        <v>2</v>
      </c>
      <c r="AD23" s="10" t="str" cm="1">
        <f t="array" ref="AD23">_xlfn.IFNA(_xlfn.IFS(AND(AA23=2,AB23=2,AC23=2),W23),"not_highest_rated")</f>
        <v>Medium</v>
      </c>
      <c r="AE23" s="64">
        <f t="shared" si="0"/>
        <v>8</v>
      </c>
      <c r="AG23" s="8" t="str">
        <v>Employed</v>
      </c>
      <c r="AH23" s="19">
        <f>AH18/SUM($AH$18:$AJ$18)</f>
        <v>0</v>
      </c>
      <c r="AI23" s="19">
        <f>AI18/SUM($AH$18:$AJ$18)</f>
        <v>1</v>
      </c>
      <c r="AJ23" s="17">
        <f t="shared" ref="AJ23" si="3">AJ18/SUM($AH$18:$AJ$18)</f>
        <v>0</v>
      </c>
    </row>
    <row r="24" spans="1:44" x14ac:dyDescent="0.25">
      <c r="A24" s="63" t="s">
        <v>142</v>
      </c>
      <c r="B24" s="10">
        <f>VLOOKUP(A24,'Table for cuisine count'!$E$2:$F$139,2)</f>
        <v>1</v>
      </c>
      <c r="C24" s="10" t="str" cm="1">
        <f t="array" ref="C24:O24">_xlfn.XLOOKUP($A24,'Raw-consumers'!$A:$A,'Raw-consumers'!B:N)</f>
        <v>Ciudad Victoria</v>
      </c>
      <c r="D24" s="10" t="str">
        <v>Tamaulipas</v>
      </c>
      <c r="E24" s="10" t="str">
        <v>Mexico</v>
      </c>
      <c r="F24" s="10">
        <v>23.752265000000001</v>
      </c>
      <c r="G24" s="10">
        <v>-99.168589999999995</v>
      </c>
      <c r="H24" s="10" t="str">
        <v>No</v>
      </c>
      <c r="I24" s="10" t="str">
        <v>Abstemious</v>
      </c>
      <c r="J24" s="10" t="str">
        <v>Public</v>
      </c>
      <c r="K24" s="10" t="str">
        <v>Single</v>
      </c>
      <c r="L24" s="10" t="str">
        <v>Independent</v>
      </c>
      <c r="M24" s="10">
        <v>23</v>
      </c>
      <c r="N24" s="10" t="str">
        <v>Employed</v>
      </c>
      <c r="O24" s="10" t="str">
        <v>Medium</v>
      </c>
      <c r="P24" s="10">
        <v>132667</v>
      </c>
      <c r="Q24" s="10" t="str">
        <f>IFERROR(_xlfn.XLOOKUP('Final Table'!$P24,'Raw-restaurant_cuisines'!A:A,'Raw-restaurant_cuisines'!B:B),"not specified")</f>
        <v>Armenian</v>
      </c>
      <c r="R24" s="10" t="str">
        <f>_xlfn.XLOOKUP($P24,'Raw-Restauarants'!$A:$A,'Raw-Restauarants'!B:B)</f>
        <v>Little Pizza Emilio Portes Gil</v>
      </c>
      <c r="S24" s="10" t="str">
        <f>_xlfn.XLOOKUP($P24,'Raw-Restauarants'!$A:$A,'Raw-Restauarants'!$C:$C)</f>
        <v>Ciudad Victoria</v>
      </c>
      <c r="T24" s="10">
        <f>IFERROR(_xlfn.XLOOKUP(P24,'Table for cuisine count'!K:K,'Table for cuisine count'!L:L),"not specified")</f>
        <v>1</v>
      </c>
      <c r="U24" s="10" t="str" cm="1">
        <f t="array" ref="U24:Z24">_xlfn.XLOOKUP($P24,'Raw-Restauarants'!$A:$A,'Raw-Restauarants'!$I:$N)</f>
        <v>None</v>
      </c>
      <c r="V24" s="10" t="str">
        <v>No</v>
      </c>
      <c r="W24" s="10" t="str">
        <v>Low</v>
      </c>
      <c r="X24" s="10" t="str">
        <v>Yes</v>
      </c>
      <c r="Y24" s="10" t="str">
        <v>Closed</v>
      </c>
      <c r="Z24" s="10" t="str">
        <v>None</v>
      </c>
      <c r="AA24" s="10">
        <v>1</v>
      </c>
      <c r="AB24" s="10">
        <v>2</v>
      </c>
      <c r="AC24" s="10">
        <v>2</v>
      </c>
      <c r="AD24" s="10" t="str" cm="1">
        <f t="array" ref="AD24">_xlfn.IFNA(_xlfn.IFS(AND(AA24=2,AB24=2,AC24=2),W24),"not_highest_rated")</f>
        <v>not_highest_rated</v>
      </c>
      <c r="AE24" s="64">
        <f t="shared" si="0"/>
        <v>8</v>
      </c>
      <c r="AG24">
        <v>0</v>
      </c>
    </row>
    <row r="25" spans="1:44" ht="15.75" thickBot="1" x14ac:dyDescent="0.3">
      <c r="A25" s="63" t="s">
        <v>142</v>
      </c>
      <c r="B25" s="10">
        <f>VLOOKUP(A25,'Table for cuisine count'!$E$2:$F$139,2)</f>
        <v>1</v>
      </c>
      <c r="C25" s="10" t="str" cm="1">
        <f t="array" ref="C25:O25">_xlfn.XLOOKUP($A25,'Raw-consumers'!$A:$A,'Raw-consumers'!B:N)</f>
        <v>Ciudad Victoria</v>
      </c>
      <c r="D25" s="10" t="str">
        <v>Tamaulipas</v>
      </c>
      <c r="E25" s="10" t="str">
        <v>Mexico</v>
      </c>
      <c r="F25" s="10">
        <v>23.752265000000001</v>
      </c>
      <c r="G25" s="10">
        <v>-99.168589999999995</v>
      </c>
      <c r="H25" s="10" t="str">
        <v>No</v>
      </c>
      <c r="I25" s="10" t="str">
        <v>Abstemious</v>
      </c>
      <c r="J25" s="10" t="str">
        <v>Public</v>
      </c>
      <c r="K25" s="10" t="str">
        <v>Single</v>
      </c>
      <c r="L25" s="10" t="str">
        <v>Independent</v>
      </c>
      <c r="M25" s="10">
        <v>23</v>
      </c>
      <c r="N25" s="10" t="str">
        <v>Employed</v>
      </c>
      <c r="O25" s="10" t="str">
        <v>Medium</v>
      </c>
      <c r="P25" s="10">
        <v>135104</v>
      </c>
      <c r="Q25" s="10" t="str">
        <f>IFERROR(_xlfn.XLOOKUP('Final Table'!$P25,'Raw-restaurant_cuisines'!A:A,'Raw-restaurant_cuisines'!B:B),"not specified")</f>
        <v>Mexican</v>
      </c>
      <c r="R25" s="10" t="str">
        <f>_xlfn.XLOOKUP($P25,'Raw-Restauarants'!$A:$A,'Raw-Restauarants'!B:B)</f>
        <v>Vips</v>
      </c>
      <c r="S25" s="10" t="str">
        <f>_xlfn.XLOOKUP($P25,'Raw-Restauarants'!$A:$A,'Raw-Restauarants'!$C:$C)</f>
        <v>Ciudad Victoria</v>
      </c>
      <c r="T25" s="10">
        <f>IFERROR(_xlfn.XLOOKUP(P25,'Table for cuisine count'!K:K,'Table for cuisine count'!L:L),"not specified")</f>
        <v>1</v>
      </c>
      <c r="U25" s="10" t="str" cm="1">
        <f t="array" ref="U25:Z25">_xlfn.XLOOKUP($P25,'Raw-Restauarants'!$A:$A,'Raw-Restauarants'!$I:$N)</f>
        <v>Full Bar</v>
      </c>
      <c r="V25" s="10" t="str">
        <v>No</v>
      </c>
      <c r="W25" s="10" t="str">
        <v>Medium</v>
      </c>
      <c r="X25" s="10" t="str">
        <v>Yes</v>
      </c>
      <c r="Y25" s="10" t="str">
        <v>Closed</v>
      </c>
      <c r="Z25" s="10" t="str">
        <v>Yes</v>
      </c>
      <c r="AA25" s="10">
        <v>1</v>
      </c>
      <c r="AB25" s="10">
        <v>2</v>
      </c>
      <c r="AC25" s="10">
        <v>0</v>
      </c>
      <c r="AD25" s="10" t="str" cm="1">
        <f t="array" ref="AD25">_xlfn.IFNA(_xlfn.IFS(AND(AA25=2,AB25=2,AC25=2),W25),"not_highest_rated")</f>
        <v>not_highest_rated</v>
      </c>
      <c r="AE25" s="64">
        <f t="shared" si="0"/>
        <v>8</v>
      </c>
    </row>
    <row r="26" spans="1:44" x14ac:dyDescent="0.25">
      <c r="A26" s="63" t="s">
        <v>142</v>
      </c>
      <c r="B26" s="10">
        <f>VLOOKUP(A26,'Table for cuisine count'!$E$2:$F$139,2)</f>
        <v>1</v>
      </c>
      <c r="C26" s="10" t="str" cm="1">
        <f t="array" ref="C26:O26">_xlfn.XLOOKUP($A26,'Raw-consumers'!$A:$A,'Raw-consumers'!B:N)</f>
        <v>Ciudad Victoria</v>
      </c>
      <c r="D26" s="10" t="str">
        <v>Tamaulipas</v>
      </c>
      <c r="E26" s="10" t="str">
        <v>Mexico</v>
      </c>
      <c r="F26" s="10">
        <v>23.752265000000001</v>
      </c>
      <c r="G26" s="10">
        <v>-99.168589999999995</v>
      </c>
      <c r="H26" s="10" t="str">
        <v>No</v>
      </c>
      <c r="I26" s="10" t="str">
        <v>Abstemious</v>
      </c>
      <c r="J26" s="10" t="str">
        <v>Public</v>
      </c>
      <c r="K26" s="10" t="str">
        <v>Single</v>
      </c>
      <c r="L26" s="10" t="str">
        <v>Independent</v>
      </c>
      <c r="M26" s="10">
        <v>23</v>
      </c>
      <c r="N26" s="10" t="str">
        <v>Employed</v>
      </c>
      <c r="O26" s="10" t="str">
        <v>Medium</v>
      </c>
      <c r="P26" s="10">
        <v>132663</v>
      </c>
      <c r="Q26" s="10" t="str">
        <f>IFERROR(_xlfn.XLOOKUP('Final Table'!$P26,'Raw-restaurant_cuisines'!A:A,'Raw-restaurant_cuisines'!B:B),"not specified")</f>
        <v>Mexican</v>
      </c>
      <c r="R26" s="10" t="str">
        <f>_xlfn.XLOOKUP($P26,'Raw-Restauarants'!$A:$A,'Raw-Restauarants'!B:B)</f>
        <v>Tacos Abi</v>
      </c>
      <c r="S26" s="10" t="str">
        <f>_xlfn.XLOOKUP($P26,'Raw-Restauarants'!$A:$A,'Raw-Restauarants'!$C:$C)</f>
        <v>Ciudad Victoria</v>
      </c>
      <c r="T26" s="10">
        <f>IFERROR(_xlfn.XLOOKUP(P26,'Table for cuisine count'!K:K,'Table for cuisine count'!L:L),"not specified")</f>
        <v>1</v>
      </c>
      <c r="U26" s="10" t="str" cm="1">
        <f t="array" ref="U26:Z26">_xlfn.XLOOKUP($P26,'Raw-Restauarants'!$A:$A,'Raw-Restauarants'!$I:$N)</f>
        <v>None</v>
      </c>
      <c r="V26" s="10" t="str">
        <v>No</v>
      </c>
      <c r="W26" s="10" t="str">
        <v>Low</v>
      </c>
      <c r="X26" s="10" t="str">
        <v>No</v>
      </c>
      <c r="Y26" s="10" t="str">
        <v>Closed</v>
      </c>
      <c r="Z26" s="10" t="str">
        <v>None</v>
      </c>
      <c r="AA26" s="10">
        <v>1</v>
      </c>
      <c r="AB26" s="10">
        <v>0</v>
      </c>
      <c r="AC26" s="10">
        <v>2</v>
      </c>
      <c r="AD26" s="10" t="str" cm="1">
        <f t="array" ref="AD26">_xlfn.IFNA(_xlfn.IFS(AND(AA26=2,AB26=2,AC26=2),W26),"not_highest_rated")</f>
        <v>not_highest_rated</v>
      </c>
      <c r="AE26" s="64">
        <f t="shared" si="0"/>
        <v>8</v>
      </c>
      <c r="AH26" t="s">
        <v>447</v>
      </c>
      <c r="AI26" t="s">
        <v>445</v>
      </c>
      <c r="AJ26" t="s">
        <v>80</v>
      </c>
      <c r="AM26" s="31" t="s">
        <v>428</v>
      </c>
      <c r="AN26" s="32" t="s">
        <v>5</v>
      </c>
      <c r="AO26" s="32" t="s">
        <v>4</v>
      </c>
      <c r="AP26" s="32" t="s">
        <v>26</v>
      </c>
      <c r="AQ26" s="32" t="s">
        <v>445</v>
      </c>
      <c r="AR26" s="33" t="s">
        <v>80</v>
      </c>
    </row>
    <row r="27" spans="1:44" x14ac:dyDescent="0.25">
      <c r="A27" s="63" t="s">
        <v>142</v>
      </c>
      <c r="B27" s="10">
        <f>VLOOKUP(A27,'Table for cuisine count'!$E$2:$F$139,2)</f>
        <v>1</v>
      </c>
      <c r="C27" s="10" t="str" cm="1">
        <f t="array" ref="C27:O27">_xlfn.XLOOKUP($A27,'Raw-consumers'!$A:$A,'Raw-consumers'!B:N)</f>
        <v>Ciudad Victoria</v>
      </c>
      <c r="D27" s="10" t="str">
        <v>Tamaulipas</v>
      </c>
      <c r="E27" s="10" t="str">
        <v>Mexico</v>
      </c>
      <c r="F27" s="10">
        <v>23.752265000000001</v>
      </c>
      <c r="G27" s="10">
        <v>-99.168589999999995</v>
      </c>
      <c r="H27" s="10" t="str">
        <v>No</v>
      </c>
      <c r="I27" s="10" t="str">
        <v>Abstemious</v>
      </c>
      <c r="J27" s="10" t="str">
        <v>Public</v>
      </c>
      <c r="K27" s="10" t="str">
        <v>Single</v>
      </c>
      <c r="L27" s="10" t="str">
        <v>Independent</v>
      </c>
      <c r="M27" s="10">
        <v>23</v>
      </c>
      <c r="N27" s="10" t="str">
        <v>Employed</v>
      </c>
      <c r="O27" s="10" t="str">
        <v>Medium</v>
      </c>
      <c r="P27" s="10">
        <v>132733</v>
      </c>
      <c r="Q27" s="10" t="str">
        <f>IFERROR(_xlfn.XLOOKUP('Final Table'!$P27,'Raw-restaurant_cuisines'!A:A,'Raw-restaurant_cuisines'!B:B),"not specified")</f>
        <v>Pizzeria</v>
      </c>
      <c r="R27" s="10" t="str">
        <f>_xlfn.XLOOKUP($P27,'Raw-Restauarants'!$A:$A,'Raw-Restauarants'!B:B)</f>
        <v>Little Caesars</v>
      </c>
      <c r="S27" s="10" t="str">
        <f>_xlfn.XLOOKUP($P27,'Raw-Restauarants'!$A:$A,'Raw-Restauarants'!$C:$C)</f>
        <v>Ciudad Victoria</v>
      </c>
      <c r="T27" s="10">
        <f>IFERROR(_xlfn.XLOOKUP(P27,'Table for cuisine count'!K:K,'Table for cuisine count'!L:L),"not specified")</f>
        <v>1</v>
      </c>
      <c r="U27" s="10" t="str" cm="1">
        <f t="array" ref="U27:Z27">_xlfn.XLOOKUP($P27,'Raw-Restauarants'!$A:$A,'Raw-Restauarants'!$I:$N)</f>
        <v>None</v>
      </c>
      <c r="V27" s="10" t="str">
        <v>No</v>
      </c>
      <c r="W27" s="10" t="str">
        <v>Medium</v>
      </c>
      <c r="X27" s="10" t="str">
        <v>Yes</v>
      </c>
      <c r="Y27" s="10" t="str">
        <v>Closed</v>
      </c>
      <c r="Z27" s="10" t="str">
        <v>Yes</v>
      </c>
      <c r="AA27" s="10">
        <v>2</v>
      </c>
      <c r="AB27" s="10">
        <v>2</v>
      </c>
      <c r="AC27" s="10">
        <v>2</v>
      </c>
      <c r="AD27" s="10" t="str" cm="1">
        <f t="array" ref="AD27">_xlfn.IFNA(_xlfn.IFS(AND(AA27=2,AB27=2,AC27=2),W27),"not_highest_rated")</f>
        <v>Medium</v>
      </c>
      <c r="AE27" s="64">
        <f t="shared" si="0"/>
        <v>8</v>
      </c>
      <c r="AG27" t="str" cm="1">
        <f t="array" ref="AG27:AG30">_xlfn.UNIQUE(C5:C1165)</f>
        <v>San Luis Potosi</v>
      </c>
      <c r="AH27">
        <f>COUNTIFS($C$5:$C$1165,"San Luis Potosi",$O$5:$O$1165,"Low")</f>
        <v>282</v>
      </c>
      <c r="AI27">
        <f>COUNTIFS($C$5:$C$1165,"San Luis Potosi",$O$5:$O$1165,"Medium")</f>
        <v>476</v>
      </c>
      <c r="AJ27">
        <f>COUNTIFS($C$5:$C$1165,"San Luis Potosi",$O$5:$O$1165,"High")</f>
        <v>34</v>
      </c>
      <c r="AM27" s="34" t="str" cm="1">
        <f t="array" ref="AM27:AM30">_xlfn.UNIQUE(C5:C1165)</f>
        <v>San Luis Potosi</v>
      </c>
      <c r="AN27" s="35">
        <v>-115.12770999999999</v>
      </c>
      <c r="AO27" s="35" t="s">
        <v>461</v>
      </c>
      <c r="AP27" s="36">
        <f>AH27/SUM($AH$27:$AJ$27)</f>
        <v>0.35606060606060608</v>
      </c>
      <c r="AQ27" s="36">
        <f>AI27/SUM($AH$27:$AJ$27)</f>
        <v>0.60101010101010099</v>
      </c>
      <c r="AR27" s="37">
        <f>AJ27/SUM($AH$27:$AJ$27)</f>
        <v>4.2929292929292928E-2</v>
      </c>
    </row>
    <row r="28" spans="1:44" ht="18" customHeight="1" thickBot="1" x14ac:dyDescent="0.3">
      <c r="A28" s="63" t="s">
        <v>146</v>
      </c>
      <c r="B28" s="10">
        <f>VLOOKUP(A28,'Table for cuisine count'!$E$2:$F$139,2)</f>
        <v>1</v>
      </c>
      <c r="C28" s="10" t="str" cm="1">
        <f t="array" ref="C28:O28">_xlfn.XLOOKUP($A28,'Raw-consumers'!$A:$A,'Raw-consumers'!B:N)</f>
        <v>Ciudad Victoria</v>
      </c>
      <c r="D28" s="10" t="str">
        <v>Tamaulipas</v>
      </c>
      <c r="E28" s="10" t="str">
        <v>Mexico</v>
      </c>
      <c r="F28" s="10">
        <v>23.742408999999999</v>
      </c>
      <c r="G28" s="10">
        <v>-99.171888999999993</v>
      </c>
      <c r="H28" s="10" t="str">
        <v>No</v>
      </c>
      <c r="I28" s="10" t="str">
        <v>Abstemious</v>
      </c>
      <c r="J28" s="10" t="str">
        <v>Car</v>
      </c>
      <c r="K28" s="10" t="str">
        <v>Single</v>
      </c>
      <c r="L28" s="10" t="str">
        <v>Independent</v>
      </c>
      <c r="M28" s="10">
        <v>23</v>
      </c>
      <c r="N28" s="10">
        <v>0</v>
      </c>
      <c r="O28" s="10" t="str">
        <v>High</v>
      </c>
      <c r="P28" s="10">
        <v>132660</v>
      </c>
      <c r="Q28" s="10" t="str">
        <f>IFERROR(_xlfn.XLOOKUP('Final Table'!$P28,'Raw-restaurant_cuisines'!A:A,'Raw-restaurant_cuisines'!B:B),"not specified")</f>
        <v>not specified</v>
      </c>
      <c r="R28" s="10" t="str">
        <f>_xlfn.XLOOKUP($P28,'Raw-Restauarants'!$A:$A,'Raw-Restauarants'!B:B)</f>
        <v>Carnitas Mata Calle Emilio Portes Gil</v>
      </c>
      <c r="S28" s="10" t="str">
        <f>_xlfn.XLOOKUP($P28,'Raw-Restauarants'!$A:$A,'Raw-Restauarants'!$C:$C)</f>
        <v>Ciudad Victoria</v>
      </c>
      <c r="T28" s="10" t="str">
        <f>IFERROR(_xlfn.XLOOKUP(P28,'Table for cuisine count'!K:K,'Table for cuisine count'!L:L),"not specified")</f>
        <v>not specified</v>
      </c>
      <c r="U28" s="10" t="str" cm="1">
        <f t="array" ref="U28:Z28">_xlfn.XLOOKUP($P28,'Raw-Restauarants'!$A:$A,'Raw-Restauarants'!$I:$N)</f>
        <v>None</v>
      </c>
      <c r="V28" s="10" t="str">
        <v>No</v>
      </c>
      <c r="W28" s="10" t="str">
        <v>Low</v>
      </c>
      <c r="X28" s="10" t="str">
        <v>No</v>
      </c>
      <c r="Y28" s="10" t="str">
        <v>Closed</v>
      </c>
      <c r="Z28" s="10" t="str">
        <v>None</v>
      </c>
      <c r="AA28" s="10">
        <v>2</v>
      </c>
      <c r="AB28" s="10">
        <v>2</v>
      </c>
      <c r="AC28" s="10">
        <v>1</v>
      </c>
      <c r="AD28" s="10" t="str" cm="1">
        <f t="array" ref="AD28">_xlfn.IFNA(_xlfn.IFS(AND(AA28=2,AB28=2,AC28=2),W28),"not_highest_rated")</f>
        <v>not_highest_rated</v>
      </c>
      <c r="AE28" s="64" t="str">
        <f t="shared" si="0"/>
        <v>others</v>
      </c>
      <c r="AG28" s="22" t="str">
        <v>Ciudad Victoria</v>
      </c>
      <c r="AH28" s="22">
        <f>COUNTIFS($C$5:$C$1165,"Ciudad Victoria",$O$5:$O$1165,"Low")</f>
        <v>25</v>
      </c>
      <c r="AI28" s="22">
        <f>COUNTIFS($C$5:$C$1165,"Ciudad Victoria",$O$5:$O$1165,"Medium")</f>
        <v>108</v>
      </c>
      <c r="AJ28" s="22">
        <f>COUNTIFS($C$5:$C$1165,"Ciudad Victoria",$O$5:$O$1165,"High")</f>
        <v>3</v>
      </c>
      <c r="AM28" s="34" t="str">
        <v>Ciudad Victoria</v>
      </c>
      <c r="AN28" s="35"/>
      <c r="AO28" s="38" t="s">
        <v>462</v>
      </c>
      <c r="AP28" s="36">
        <f>AH28/SUM($AH$28:$AJ$28)</f>
        <v>0.18382352941176472</v>
      </c>
      <c r="AQ28" s="36">
        <f>AI28/SUM($AH$28:$AJ$28)</f>
        <v>0.79411764705882348</v>
      </c>
      <c r="AR28" s="37">
        <f>AJ28/SUM($AH$28:$AJ$28)</f>
        <v>2.2058823529411766E-2</v>
      </c>
    </row>
    <row r="29" spans="1:44" ht="15.75" thickBot="1" x14ac:dyDescent="0.3">
      <c r="A29" s="63" t="s">
        <v>146</v>
      </c>
      <c r="B29" s="10">
        <f>VLOOKUP(A29,'Table for cuisine count'!$E$2:$F$139,2)</f>
        <v>1</v>
      </c>
      <c r="C29" s="10" t="str" cm="1">
        <f t="array" ref="C29:O29">_xlfn.XLOOKUP($A29,'Raw-consumers'!$A:$A,'Raw-consumers'!B:N)</f>
        <v>Ciudad Victoria</v>
      </c>
      <c r="D29" s="10" t="str">
        <v>Tamaulipas</v>
      </c>
      <c r="E29" s="10" t="str">
        <v>Mexico</v>
      </c>
      <c r="F29" s="10">
        <v>23.742408999999999</v>
      </c>
      <c r="G29" s="10">
        <v>-99.171888999999993</v>
      </c>
      <c r="H29" s="10" t="str">
        <v>No</v>
      </c>
      <c r="I29" s="10" t="str">
        <v>Abstemious</v>
      </c>
      <c r="J29" s="10" t="str">
        <v>Car</v>
      </c>
      <c r="K29" s="10" t="str">
        <v>Single</v>
      </c>
      <c r="L29" s="10" t="str">
        <v>Independent</v>
      </c>
      <c r="M29" s="10">
        <v>23</v>
      </c>
      <c r="N29" s="10">
        <v>0</v>
      </c>
      <c r="O29" s="10" t="str">
        <v>High</v>
      </c>
      <c r="P29" s="10">
        <v>132584</v>
      </c>
      <c r="Q29" s="10" t="str">
        <f>IFERROR(_xlfn.XLOOKUP('Final Table'!$P29,'Raw-restaurant_cuisines'!A:A,'Raw-restaurant_cuisines'!B:B),"not specified")</f>
        <v>Mexican</v>
      </c>
      <c r="R29" s="10" t="str">
        <f>_xlfn.XLOOKUP($P29,'Raw-Restauarants'!$A:$A,'Raw-Restauarants'!B:B)</f>
        <v>Gorditas Doña Tota</v>
      </c>
      <c r="S29" s="10" t="str">
        <f>_xlfn.XLOOKUP($P29,'Raw-Restauarants'!$A:$A,'Raw-Restauarants'!$C:$C)</f>
        <v>Ciudad Victoria</v>
      </c>
      <c r="T29" s="10">
        <f>IFERROR(_xlfn.XLOOKUP(P29,'Table for cuisine count'!K:K,'Table for cuisine count'!L:L),"not specified")</f>
        <v>1</v>
      </c>
      <c r="U29" s="10" t="str" cm="1">
        <f t="array" ref="U29:Z29">_xlfn.XLOOKUP($P29,'Raw-Restauarants'!$A:$A,'Raw-Restauarants'!$I:$N)</f>
        <v>None</v>
      </c>
      <c r="V29" s="10" t="str">
        <v>No</v>
      </c>
      <c r="W29" s="10" t="str">
        <v>Medium</v>
      </c>
      <c r="X29" s="10" t="str">
        <v>Yes</v>
      </c>
      <c r="Y29" s="10" t="str">
        <v>Closed</v>
      </c>
      <c r="Z29" s="10" t="str">
        <v>Yes</v>
      </c>
      <c r="AA29" s="10">
        <v>2</v>
      </c>
      <c r="AB29" s="10">
        <v>2</v>
      </c>
      <c r="AC29" s="10">
        <v>2</v>
      </c>
      <c r="AD29" s="10" t="str" cm="1">
        <f t="array" ref="AD29">_xlfn.IFNA(_xlfn.IFS(AND(AA29=2,AB29=2,AC29=2),W29),"not_highest_rated")</f>
        <v>Medium</v>
      </c>
      <c r="AE29" s="64" t="str">
        <f t="shared" si="0"/>
        <v>others</v>
      </c>
      <c r="AG29" t="str">
        <v>Cuernavaca</v>
      </c>
      <c r="AH29" s="22">
        <f>COUNTIFS($C$5:$C$1165,"Cuernavaca",$O$5:$O$1165,"Low")</f>
        <v>4</v>
      </c>
      <c r="AI29">
        <f>COUNTIFS($C$5:$C$1165,"Cuernavaca",$O$5:$O$1165,"Medium")</f>
        <v>116</v>
      </c>
      <c r="AJ29">
        <f>COUNTIFS($C$5:$C$1165,"Cuernavaca",$O$5:$O$1165,"High")</f>
        <v>5</v>
      </c>
      <c r="AM29" s="34" t="str">
        <v>Cuernavaca</v>
      </c>
      <c r="AN29" s="39">
        <v>-99.221565999999996</v>
      </c>
      <c r="AO29" s="35">
        <v>18.924209999999999</v>
      </c>
      <c r="AP29" s="36">
        <f>AH29/SUM($AH$29:$AJ$29)</f>
        <v>3.2000000000000001E-2</v>
      </c>
      <c r="AQ29" s="36">
        <f>AI29/SUM($AH$29:$AJ$29)</f>
        <v>0.92800000000000005</v>
      </c>
      <c r="AR29" s="37">
        <f>AJ29/SUM($AH$29:$AJ$29)</f>
        <v>0.04</v>
      </c>
    </row>
    <row r="30" spans="1:44" ht="15.75" thickBot="1" x14ac:dyDescent="0.3">
      <c r="A30" s="63" t="s">
        <v>146</v>
      </c>
      <c r="B30" s="10">
        <f>VLOOKUP(A30,'Table for cuisine count'!$E$2:$F$139,2)</f>
        <v>1</v>
      </c>
      <c r="C30" s="10" t="str" cm="1">
        <f t="array" ref="C30:O30">_xlfn.XLOOKUP($A30,'Raw-consumers'!$A:$A,'Raw-consumers'!B:N)</f>
        <v>Ciudad Victoria</v>
      </c>
      <c r="D30" s="10" t="str">
        <v>Tamaulipas</v>
      </c>
      <c r="E30" s="10" t="str">
        <v>Mexico</v>
      </c>
      <c r="F30" s="10">
        <v>23.742408999999999</v>
      </c>
      <c r="G30" s="10">
        <v>-99.171888999999993</v>
      </c>
      <c r="H30" s="10" t="str">
        <v>No</v>
      </c>
      <c r="I30" s="10" t="str">
        <v>Abstemious</v>
      </c>
      <c r="J30" s="10" t="str">
        <v>Car</v>
      </c>
      <c r="K30" s="10" t="str">
        <v>Single</v>
      </c>
      <c r="L30" s="10" t="str">
        <v>Independent</v>
      </c>
      <c r="M30" s="10">
        <v>23</v>
      </c>
      <c r="N30" s="10">
        <v>0</v>
      </c>
      <c r="O30" s="10" t="str">
        <v>High</v>
      </c>
      <c r="P30" s="10">
        <v>132733</v>
      </c>
      <c r="Q30" s="10" t="str">
        <f>IFERROR(_xlfn.XLOOKUP('Final Table'!$P30,'Raw-restaurant_cuisines'!A:A,'Raw-restaurant_cuisines'!B:B),"not specified")</f>
        <v>Pizzeria</v>
      </c>
      <c r="R30" s="10" t="str">
        <f>_xlfn.XLOOKUP($P30,'Raw-Restauarants'!$A:$A,'Raw-Restauarants'!B:B)</f>
        <v>Little Caesars</v>
      </c>
      <c r="S30" s="10" t="str">
        <f>_xlfn.XLOOKUP($P30,'Raw-Restauarants'!$A:$A,'Raw-Restauarants'!$C:$C)</f>
        <v>Ciudad Victoria</v>
      </c>
      <c r="T30" s="10">
        <f>IFERROR(_xlfn.XLOOKUP(P30,'Table for cuisine count'!K:K,'Table for cuisine count'!L:L),"not specified")</f>
        <v>1</v>
      </c>
      <c r="U30" s="10" t="str" cm="1">
        <f t="array" ref="U30:Z30">_xlfn.XLOOKUP($P30,'Raw-Restauarants'!$A:$A,'Raw-Restauarants'!$I:$N)</f>
        <v>None</v>
      </c>
      <c r="V30" s="10" t="str">
        <v>No</v>
      </c>
      <c r="W30" s="10" t="str">
        <v>Medium</v>
      </c>
      <c r="X30" s="10" t="str">
        <v>Yes</v>
      </c>
      <c r="Y30" s="10" t="str">
        <v>Closed</v>
      </c>
      <c r="Z30" s="10" t="str">
        <v>Yes</v>
      </c>
      <c r="AA30" s="10">
        <v>2</v>
      </c>
      <c r="AB30" s="10">
        <v>2</v>
      </c>
      <c r="AC30" s="10">
        <v>2</v>
      </c>
      <c r="AD30" s="10" t="str" cm="1">
        <f t="array" ref="AD30">_xlfn.IFNA(_xlfn.IFS(AND(AA30=2,AB30=2,AC30=2),W30),"not_highest_rated")</f>
        <v>Medium</v>
      </c>
      <c r="AE30" s="64" t="str">
        <f t="shared" si="0"/>
        <v>others</v>
      </c>
      <c r="AG30" t="str">
        <v>Jiutepec</v>
      </c>
      <c r="AH30">
        <f>COUNTIFS($C$5:$C$1165,"Jiutepec",$O$5:$O$1165,"Low")</f>
        <v>5</v>
      </c>
      <c r="AI30">
        <f>COUNTIFS($C$5:$C$1165,"Jiutepec",$O$5:$O$1165,"Medium")</f>
        <v>34</v>
      </c>
      <c r="AJ30">
        <f>COUNTIFS($C$5:$C$1165,"Jiutepec",$O$5:$O$1165,"High")</f>
        <v>0</v>
      </c>
      <c r="AM30" s="40" t="str">
        <v>Jiutepec</v>
      </c>
      <c r="AN30" s="41">
        <v>-99.177779999999998</v>
      </c>
      <c r="AO30" s="41">
        <v>18.88139</v>
      </c>
      <c r="AP30" s="42">
        <f>AH30/SUM($AH$30:$AJ$30)</f>
        <v>0.12820512820512819</v>
      </c>
      <c r="AQ30" s="42">
        <f>AI30/SUM($AH$30:$AJ$30)</f>
        <v>0.87179487179487181</v>
      </c>
      <c r="AR30" s="43">
        <f>AJ30/SUM($AH$30:$AJ$30)</f>
        <v>0</v>
      </c>
    </row>
    <row r="31" spans="1:44" ht="15.75" thickBot="1" x14ac:dyDescent="0.3">
      <c r="A31" s="63" t="s">
        <v>82</v>
      </c>
      <c r="B31" s="10">
        <f>VLOOKUP(A31,'Table for cuisine count'!$E$2:$F$139,2)</f>
        <v>1</v>
      </c>
      <c r="C31" s="10" t="str" cm="1">
        <f t="array" ref="C31:O31">_xlfn.XLOOKUP($A31,'Raw-consumers'!$A:$A,'Raw-consumers'!B:N)</f>
        <v>Cuernavaca</v>
      </c>
      <c r="D31" s="10" t="str">
        <v>Morelos</v>
      </c>
      <c r="E31" s="10" t="str">
        <v>Mexico</v>
      </c>
      <c r="F31" s="10">
        <v>18.95298</v>
      </c>
      <c r="G31" s="10">
        <v>-99.260789000000003</v>
      </c>
      <c r="H31" s="10" t="str">
        <v>Yes</v>
      </c>
      <c r="I31" s="10" t="str">
        <v>Social Drinker</v>
      </c>
      <c r="J31" s="10" t="str">
        <v>Car</v>
      </c>
      <c r="K31" s="10" t="str">
        <v>Married</v>
      </c>
      <c r="L31" s="10" t="str">
        <v>Kids</v>
      </c>
      <c r="M31" s="10">
        <v>43</v>
      </c>
      <c r="N31" s="10" t="str">
        <v>Employed</v>
      </c>
      <c r="O31" s="10" t="str">
        <v>Medium</v>
      </c>
      <c r="P31" s="10">
        <v>135088</v>
      </c>
      <c r="Q31" s="10" t="str">
        <f>IFERROR(_xlfn.XLOOKUP('Final Table'!$P31,'Raw-restaurant_cuisines'!A:A,'Raw-restaurant_cuisines'!B:B),"not specified")</f>
        <v>Cafeteria</v>
      </c>
      <c r="R31" s="10" t="str">
        <f>_xlfn.XLOOKUP($P31,'Raw-Restauarants'!$A:$A,'Raw-Restauarants'!B:B)</f>
        <v>Cafeteria Cenidet</v>
      </c>
      <c r="S31" s="10" t="str">
        <f>_xlfn.XLOOKUP($P31,'Raw-Restauarants'!$A:$A,'Raw-Restauarants'!$C:$C)</f>
        <v>Cuernavaca</v>
      </c>
      <c r="T31" s="10">
        <f>IFERROR(_xlfn.XLOOKUP(P31,'Table for cuisine count'!K:K,'Table for cuisine count'!L:L),"not specified")</f>
        <v>1</v>
      </c>
      <c r="U31" s="10" t="str" cm="1">
        <f t="array" ref="U31:Z31">_xlfn.XLOOKUP($P31,'Raw-Restauarants'!$A:$A,'Raw-Restauarants'!$I:$N)</f>
        <v>None</v>
      </c>
      <c r="V31" s="10" t="str">
        <v>No</v>
      </c>
      <c r="W31" s="10" t="str">
        <v>Low</v>
      </c>
      <c r="X31" s="10" t="str">
        <v>No</v>
      </c>
      <c r="Y31" s="10" t="str">
        <v>Closed</v>
      </c>
      <c r="Z31" s="10" t="str">
        <v>Public</v>
      </c>
      <c r="AA31" s="10">
        <v>2</v>
      </c>
      <c r="AB31" s="10">
        <v>2</v>
      </c>
      <c r="AC31" s="10">
        <v>2</v>
      </c>
      <c r="AD31" s="10" t="str" cm="1">
        <f t="array" ref="AD31">_xlfn.IFNA(_xlfn.IFS(AND(AA31=2,AB31=2,AC31=2),W31),"not_highest_rated")</f>
        <v>Low</v>
      </c>
      <c r="AE31" s="64">
        <f t="shared" si="0"/>
        <v>8</v>
      </c>
    </row>
    <row r="32" spans="1:44" x14ac:dyDescent="0.25">
      <c r="A32" s="63" t="s">
        <v>82</v>
      </c>
      <c r="B32" s="10">
        <f>VLOOKUP(A32,'Table for cuisine count'!$E$2:$F$139,2)</f>
        <v>1</v>
      </c>
      <c r="C32" s="10" t="str" cm="1">
        <f t="array" ref="C32:O32">_xlfn.XLOOKUP($A32,'Raw-consumers'!$A:$A,'Raw-consumers'!B:N)</f>
        <v>Cuernavaca</v>
      </c>
      <c r="D32" s="10" t="str">
        <v>Morelos</v>
      </c>
      <c r="E32" s="10" t="str">
        <v>Mexico</v>
      </c>
      <c r="F32" s="10">
        <v>18.95298</v>
      </c>
      <c r="G32" s="10">
        <v>-99.260789000000003</v>
      </c>
      <c r="H32" s="10" t="str">
        <v>Yes</v>
      </c>
      <c r="I32" s="10" t="str">
        <v>Social Drinker</v>
      </c>
      <c r="J32" s="10" t="str">
        <v>Car</v>
      </c>
      <c r="K32" s="10" t="str">
        <v>Married</v>
      </c>
      <c r="L32" s="10" t="str">
        <v>Kids</v>
      </c>
      <c r="M32" s="10">
        <v>43</v>
      </c>
      <c r="N32" s="10" t="str">
        <v>Employed</v>
      </c>
      <c r="O32" s="10" t="str">
        <v>Medium</v>
      </c>
      <c r="P32" s="10">
        <v>132583</v>
      </c>
      <c r="Q32" s="10" t="str">
        <f>IFERROR(_xlfn.XLOOKUP('Final Table'!$P32,'Raw-restaurant_cuisines'!A:A,'Raw-restaurant_cuisines'!B:B),"not specified")</f>
        <v>American</v>
      </c>
      <c r="R32" s="10" t="str">
        <f>_xlfn.XLOOKUP($P32,'Raw-Restauarants'!$A:$A,'Raw-Restauarants'!B:B)</f>
        <v>McDonalds Centro</v>
      </c>
      <c r="S32" s="10" t="str">
        <f>_xlfn.XLOOKUP($P32,'Raw-Restauarants'!$A:$A,'Raw-Restauarants'!$C:$C)</f>
        <v>Cuernavaca</v>
      </c>
      <c r="T32" s="10">
        <f>IFERROR(_xlfn.XLOOKUP(P32,'Table for cuisine count'!K:K,'Table for cuisine count'!L:L),"not specified")</f>
        <v>1</v>
      </c>
      <c r="U32" s="10" t="str" cm="1">
        <f t="array" ref="U32:Z32">_xlfn.XLOOKUP($P32,'Raw-Restauarants'!$A:$A,'Raw-Restauarants'!$I:$N)</f>
        <v>None</v>
      </c>
      <c r="V32" s="10" t="str">
        <v>No</v>
      </c>
      <c r="W32" s="10" t="str">
        <v>Low</v>
      </c>
      <c r="X32" s="10" t="str">
        <v>Yes</v>
      </c>
      <c r="Y32" s="10" t="str">
        <v>Closed</v>
      </c>
      <c r="Z32" s="10" t="str">
        <v>None</v>
      </c>
      <c r="AA32" s="10">
        <v>1</v>
      </c>
      <c r="AB32" s="10">
        <v>2</v>
      </c>
      <c r="AC32" s="10">
        <v>1</v>
      </c>
      <c r="AD32" s="10" t="str" cm="1">
        <f t="array" ref="AD32">_xlfn.IFNA(_xlfn.IFS(AND(AA32=2,AB32=2,AC32=2),W32),"not_highest_rated")</f>
        <v>not_highest_rated</v>
      </c>
      <c r="AE32" s="64">
        <f t="shared" si="0"/>
        <v>8</v>
      </c>
      <c r="AG32" s="46" t="s">
        <v>464</v>
      </c>
      <c r="AH32" s="47" t="s">
        <v>26</v>
      </c>
      <c r="AI32" s="47" t="s">
        <v>23</v>
      </c>
      <c r="AJ32" s="48" t="s">
        <v>80</v>
      </c>
    </row>
    <row r="33" spans="1:37" x14ac:dyDescent="0.25">
      <c r="A33" s="63" t="s">
        <v>109</v>
      </c>
      <c r="B33" s="10">
        <f>VLOOKUP(A33,'Table for cuisine count'!$E$2:$F$139,2)</f>
        <v>1</v>
      </c>
      <c r="C33" s="10" t="str" cm="1">
        <f t="array" ref="C33:O33">_xlfn.XLOOKUP($A33,'Raw-consumers'!$A:$A,'Raw-consumers'!B:N)</f>
        <v>Ciudad Victoria</v>
      </c>
      <c r="D33" s="10" t="str">
        <v>Tamaulipas</v>
      </c>
      <c r="E33" s="10" t="str">
        <v>Mexico</v>
      </c>
      <c r="F33" s="10">
        <v>23.753236999999999</v>
      </c>
      <c r="G33" s="10">
        <v>-99.166867999999994</v>
      </c>
      <c r="H33" s="10" t="str">
        <v>No</v>
      </c>
      <c r="I33" s="10" t="str">
        <v>Casual Drinker</v>
      </c>
      <c r="J33" s="10" t="str">
        <v>Public</v>
      </c>
      <c r="K33" s="10" t="str">
        <v>Single</v>
      </c>
      <c r="L33" s="10" t="str">
        <v>Independent</v>
      </c>
      <c r="M33" s="10">
        <v>21</v>
      </c>
      <c r="N33" s="10" t="str">
        <v>Student</v>
      </c>
      <c r="O33" s="10" t="str">
        <v>Low</v>
      </c>
      <c r="P33" s="10">
        <v>132608</v>
      </c>
      <c r="Q33" s="10" t="str">
        <f>IFERROR(_xlfn.XLOOKUP('Final Table'!$P33,'Raw-restaurant_cuisines'!A:A,'Raw-restaurant_cuisines'!B:B),"not specified")</f>
        <v>Mexican</v>
      </c>
      <c r="R33" s="10" t="str">
        <f>_xlfn.XLOOKUP($P33,'Raw-Restauarants'!$A:$A,'Raw-Restauarants'!B:B)</f>
        <v>Hamburguesas La Perica</v>
      </c>
      <c r="S33" s="10" t="str">
        <f>_xlfn.XLOOKUP($P33,'Raw-Restauarants'!$A:$A,'Raw-Restauarants'!$C:$C)</f>
        <v>Ciudad Victoria</v>
      </c>
      <c r="T33" s="10">
        <f>IFERROR(_xlfn.XLOOKUP(P33,'Table for cuisine count'!K:K,'Table for cuisine count'!L:L),"not specified")</f>
        <v>1</v>
      </c>
      <c r="U33" s="10" t="str" cm="1">
        <f t="array" ref="U33:Z33">_xlfn.XLOOKUP($P33,'Raw-Restauarants'!$A:$A,'Raw-Restauarants'!$I:$N)</f>
        <v>None</v>
      </c>
      <c r="V33" s="10" t="str">
        <v>Yes</v>
      </c>
      <c r="W33" s="10" t="str">
        <v>Low</v>
      </c>
      <c r="X33" s="10" t="str">
        <v>Yes</v>
      </c>
      <c r="Y33" s="10" t="str">
        <v>Open</v>
      </c>
      <c r="Z33" s="10" t="str">
        <v>Public</v>
      </c>
      <c r="AA33" s="10">
        <v>2</v>
      </c>
      <c r="AB33" s="10">
        <v>2</v>
      </c>
      <c r="AC33" s="10">
        <v>1</v>
      </c>
      <c r="AD33" s="10" t="str" cm="1">
        <f t="array" ref="AD33">_xlfn.IFNA(_xlfn.IFS(AND(AA33=2,AB33=2,AC33=2),W33),"not_highest_rated")</f>
        <v>not_highest_rated</v>
      </c>
      <c r="AE33" s="64">
        <f t="shared" si="0"/>
        <v>1</v>
      </c>
      <c r="AG33" s="6" t="str" cm="1">
        <f t="array" ref="AG33:AG36">_xlfn.UNIQUE(C5:C1165)</f>
        <v>San Luis Potosi</v>
      </c>
      <c r="AH33" s="18">
        <f>AH27/SUM($AH$27:$AJ$27)</f>
        <v>0.35606060606060608</v>
      </c>
      <c r="AI33" s="18">
        <f>AI27/SUM($AH$27:$AJ$27)</f>
        <v>0.60101010101010099</v>
      </c>
      <c r="AJ33" s="14">
        <f>AJ27/SUM($AH$27:$AJ$27)</f>
        <v>4.2929292929292928E-2</v>
      </c>
    </row>
    <row r="34" spans="1:37" x14ac:dyDescent="0.25">
      <c r="A34" s="63" t="s">
        <v>109</v>
      </c>
      <c r="B34" s="10">
        <f>VLOOKUP(A34,'Table for cuisine count'!$E$2:$F$139,2)</f>
        <v>1</v>
      </c>
      <c r="C34" s="10" t="str" cm="1">
        <f t="array" ref="C34:O34">_xlfn.XLOOKUP($A34,'Raw-consumers'!$A:$A,'Raw-consumers'!B:N)</f>
        <v>Ciudad Victoria</v>
      </c>
      <c r="D34" s="10" t="str">
        <v>Tamaulipas</v>
      </c>
      <c r="E34" s="10" t="str">
        <v>Mexico</v>
      </c>
      <c r="F34" s="10">
        <v>23.753236999999999</v>
      </c>
      <c r="G34" s="10">
        <v>-99.166867999999994</v>
      </c>
      <c r="H34" s="10" t="str">
        <v>No</v>
      </c>
      <c r="I34" s="10" t="str">
        <v>Casual Drinker</v>
      </c>
      <c r="J34" s="10" t="str">
        <v>Public</v>
      </c>
      <c r="K34" s="10" t="str">
        <v>Single</v>
      </c>
      <c r="L34" s="10" t="str">
        <v>Independent</v>
      </c>
      <c r="M34" s="10">
        <v>21</v>
      </c>
      <c r="N34" s="10" t="str">
        <v>Student</v>
      </c>
      <c r="O34" s="10" t="str">
        <v>Low</v>
      </c>
      <c r="P34" s="10">
        <v>132609</v>
      </c>
      <c r="Q34" s="10" t="str">
        <f>IFERROR(_xlfn.XLOOKUP('Final Table'!$P34,'Raw-restaurant_cuisines'!A:A,'Raw-restaurant_cuisines'!B:B),"not specified")</f>
        <v>Fast Food</v>
      </c>
      <c r="R34" s="10" t="str">
        <f>_xlfn.XLOOKUP($P34,'Raw-Restauarants'!$A:$A,'Raw-Restauarants'!B:B)</f>
        <v>Pollo Frito Buenos Aires</v>
      </c>
      <c r="S34" s="10" t="str">
        <f>_xlfn.XLOOKUP($P34,'Raw-Restauarants'!$A:$A,'Raw-Restauarants'!$C:$C)</f>
        <v>Ciudad Victoria</v>
      </c>
      <c r="T34" s="10">
        <f>IFERROR(_xlfn.XLOOKUP(P34,'Table for cuisine count'!K:K,'Table for cuisine count'!L:L),"not specified")</f>
        <v>1</v>
      </c>
      <c r="U34" s="10" t="str" cm="1">
        <f t="array" ref="U34:Z34">_xlfn.XLOOKUP($P34,'Raw-Restauarants'!$A:$A,'Raw-Restauarants'!$I:$N)</f>
        <v>None</v>
      </c>
      <c r="V34" s="10" t="str">
        <v>No</v>
      </c>
      <c r="W34" s="10" t="str">
        <v>Low</v>
      </c>
      <c r="X34" s="10" t="str">
        <v>Yes</v>
      </c>
      <c r="Y34" s="10" t="str">
        <v>Closed</v>
      </c>
      <c r="Z34" s="10" t="str">
        <v>Yes</v>
      </c>
      <c r="AA34" s="10">
        <v>1</v>
      </c>
      <c r="AB34" s="10">
        <v>1</v>
      </c>
      <c r="AC34" s="10">
        <v>1</v>
      </c>
      <c r="AD34" s="10" t="str" cm="1">
        <f t="array" ref="AD34">_xlfn.IFNA(_xlfn.IFS(AND(AA34=2,AB34=2,AC34=2),W34),"not_highest_rated")</f>
        <v>not_highest_rated</v>
      </c>
      <c r="AE34" s="64">
        <f t="shared" si="0"/>
        <v>1</v>
      </c>
      <c r="AG34" s="6" t="str">
        <v>Ciudad Victoria</v>
      </c>
      <c r="AH34" s="18">
        <f>AH28/SUM($AH$28:$AJ$28)</f>
        <v>0.18382352941176472</v>
      </c>
      <c r="AI34" s="18">
        <f>AI28/SUM($AH$28:$AJ$28)</f>
        <v>0.79411764705882348</v>
      </c>
      <c r="AJ34" s="14">
        <f>AJ28/SUM($AH$28:$AJ$28)</f>
        <v>2.2058823529411766E-2</v>
      </c>
    </row>
    <row r="35" spans="1:37" x14ac:dyDescent="0.25">
      <c r="A35" s="63" t="s">
        <v>109</v>
      </c>
      <c r="B35" s="10">
        <f>VLOOKUP(A35,'Table for cuisine count'!$E$2:$F$139,2)</f>
        <v>1</v>
      </c>
      <c r="C35" s="10" t="str" cm="1">
        <f t="array" ref="C35:O35">_xlfn.XLOOKUP($A35,'Raw-consumers'!$A:$A,'Raw-consumers'!B:N)</f>
        <v>Ciudad Victoria</v>
      </c>
      <c r="D35" s="10" t="str">
        <v>Tamaulipas</v>
      </c>
      <c r="E35" s="10" t="str">
        <v>Mexico</v>
      </c>
      <c r="F35" s="10">
        <v>23.753236999999999</v>
      </c>
      <c r="G35" s="10">
        <v>-99.166867999999994</v>
      </c>
      <c r="H35" s="10" t="str">
        <v>No</v>
      </c>
      <c r="I35" s="10" t="str">
        <v>Casual Drinker</v>
      </c>
      <c r="J35" s="10" t="str">
        <v>Public</v>
      </c>
      <c r="K35" s="10" t="str">
        <v>Single</v>
      </c>
      <c r="L35" s="10" t="str">
        <v>Independent</v>
      </c>
      <c r="M35" s="10">
        <v>21</v>
      </c>
      <c r="N35" s="10" t="str">
        <v>Student</v>
      </c>
      <c r="O35" s="10" t="str">
        <v>Low</v>
      </c>
      <c r="P35" s="10">
        <v>132613</v>
      </c>
      <c r="Q35" s="10" t="str">
        <f>IFERROR(_xlfn.XLOOKUP('Final Table'!$P35,'Raw-restaurant_cuisines'!A:A,'Raw-restaurant_cuisines'!B:B),"not specified")</f>
        <v>Mexican</v>
      </c>
      <c r="R35" s="10" t="str">
        <f>_xlfn.XLOOKUP($P35,'Raw-Restauarants'!$A:$A,'Raw-Restauarants'!B:B)</f>
        <v>Carnitas Mata</v>
      </c>
      <c r="S35" s="10" t="str">
        <f>_xlfn.XLOOKUP($P35,'Raw-Restauarants'!$A:$A,'Raw-Restauarants'!$C:$C)</f>
        <v>Ciudad Victoria</v>
      </c>
      <c r="T35" s="10">
        <f>IFERROR(_xlfn.XLOOKUP(P35,'Table for cuisine count'!K:K,'Table for cuisine count'!L:L),"not specified")</f>
        <v>1</v>
      </c>
      <c r="U35" s="10" t="str" cm="1">
        <f t="array" ref="U35:Z35">_xlfn.XLOOKUP($P35,'Raw-Restauarants'!$A:$A,'Raw-Restauarants'!$I:$N)</f>
        <v>None</v>
      </c>
      <c r="V35" s="10" t="str">
        <v>Yes</v>
      </c>
      <c r="W35" s="10" t="str">
        <v>Medium</v>
      </c>
      <c r="X35" s="10" t="str">
        <v>Yes</v>
      </c>
      <c r="Y35" s="10" t="str">
        <v>Closed</v>
      </c>
      <c r="Z35" s="10" t="str">
        <v>Yes</v>
      </c>
      <c r="AA35" s="10">
        <v>1</v>
      </c>
      <c r="AB35" s="10">
        <v>1</v>
      </c>
      <c r="AC35" s="10">
        <v>0</v>
      </c>
      <c r="AD35" s="10" t="str" cm="1">
        <f t="array" ref="AD35">_xlfn.IFNA(_xlfn.IFS(AND(AA35=2,AB35=2,AC35=2),W35),"not_highest_rated")</f>
        <v>not_highest_rated</v>
      </c>
      <c r="AE35" s="64">
        <f t="shared" si="0"/>
        <v>1</v>
      </c>
      <c r="AG35" s="6" t="str">
        <v>Cuernavaca</v>
      </c>
      <c r="AH35" s="18">
        <f>AH29/SUM($AH$29:$AJ$29)</f>
        <v>3.2000000000000001E-2</v>
      </c>
      <c r="AI35" s="18">
        <f>AI29/SUM($AH$29:$AJ$29)</f>
        <v>0.92800000000000005</v>
      </c>
      <c r="AJ35" s="14">
        <f>AJ29/SUM($AH$29:$AJ$29)</f>
        <v>0.04</v>
      </c>
    </row>
    <row r="36" spans="1:37" ht="15.75" thickBot="1" x14ac:dyDescent="0.3">
      <c r="A36" s="63" t="s">
        <v>67</v>
      </c>
      <c r="B36" s="10">
        <f>VLOOKUP(A36,'Table for cuisine count'!$E$2:$F$139,2)</f>
        <v>1</v>
      </c>
      <c r="C36" s="10" t="str" cm="1">
        <f t="array" ref="C36:O36">_xlfn.XLOOKUP($A36,'Raw-consumers'!$A:$A,'Raw-consumers'!B:N)</f>
        <v>Ciudad Victoria</v>
      </c>
      <c r="D36" s="10" t="str">
        <v>Tamaulipas</v>
      </c>
      <c r="E36" s="10" t="str">
        <v>Mexico</v>
      </c>
      <c r="F36" s="10">
        <v>23.735697999999999</v>
      </c>
      <c r="G36" s="10">
        <v>-99.159851000000003</v>
      </c>
      <c r="H36" s="10" t="str">
        <v>No</v>
      </c>
      <c r="I36" s="10" t="str">
        <v>Abstemious</v>
      </c>
      <c r="J36" s="10">
        <v>0</v>
      </c>
      <c r="K36" s="10" t="str">
        <v>Married</v>
      </c>
      <c r="L36" s="10" t="str">
        <v>Kids</v>
      </c>
      <c r="M36" s="10">
        <v>20</v>
      </c>
      <c r="N36" s="10" t="str">
        <v>Unemployed</v>
      </c>
      <c r="O36" s="10" t="str">
        <v>Medium</v>
      </c>
      <c r="P36" s="10">
        <v>132663</v>
      </c>
      <c r="Q36" s="10" t="str">
        <f>IFERROR(_xlfn.XLOOKUP('Final Table'!$P36,'Raw-restaurant_cuisines'!A:A,'Raw-restaurant_cuisines'!B:B),"not specified")</f>
        <v>Mexican</v>
      </c>
      <c r="R36" s="10" t="str">
        <f>_xlfn.XLOOKUP($P36,'Raw-Restauarants'!$A:$A,'Raw-Restauarants'!B:B)</f>
        <v>Tacos Abi</v>
      </c>
      <c r="S36" s="10" t="str">
        <f>_xlfn.XLOOKUP($P36,'Raw-Restauarants'!$A:$A,'Raw-Restauarants'!$C:$C)</f>
        <v>Ciudad Victoria</v>
      </c>
      <c r="T36" s="10">
        <f>IFERROR(_xlfn.XLOOKUP(P36,'Table for cuisine count'!K:K,'Table for cuisine count'!L:L),"not specified")</f>
        <v>1</v>
      </c>
      <c r="U36" s="10" t="str" cm="1">
        <f t="array" ref="U36:Z36">_xlfn.XLOOKUP($P36,'Raw-Restauarants'!$A:$A,'Raw-Restauarants'!$I:$N)</f>
        <v>None</v>
      </c>
      <c r="V36" s="10" t="str">
        <v>No</v>
      </c>
      <c r="W36" s="10" t="str">
        <v>Low</v>
      </c>
      <c r="X36" s="10" t="str">
        <v>No</v>
      </c>
      <c r="Y36" s="10" t="str">
        <v>Closed</v>
      </c>
      <c r="Z36" s="10" t="str">
        <v>None</v>
      </c>
      <c r="AA36" s="10">
        <v>0</v>
      </c>
      <c r="AB36" s="10">
        <v>0</v>
      </c>
      <c r="AC36" s="10">
        <v>0</v>
      </c>
      <c r="AD36" s="10" t="str" cm="1">
        <f t="array" ref="AD36">_xlfn.IFNA(_xlfn.IFS(AND(AA36=2,AB36=2,AC36=2),W36),"not_highest_rated")</f>
        <v>not_highest_rated</v>
      </c>
      <c r="AE36" s="64">
        <f t="shared" si="0"/>
        <v>5</v>
      </c>
      <c r="AG36" s="8" t="str">
        <v>Jiutepec</v>
      </c>
      <c r="AH36" s="19">
        <f>AH30/SUM($AH$30:$AJ$30)</f>
        <v>0.12820512820512819</v>
      </c>
      <c r="AI36" s="19">
        <f>AI30/SUM($AH$30:$AJ$30)</f>
        <v>0.87179487179487181</v>
      </c>
      <c r="AJ36" s="17">
        <f>AJ30/SUM($AH$30:$AJ$30)</f>
        <v>0</v>
      </c>
    </row>
    <row r="37" spans="1:37" ht="15.75" thickBot="1" x14ac:dyDescent="0.3">
      <c r="A37" s="63" t="s">
        <v>67</v>
      </c>
      <c r="B37" s="10">
        <f>VLOOKUP(A37,'Table for cuisine count'!$E$2:$F$139,2)</f>
        <v>1</v>
      </c>
      <c r="C37" s="10" t="str" cm="1">
        <f t="array" ref="C37:O37">_xlfn.XLOOKUP($A37,'Raw-consumers'!$A:$A,'Raw-consumers'!B:N)</f>
        <v>Ciudad Victoria</v>
      </c>
      <c r="D37" s="10" t="str">
        <v>Tamaulipas</v>
      </c>
      <c r="E37" s="10" t="str">
        <v>Mexico</v>
      </c>
      <c r="F37" s="10">
        <v>23.735697999999999</v>
      </c>
      <c r="G37" s="10">
        <v>-99.159851000000003</v>
      </c>
      <c r="H37" s="10" t="str">
        <v>No</v>
      </c>
      <c r="I37" s="10" t="str">
        <v>Abstemious</v>
      </c>
      <c r="J37" s="10">
        <v>0</v>
      </c>
      <c r="K37" s="10" t="str">
        <v>Married</v>
      </c>
      <c r="L37" s="10" t="str">
        <v>Kids</v>
      </c>
      <c r="M37" s="10">
        <v>20</v>
      </c>
      <c r="N37" s="10" t="str">
        <v>Unemployed</v>
      </c>
      <c r="O37" s="10" t="str">
        <v>Medium</v>
      </c>
      <c r="P37" s="10">
        <v>132665</v>
      </c>
      <c r="Q37" s="10" t="str">
        <f>IFERROR(_xlfn.XLOOKUP('Final Table'!$P37,'Raw-restaurant_cuisines'!A:A,'Raw-restaurant_cuisines'!B:B),"not specified")</f>
        <v>Mexican</v>
      </c>
      <c r="R37" s="10" t="str">
        <f>_xlfn.XLOOKUP($P37,'Raw-Restauarants'!$A:$A,'Raw-Restauarants'!B:B)</f>
        <v>Tacos Correcaminos</v>
      </c>
      <c r="S37" s="10" t="str">
        <f>_xlfn.XLOOKUP($P37,'Raw-Restauarants'!$A:$A,'Raw-Restauarants'!$C:$C)</f>
        <v>Ciudad Victoria</v>
      </c>
      <c r="T37" s="10">
        <f>IFERROR(_xlfn.XLOOKUP(P37,'Table for cuisine count'!K:K,'Table for cuisine count'!L:L),"not specified")</f>
        <v>1</v>
      </c>
      <c r="U37" s="10" t="str" cm="1">
        <f t="array" ref="U37:Z37">_xlfn.XLOOKUP($P37,'Raw-Restauarants'!$A:$A,'Raw-Restauarants'!$I:$N)</f>
        <v>None</v>
      </c>
      <c r="V37" s="10" t="str">
        <v>No</v>
      </c>
      <c r="W37" s="10" t="str">
        <v>Low</v>
      </c>
      <c r="X37" s="10" t="str">
        <v>No</v>
      </c>
      <c r="Y37" s="10" t="str">
        <v>Closed</v>
      </c>
      <c r="Z37" s="10" t="str">
        <v>None</v>
      </c>
      <c r="AA37" s="10">
        <v>0</v>
      </c>
      <c r="AB37" s="10">
        <v>0</v>
      </c>
      <c r="AC37" s="10">
        <v>0</v>
      </c>
      <c r="AD37" s="10" t="str" cm="1">
        <f t="array" ref="AD37">_xlfn.IFNA(_xlfn.IFS(AND(AA37=2,AB37=2,AC37=2),W37),"not_highest_rated")</f>
        <v>not_highest_rated</v>
      </c>
      <c r="AE37" s="64">
        <f t="shared" si="0"/>
        <v>5</v>
      </c>
    </row>
    <row r="38" spans="1:37" x14ac:dyDescent="0.25">
      <c r="A38" s="63" t="s">
        <v>67</v>
      </c>
      <c r="B38" s="10">
        <f>VLOOKUP(A38,'Table for cuisine count'!$E$2:$F$139,2)</f>
        <v>1</v>
      </c>
      <c r="C38" s="10" t="str" cm="1">
        <f t="array" ref="C38:O38">_xlfn.XLOOKUP($A38,'Raw-consumers'!$A:$A,'Raw-consumers'!B:N)</f>
        <v>Ciudad Victoria</v>
      </c>
      <c r="D38" s="10" t="str">
        <v>Tamaulipas</v>
      </c>
      <c r="E38" s="10" t="str">
        <v>Mexico</v>
      </c>
      <c r="F38" s="10">
        <v>23.735697999999999</v>
      </c>
      <c r="G38" s="10">
        <v>-99.159851000000003</v>
      </c>
      <c r="H38" s="10" t="str">
        <v>No</v>
      </c>
      <c r="I38" s="10" t="str">
        <v>Abstemious</v>
      </c>
      <c r="J38" s="10">
        <v>0</v>
      </c>
      <c r="K38" s="10" t="str">
        <v>Married</v>
      </c>
      <c r="L38" s="10" t="str">
        <v>Kids</v>
      </c>
      <c r="M38" s="10">
        <v>20</v>
      </c>
      <c r="N38" s="10" t="str">
        <v>Unemployed</v>
      </c>
      <c r="O38" s="10" t="str">
        <v>Medium</v>
      </c>
      <c r="P38" s="10">
        <v>132668</v>
      </c>
      <c r="Q38" s="10" t="str">
        <f>IFERROR(_xlfn.XLOOKUP('Final Table'!$P38,'Raw-restaurant_cuisines'!A:A,'Raw-restaurant_cuisines'!B:B),"not specified")</f>
        <v>Mexican</v>
      </c>
      <c r="R38" s="10" t="str">
        <f>_xlfn.XLOOKUP($P38,'Raw-Restauarants'!$A:$A,'Raw-Restauarants'!B:B)</f>
        <v>Tacos El Guero</v>
      </c>
      <c r="S38" s="10" t="str">
        <f>_xlfn.XLOOKUP($P38,'Raw-Restauarants'!$A:$A,'Raw-Restauarants'!$C:$C)</f>
        <v>Ciudad Victoria</v>
      </c>
      <c r="T38" s="10">
        <f>IFERROR(_xlfn.XLOOKUP(P38,'Table for cuisine count'!K:K,'Table for cuisine count'!L:L),"not specified")</f>
        <v>1</v>
      </c>
      <c r="U38" s="10" t="str" cm="1">
        <f t="array" ref="U38:Z38">_xlfn.XLOOKUP($P38,'Raw-Restauarants'!$A:$A,'Raw-Restauarants'!$I:$N)</f>
        <v>None</v>
      </c>
      <c r="V38" s="10" t="str">
        <v>No</v>
      </c>
      <c r="W38" s="10" t="str">
        <v>Low</v>
      </c>
      <c r="X38" s="10" t="str">
        <v>No</v>
      </c>
      <c r="Y38" s="10" t="str">
        <v>Closed</v>
      </c>
      <c r="Z38" s="10" t="str">
        <v>None</v>
      </c>
      <c r="AA38" s="10">
        <v>0</v>
      </c>
      <c r="AB38" s="10">
        <v>0</v>
      </c>
      <c r="AC38" s="10">
        <v>0</v>
      </c>
      <c r="AD38" s="10" t="str" cm="1">
        <f t="array" ref="AD38">_xlfn.IFNA(_xlfn.IFS(AND(AA38=2,AB38=2,AC38=2),W38),"not_highest_rated")</f>
        <v>not_highest_rated</v>
      </c>
      <c r="AE38" s="64">
        <f t="shared" si="0"/>
        <v>5</v>
      </c>
      <c r="AG38" s="4"/>
      <c r="AH38" s="80" t="s">
        <v>448</v>
      </c>
      <c r="AI38" s="80"/>
      <c r="AJ38" s="80"/>
      <c r="AK38" s="81"/>
    </row>
    <row r="39" spans="1:37" x14ac:dyDescent="0.25">
      <c r="A39" s="63" t="s">
        <v>121</v>
      </c>
      <c r="B39" s="10">
        <f>VLOOKUP(A39,'Table for cuisine count'!$E$2:$F$139,2)</f>
        <v>1</v>
      </c>
      <c r="C39" s="10" t="str" cm="1">
        <f t="array" ref="C39:O39">_xlfn.XLOOKUP($A39,'Raw-consumers'!$A:$A,'Raw-consumers'!B:N)</f>
        <v>Ciudad Victoria</v>
      </c>
      <c r="D39" s="10" t="str">
        <v>Tamaulipas</v>
      </c>
      <c r="E39" s="10" t="str">
        <v>Mexico</v>
      </c>
      <c r="F39" s="10">
        <v>23.753060999999999</v>
      </c>
      <c r="G39" s="10">
        <v>-99.166094999999999</v>
      </c>
      <c r="H39" s="10" t="str">
        <v>Yes</v>
      </c>
      <c r="I39" s="10" t="str">
        <v>Abstemious</v>
      </c>
      <c r="J39" s="10" t="str">
        <v>Public</v>
      </c>
      <c r="K39" s="10" t="str">
        <v>Single</v>
      </c>
      <c r="L39" s="10">
        <v>0</v>
      </c>
      <c r="M39" s="10">
        <v>23</v>
      </c>
      <c r="N39" s="10" t="str">
        <v>Student</v>
      </c>
      <c r="O39" s="10" t="str">
        <v>Medium</v>
      </c>
      <c r="P39" s="10">
        <v>132630</v>
      </c>
      <c r="Q39" s="10" t="str">
        <f>IFERROR(_xlfn.XLOOKUP('Final Table'!$P39,'Raw-restaurant_cuisines'!A:A,'Raw-restaurant_cuisines'!B:B),"not specified")</f>
        <v>Mexican</v>
      </c>
      <c r="R39" s="10" t="str">
        <f>_xlfn.XLOOKUP($P39,'Raw-Restauarants'!$A:$A,'Raw-Restauarants'!B:B)</f>
        <v>Palomo Tec</v>
      </c>
      <c r="S39" s="10" t="str">
        <f>_xlfn.XLOOKUP($P39,'Raw-Restauarants'!$A:$A,'Raw-Restauarants'!$C:$C)</f>
        <v>Ciudad Victoria</v>
      </c>
      <c r="T39" s="10">
        <f>IFERROR(_xlfn.XLOOKUP(P39,'Table for cuisine count'!K:K,'Table for cuisine count'!L:L),"not specified")</f>
        <v>1</v>
      </c>
      <c r="U39" s="10" t="str" cm="1">
        <f t="array" ref="U39:Z39">_xlfn.XLOOKUP($P39,'Raw-Restauarants'!$A:$A,'Raw-Restauarants'!$I:$N)</f>
        <v>None</v>
      </c>
      <c r="V39" s="10" t="str">
        <v>No</v>
      </c>
      <c r="W39" s="10" t="str">
        <v>Low</v>
      </c>
      <c r="X39" s="10" t="str">
        <v>No</v>
      </c>
      <c r="Y39" s="10" t="str">
        <v>Closed</v>
      </c>
      <c r="Z39" s="10" t="str">
        <v>None</v>
      </c>
      <c r="AA39" s="10">
        <v>1</v>
      </c>
      <c r="AB39" s="10">
        <v>1</v>
      </c>
      <c r="AC39" s="10">
        <v>1</v>
      </c>
      <c r="AD39" s="10" t="str" cm="1">
        <f t="array" ref="AD39">_xlfn.IFNA(_xlfn.IFS(AND(AA39=2,AB39=2,AC39=2),W39),"not_highest_rated")</f>
        <v>not_highest_rated</v>
      </c>
      <c r="AE39" s="64">
        <f t="shared" si="0"/>
        <v>2</v>
      </c>
      <c r="AG39" s="6"/>
      <c r="AH39" t="str" cm="1">
        <f t="array" ref="AH39:AK39">TRANSPOSE(_xlfn.UNIQUE(Z5:Z1165))</f>
        <v>Public</v>
      </c>
      <c r="AI39" t="str">
        <v>None</v>
      </c>
      <c r="AJ39" t="str">
        <v>Yes</v>
      </c>
      <c r="AK39" s="7" t="str">
        <v>Valet</v>
      </c>
    </row>
    <row r="40" spans="1:37" x14ac:dyDescent="0.25">
      <c r="A40" s="63" t="s">
        <v>59</v>
      </c>
      <c r="B40" s="10">
        <f>VLOOKUP(A40,'Table for cuisine count'!$E$2:$F$139,2)</f>
        <v>1</v>
      </c>
      <c r="C40" s="10" t="str" cm="1">
        <f t="array" ref="C40:O40">_xlfn.XLOOKUP($A40,'Raw-consumers'!$A:$A,'Raw-consumers'!B:N)</f>
        <v>Ciudad Victoria</v>
      </c>
      <c r="D40" s="10" t="str">
        <v>Tamaulipas</v>
      </c>
      <c r="E40" s="10" t="str">
        <v>Mexico</v>
      </c>
      <c r="F40" s="10">
        <v>23.752942999999998</v>
      </c>
      <c r="G40" s="10">
        <v>-99.166589000000002</v>
      </c>
      <c r="H40" s="10" t="str">
        <v>No</v>
      </c>
      <c r="I40" s="10" t="str">
        <v>Casual Drinker</v>
      </c>
      <c r="J40" s="10" t="str">
        <v>Car</v>
      </c>
      <c r="K40" s="10" t="str">
        <v>Single</v>
      </c>
      <c r="L40" s="10" t="str">
        <v>Independent</v>
      </c>
      <c r="M40" s="10">
        <v>24</v>
      </c>
      <c r="N40" s="10" t="str">
        <v>Student</v>
      </c>
      <c r="O40" s="10" t="str">
        <v>Low</v>
      </c>
      <c r="P40" s="10">
        <v>132715</v>
      </c>
      <c r="Q40" s="10" t="str">
        <f>IFERROR(_xlfn.XLOOKUP('Final Table'!$P40,'Raw-restaurant_cuisines'!A:A,'Raw-restaurant_cuisines'!B:B),"not specified")</f>
        <v>Mexican</v>
      </c>
      <c r="R40" s="10" t="str">
        <f>_xlfn.XLOOKUP($P40,'Raw-Restauarants'!$A:$A,'Raw-Restauarants'!B:B)</f>
        <v>Tacos De La Estacion</v>
      </c>
      <c r="S40" s="10" t="str">
        <f>_xlfn.XLOOKUP($P40,'Raw-Restauarants'!$A:$A,'Raw-Restauarants'!$C:$C)</f>
        <v>Ciudad Victoria</v>
      </c>
      <c r="T40" s="10">
        <f>IFERROR(_xlfn.XLOOKUP(P40,'Table for cuisine count'!K:K,'Table for cuisine count'!L:L),"not specified")</f>
        <v>1</v>
      </c>
      <c r="U40" s="10" t="str" cm="1">
        <f t="array" ref="U40:Z40">_xlfn.XLOOKUP($P40,'Raw-Restauarants'!$A:$A,'Raw-Restauarants'!$I:$N)</f>
        <v>None</v>
      </c>
      <c r="V40" s="10" t="str">
        <v>No</v>
      </c>
      <c r="W40" s="10" t="str">
        <v>Low</v>
      </c>
      <c r="X40" s="10" t="str">
        <v>No</v>
      </c>
      <c r="Y40" s="10" t="str">
        <v>Open</v>
      </c>
      <c r="Z40" s="10" t="str">
        <v>None</v>
      </c>
      <c r="AA40" s="10">
        <v>0</v>
      </c>
      <c r="AB40" s="10">
        <v>0</v>
      </c>
      <c r="AC40" s="10">
        <v>0</v>
      </c>
      <c r="AD40" s="10" t="str" cm="1">
        <f t="array" ref="AD40">_xlfn.IFNA(_xlfn.IFS(AND(AA40=2,AB40=2,AC40=2),W40),"not_highest_rated")</f>
        <v>not_highest_rated</v>
      </c>
      <c r="AE40" s="64">
        <f t="shared" si="0"/>
        <v>1</v>
      </c>
      <c r="AG40" s="6" t="s">
        <v>451</v>
      </c>
      <c r="AH40" cm="1">
        <f t="array" ref="AH40:AK40">AVERAGEIFS(AA5:AA1165,$Z$5:$Z$1165,_xlfn.ANCHORARRAY(AH39))</f>
        <v>1.1483516483516483</v>
      </c>
      <c r="AI40">
        <v>1.2032085561497325</v>
      </c>
      <c r="AJ40">
        <v>1.2082262210796915</v>
      </c>
      <c r="AK40" s="30">
        <v>1.3448275862068966</v>
      </c>
    </row>
    <row r="41" spans="1:37" ht="15.75" thickBot="1" x14ac:dyDescent="0.3">
      <c r="A41" s="63" t="s">
        <v>59</v>
      </c>
      <c r="B41" s="10">
        <f>VLOOKUP(A41,'Table for cuisine count'!$E$2:$F$139,2)</f>
        <v>1</v>
      </c>
      <c r="C41" s="10" t="str" cm="1">
        <f t="array" ref="C41:O41">_xlfn.XLOOKUP($A41,'Raw-consumers'!$A:$A,'Raw-consumers'!B:N)</f>
        <v>Ciudad Victoria</v>
      </c>
      <c r="D41" s="10" t="str">
        <v>Tamaulipas</v>
      </c>
      <c r="E41" s="10" t="str">
        <v>Mexico</v>
      </c>
      <c r="F41" s="10">
        <v>23.752942999999998</v>
      </c>
      <c r="G41" s="10">
        <v>-99.166589000000002</v>
      </c>
      <c r="H41" s="10" t="str">
        <v>No</v>
      </c>
      <c r="I41" s="10" t="str">
        <v>Casual Drinker</v>
      </c>
      <c r="J41" s="10" t="str">
        <v>Car</v>
      </c>
      <c r="K41" s="10" t="str">
        <v>Single</v>
      </c>
      <c r="L41" s="10" t="str">
        <v>Independent</v>
      </c>
      <c r="M41" s="10">
        <v>24</v>
      </c>
      <c r="N41" s="10" t="str">
        <v>Student</v>
      </c>
      <c r="O41" s="10" t="str">
        <v>Low</v>
      </c>
      <c r="P41" s="10">
        <v>132717</v>
      </c>
      <c r="Q41" s="10" t="str">
        <f>IFERROR(_xlfn.XLOOKUP('Final Table'!$P41,'Raw-restaurant_cuisines'!A:A,'Raw-restaurant_cuisines'!B:B),"not specified")</f>
        <v>Fast Food</v>
      </c>
      <c r="R41" s="10" t="str">
        <f>_xlfn.XLOOKUP($P41,'Raw-Restauarants'!$A:$A,'Raw-Restauarants'!B:B)</f>
        <v>Tortas Hawaii</v>
      </c>
      <c r="S41" s="10" t="str">
        <f>_xlfn.XLOOKUP($P41,'Raw-Restauarants'!$A:$A,'Raw-Restauarants'!$C:$C)</f>
        <v>Ciudad Victoria</v>
      </c>
      <c r="T41" s="10">
        <f>IFERROR(_xlfn.XLOOKUP(P41,'Table for cuisine count'!K:K,'Table for cuisine count'!L:L),"not specified")</f>
        <v>1</v>
      </c>
      <c r="U41" s="10" t="str" cm="1">
        <f t="array" ref="U41:Z41">_xlfn.XLOOKUP($P41,'Raw-Restauarants'!$A:$A,'Raw-Restauarants'!$I:$N)</f>
        <v>None</v>
      </c>
      <c r="V41" s="10" t="str">
        <v>No</v>
      </c>
      <c r="W41" s="10" t="str">
        <v>Medium</v>
      </c>
      <c r="X41" s="10" t="str">
        <v>No</v>
      </c>
      <c r="Y41" s="10" t="str">
        <v>Closed</v>
      </c>
      <c r="Z41" s="10" t="str">
        <v>Public</v>
      </c>
      <c r="AA41" s="10">
        <v>0</v>
      </c>
      <c r="AB41" s="10">
        <v>0</v>
      </c>
      <c r="AC41" s="10">
        <v>0</v>
      </c>
      <c r="AD41" s="10" t="str" cm="1">
        <f t="array" ref="AD41">_xlfn.IFNA(_xlfn.IFS(AND(AA41=2,AB41=2,AC41=2),W41),"not_highest_rated")</f>
        <v>not_highest_rated</v>
      </c>
      <c r="AE41" s="64">
        <f t="shared" si="0"/>
        <v>1</v>
      </c>
      <c r="AG41" s="8" t="s">
        <v>455</v>
      </c>
      <c r="AH41" s="16" cm="1">
        <f t="array" ref="AH41:AK41">AVERAGEIFS(AC5:AC1165,$Z$5:$Z$1165,_xlfn.ANCHORARRAY(AH39))</f>
        <v>1.0219780219780219</v>
      </c>
      <c r="AI41" s="16">
        <v>1.0980392156862746</v>
      </c>
      <c r="AJ41" s="16">
        <v>1.0925449871465296</v>
      </c>
      <c r="AK41" s="9">
        <v>1.3448275862068966</v>
      </c>
    </row>
    <row r="42" spans="1:37" ht="15.75" thickBot="1" x14ac:dyDescent="0.3">
      <c r="A42" s="63" t="s">
        <v>121</v>
      </c>
      <c r="B42" s="10">
        <f>VLOOKUP(A42,'Table for cuisine count'!$E$2:$F$139,2)</f>
        <v>1</v>
      </c>
      <c r="C42" s="10" t="str" cm="1">
        <f t="array" ref="C42:O42">_xlfn.XLOOKUP($A42,'Raw-consumers'!$A:$A,'Raw-consumers'!B:N)</f>
        <v>Ciudad Victoria</v>
      </c>
      <c r="D42" s="10" t="str">
        <v>Tamaulipas</v>
      </c>
      <c r="E42" s="10" t="str">
        <v>Mexico</v>
      </c>
      <c r="F42" s="10">
        <v>23.753060999999999</v>
      </c>
      <c r="G42" s="10">
        <v>-99.166094999999999</v>
      </c>
      <c r="H42" s="10" t="str">
        <v>Yes</v>
      </c>
      <c r="I42" s="10" t="str">
        <v>Abstemious</v>
      </c>
      <c r="J42" s="10" t="str">
        <v>Public</v>
      </c>
      <c r="K42" s="10" t="str">
        <v>Single</v>
      </c>
      <c r="L42" s="10">
        <v>0</v>
      </c>
      <c r="M42" s="10">
        <v>23</v>
      </c>
      <c r="N42" s="10" t="str">
        <v>Student</v>
      </c>
      <c r="O42" s="10" t="str">
        <v>Medium</v>
      </c>
      <c r="P42" s="10">
        <v>132613</v>
      </c>
      <c r="Q42" s="10" t="str">
        <f>IFERROR(_xlfn.XLOOKUP('Final Table'!$P42,'Raw-restaurant_cuisines'!A:A,'Raw-restaurant_cuisines'!B:B),"not specified")</f>
        <v>Mexican</v>
      </c>
      <c r="R42" s="10" t="str">
        <f>_xlfn.XLOOKUP($P42,'Raw-Restauarants'!$A:$A,'Raw-Restauarants'!B:B)</f>
        <v>Carnitas Mata</v>
      </c>
      <c r="S42" s="10" t="str">
        <f>_xlfn.XLOOKUP($P42,'Raw-Restauarants'!$A:$A,'Raw-Restauarants'!$C:$C)</f>
        <v>Ciudad Victoria</v>
      </c>
      <c r="T42" s="10">
        <f>IFERROR(_xlfn.XLOOKUP(P42,'Table for cuisine count'!K:K,'Table for cuisine count'!L:L),"not specified")</f>
        <v>1</v>
      </c>
      <c r="U42" s="10" t="str" cm="1">
        <f t="array" ref="U42:Z42">_xlfn.XLOOKUP($P42,'Raw-Restauarants'!$A:$A,'Raw-Restauarants'!$I:$N)</f>
        <v>None</v>
      </c>
      <c r="V42" s="10" t="str">
        <v>Yes</v>
      </c>
      <c r="W42" s="10" t="str">
        <v>Medium</v>
      </c>
      <c r="X42" s="10" t="str">
        <v>Yes</v>
      </c>
      <c r="Y42" s="10" t="str">
        <v>Closed</v>
      </c>
      <c r="Z42" s="10" t="str">
        <v>Yes</v>
      </c>
      <c r="AA42" s="10">
        <v>0</v>
      </c>
      <c r="AB42" s="10">
        <v>0</v>
      </c>
      <c r="AC42" s="10">
        <v>0</v>
      </c>
      <c r="AD42" s="10" t="str" cm="1">
        <f t="array" ref="AD42">_xlfn.IFNA(_xlfn.IFS(AND(AA42=2,AB42=2,AC42=2),W42),"not_highest_rated")</f>
        <v>not_highest_rated</v>
      </c>
      <c r="AE42" s="64">
        <f t="shared" si="0"/>
        <v>2</v>
      </c>
    </row>
    <row r="43" spans="1:37" x14ac:dyDescent="0.25">
      <c r="A43" s="63" t="s">
        <v>121</v>
      </c>
      <c r="B43" s="10">
        <f>VLOOKUP(A43,'Table for cuisine count'!$E$2:$F$139,2)</f>
        <v>1</v>
      </c>
      <c r="C43" s="10" t="str" cm="1">
        <f t="array" ref="C43:O43">_xlfn.XLOOKUP($A43,'Raw-consumers'!$A:$A,'Raw-consumers'!B:N)</f>
        <v>Ciudad Victoria</v>
      </c>
      <c r="D43" s="10" t="str">
        <v>Tamaulipas</v>
      </c>
      <c r="E43" s="10" t="str">
        <v>Mexico</v>
      </c>
      <c r="F43" s="10">
        <v>23.753060999999999</v>
      </c>
      <c r="G43" s="10">
        <v>-99.166094999999999</v>
      </c>
      <c r="H43" s="10" t="str">
        <v>Yes</v>
      </c>
      <c r="I43" s="10" t="str">
        <v>Abstemious</v>
      </c>
      <c r="J43" s="10" t="str">
        <v>Public</v>
      </c>
      <c r="K43" s="10" t="str">
        <v>Single</v>
      </c>
      <c r="L43" s="10">
        <v>0</v>
      </c>
      <c r="M43" s="10">
        <v>23</v>
      </c>
      <c r="N43" s="10" t="str">
        <v>Student</v>
      </c>
      <c r="O43" s="10" t="str">
        <v>Medium</v>
      </c>
      <c r="P43" s="10">
        <v>132594</v>
      </c>
      <c r="Q43" s="10" t="str">
        <f>IFERROR(_xlfn.XLOOKUP('Final Table'!$P43,'Raw-restaurant_cuisines'!A:A,'Raw-restaurant_cuisines'!B:B),"not specified")</f>
        <v>Mexican</v>
      </c>
      <c r="R43" s="10" t="str">
        <f>_xlfn.XLOOKUP($P43,'Raw-Restauarants'!$A:$A,'Raw-Restauarants'!B:B)</f>
        <v>Tacos De Barbacoa Enfrente Del Tec</v>
      </c>
      <c r="S43" s="10" t="str">
        <f>_xlfn.XLOOKUP($P43,'Raw-Restauarants'!$A:$A,'Raw-Restauarants'!$C:$C)</f>
        <v>Ciudad Victoria</v>
      </c>
      <c r="T43" s="10">
        <f>IFERROR(_xlfn.XLOOKUP(P43,'Table for cuisine count'!K:K,'Table for cuisine count'!L:L),"not specified")</f>
        <v>1</v>
      </c>
      <c r="U43" s="10" t="str" cm="1">
        <f t="array" ref="U43:Z43">_xlfn.XLOOKUP($P43,'Raw-Restauarants'!$A:$A,'Raw-Restauarants'!$I:$N)</f>
        <v>None</v>
      </c>
      <c r="V43" s="10" t="str">
        <v>No</v>
      </c>
      <c r="W43" s="10" t="str">
        <v>Low</v>
      </c>
      <c r="X43" s="10" t="str">
        <v>No</v>
      </c>
      <c r="Y43" s="10" t="str">
        <v>Open</v>
      </c>
      <c r="Z43" s="10" t="str">
        <v>Public</v>
      </c>
      <c r="AA43" s="10">
        <v>0</v>
      </c>
      <c r="AB43" s="10">
        <v>0</v>
      </c>
      <c r="AC43" s="10">
        <v>0</v>
      </c>
      <c r="AD43" s="10" t="str" cm="1">
        <f t="array" ref="AD43">_xlfn.IFNA(_xlfn.IFS(AND(AA43=2,AB43=2,AC43=2),W43),"not_highest_rated")</f>
        <v>not_highest_rated</v>
      </c>
      <c r="AE43" s="64">
        <f t="shared" si="0"/>
        <v>2</v>
      </c>
      <c r="AG43" s="4"/>
      <c r="AH43" s="78" t="s">
        <v>449</v>
      </c>
      <c r="AI43" s="78"/>
      <c r="AJ43" s="78"/>
      <c r="AK43" s="79"/>
    </row>
    <row r="44" spans="1:37" x14ac:dyDescent="0.25">
      <c r="A44" s="63" t="s">
        <v>121</v>
      </c>
      <c r="B44" s="10">
        <f>VLOOKUP(A44,'Table for cuisine count'!$E$2:$F$139,2)</f>
        <v>1</v>
      </c>
      <c r="C44" s="10" t="str" cm="1">
        <f t="array" ref="C44:O44">_xlfn.XLOOKUP($A44,'Raw-consumers'!$A:$A,'Raw-consumers'!B:N)</f>
        <v>Ciudad Victoria</v>
      </c>
      <c r="D44" s="10" t="str">
        <v>Tamaulipas</v>
      </c>
      <c r="E44" s="10" t="str">
        <v>Mexico</v>
      </c>
      <c r="F44" s="10">
        <v>23.753060999999999</v>
      </c>
      <c r="G44" s="10">
        <v>-99.166094999999999</v>
      </c>
      <c r="H44" s="10" t="str">
        <v>Yes</v>
      </c>
      <c r="I44" s="10" t="str">
        <v>Abstemious</v>
      </c>
      <c r="J44" s="10" t="str">
        <v>Public</v>
      </c>
      <c r="K44" s="10" t="str">
        <v>Single</v>
      </c>
      <c r="L44" s="10">
        <v>0</v>
      </c>
      <c r="M44" s="10">
        <v>23</v>
      </c>
      <c r="N44" s="10" t="str">
        <v>Student</v>
      </c>
      <c r="O44" s="10" t="str">
        <v>Medium</v>
      </c>
      <c r="P44" s="10">
        <v>132608</v>
      </c>
      <c r="Q44" s="10" t="str">
        <f>IFERROR(_xlfn.XLOOKUP('Final Table'!$P44,'Raw-restaurant_cuisines'!A:A,'Raw-restaurant_cuisines'!B:B),"not specified")</f>
        <v>Mexican</v>
      </c>
      <c r="R44" s="10" t="str">
        <f>_xlfn.XLOOKUP($P44,'Raw-Restauarants'!$A:$A,'Raw-Restauarants'!B:B)</f>
        <v>Hamburguesas La Perica</v>
      </c>
      <c r="S44" s="10" t="str">
        <f>_xlfn.XLOOKUP($P44,'Raw-Restauarants'!$A:$A,'Raw-Restauarants'!$C:$C)</f>
        <v>Ciudad Victoria</v>
      </c>
      <c r="T44" s="10">
        <f>IFERROR(_xlfn.XLOOKUP(P44,'Table for cuisine count'!K:K,'Table for cuisine count'!L:L),"not specified")</f>
        <v>1</v>
      </c>
      <c r="U44" s="10" t="str" cm="1">
        <f t="array" ref="U44:Z44">_xlfn.XLOOKUP($P44,'Raw-Restauarants'!$A:$A,'Raw-Restauarants'!$I:$N)</f>
        <v>None</v>
      </c>
      <c r="V44" s="10" t="str">
        <v>Yes</v>
      </c>
      <c r="W44" s="10" t="str">
        <v>Low</v>
      </c>
      <c r="X44" s="10" t="str">
        <v>Yes</v>
      </c>
      <c r="Y44" s="10" t="str">
        <v>Open</v>
      </c>
      <c r="Z44" s="10" t="str">
        <v>Public</v>
      </c>
      <c r="AA44" s="10">
        <v>0</v>
      </c>
      <c r="AB44" s="10">
        <v>0</v>
      </c>
      <c r="AC44" s="10">
        <v>0</v>
      </c>
      <c r="AD44" s="10" t="str" cm="1">
        <f t="array" ref="AD44">_xlfn.IFNA(_xlfn.IFS(AND(AA44=2,AB44=2,AC44=2),W44),"not_highest_rated")</f>
        <v>not_highest_rated</v>
      </c>
      <c r="AE44" s="64">
        <f t="shared" si="0"/>
        <v>2</v>
      </c>
      <c r="AG44" s="6"/>
      <c r="AH44" cm="1">
        <f t="array" ref="AH44:AK44">TRANSPOSE(_xlfn._xlws.SORT(_xlfn.UNIQUE(T5:T1165)))</f>
        <v>1</v>
      </c>
      <c r="AI44">
        <v>2</v>
      </c>
      <c r="AJ44">
        <v>3</v>
      </c>
      <c r="AK44" s="7" t="str">
        <v>not specified</v>
      </c>
    </row>
    <row r="45" spans="1:37" x14ac:dyDescent="0.25">
      <c r="A45" s="63" t="s">
        <v>121</v>
      </c>
      <c r="B45" s="10">
        <f>VLOOKUP(A45,'Table for cuisine count'!$E$2:$F$139,2)</f>
        <v>1</v>
      </c>
      <c r="C45" s="10" t="str" cm="1">
        <f t="array" ref="C45:O45">_xlfn.XLOOKUP($A45,'Raw-consumers'!$A:$A,'Raw-consumers'!B:N)</f>
        <v>Ciudad Victoria</v>
      </c>
      <c r="D45" s="10" t="str">
        <v>Tamaulipas</v>
      </c>
      <c r="E45" s="10" t="str">
        <v>Mexico</v>
      </c>
      <c r="F45" s="10">
        <v>23.753060999999999</v>
      </c>
      <c r="G45" s="10">
        <v>-99.166094999999999</v>
      </c>
      <c r="H45" s="10" t="str">
        <v>Yes</v>
      </c>
      <c r="I45" s="10" t="str">
        <v>Abstemious</v>
      </c>
      <c r="J45" s="10" t="str">
        <v>Public</v>
      </c>
      <c r="K45" s="10" t="str">
        <v>Single</v>
      </c>
      <c r="L45" s="10">
        <v>0</v>
      </c>
      <c r="M45" s="10">
        <v>23</v>
      </c>
      <c r="N45" s="10" t="str">
        <v>Student</v>
      </c>
      <c r="O45" s="10" t="str">
        <v>Medium</v>
      </c>
      <c r="P45" s="10">
        <v>132609</v>
      </c>
      <c r="Q45" s="10" t="str">
        <f>IFERROR(_xlfn.XLOOKUP('Final Table'!$P45,'Raw-restaurant_cuisines'!A:A,'Raw-restaurant_cuisines'!B:B),"not specified")</f>
        <v>Fast Food</v>
      </c>
      <c r="R45" s="10" t="str">
        <f>_xlfn.XLOOKUP($P45,'Raw-Restauarants'!$A:$A,'Raw-Restauarants'!B:B)</f>
        <v>Pollo Frito Buenos Aires</v>
      </c>
      <c r="S45" s="10" t="str">
        <f>_xlfn.XLOOKUP($P45,'Raw-Restauarants'!$A:$A,'Raw-Restauarants'!$C:$C)</f>
        <v>Ciudad Victoria</v>
      </c>
      <c r="T45" s="10">
        <f>IFERROR(_xlfn.XLOOKUP(P45,'Table for cuisine count'!K:K,'Table for cuisine count'!L:L),"not specified")</f>
        <v>1</v>
      </c>
      <c r="U45" s="10" t="str" cm="1">
        <f t="array" ref="U45:Z45">_xlfn.XLOOKUP($P45,'Raw-Restauarants'!$A:$A,'Raw-Restauarants'!$I:$N)</f>
        <v>None</v>
      </c>
      <c r="V45" s="10" t="str">
        <v>No</v>
      </c>
      <c r="W45" s="10" t="str">
        <v>Low</v>
      </c>
      <c r="X45" s="10" t="str">
        <v>Yes</v>
      </c>
      <c r="Y45" s="10" t="str">
        <v>Closed</v>
      </c>
      <c r="Z45" s="10" t="str">
        <v>Yes</v>
      </c>
      <c r="AA45" s="10">
        <v>0</v>
      </c>
      <c r="AB45" s="10">
        <v>0</v>
      </c>
      <c r="AC45" s="10">
        <v>0</v>
      </c>
      <c r="AD45" s="10" t="str" cm="1">
        <f t="array" ref="AD45">_xlfn.IFNA(_xlfn.IFS(AND(AA45=2,AB45=2,AC45=2),W45),"not_highest_rated")</f>
        <v>not_highest_rated</v>
      </c>
      <c r="AE45" s="64">
        <f t="shared" si="0"/>
        <v>2</v>
      </c>
      <c r="AG45" s="6" t="s">
        <v>451</v>
      </c>
      <c r="AH45" cm="1">
        <f t="array" ref="AH45:AK45">AVERAGEIFS($AA$5:$AA$1165,$T$5:$T$1165,_xlfn.ANCHORARRAY(AH44))</f>
        <v>1.2083916083916084</v>
      </c>
      <c r="AI45">
        <v>1.2191780821917808</v>
      </c>
      <c r="AJ45">
        <v>1.3333333333333333</v>
      </c>
      <c r="AK45" s="7">
        <v>1.1631944444444444</v>
      </c>
    </row>
    <row r="46" spans="1:37" ht="15.75" thickBot="1" x14ac:dyDescent="0.3">
      <c r="A46" s="63" t="s">
        <v>121</v>
      </c>
      <c r="B46" s="10">
        <f>VLOOKUP(A46,'Table for cuisine count'!$E$2:$F$139,2)</f>
        <v>1</v>
      </c>
      <c r="C46" s="10" t="str" cm="1">
        <f t="array" ref="C46:O46">_xlfn.XLOOKUP($A46,'Raw-consumers'!$A:$A,'Raw-consumers'!B:N)</f>
        <v>Ciudad Victoria</v>
      </c>
      <c r="D46" s="10" t="str">
        <v>Tamaulipas</v>
      </c>
      <c r="E46" s="10" t="str">
        <v>Mexico</v>
      </c>
      <c r="F46" s="10">
        <v>23.753060999999999</v>
      </c>
      <c r="G46" s="10">
        <v>-99.166094999999999</v>
      </c>
      <c r="H46" s="10" t="str">
        <v>Yes</v>
      </c>
      <c r="I46" s="10" t="str">
        <v>Abstemious</v>
      </c>
      <c r="J46" s="10" t="str">
        <v>Public</v>
      </c>
      <c r="K46" s="10" t="str">
        <v>Single</v>
      </c>
      <c r="L46" s="10">
        <v>0</v>
      </c>
      <c r="M46" s="10">
        <v>23</v>
      </c>
      <c r="N46" s="10" t="str">
        <v>Student</v>
      </c>
      <c r="O46" s="10" t="str">
        <v>Medium</v>
      </c>
      <c r="P46" s="10">
        <v>132663</v>
      </c>
      <c r="Q46" s="10" t="str">
        <f>IFERROR(_xlfn.XLOOKUP('Final Table'!$P46,'Raw-restaurant_cuisines'!A:A,'Raw-restaurant_cuisines'!B:B),"not specified")</f>
        <v>Mexican</v>
      </c>
      <c r="R46" s="10" t="str">
        <f>_xlfn.XLOOKUP($P46,'Raw-Restauarants'!$A:$A,'Raw-Restauarants'!B:B)</f>
        <v>Tacos Abi</v>
      </c>
      <c r="S46" s="10" t="str">
        <f>_xlfn.XLOOKUP($P46,'Raw-Restauarants'!$A:$A,'Raw-Restauarants'!$C:$C)</f>
        <v>Ciudad Victoria</v>
      </c>
      <c r="T46" s="10">
        <f>IFERROR(_xlfn.XLOOKUP(P46,'Table for cuisine count'!K:K,'Table for cuisine count'!L:L),"not specified")</f>
        <v>1</v>
      </c>
      <c r="U46" s="10" t="str" cm="1">
        <f t="array" ref="U46:Z46">_xlfn.XLOOKUP($P46,'Raw-Restauarants'!$A:$A,'Raw-Restauarants'!$I:$N)</f>
        <v>None</v>
      </c>
      <c r="V46" s="10" t="str">
        <v>No</v>
      </c>
      <c r="W46" s="10" t="str">
        <v>Low</v>
      </c>
      <c r="X46" s="10" t="str">
        <v>No</v>
      </c>
      <c r="Y46" s="10" t="str">
        <v>Closed</v>
      </c>
      <c r="Z46" s="10" t="str">
        <v>None</v>
      </c>
      <c r="AA46" s="10">
        <v>0</v>
      </c>
      <c r="AB46" s="10">
        <v>0</v>
      </c>
      <c r="AC46" s="10">
        <v>0</v>
      </c>
      <c r="AD46" s="10" t="str" cm="1">
        <f t="array" ref="AD46">_xlfn.IFNA(_xlfn.IFS(AND(AA46=2,AB46=2,AC46=2),W46),"not_highest_rated")</f>
        <v>not_highest_rated</v>
      </c>
      <c r="AE46" s="64">
        <f t="shared" si="0"/>
        <v>2</v>
      </c>
      <c r="AG46" s="8" t="s">
        <v>456</v>
      </c>
      <c r="AH46" s="16" cm="1">
        <f t="array" ref="AH46:AK46">AVERAGEIFS($AB$5:$AB$1165,$T$5:$T$1165,_xlfn.ANCHORARRAY(AH44))</f>
        <v>1.2573426573426574</v>
      </c>
      <c r="AI46" s="16">
        <v>1.1027397260273972</v>
      </c>
      <c r="AJ46" s="16">
        <v>1.25</v>
      </c>
      <c r="AK46" s="9">
        <v>1.1666666666666667</v>
      </c>
    </row>
    <row r="47" spans="1:37" x14ac:dyDescent="0.25">
      <c r="A47" s="63" t="s">
        <v>121</v>
      </c>
      <c r="B47" s="10">
        <f>VLOOKUP(A47,'Table for cuisine count'!$E$2:$F$139,2)</f>
        <v>1</v>
      </c>
      <c r="C47" s="10" t="str" cm="1">
        <f t="array" ref="C47:O47">_xlfn.XLOOKUP($A47,'Raw-consumers'!$A:$A,'Raw-consumers'!B:N)</f>
        <v>Ciudad Victoria</v>
      </c>
      <c r="D47" s="10" t="str">
        <v>Tamaulipas</v>
      </c>
      <c r="E47" s="10" t="str">
        <v>Mexico</v>
      </c>
      <c r="F47" s="10">
        <v>23.753060999999999</v>
      </c>
      <c r="G47" s="10">
        <v>-99.166094999999999</v>
      </c>
      <c r="H47" s="10" t="str">
        <v>Yes</v>
      </c>
      <c r="I47" s="10" t="str">
        <v>Abstemious</v>
      </c>
      <c r="J47" s="10" t="str">
        <v>Public</v>
      </c>
      <c r="K47" s="10" t="str">
        <v>Single</v>
      </c>
      <c r="L47" s="10">
        <v>0</v>
      </c>
      <c r="M47" s="10">
        <v>23</v>
      </c>
      <c r="N47" s="10" t="str">
        <v>Student</v>
      </c>
      <c r="O47" s="10" t="str">
        <v>Medium</v>
      </c>
      <c r="P47" s="10">
        <v>132560</v>
      </c>
      <c r="Q47" s="10" t="str">
        <f>IFERROR(_xlfn.XLOOKUP('Final Table'!$P47,'Raw-restaurant_cuisines'!A:A,'Raw-restaurant_cuisines'!B:B),"not specified")</f>
        <v>Regional</v>
      </c>
      <c r="R47" s="10" t="str">
        <f>_xlfn.XLOOKUP($P47,'Raw-Restauarants'!$A:$A,'Raw-Restauarants'!B:B)</f>
        <v>Puesto de Gorditas</v>
      </c>
      <c r="S47" s="10" t="str">
        <f>_xlfn.XLOOKUP($P47,'Raw-Restauarants'!$A:$A,'Raw-Restauarants'!$C:$C)</f>
        <v>Ciudad Victoria</v>
      </c>
      <c r="T47" s="10">
        <f>IFERROR(_xlfn.XLOOKUP(P47,'Table for cuisine count'!K:K,'Table for cuisine count'!L:L),"not specified")</f>
        <v>1</v>
      </c>
      <c r="U47" s="10" t="str" cm="1">
        <f t="array" ref="U47:Z47">_xlfn.XLOOKUP($P47,'Raw-Restauarants'!$A:$A,'Raw-Restauarants'!$I:$N)</f>
        <v>None</v>
      </c>
      <c r="V47" s="10" t="str">
        <v>Yes</v>
      </c>
      <c r="W47" s="10" t="str">
        <v>Low</v>
      </c>
      <c r="X47" s="10" t="str">
        <v>No</v>
      </c>
      <c r="Y47" s="10" t="str">
        <v>Open</v>
      </c>
      <c r="Z47" s="10" t="str">
        <v>Public</v>
      </c>
      <c r="AA47" s="10">
        <v>0</v>
      </c>
      <c r="AB47" s="10">
        <v>0</v>
      </c>
      <c r="AC47" s="10">
        <v>0</v>
      </c>
      <c r="AD47" s="10" t="str" cm="1">
        <f t="array" ref="AD47">_xlfn.IFNA(_xlfn.IFS(AND(AA47=2,AB47=2,AC47=2),W47),"not_highest_rated")</f>
        <v>not_highest_rated</v>
      </c>
      <c r="AE47" s="64">
        <f t="shared" si="0"/>
        <v>2</v>
      </c>
    </row>
    <row r="48" spans="1:37" ht="15.75" thickBot="1" x14ac:dyDescent="0.3">
      <c r="A48" s="63" t="s">
        <v>99</v>
      </c>
      <c r="B48" s="10">
        <f>VLOOKUP(A48,'Table for cuisine count'!$E$2:$F$139,2)</f>
        <v>13</v>
      </c>
      <c r="C48" s="10" t="str" cm="1">
        <f t="array" ref="C48:O48">_xlfn.XLOOKUP($A48,'Raw-consumers'!$A:$A,'Raw-consumers'!B:N)</f>
        <v>Ciudad Victoria</v>
      </c>
      <c r="D48" s="10" t="str">
        <v>Tamaulipas</v>
      </c>
      <c r="E48" s="10" t="str">
        <v>Mexico</v>
      </c>
      <c r="F48" s="10">
        <v>23.715237999999999</v>
      </c>
      <c r="G48" s="10">
        <v>-99.158863999999994</v>
      </c>
      <c r="H48" s="10" t="str">
        <v>No</v>
      </c>
      <c r="I48" s="10" t="str">
        <v>Casual Drinker</v>
      </c>
      <c r="J48" s="10" t="str">
        <v>Public</v>
      </c>
      <c r="K48" s="10" t="str">
        <v>Single</v>
      </c>
      <c r="L48" s="10" t="str">
        <v>Independent</v>
      </c>
      <c r="M48" s="10">
        <v>21</v>
      </c>
      <c r="N48" s="10" t="str">
        <v>Student</v>
      </c>
      <c r="O48" s="10" t="str">
        <v>Medium</v>
      </c>
      <c r="P48" s="10">
        <v>132564</v>
      </c>
      <c r="Q48" s="10" t="str">
        <f>IFERROR(_xlfn.XLOOKUP('Final Table'!$P48,'Raw-restaurant_cuisines'!A:A,'Raw-restaurant_cuisines'!B:B),"not specified")</f>
        <v>not specified</v>
      </c>
      <c r="R48" s="10" t="str">
        <f>_xlfn.XLOOKUP($P48,'Raw-Restauarants'!$A:$A,'Raw-Restauarants'!B:B)</f>
        <v>Church's</v>
      </c>
      <c r="S48" s="10" t="str">
        <f>_xlfn.XLOOKUP($P48,'Raw-Restauarants'!$A:$A,'Raw-Restauarants'!$C:$C)</f>
        <v>Ciudad Victoria</v>
      </c>
      <c r="T48" s="10" t="str">
        <f>IFERROR(_xlfn.XLOOKUP(P48,'Table for cuisine count'!K:K,'Table for cuisine count'!L:L),"not specified")</f>
        <v>not specified</v>
      </c>
      <c r="U48" s="10" t="str" cm="1">
        <f t="array" ref="U48:Z48">_xlfn.XLOOKUP($P48,'Raw-Restauarants'!$A:$A,'Raw-Restauarants'!$I:$N)</f>
        <v>None</v>
      </c>
      <c r="V48" s="10" t="str">
        <v>No</v>
      </c>
      <c r="W48" s="10" t="str">
        <v>Low</v>
      </c>
      <c r="X48" s="10" t="str">
        <v>No</v>
      </c>
      <c r="Y48" s="10" t="str">
        <v>Closed</v>
      </c>
      <c r="Z48" s="10" t="str">
        <v>None</v>
      </c>
      <c r="AA48" s="10">
        <v>2</v>
      </c>
      <c r="AB48" s="10">
        <v>2</v>
      </c>
      <c r="AC48" s="10">
        <v>2</v>
      </c>
      <c r="AD48" s="10" t="str" cm="1">
        <f t="array" ref="AD48">_xlfn.IFNA(_xlfn.IFS(AND(AA48=2,AB48=2,AC48=2),W48),"not_highest_rated")</f>
        <v>Low</v>
      </c>
      <c r="AE48" s="64">
        <f t="shared" si="0"/>
        <v>2</v>
      </c>
    </row>
    <row r="49" spans="1:39" x14ac:dyDescent="0.25">
      <c r="A49" s="63" t="s">
        <v>99</v>
      </c>
      <c r="B49" s="10">
        <f>VLOOKUP(A49,'Table for cuisine count'!$E$2:$F$139,2)</f>
        <v>13</v>
      </c>
      <c r="C49" s="10" t="str" cm="1">
        <f t="array" ref="C49:O49">_xlfn.XLOOKUP($A49,'Raw-consumers'!$A:$A,'Raw-consumers'!B:N)</f>
        <v>Ciudad Victoria</v>
      </c>
      <c r="D49" s="10" t="str">
        <v>Tamaulipas</v>
      </c>
      <c r="E49" s="10" t="str">
        <v>Mexico</v>
      </c>
      <c r="F49" s="10">
        <v>23.715237999999999</v>
      </c>
      <c r="G49" s="10">
        <v>-99.158863999999994</v>
      </c>
      <c r="H49" s="10" t="str">
        <v>No</v>
      </c>
      <c r="I49" s="10" t="str">
        <v>Casual Drinker</v>
      </c>
      <c r="J49" s="10" t="str">
        <v>Public</v>
      </c>
      <c r="K49" s="10" t="str">
        <v>Single</v>
      </c>
      <c r="L49" s="10" t="str">
        <v>Independent</v>
      </c>
      <c r="M49" s="10">
        <v>21</v>
      </c>
      <c r="N49" s="10" t="str">
        <v>Student</v>
      </c>
      <c r="O49" s="10" t="str">
        <v>Medium</v>
      </c>
      <c r="P49" s="10">
        <v>132717</v>
      </c>
      <c r="Q49" s="10" t="str">
        <f>IFERROR(_xlfn.XLOOKUP('Final Table'!$P49,'Raw-restaurant_cuisines'!A:A,'Raw-restaurant_cuisines'!B:B),"not specified")</f>
        <v>Fast Food</v>
      </c>
      <c r="R49" s="10" t="str">
        <f>_xlfn.XLOOKUP($P49,'Raw-Restauarants'!$A:$A,'Raw-Restauarants'!B:B)</f>
        <v>Tortas Hawaii</v>
      </c>
      <c r="S49" s="10" t="str">
        <f>_xlfn.XLOOKUP($P49,'Raw-Restauarants'!$A:$A,'Raw-Restauarants'!$C:$C)</f>
        <v>Ciudad Victoria</v>
      </c>
      <c r="T49" s="10">
        <f>IFERROR(_xlfn.XLOOKUP(P49,'Table for cuisine count'!K:K,'Table for cuisine count'!L:L),"not specified")</f>
        <v>1</v>
      </c>
      <c r="U49" s="10" t="str" cm="1">
        <f t="array" ref="U49:Z49">_xlfn.XLOOKUP($P49,'Raw-Restauarants'!$A:$A,'Raw-Restauarants'!$I:$N)</f>
        <v>None</v>
      </c>
      <c r="V49" s="10" t="str">
        <v>No</v>
      </c>
      <c r="W49" s="10" t="str">
        <v>Medium</v>
      </c>
      <c r="X49" s="10" t="str">
        <v>No</v>
      </c>
      <c r="Y49" s="10" t="str">
        <v>Closed</v>
      </c>
      <c r="Z49" s="10" t="str">
        <v>Public</v>
      </c>
      <c r="AA49" s="10">
        <v>2</v>
      </c>
      <c r="AB49" s="10">
        <v>2</v>
      </c>
      <c r="AC49" s="10">
        <v>2</v>
      </c>
      <c r="AD49" s="10" t="str" cm="1">
        <f t="array" ref="AD49">_xlfn.IFNA(_xlfn.IFS(AND(AA49=2,AB49=2,AC49=2),W49),"not_highest_rated")</f>
        <v>Medium</v>
      </c>
      <c r="AE49" s="64">
        <f t="shared" si="0"/>
        <v>2</v>
      </c>
      <c r="AG49" s="4"/>
      <c r="AH49" s="78" t="s">
        <v>450</v>
      </c>
      <c r="AI49" s="78"/>
      <c r="AJ49" s="79"/>
    </row>
    <row r="50" spans="1:39" x14ac:dyDescent="0.25">
      <c r="A50" s="63" t="s">
        <v>99</v>
      </c>
      <c r="B50" s="10">
        <f>VLOOKUP(A50,'Table for cuisine count'!$E$2:$F$139,2)</f>
        <v>13</v>
      </c>
      <c r="C50" s="10" t="str" cm="1">
        <f t="array" ref="C50:O50">_xlfn.XLOOKUP($A50,'Raw-consumers'!$A:$A,'Raw-consumers'!B:N)</f>
        <v>Ciudad Victoria</v>
      </c>
      <c r="D50" s="10" t="str">
        <v>Tamaulipas</v>
      </c>
      <c r="E50" s="10" t="str">
        <v>Mexico</v>
      </c>
      <c r="F50" s="10">
        <v>23.715237999999999</v>
      </c>
      <c r="G50" s="10">
        <v>-99.158863999999994</v>
      </c>
      <c r="H50" s="10" t="str">
        <v>No</v>
      </c>
      <c r="I50" s="10" t="str">
        <v>Casual Drinker</v>
      </c>
      <c r="J50" s="10" t="str">
        <v>Public</v>
      </c>
      <c r="K50" s="10" t="str">
        <v>Single</v>
      </c>
      <c r="L50" s="10" t="str">
        <v>Independent</v>
      </c>
      <c r="M50" s="10">
        <v>21</v>
      </c>
      <c r="N50" s="10" t="str">
        <v>Student</v>
      </c>
      <c r="O50" s="10" t="str">
        <v>Medium</v>
      </c>
      <c r="P50" s="10">
        <v>132733</v>
      </c>
      <c r="Q50" s="10" t="str">
        <f>IFERROR(_xlfn.XLOOKUP('Final Table'!$P50,'Raw-restaurant_cuisines'!A:A,'Raw-restaurant_cuisines'!B:B),"not specified")</f>
        <v>Pizzeria</v>
      </c>
      <c r="R50" s="10" t="str">
        <f>_xlfn.XLOOKUP($P50,'Raw-Restauarants'!$A:$A,'Raw-Restauarants'!B:B)</f>
        <v>Little Caesars</v>
      </c>
      <c r="S50" s="10" t="str">
        <f>_xlfn.XLOOKUP($P50,'Raw-Restauarants'!$A:$A,'Raw-Restauarants'!$C:$C)</f>
        <v>Ciudad Victoria</v>
      </c>
      <c r="T50" s="10">
        <f>IFERROR(_xlfn.XLOOKUP(P50,'Table for cuisine count'!K:K,'Table for cuisine count'!L:L),"not specified")</f>
        <v>1</v>
      </c>
      <c r="U50" s="10" t="str" cm="1">
        <f t="array" ref="U50:Z50">_xlfn.XLOOKUP($P50,'Raw-Restauarants'!$A:$A,'Raw-Restauarants'!$I:$N)</f>
        <v>None</v>
      </c>
      <c r="V50" s="10" t="str">
        <v>No</v>
      </c>
      <c r="W50" s="10" t="str">
        <v>Medium</v>
      </c>
      <c r="X50" s="10" t="str">
        <v>Yes</v>
      </c>
      <c r="Y50" s="10" t="str">
        <v>Closed</v>
      </c>
      <c r="Z50" s="10" t="str">
        <v>Yes</v>
      </c>
      <c r="AA50" s="10">
        <v>2</v>
      </c>
      <c r="AB50" s="10">
        <v>1</v>
      </c>
      <c r="AC50" s="10">
        <v>2</v>
      </c>
      <c r="AD50" s="10" t="str" cm="1">
        <f t="array" ref="AD50">_xlfn.IFNA(_xlfn.IFS(AND(AA50=2,AB50=2,AC50=2),W50),"not_highest_rated")</f>
        <v>not_highest_rated</v>
      </c>
      <c r="AE50" s="64">
        <f t="shared" si="0"/>
        <v>2</v>
      </c>
      <c r="AG50" s="6"/>
      <c r="AH50" t="str" cm="1">
        <f t="array" ref="AH50:AJ50">TRANSPOSE(_xlfn.UNIQUE('Final Table'!U5:U1165))</f>
        <v>None</v>
      </c>
      <c r="AI50" t="str">
        <v>Full Bar</v>
      </c>
      <c r="AJ50" s="7" t="str">
        <v>Wine &amp; Beer</v>
      </c>
    </row>
    <row r="51" spans="1:39" x14ac:dyDescent="0.25">
      <c r="A51" s="63" t="s">
        <v>99</v>
      </c>
      <c r="B51" s="10">
        <f>VLOOKUP(A51,'Table for cuisine count'!$E$2:$F$139,2)</f>
        <v>13</v>
      </c>
      <c r="C51" s="10" t="str" cm="1">
        <f t="array" ref="C51:O51">_xlfn.XLOOKUP($A51,'Raw-consumers'!$A:$A,'Raw-consumers'!B:N)</f>
        <v>Ciudad Victoria</v>
      </c>
      <c r="D51" s="10" t="str">
        <v>Tamaulipas</v>
      </c>
      <c r="E51" s="10" t="str">
        <v>Mexico</v>
      </c>
      <c r="F51" s="10">
        <v>23.715237999999999</v>
      </c>
      <c r="G51" s="10">
        <v>-99.158863999999994</v>
      </c>
      <c r="H51" s="10" t="str">
        <v>No</v>
      </c>
      <c r="I51" s="10" t="str">
        <v>Casual Drinker</v>
      </c>
      <c r="J51" s="10" t="str">
        <v>Public</v>
      </c>
      <c r="K51" s="10" t="str">
        <v>Single</v>
      </c>
      <c r="L51" s="10" t="str">
        <v>Independent</v>
      </c>
      <c r="M51" s="10">
        <v>21</v>
      </c>
      <c r="N51" s="10" t="str">
        <v>Student</v>
      </c>
      <c r="O51" s="10" t="str">
        <v>Medium</v>
      </c>
      <c r="P51" s="10">
        <v>132740</v>
      </c>
      <c r="Q51" s="10" t="str">
        <f>IFERROR(_xlfn.XLOOKUP('Final Table'!$P51,'Raw-restaurant_cuisines'!A:A,'Raw-restaurant_cuisines'!B:B),"not specified")</f>
        <v>Mexican</v>
      </c>
      <c r="R51" s="10" t="str">
        <f>_xlfn.XLOOKUP($P51,'Raw-Restauarants'!$A:$A,'Raw-Restauarants'!B:B)</f>
        <v>Carreton De Flautas Y Migadas</v>
      </c>
      <c r="S51" s="10" t="str">
        <f>_xlfn.XLOOKUP($P51,'Raw-Restauarants'!$A:$A,'Raw-Restauarants'!$C:$C)</f>
        <v>Ciudad Victoria</v>
      </c>
      <c r="T51" s="10">
        <f>IFERROR(_xlfn.XLOOKUP(P51,'Table for cuisine count'!K:K,'Table for cuisine count'!L:L),"not specified")</f>
        <v>1</v>
      </c>
      <c r="U51" s="10" t="str" cm="1">
        <f t="array" ref="U51:Z51">_xlfn.XLOOKUP($P51,'Raw-Restauarants'!$A:$A,'Raw-Restauarants'!$I:$N)</f>
        <v>None</v>
      </c>
      <c r="V51" s="10" t="str">
        <v>Yes</v>
      </c>
      <c r="W51" s="10" t="str">
        <v>Low</v>
      </c>
      <c r="X51" s="10" t="str">
        <v>No</v>
      </c>
      <c r="Y51" s="10" t="str">
        <v>Open</v>
      </c>
      <c r="Z51" s="10" t="str">
        <v>None</v>
      </c>
      <c r="AA51" s="10">
        <v>1</v>
      </c>
      <c r="AB51" s="10">
        <v>2</v>
      </c>
      <c r="AC51" s="10">
        <v>1</v>
      </c>
      <c r="AD51" s="10" t="str" cm="1">
        <f t="array" ref="AD51">_xlfn.IFNA(_xlfn.IFS(AND(AA51=2,AB51=2,AC51=2),W51),"not_highest_rated")</f>
        <v>not_highest_rated</v>
      </c>
      <c r="AE51" s="64">
        <f t="shared" si="0"/>
        <v>2</v>
      </c>
      <c r="AG51" s="6" t="s">
        <v>451</v>
      </c>
      <c r="AH51" cm="1">
        <f t="array" ref="AH51:AJ51">AVERAGEIFS($AA$5:$AA$1165,$U$5:$U$1165,_xlfn.ANCHORARRAY(AH50))</f>
        <v>1.1745406824146982</v>
      </c>
      <c r="AI51">
        <v>1.2625</v>
      </c>
      <c r="AJ51" s="7">
        <v>1.244514106583072</v>
      </c>
    </row>
    <row r="52" spans="1:39" ht="15.75" thickBot="1" x14ac:dyDescent="0.3">
      <c r="A52" s="63" t="s">
        <v>50</v>
      </c>
      <c r="B52" s="10">
        <f>VLOOKUP(A52,'Table for cuisine count'!$E$2:$F$139,2)</f>
        <v>1</v>
      </c>
      <c r="C52" s="10" t="str" cm="1">
        <f t="array" ref="C52:O52">_xlfn.XLOOKUP($A52,'Raw-consumers'!$A:$A,'Raw-consumers'!B:N)</f>
        <v>San Luis Potosi</v>
      </c>
      <c r="D52" s="10" t="str">
        <v>San Luis Potosi</v>
      </c>
      <c r="E52" s="10" t="str">
        <v>Mexico</v>
      </c>
      <c r="F52" s="10">
        <v>22.126760000000001</v>
      </c>
      <c r="G52" s="10">
        <v>-100.905209</v>
      </c>
      <c r="H52" s="10" t="str">
        <v>Yes</v>
      </c>
      <c r="I52" s="10" t="str">
        <v>Social Drinker</v>
      </c>
      <c r="J52" s="10" t="str">
        <v>Public</v>
      </c>
      <c r="K52" s="10" t="str">
        <v>Single</v>
      </c>
      <c r="L52" s="10" t="str">
        <v>Independent</v>
      </c>
      <c r="M52" s="10">
        <v>23</v>
      </c>
      <c r="N52" s="10" t="str">
        <v>Student</v>
      </c>
      <c r="O52" s="10" t="str">
        <v>Medium</v>
      </c>
      <c r="P52" s="10">
        <v>135071</v>
      </c>
      <c r="Q52" s="10" t="str">
        <f>IFERROR(_xlfn.XLOOKUP('Final Table'!$P52,'Raw-restaurant_cuisines'!A:A,'Raw-restaurant_cuisines'!B:B),"not specified")</f>
        <v>Bar</v>
      </c>
      <c r="R52" s="10" t="str">
        <f>_xlfn.XLOOKUP($P52,'Raw-Restauarants'!$A:$A,'Raw-Restauarants'!B:B)</f>
        <v>Restaurante La Cantina</v>
      </c>
      <c r="S52" s="10" t="str">
        <f>_xlfn.XLOOKUP($P52,'Raw-Restauarants'!$A:$A,'Raw-Restauarants'!$C:$C)</f>
        <v>San Luis Potosi</v>
      </c>
      <c r="T52" s="10">
        <f>IFERROR(_xlfn.XLOOKUP(P52,'Table for cuisine count'!K:K,'Table for cuisine count'!L:L),"not specified")</f>
        <v>2</v>
      </c>
      <c r="U52" s="10" t="str" cm="1">
        <f t="array" ref="U52:Z52">_xlfn.XLOOKUP($P52,'Raw-Restauarants'!$A:$A,'Raw-Restauarants'!$I:$N)</f>
        <v>Full Bar</v>
      </c>
      <c r="V52" s="10" t="str">
        <v>Smoking Section</v>
      </c>
      <c r="W52" s="10" t="str">
        <v>Medium</v>
      </c>
      <c r="X52" s="10" t="str">
        <v>No</v>
      </c>
      <c r="Y52" s="10" t="str">
        <v>Closed</v>
      </c>
      <c r="Z52" s="10" t="str">
        <v>Yes</v>
      </c>
      <c r="AA52" s="10">
        <v>0</v>
      </c>
      <c r="AB52" s="10">
        <v>0</v>
      </c>
      <c r="AC52" s="10">
        <v>0</v>
      </c>
      <c r="AD52" s="10" t="str" cm="1">
        <f t="array" ref="AD52">_xlfn.IFNA(_xlfn.IFS(AND(AA52=2,AB52=2,AC52=2),W52),"not_highest_rated")</f>
        <v>not_highest_rated</v>
      </c>
      <c r="AE52" s="64">
        <f t="shared" si="0"/>
        <v>2</v>
      </c>
      <c r="AG52" s="8" t="s">
        <v>453</v>
      </c>
      <c r="AH52" s="16" cm="1">
        <f t="array" ref="AH52:AJ52">AVERAGEIFS($AC$5:$AC$1165,$U$5:$U$1165,_xlfn.ANCHORARRAY(AH50))</f>
        <v>1.0498687664041995</v>
      </c>
      <c r="AI52" s="16">
        <v>1.1625000000000001</v>
      </c>
      <c r="AJ52" s="9">
        <v>1.1692789968652038</v>
      </c>
    </row>
    <row r="53" spans="1:39" x14ac:dyDescent="0.25">
      <c r="A53" s="63" t="s">
        <v>162</v>
      </c>
      <c r="B53" s="10">
        <f>VLOOKUP(A53,'Table for cuisine count'!$E$2:$F$139,2)</f>
        <v>1</v>
      </c>
      <c r="C53" s="10" t="str" cm="1">
        <f t="array" ref="C53:O53">_xlfn.XLOOKUP($A53,'Raw-consumers'!$A:$A,'Raw-consumers'!B:N)</f>
        <v>Ciudad Victoria</v>
      </c>
      <c r="D53" s="10" t="str">
        <v>Tamaulipas</v>
      </c>
      <c r="E53" s="10" t="str">
        <v>Mexico</v>
      </c>
      <c r="F53" s="10">
        <v>23.753112000000002</v>
      </c>
      <c r="G53" s="10">
        <v>-99.168566999999996</v>
      </c>
      <c r="H53" s="10" t="str">
        <v>No</v>
      </c>
      <c r="I53" s="10" t="str">
        <v>Abstemious</v>
      </c>
      <c r="J53" s="10">
        <v>0</v>
      </c>
      <c r="K53" s="10" t="str">
        <v>Single</v>
      </c>
      <c r="L53" s="10" t="str">
        <v>Independent</v>
      </c>
      <c r="M53" s="10">
        <v>25</v>
      </c>
      <c r="N53" s="10" t="str">
        <v>Student</v>
      </c>
      <c r="O53" s="10" t="str">
        <v>Medium</v>
      </c>
      <c r="P53" s="10">
        <v>132733</v>
      </c>
      <c r="Q53" s="10" t="str">
        <f>IFERROR(_xlfn.XLOOKUP('Final Table'!$P53,'Raw-restaurant_cuisines'!A:A,'Raw-restaurant_cuisines'!B:B),"not specified")</f>
        <v>Pizzeria</v>
      </c>
      <c r="R53" s="10" t="str">
        <f>_xlfn.XLOOKUP($P53,'Raw-Restauarants'!$A:$A,'Raw-Restauarants'!B:B)</f>
        <v>Little Caesars</v>
      </c>
      <c r="S53" s="10" t="str">
        <f>_xlfn.XLOOKUP($P53,'Raw-Restauarants'!$A:$A,'Raw-Restauarants'!$C:$C)</f>
        <v>Ciudad Victoria</v>
      </c>
      <c r="T53" s="10">
        <f>IFERROR(_xlfn.XLOOKUP(P53,'Table for cuisine count'!K:K,'Table for cuisine count'!L:L),"not specified")</f>
        <v>1</v>
      </c>
      <c r="U53" s="10" t="str" cm="1">
        <f t="array" ref="U53:Z53">_xlfn.XLOOKUP($P53,'Raw-Restauarants'!$A:$A,'Raw-Restauarants'!$I:$N)</f>
        <v>None</v>
      </c>
      <c r="V53" s="10" t="str">
        <v>No</v>
      </c>
      <c r="W53" s="10" t="str">
        <v>Medium</v>
      </c>
      <c r="X53" s="10" t="str">
        <v>Yes</v>
      </c>
      <c r="Y53" s="10" t="str">
        <v>Closed</v>
      </c>
      <c r="Z53" s="10" t="str">
        <v>Yes</v>
      </c>
      <c r="AA53" s="10">
        <v>1</v>
      </c>
      <c r="AB53" s="10">
        <v>2</v>
      </c>
      <c r="AC53" s="10">
        <v>1</v>
      </c>
      <c r="AD53" s="10" t="str" cm="1">
        <f t="array" ref="AD53">_xlfn.IFNA(_xlfn.IFS(AND(AA53=2,AB53=2,AC53=2),W53),"not_highest_rated")</f>
        <v>not_highest_rated</v>
      </c>
      <c r="AE53" s="64">
        <f t="shared" si="0"/>
        <v>2</v>
      </c>
    </row>
    <row r="54" spans="1:39" ht="15.75" thickBot="1" x14ac:dyDescent="0.3">
      <c r="A54" s="63" t="s">
        <v>162</v>
      </c>
      <c r="B54" s="10">
        <f>VLOOKUP(A54,'Table for cuisine count'!$E$2:$F$139,2)</f>
        <v>1</v>
      </c>
      <c r="C54" s="10" t="str" cm="1">
        <f t="array" ref="C54:O54">_xlfn.XLOOKUP($A54,'Raw-consumers'!$A:$A,'Raw-consumers'!B:N)</f>
        <v>Ciudad Victoria</v>
      </c>
      <c r="D54" s="10" t="str">
        <v>Tamaulipas</v>
      </c>
      <c r="E54" s="10" t="str">
        <v>Mexico</v>
      </c>
      <c r="F54" s="10">
        <v>23.753112000000002</v>
      </c>
      <c r="G54" s="10">
        <v>-99.168566999999996</v>
      </c>
      <c r="H54" s="10" t="str">
        <v>No</v>
      </c>
      <c r="I54" s="10" t="str">
        <v>Abstemious</v>
      </c>
      <c r="J54" s="10">
        <v>0</v>
      </c>
      <c r="K54" s="10" t="str">
        <v>Single</v>
      </c>
      <c r="L54" s="10" t="str">
        <v>Independent</v>
      </c>
      <c r="M54" s="10">
        <v>25</v>
      </c>
      <c r="N54" s="10" t="str">
        <v>Student</v>
      </c>
      <c r="O54" s="10" t="str">
        <v>Medium</v>
      </c>
      <c r="P54" s="10">
        <v>132608</v>
      </c>
      <c r="Q54" s="10" t="str">
        <f>IFERROR(_xlfn.XLOOKUP('Final Table'!$P54,'Raw-restaurant_cuisines'!A:A,'Raw-restaurant_cuisines'!B:B),"not specified")</f>
        <v>Mexican</v>
      </c>
      <c r="R54" s="10" t="str">
        <f>_xlfn.XLOOKUP($P54,'Raw-Restauarants'!$A:$A,'Raw-Restauarants'!B:B)</f>
        <v>Hamburguesas La Perica</v>
      </c>
      <c r="S54" s="10" t="str">
        <f>_xlfn.XLOOKUP($P54,'Raw-Restauarants'!$A:$A,'Raw-Restauarants'!$C:$C)</f>
        <v>Ciudad Victoria</v>
      </c>
      <c r="T54" s="10">
        <f>IFERROR(_xlfn.XLOOKUP(P54,'Table for cuisine count'!K:K,'Table for cuisine count'!L:L),"not specified")</f>
        <v>1</v>
      </c>
      <c r="U54" s="10" t="str" cm="1">
        <f t="array" ref="U54:Z54">_xlfn.XLOOKUP($P54,'Raw-Restauarants'!$A:$A,'Raw-Restauarants'!$I:$N)</f>
        <v>None</v>
      </c>
      <c r="V54" s="10" t="str">
        <v>Yes</v>
      </c>
      <c r="W54" s="10" t="str">
        <v>Low</v>
      </c>
      <c r="X54" s="10" t="str">
        <v>Yes</v>
      </c>
      <c r="Y54" s="10" t="str">
        <v>Open</v>
      </c>
      <c r="Z54" s="10" t="str">
        <v>Public</v>
      </c>
      <c r="AA54" s="10">
        <v>1</v>
      </c>
      <c r="AB54" s="10">
        <v>2</v>
      </c>
      <c r="AC54" s="10">
        <v>1</v>
      </c>
      <c r="AD54" s="10" t="str" cm="1">
        <f t="array" ref="AD54">_xlfn.IFNA(_xlfn.IFS(AND(AA54=2,AB54=2,AC54=2),W54),"not_highest_rated")</f>
        <v>not_highest_rated</v>
      </c>
      <c r="AE54" s="64">
        <f t="shared" si="0"/>
        <v>2</v>
      </c>
    </row>
    <row r="55" spans="1:39" x14ac:dyDescent="0.25">
      <c r="A55" s="63" t="s">
        <v>162</v>
      </c>
      <c r="B55" s="10">
        <f>VLOOKUP(A55,'Table for cuisine count'!$E$2:$F$139,2)</f>
        <v>1</v>
      </c>
      <c r="C55" s="10" t="str" cm="1">
        <f t="array" ref="C55:O55">_xlfn.XLOOKUP($A55,'Raw-consumers'!$A:$A,'Raw-consumers'!B:N)</f>
        <v>Ciudad Victoria</v>
      </c>
      <c r="D55" s="10" t="str">
        <v>Tamaulipas</v>
      </c>
      <c r="E55" s="10" t="str">
        <v>Mexico</v>
      </c>
      <c r="F55" s="10">
        <v>23.753112000000002</v>
      </c>
      <c r="G55" s="10">
        <v>-99.168566999999996</v>
      </c>
      <c r="H55" s="10" t="str">
        <v>No</v>
      </c>
      <c r="I55" s="10" t="str">
        <v>Abstemious</v>
      </c>
      <c r="J55" s="10">
        <v>0</v>
      </c>
      <c r="K55" s="10" t="str">
        <v>Single</v>
      </c>
      <c r="L55" s="10" t="str">
        <v>Independent</v>
      </c>
      <c r="M55" s="10">
        <v>25</v>
      </c>
      <c r="N55" s="10" t="str">
        <v>Student</v>
      </c>
      <c r="O55" s="10" t="str">
        <v>Medium</v>
      </c>
      <c r="P55" s="10">
        <v>135104</v>
      </c>
      <c r="Q55" s="10" t="str">
        <f>IFERROR(_xlfn.XLOOKUP('Final Table'!$P55,'Raw-restaurant_cuisines'!A:A,'Raw-restaurant_cuisines'!B:B),"not specified")</f>
        <v>Mexican</v>
      </c>
      <c r="R55" s="10" t="str">
        <f>_xlfn.XLOOKUP($P55,'Raw-Restauarants'!$A:$A,'Raw-Restauarants'!B:B)</f>
        <v>Vips</v>
      </c>
      <c r="S55" s="10" t="str">
        <f>_xlfn.XLOOKUP($P55,'Raw-Restauarants'!$A:$A,'Raw-Restauarants'!$C:$C)</f>
        <v>Ciudad Victoria</v>
      </c>
      <c r="T55" s="10">
        <f>IFERROR(_xlfn.XLOOKUP(P55,'Table for cuisine count'!K:K,'Table for cuisine count'!L:L),"not specified")</f>
        <v>1</v>
      </c>
      <c r="U55" s="10" t="str" cm="1">
        <f t="array" ref="U55:Z55">_xlfn.XLOOKUP($P55,'Raw-Restauarants'!$A:$A,'Raw-Restauarants'!$I:$N)</f>
        <v>Full Bar</v>
      </c>
      <c r="V55" s="10" t="str">
        <v>No</v>
      </c>
      <c r="W55" s="10" t="str">
        <v>Medium</v>
      </c>
      <c r="X55" s="10" t="str">
        <v>Yes</v>
      </c>
      <c r="Y55" s="10" t="str">
        <v>Closed</v>
      </c>
      <c r="Z55" s="10" t="str">
        <v>Yes</v>
      </c>
      <c r="AA55" s="10">
        <v>2</v>
      </c>
      <c r="AB55" s="10">
        <v>2</v>
      </c>
      <c r="AC55" s="10">
        <v>2</v>
      </c>
      <c r="AD55" s="10" t="str" cm="1">
        <f t="array" ref="AD55">_xlfn.IFNA(_xlfn.IFS(AND(AA55=2,AB55=2,AC55=2),W55),"not_highest_rated")</f>
        <v>Medium</v>
      </c>
      <c r="AE55" s="64">
        <f t="shared" si="0"/>
        <v>2</v>
      </c>
      <c r="AG55" s="4"/>
      <c r="AH55" s="78" t="s">
        <v>457</v>
      </c>
      <c r="AI55" s="78"/>
      <c r="AJ55" s="78"/>
      <c r="AK55" s="79"/>
      <c r="AM55" t="s">
        <v>452</v>
      </c>
    </row>
    <row r="56" spans="1:39" x14ac:dyDescent="0.25">
      <c r="A56" s="63" t="s">
        <v>162</v>
      </c>
      <c r="B56" s="10">
        <f>VLOOKUP(A56,'Table for cuisine count'!$E$2:$F$139,2)</f>
        <v>1</v>
      </c>
      <c r="C56" s="10" t="str" cm="1">
        <f t="array" ref="C56:O56">_xlfn.XLOOKUP($A56,'Raw-consumers'!$A:$A,'Raw-consumers'!B:N)</f>
        <v>Ciudad Victoria</v>
      </c>
      <c r="D56" s="10" t="str">
        <v>Tamaulipas</v>
      </c>
      <c r="E56" s="10" t="str">
        <v>Mexico</v>
      </c>
      <c r="F56" s="10">
        <v>23.753112000000002</v>
      </c>
      <c r="G56" s="10">
        <v>-99.168566999999996</v>
      </c>
      <c r="H56" s="10" t="str">
        <v>No</v>
      </c>
      <c r="I56" s="10" t="str">
        <v>Abstemious</v>
      </c>
      <c r="J56" s="10">
        <v>0</v>
      </c>
      <c r="K56" s="10" t="str">
        <v>Single</v>
      </c>
      <c r="L56" s="10" t="str">
        <v>Independent</v>
      </c>
      <c r="M56" s="10">
        <v>25</v>
      </c>
      <c r="N56" s="10" t="str">
        <v>Student</v>
      </c>
      <c r="O56" s="10" t="str">
        <v>Medium</v>
      </c>
      <c r="P56" s="10">
        <v>132584</v>
      </c>
      <c r="Q56" s="10" t="str">
        <f>IFERROR(_xlfn.XLOOKUP('Final Table'!$P56,'Raw-restaurant_cuisines'!A:A,'Raw-restaurant_cuisines'!B:B),"not specified")</f>
        <v>Mexican</v>
      </c>
      <c r="R56" s="10" t="str">
        <f>_xlfn.XLOOKUP($P56,'Raw-Restauarants'!$A:$A,'Raw-Restauarants'!B:B)</f>
        <v>Gorditas Doña Tota</v>
      </c>
      <c r="S56" s="10" t="str">
        <f>_xlfn.XLOOKUP($P56,'Raw-Restauarants'!$A:$A,'Raw-Restauarants'!$C:$C)</f>
        <v>Ciudad Victoria</v>
      </c>
      <c r="T56" s="10">
        <f>IFERROR(_xlfn.XLOOKUP(P56,'Table for cuisine count'!K:K,'Table for cuisine count'!L:L),"not specified")</f>
        <v>1</v>
      </c>
      <c r="U56" s="10" t="str" cm="1">
        <f t="array" ref="U56:Z56">_xlfn.XLOOKUP($P56,'Raw-Restauarants'!$A:$A,'Raw-Restauarants'!$I:$N)</f>
        <v>None</v>
      </c>
      <c r="V56" s="10" t="str">
        <v>No</v>
      </c>
      <c r="W56" s="10" t="str">
        <v>Medium</v>
      </c>
      <c r="X56" s="10" t="str">
        <v>Yes</v>
      </c>
      <c r="Y56" s="10" t="str">
        <v>Closed</v>
      </c>
      <c r="Z56" s="10" t="str">
        <v>Yes</v>
      </c>
      <c r="AA56" s="10">
        <v>1</v>
      </c>
      <c r="AB56" s="10">
        <v>2</v>
      </c>
      <c r="AC56" s="10">
        <v>0</v>
      </c>
      <c r="AD56" s="10" t="str" cm="1">
        <f t="array" ref="AD56">_xlfn.IFNA(_xlfn.IFS(AND(AA56=2,AB56=2,AC56=2),W56),"not_highest_rated")</f>
        <v>not_highest_rated</v>
      </c>
      <c r="AE56" s="64">
        <f t="shared" si="0"/>
        <v>2</v>
      </c>
      <c r="AG56" s="6"/>
      <c r="AH56" t="str" cm="1">
        <f t="array" ref="AH56:AK56">TRANSPOSE(_xlfn._xlws.SORT(_xlfn.UNIQUE(V5:V1165)))</f>
        <v>Bar Only</v>
      </c>
      <c r="AI56" t="str">
        <v>No</v>
      </c>
      <c r="AJ56" t="str">
        <v>Smoking Section</v>
      </c>
      <c r="AK56" s="7" t="str">
        <v>Yes</v>
      </c>
    </row>
    <row r="57" spans="1:39" x14ac:dyDescent="0.25">
      <c r="A57" s="63" t="s">
        <v>162</v>
      </c>
      <c r="B57" s="10">
        <f>VLOOKUP(A57,'Table for cuisine count'!$E$2:$F$139,2)</f>
        <v>1</v>
      </c>
      <c r="C57" s="10" t="str" cm="1">
        <f t="array" ref="C57:O57">_xlfn.XLOOKUP($A57,'Raw-consumers'!$A:$A,'Raw-consumers'!B:N)</f>
        <v>Ciudad Victoria</v>
      </c>
      <c r="D57" s="10" t="str">
        <v>Tamaulipas</v>
      </c>
      <c r="E57" s="10" t="str">
        <v>Mexico</v>
      </c>
      <c r="F57" s="10">
        <v>23.753112000000002</v>
      </c>
      <c r="G57" s="10">
        <v>-99.168566999999996</v>
      </c>
      <c r="H57" s="10" t="str">
        <v>No</v>
      </c>
      <c r="I57" s="10" t="str">
        <v>Abstemious</v>
      </c>
      <c r="J57" s="10">
        <v>0</v>
      </c>
      <c r="K57" s="10" t="str">
        <v>Single</v>
      </c>
      <c r="L57" s="10" t="str">
        <v>Independent</v>
      </c>
      <c r="M57" s="10">
        <v>25</v>
      </c>
      <c r="N57" s="10" t="str">
        <v>Student</v>
      </c>
      <c r="O57" s="10" t="str">
        <v>Medium</v>
      </c>
      <c r="P57" s="10">
        <v>132667</v>
      </c>
      <c r="Q57" s="10" t="str">
        <f>IFERROR(_xlfn.XLOOKUP('Final Table'!$P57,'Raw-restaurant_cuisines'!A:A,'Raw-restaurant_cuisines'!B:B),"not specified")</f>
        <v>Armenian</v>
      </c>
      <c r="R57" s="10" t="str">
        <f>_xlfn.XLOOKUP($P57,'Raw-Restauarants'!$A:$A,'Raw-Restauarants'!B:B)</f>
        <v>Little Pizza Emilio Portes Gil</v>
      </c>
      <c r="S57" s="10" t="str">
        <f>_xlfn.XLOOKUP($P57,'Raw-Restauarants'!$A:$A,'Raw-Restauarants'!$C:$C)</f>
        <v>Ciudad Victoria</v>
      </c>
      <c r="T57" s="10">
        <f>IFERROR(_xlfn.XLOOKUP(P57,'Table for cuisine count'!K:K,'Table for cuisine count'!L:L),"not specified")</f>
        <v>1</v>
      </c>
      <c r="U57" s="10" t="str" cm="1">
        <f t="array" ref="U57:Z57">_xlfn.XLOOKUP($P57,'Raw-Restauarants'!$A:$A,'Raw-Restauarants'!$I:$N)</f>
        <v>None</v>
      </c>
      <c r="V57" s="10" t="str">
        <v>No</v>
      </c>
      <c r="W57" s="10" t="str">
        <v>Low</v>
      </c>
      <c r="X57" s="10" t="str">
        <v>Yes</v>
      </c>
      <c r="Y57" s="10" t="str">
        <v>Closed</v>
      </c>
      <c r="Z57" s="10" t="str">
        <v>None</v>
      </c>
      <c r="AA57" s="10">
        <v>1</v>
      </c>
      <c r="AB57" s="10">
        <v>2</v>
      </c>
      <c r="AC57" s="10">
        <v>1</v>
      </c>
      <c r="AD57" s="10" t="str" cm="1">
        <f t="array" ref="AD57">_xlfn.IFNA(_xlfn.IFS(AND(AA57=2,AB57=2,AC57=2),W57),"not_highest_rated")</f>
        <v>not_highest_rated</v>
      </c>
      <c r="AE57" s="64">
        <f t="shared" si="0"/>
        <v>2</v>
      </c>
      <c r="AG57" s="6" t="s">
        <v>454</v>
      </c>
      <c r="AH57" cm="1">
        <f t="array" ref="AH57:AK57">AVERAGEIFS($AA$5:$AA$1165,$V$5:$V$1165,_xlfn.ANCHORARRAY(AH56))</f>
        <v>1.368421052631579</v>
      </c>
      <c r="AI57">
        <v>1.1777003484320558</v>
      </c>
      <c r="AJ57">
        <v>1.271551724137931</v>
      </c>
      <c r="AK57" s="7">
        <v>1.1836734693877551</v>
      </c>
    </row>
    <row r="58" spans="1:39" ht="15.75" thickBot="1" x14ac:dyDescent="0.3">
      <c r="A58" s="63" t="s">
        <v>162</v>
      </c>
      <c r="B58" s="10">
        <f>VLOOKUP(A58,'Table for cuisine count'!$E$2:$F$139,2)</f>
        <v>1</v>
      </c>
      <c r="C58" s="10" t="str" cm="1">
        <f t="array" ref="C58:O58">_xlfn.XLOOKUP($A58,'Raw-consumers'!$A:$A,'Raw-consumers'!B:N)</f>
        <v>Ciudad Victoria</v>
      </c>
      <c r="D58" s="10" t="str">
        <v>Tamaulipas</v>
      </c>
      <c r="E58" s="10" t="str">
        <v>Mexico</v>
      </c>
      <c r="F58" s="10">
        <v>23.753112000000002</v>
      </c>
      <c r="G58" s="10">
        <v>-99.168566999999996</v>
      </c>
      <c r="H58" s="10" t="str">
        <v>No</v>
      </c>
      <c r="I58" s="10" t="str">
        <v>Abstemious</v>
      </c>
      <c r="J58" s="10">
        <v>0</v>
      </c>
      <c r="K58" s="10" t="str">
        <v>Single</v>
      </c>
      <c r="L58" s="10" t="str">
        <v>Independent</v>
      </c>
      <c r="M58" s="10">
        <v>25</v>
      </c>
      <c r="N58" s="10" t="str">
        <v>Student</v>
      </c>
      <c r="O58" s="10" t="str">
        <v>Medium</v>
      </c>
      <c r="P58" s="10">
        <v>132740</v>
      </c>
      <c r="Q58" s="10" t="str">
        <f>IFERROR(_xlfn.XLOOKUP('Final Table'!$P58,'Raw-restaurant_cuisines'!A:A,'Raw-restaurant_cuisines'!B:B),"not specified")</f>
        <v>Mexican</v>
      </c>
      <c r="R58" s="10" t="str">
        <f>_xlfn.XLOOKUP($P58,'Raw-Restauarants'!$A:$A,'Raw-Restauarants'!B:B)</f>
        <v>Carreton De Flautas Y Migadas</v>
      </c>
      <c r="S58" s="10" t="str">
        <f>_xlfn.XLOOKUP($P58,'Raw-Restauarants'!$A:$A,'Raw-Restauarants'!$C:$C)</f>
        <v>Ciudad Victoria</v>
      </c>
      <c r="T58" s="10">
        <f>IFERROR(_xlfn.XLOOKUP(P58,'Table for cuisine count'!K:K,'Table for cuisine count'!L:L),"not specified")</f>
        <v>1</v>
      </c>
      <c r="U58" s="10" t="str" cm="1">
        <f t="array" ref="U58:Z58">_xlfn.XLOOKUP($P58,'Raw-Restauarants'!$A:$A,'Raw-Restauarants'!$I:$N)</f>
        <v>None</v>
      </c>
      <c r="V58" s="10" t="str">
        <v>Yes</v>
      </c>
      <c r="W58" s="10" t="str">
        <v>Low</v>
      </c>
      <c r="X58" s="10" t="str">
        <v>No</v>
      </c>
      <c r="Y58" s="10" t="str">
        <v>Open</v>
      </c>
      <c r="Z58" s="10" t="str">
        <v>None</v>
      </c>
      <c r="AA58" s="10">
        <v>1</v>
      </c>
      <c r="AB58" s="10">
        <v>1</v>
      </c>
      <c r="AC58" s="10">
        <v>1</v>
      </c>
      <c r="AD58" s="10" t="str" cm="1">
        <f t="array" ref="AD58">_xlfn.IFNA(_xlfn.IFS(AND(AA58=2,AB58=2,AC58=2),W58),"not_highest_rated")</f>
        <v>not_highest_rated</v>
      </c>
      <c r="AE58" s="64">
        <f t="shared" si="0"/>
        <v>2</v>
      </c>
      <c r="AG58" s="8" t="s">
        <v>453</v>
      </c>
      <c r="AH58" s="16" cm="1">
        <f t="array" ref="AH58:AK58">AVERAGEIFS(AC5:AC1165,V5:V1165,_xlfn.ANCHORARRAY(AH56))</f>
        <v>1.368421052631579</v>
      </c>
      <c r="AI58" s="16">
        <v>1.0801393728222997</v>
      </c>
      <c r="AJ58" s="16">
        <v>1.103448275862069</v>
      </c>
      <c r="AK58" s="9">
        <v>1.1020408163265305</v>
      </c>
    </row>
    <row r="59" spans="1:39" x14ac:dyDescent="0.25">
      <c r="A59" s="63" t="s">
        <v>162</v>
      </c>
      <c r="B59" s="10">
        <f>VLOOKUP(A59,'Table for cuisine count'!$E$2:$F$139,2)</f>
        <v>1</v>
      </c>
      <c r="C59" s="10" t="str" cm="1">
        <f t="array" ref="C59:O59">_xlfn.XLOOKUP($A59,'Raw-consumers'!$A:$A,'Raw-consumers'!B:N)</f>
        <v>Ciudad Victoria</v>
      </c>
      <c r="D59" s="10" t="str">
        <v>Tamaulipas</v>
      </c>
      <c r="E59" s="10" t="str">
        <v>Mexico</v>
      </c>
      <c r="F59" s="10">
        <v>23.753112000000002</v>
      </c>
      <c r="G59" s="10">
        <v>-99.168566999999996</v>
      </c>
      <c r="H59" s="10" t="str">
        <v>No</v>
      </c>
      <c r="I59" s="10" t="str">
        <v>Abstemious</v>
      </c>
      <c r="J59" s="10">
        <v>0</v>
      </c>
      <c r="K59" s="10" t="str">
        <v>Single</v>
      </c>
      <c r="L59" s="10" t="str">
        <v>Independent</v>
      </c>
      <c r="M59" s="10">
        <v>25</v>
      </c>
      <c r="N59" s="10" t="str">
        <v>Student</v>
      </c>
      <c r="O59" s="10" t="str">
        <v>Medium</v>
      </c>
      <c r="P59" s="10">
        <v>132613</v>
      </c>
      <c r="Q59" s="10" t="str">
        <f>IFERROR(_xlfn.XLOOKUP('Final Table'!$P59,'Raw-restaurant_cuisines'!A:A,'Raw-restaurant_cuisines'!B:B),"not specified")</f>
        <v>Mexican</v>
      </c>
      <c r="R59" s="10" t="str">
        <f>_xlfn.XLOOKUP($P59,'Raw-Restauarants'!$A:$A,'Raw-Restauarants'!B:B)</f>
        <v>Carnitas Mata</v>
      </c>
      <c r="S59" s="10" t="str">
        <f>_xlfn.XLOOKUP($P59,'Raw-Restauarants'!$A:$A,'Raw-Restauarants'!$C:$C)</f>
        <v>Ciudad Victoria</v>
      </c>
      <c r="T59" s="10">
        <f>IFERROR(_xlfn.XLOOKUP(P59,'Table for cuisine count'!K:K,'Table for cuisine count'!L:L),"not specified")</f>
        <v>1</v>
      </c>
      <c r="U59" s="10" t="str" cm="1">
        <f t="array" ref="U59:Z59">_xlfn.XLOOKUP($P59,'Raw-Restauarants'!$A:$A,'Raw-Restauarants'!$I:$N)</f>
        <v>None</v>
      </c>
      <c r="V59" s="10" t="str">
        <v>Yes</v>
      </c>
      <c r="W59" s="10" t="str">
        <v>Medium</v>
      </c>
      <c r="X59" s="10" t="str">
        <v>Yes</v>
      </c>
      <c r="Y59" s="10" t="str">
        <v>Closed</v>
      </c>
      <c r="Z59" s="10" t="str">
        <v>Yes</v>
      </c>
      <c r="AA59" s="10">
        <v>1</v>
      </c>
      <c r="AB59" s="10">
        <v>2</v>
      </c>
      <c r="AC59" s="10">
        <v>1</v>
      </c>
      <c r="AD59" s="10" t="str" cm="1">
        <f t="array" ref="AD59">_xlfn.IFNA(_xlfn.IFS(AND(AA59=2,AB59=2,AC59=2),W59),"not_highest_rated")</f>
        <v>not_highest_rated</v>
      </c>
      <c r="AE59" s="64">
        <f t="shared" si="0"/>
        <v>2</v>
      </c>
    </row>
    <row r="60" spans="1:39" ht="15.75" thickBot="1" x14ac:dyDescent="0.3">
      <c r="A60" s="63" t="s">
        <v>162</v>
      </c>
      <c r="B60" s="10">
        <f>VLOOKUP(A60,'Table for cuisine count'!$E$2:$F$139,2)</f>
        <v>1</v>
      </c>
      <c r="C60" s="10" t="str" cm="1">
        <f t="array" ref="C60:O60">_xlfn.XLOOKUP($A60,'Raw-consumers'!$A:$A,'Raw-consumers'!B:N)</f>
        <v>Ciudad Victoria</v>
      </c>
      <c r="D60" s="10" t="str">
        <v>Tamaulipas</v>
      </c>
      <c r="E60" s="10" t="str">
        <v>Mexico</v>
      </c>
      <c r="F60" s="10">
        <v>23.753112000000002</v>
      </c>
      <c r="G60" s="10">
        <v>-99.168566999999996</v>
      </c>
      <c r="H60" s="10" t="str">
        <v>No</v>
      </c>
      <c r="I60" s="10" t="str">
        <v>Abstemious</v>
      </c>
      <c r="J60" s="10">
        <v>0</v>
      </c>
      <c r="K60" s="10" t="str">
        <v>Single</v>
      </c>
      <c r="L60" s="10" t="str">
        <v>Independent</v>
      </c>
      <c r="M60" s="10">
        <v>25</v>
      </c>
      <c r="N60" s="10" t="str">
        <v>Student</v>
      </c>
      <c r="O60" s="10" t="str">
        <v>Medium</v>
      </c>
      <c r="P60" s="10">
        <v>132594</v>
      </c>
      <c r="Q60" s="10" t="str">
        <f>IFERROR(_xlfn.XLOOKUP('Final Table'!$P60,'Raw-restaurant_cuisines'!A:A,'Raw-restaurant_cuisines'!B:B),"not specified")</f>
        <v>Mexican</v>
      </c>
      <c r="R60" s="10" t="str">
        <f>_xlfn.XLOOKUP($P60,'Raw-Restauarants'!$A:$A,'Raw-Restauarants'!B:B)</f>
        <v>Tacos De Barbacoa Enfrente Del Tec</v>
      </c>
      <c r="S60" s="10" t="str">
        <f>_xlfn.XLOOKUP($P60,'Raw-Restauarants'!$A:$A,'Raw-Restauarants'!$C:$C)</f>
        <v>Ciudad Victoria</v>
      </c>
      <c r="T60" s="10">
        <f>IFERROR(_xlfn.XLOOKUP(P60,'Table for cuisine count'!K:K,'Table for cuisine count'!L:L),"not specified")</f>
        <v>1</v>
      </c>
      <c r="U60" s="10" t="str" cm="1">
        <f t="array" ref="U60:Z60">_xlfn.XLOOKUP($P60,'Raw-Restauarants'!$A:$A,'Raw-Restauarants'!$I:$N)</f>
        <v>None</v>
      </c>
      <c r="V60" s="10" t="str">
        <v>No</v>
      </c>
      <c r="W60" s="10" t="str">
        <v>Low</v>
      </c>
      <c r="X60" s="10" t="str">
        <v>No</v>
      </c>
      <c r="Y60" s="10" t="str">
        <v>Open</v>
      </c>
      <c r="Z60" s="10" t="str">
        <v>Public</v>
      </c>
      <c r="AA60" s="10">
        <v>1</v>
      </c>
      <c r="AB60" s="10">
        <v>1</v>
      </c>
      <c r="AC60" s="10">
        <v>1</v>
      </c>
      <c r="AD60" s="10" t="str" cm="1">
        <f t="array" ref="AD60">_xlfn.IFNA(_xlfn.IFS(AND(AA60=2,AB60=2,AC60=2),W60),"not_highest_rated")</f>
        <v>not_highest_rated</v>
      </c>
      <c r="AE60" s="64">
        <f t="shared" si="0"/>
        <v>2</v>
      </c>
    </row>
    <row r="61" spans="1:39" x14ac:dyDescent="0.25">
      <c r="A61" s="63" t="s">
        <v>56</v>
      </c>
      <c r="B61" s="10">
        <f>VLOOKUP(A61,'Table for cuisine count'!$E$2:$F$139,2)</f>
        <v>4</v>
      </c>
      <c r="C61" s="10" t="str" cm="1">
        <f t="array" ref="C61:O61">_xlfn.XLOOKUP($A61,'Raw-consumers'!$A:$A,'Raw-consumers'!B:N)</f>
        <v>Ciudad Victoria</v>
      </c>
      <c r="D61" s="10" t="str">
        <v>Tamaulipas</v>
      </c>
      <c r="E61" s="10" t="str">
        <v>Mexico</v>
      </c>
      <c r="F61" s="10">
        <v>23.730568999999999</v>
      </c>
      <c r="G61" s="10">
        <v>-99.171882999999994</v>
      </c>
      <c r="H61" s="10" t="str">
        <v>No</v>
      </c>
      <c r="I61" s="10" t="str">
        <v>Social Drinker</v>
      </c>
      <c r="J61" s="10" t="str">
        <v>Car</v>
      </c>
      <c r="K61" s="10" t="str">
        <v>Single</v>
      </c>
      <c r="L61" s="10" t="str">
        <v>Dependent</v>
      </c>
      <c r="M61" s="10">
        <v>28</v>
      </c>
      <c r="N61" s="10" t="str">
        <v>Student</v>
      </c>
      <c r="O61" s="10" t="str">
        <v>Medium</v>
      </c>
      <c r="P61" s="10">
        <v>132740</v>
      </c>
      <c r="Q61" s="10" t="str">
        <f>IFERROR(_xlfn.XLOOKUP('Final Table'!$P61,'Raw-restaurant_cuisines'!A:A,'Raw-restaurant_cuisines'!B:B),"not specified")</f>
        <v>Mexican</v>
      </c>
      <c r="R61" s="10" t="str">
        <f>_xlfn.XLOOKUP($P61,'Raw-Restauarants'!$A:$A,'Raw-Restauarants'!B:B)</f>
        <v>Carreton De Flautas Y Migadas</v>
      </c>
      <c r="S61" s="10" t="str">
        <f>_xlfn.XLOOKUP($P61,'Raw-Restauarants'!$A:$A,'Raw-Restauarants'!$C:$C)</f>
        <v>Ciudad Victoria</v>
      </c>
      <c r="T61" s="10">
        <f>IFERROR(_xlfn.XLOOKUP(P61,'Table for cuisine count'!K:K,'Table for cuisine count'!L:L),"not specified")</f>
        <v>1</v>
      </c>
      <c r="U61" s="10" t="str" cm="1">
        <f t="array" ref="U61:Z61">_xlfn.XLOOKUP($P61,'Raw-Restauarants'!$A:$A,'Raw-Restauarants'!$I:$N)</f>
        <v>None</v>
      </c>
      <c r="V61" s="10" t="str">
        <v>Yes</v>
      </c>
      <c r="W61" s="10" t="str">
        <v>Low</v>
      </c>
      <c r="X61" s="10" t="str">
        <v>No</v>
      </c>
      <c r="Y61" s="10" t="str">
        <v>Open</v>
      </c>
      <c r="Z61" s="10" t="str">
        <v>None</v>
      </c>
      <c r="AA61" s="10">
        <v>2</v>
      </c>
      <c r="AB61" s="10">
        <v>2</v>
      </c>
      <c r="AC61" s="10">
        <v>1</v>
      </c>
      <c r="AD61" s="10" t="str" cm="1">
        <f t="array" ref="AD61">_xlfn.IFNA(_xlfn.IFS(AND(AA61=2,AB61=2,AC61=2),W61),"not_highest_rated")</f>
        <v>not_highest_rated</v>
      </c>
      <c r="AE61" s="64">
        <f t="shared" si="0"/>
        <v>2</v>
      </c>
      <c r="AG61" s="4"/>
      <c r="AH61" s="80" t="s">
        <v>458</v>
      </c>
      <c r="AI61" s="80"/>
      <c r="AJ61" s="81"/>
    </row>
    <row r="62" spans="1:39" x14ac:dyDescent="0.25">
      <c r="A62" s="63" t="s">
        <v>62</v>
      </c>
      <c r="B62" s="10">
        <f>VLOOKUP(A62,'Table for cuisine count'!$E$2:$F$139,2)</f>
        <v>1</v>
      </c>
      <c r="C62" s="10" t="str" cm="1">
        <f t="array" ref="C62:O62">_xlfn.XLOOKUP($A62,'Raw-consumers'!$A:$A,'Raw-consumers'!B:N)</f>
        <v>Ciudad Victoria</v>
      </c>
      <c r="D62" s="10" t="str">
        <v>Tamaulipas</v>
      </c>
      <c r="E62" s="10" t="str">
        <v>Mexico</v>
      </c>
      <c r="F62" s="10">
        <v>23.733000000000001</v>
      </c>
      <c r="G62" s="10">
        <v>-99.132999999999996</v>
      </c>
      <c r="H62" s="10" t="str">
        <v>No</v>
      </c>
      <c r="I62" s="10" t="str">
        <v>Abstemious</v>
      </c>
      <c r="J62" s="10" t="str">
        <v>Public</v>
      </c>
      <c r="K62" s="10" t="str">
        <v>Single</v>
      </c>
      <c r="L62" s="10" t="str">
        <v>Independent</v>
      </c>
      <c r="M62" s="10">
        <v>23</v>
      </c>
      <c r="N62" s="10" t="str">
        <v>Student</v>
      </c>
      <c r="O62" s="10" t="str">
        <v>Medium</v>
      </c>
      <c r="P62" s="10">
        <v>132626</v>
      </c>
      <c r="Q62" s="10" t="str">
        <f>IFERROR(_xlfn.XLOOKUP('Final Table'!$P62,'Raw-restaurant_cuisines'!A:A,'Raw-restaurant_cuisines'!B:B),"not specified")</f>
        <v>Italian</v>
      </c>
      <c r="R62" s="10" t="str">
        <f>_xlfn.XLOOKUP($P62,'Raw-Restauarants'!$A:$A,'Raw-Restauarants'!B:B)</f>
        <v>La Perica Hamburguesa</v>
      </c>
      <c r="S62" s="10" t="str">
        <f>_xlfn.XLOOKUP($P62,'Raw-Restauarants'!$A:$A,'Raw-Restauarants'!$C:$C)</f>
        <v>Ciudad Victoria</v>
      </c>
      <c r="T62" s="10">
        <f>IFERROR(_xlfn.XLOOKUP(P62,'Table for cuisine count'!K:K,'Table for cuisine count'!L:L),"not specified")</f>
        <v>1</v>
      </c>
      <c r="U62" s="10" t="str" cm="1">
        <f t="array" ref="U62:Z62">_xlfn.XLOOKUP($P62,'Raw-Restauarants'!$A:$A,'Raw-Restauarants'!$I:$N)</f>
        <v>None</v>
      </c>
      <c r="V62" s="10" t="str">
        <v>No</v>
      </c>
      <c r="W62" s="10" t="str">
        <v>Medium</v>
      </c>
      <c r="X62" s="10" t="str">
        <v>Yes</v>
      </c>
      <c r="Y62" s="10" t="str">
        <v>Closed</v>
      </c>
      <c r="Z62" s="10" t="str">
        <v>Yes</v>
      </c>
      <c r="AA62" s="10">
        <v>2</v>
      </c>
      <c r="AB62" s="10">
        <v>2</v>
      </c>
      <c r="AC62" s="10">
        <v>2</v>
      </c>
      <c r="AD62" s="10" t="str" cm="1">
        <f t="array" ref="AD62">_xlfn.IFNA(_xlfn.IFS(AND(AA62=2,AB62=2,AC62=2),W62),"not_highest_rated")</f>
        <v>Medium</v>
      </c>
      <c r="AE62" s="64">
        <f t="shared" si="0"/>
        <v>2</v>
      </c>
      <c r="AG62" s="6"/>
      <c r="AH62" t="str" cm="1">
        <f t="array" ref="AH62:AJ62">TRANSPOSE(_xlfn._xlws.SORT(_xlfn.UNIQUE(W5:W1165),,-1))</f>
        <v>Medium</v>
      </c>
      <c r="AI62" t="str">
        <v>Low</v>
      </c>
      <c r="AJ62" s="7" t="str">
        <v>High</v>
      </c>
    </row>
    <row r="63" spans="1:39" x14ac:dyDescent="0.25">
      <c r="A63" s="63" t="s">
        <v>56</v>
      </c>
      <c r="B63" s="10">
        <f>VLOOKUP(A63,'Table for cuisine count'!$E$2:$F$139,2)</f>
        <v>4</v>
      </c>
      <c r="C63" s="10" t="str" cm="1">
        <f t="array" ref="C63:O63">_xlfn.XLOOKUP($A63,'Raw-consumers'!$A:$A,'Raw-consumers'!B:N)</f>
        <v>Ciudad Victoria</v>
      </c>
      <c r="D63" s="10" t="str">
        <v>Tamaulipas</v>
      </c>
      <c r="E63" s="10" t="str">
        <v>Mexico</v>
      </c>
      <c r="F63" s="10">
        <v>23.730568999999999</v>
      </c>
      <c r="G63" s="10">
        <v>-99.171882999999994</v>
      </c>
      <c r="H63" s="10" t="str">
        <v>No</v>
      </c>
      <c r="I63" s="10" t="str">
        <v>Social Drinker</v>
      </c>
      <c r="J63" s="10" t="str">
        <v>Car</v>
      </c>
      <c r="K63" s="10" t="str">
        <v>Single</v>
      </c>
      <c r="L63" s="10" t="str">
        <v>Dependent</v>
      </c>
      <c r="M63" s="10">
        <v>28</v>
      </c>
      <c r="N63" s="10" t="str">
        <v>Student</v>
      </c>
      <c r="O63" s="10" t="str">
        <v>Medium</v>
      </c>
      <c r="P63" s="10">
        <v>132668</v>
      </c>
      <c r="Q63" s="10" t="str">
        <f>IFERROR(_xlfn.XLOOKUP('Final Table'!$P63,'Raw-restaurant_cuisines'!A:A,'Raw-restaurant_cuisines'!B:B),"not specified")</f>
        <v>Mexican</v>
      </c>
      <c r="R63" s="10" t="str">
        <f>_xlfn.XLOOKUP($P63,'Raw-Restauarants'!$A:$A,'Raw-Restauarants'!B:B)</f>
        <v>Tacos El Guero</v>
      </c>
      <c r="S63" s="10" t="str">
        <f>_xlfn.XLOOKUP($P63,'Raw-Restauarants'!$A:$A,'Raw-Restauarants'!$C:$C)</f>
        <v>Ciudad Victoria</v>
      </c>
      <c r="T63" s="10">
        <f>IFERROR(_xlfn.XLOOKUP(P63,'Table for cuisine count'!K:K,'Table for cuisine count'!L:L),"not specified")</f>
        <v>1</v>
      </c>
      <c r="U63" s="10" t="str" cm="1">
        <f t="array" ref="U63:Z63">_xlfn.XLOOKUP($P63,'Raw-Restauarants'!$A:$A,'Raw-Restauarants'!$I:$N)</f>
        <v>None</v>
      </c>
      <c r="V63" s="10" t="str">
        <v>No</v>
      </c>
      <c r="W63" s="10" t="str">
        <v>Low</v>
      </c>
      <c r="X63" s="10" t="str">
        <v>No</v>
      </c>
      <c r="Y63" s="10" t="str">
        <v>Closed</v>
      </c>
      <c r="Z63" s="10" t="str">
        <v>None</v>
      </c>
      <c r="AA63" s="10">
        <v>2</v>
      </c>
      <c r="AB63" s="10">
        <v>2</v>
      </c>
      <c r="AC63" s="10">
        <v>2</v>
      </c>
      <c r="AD63" s="10" t="str" cm="1">
        <f t="array" ref="AD63">_xlfn.IFNA(_xlfn.IFS(AND(AA63=2,AB63=2,AC63=2),W63),"not_highest_rated")</f>
        <v>Low</v>
      </c>
      <c r="AE63" s="64">
        <f t="shared" si="0"/>
        <v>2</v>
      </c>
      <c r="AG63" s="6" t="s">
        <v>451</v>
      </c>
      <c r="AH63" cm="1">
        <f t="array" ref="AH63:AJ63">AVERAGEIFS($AA$5:$AA$1165,$W$5:$W$1165,_xlfn.ANCHORARRAY(AH62))</f>
        <v>1.2530329289428077</v>
      </c>
      <c r="AI63">
        <v>1.0742857142857143</v>
      </c>
      <c r="AJ63" s="7">
        <v>1.2564102564102564</v>
      </c>
    </row>
    <row r="64" spans="1:39" x14ac:dyDescent="0.25">
      <c r="A64" s="63" t="s">
        <v>56</v>
      </c>
      <c r="B64" s="10">
        <f>VLOOKUP(A64,'Table for cuisine count'!$E$2:$F$139,2)</f>
        <v>4</v>
      </c>
      <c r="C64" s="10" t="str" cm="1">
        <f t="array" ref="C64:O64">_xlfn.XLOOKUP($A64,'Raw-consumers'!$A:$A,'Raw-consumers'!B:N)</f>
        <v>Ciudad Victoria</v>
      </c>
      <c r="D64" s="10" t="str">
        <v>Tamaulipas</v>
      </c>
      <c r="E64" s="10" t="str">
        <v>Mexico</v>
      </c>
      <c r="F64" s="10">
        <v>23.730568999999999</v>
      </c>
      <c r="G64" s="10">
        <v>-99.171882999999994</v>
      </c>
      <c r="H64" s="10" t="str">
        <v>No</v>
      </c>
      <c r="I64" s="10" t="str">
        <v>Social Drinker</v>
      </c>
      <c r="J64" s="10" t="str">
        <v>Car</v>
      </c>
      <c r="K64" s="10" t="str">
        <v>Single</v>
      </c>
      <c r="L64" s="10" t="str">
        <v>Dependent</v>
      </c>
      <c r="M64" s="10">
        <v>28</v>
      </c>
      <c r="N64" s="10" t="str">
        <v>Student</v>
      </c>
      <c r="O64" s="10" t="str">
        <v>Medium</v>
      </c>
      <c r="P64" s="10">
        <v>132715</v>
      </c>
      <c r="Q64" s="10" t="str">
        <f>IFERROR(_xlfn.XLOOKUP('Final Table'!$P64,'Raw-restaurant_cuisines'!A:A,'Raw-restaurant_cuisines'!B:B),"not specified")</f>
        <v>Mexican</v>
      </c>
      <c r="R64" s="10" t="str">
        <f>_xlfn.XLOOKUP($P64,'Raw-Restauarants'!$A:$A,'Raw-Restauarants'!B:B)</f>
        <v>Tacos De La Estacion</v>
      </c>
      <c r="S64" s="10" t="str">
        <f>_xlfn.XLOOKUP($P64,'Raw-Restauarants'!$A:$A,'Raw-Restauarants'!$C:$C)</f>
        <v>Ciudad Victoria</v>
      </c>
      <c r="T64" s="10">
        <f>IFERROR(_xlfn.XLOOKUP(P64,'Table for cuisine count'!K:K,'Table for cuisine count'!L:L),"not specified")</f>
        <v>1</v>
      </c>
      <c r="U64" s="10" t="str" cm="1">
        <f t="array" ref="U64:Z64">_xlfn.XLOOKUP($P64,'Raw-Restauarants'!$A:$A,'Raw-Restauarants'!$I:$N)</f>
        <v>None</v>
      </c>
      <c r="V64" s="10" t="str">
        <v>No</v>
      </c>
      <c r="W64" s="10" t="str">
        <v>Low</v>
      </c>
      <c r="X64" s="10" t="str">
        <v>No</v>
      </c>
      <c r="Y64" s="10" t="str">
        <v>Open</v>
      </c>
      <c r="Z64" s="10" t="str">
        <v>None</v>
      </c>
      <c r="AA64" s="10">
        <v>2</v>
      </c>
      <c r="AB64" s="10">
        <v>2</v>
      </c>
      <c r="AC64" s="10">
        <v>1</v>
      </c>
      <c r="AD64" s="10" t="str" cm="1">
        <f t="array" ref="AD64">_xlfn.IFNA(_xlfn.IFS(AND(AA64=2,AB64=2,AC64=2),W64),"not_highest_rated")</f>
        <v>not_highest_rated</v>
      </c>
      <c r="AE64" s="64">
        <f t="shared" si="0"/>
        <v>2</v>
      </c>
      <c r="AG64" s="6" t="s">
        <v>456</v>
      </c>
      <c r="AH64" cm="1">
        <f t="array" ref="AH64:AJ64">AVERAGEIFS($AB$5:$AB$1165,$W$5:$W$1165,_xlfn.ANCHORARRAY(AH62))</f>
        <v>1.2564991334488735</v>
      </c>
      <c r="AI64">
        <v>1.1342857142857143</v>
      </c>
      <c r="AJ64" s="7">
        <v>1.2350427350427351</v>
      </c>
    </row>
    <row r="65" spans="1:36" ht="15.75" thickBot="1" x14ac:dyDescent="0.3">
      <c r="A65" s="63" t="s">
        <v>82</v>
      </c>
      <c r="B65" s="10">
        <f>VLOOKUP(A65,'Table for cuisine count'!$E$2:$F$139,2)</f>
        <v>1</v>
      </c>
      <c r="C65" s="10" t="str" cm="1">
        <f t="array" ref="C65:O65">_xlfn.XLOOKUP($A65,'Raw-consumers'!$A:$A,'Raw-consumers'!B:N)</f>
        <v>Cuernavaca</v>
      </c>
      <c r="D65" s="10" t="str">
        <v>Morelos</v>
      </c>
      <c r="E65" s="10" t="str">
        <v>Mexico</v>
      </c>
      <c r="F65" s="10">
        <v>18.95298</v>
      </c>
      <c r="G65" s="10">
        <v>-99.260789000000003</v>
      </c>
      <c r="H65" s="10" t="str">
        <v>Yes</v>
      </c>
      <c r="I65" s="10" t="str">
        <v>Social Drinker</v>
      </c>
      <c r="J65" s="10" t="str">
        <v>Car</v>
      </c>
      <c r="K65" s="10" t="str">
        <v>Married</v>
      </c>
      <c r="L65" s="10" t="str">
        <v>Kids</v>
      </c>
      <c r="M65" s="10">
        <v>43</v>
      </c>
      <c r="N65" s="10" t="str">
        <v>Employed</v>
      </c>
      <c r="O65" s="10" t="str">
        <v>Medium</v>
      </c>
      <c r="P65" s="10">
        <v>134987</v>
      </c>
      <c r="Q65" s="10" t="str">
        <f>IFERROR(_xlfn.XLOOKUP('Final Table'!$P65,'Raw-restaurant_cuisines'!A:A,'Raw-restaurant_cuisines'!B:B),"not specified")</f>
        <v>not specified</v>
      </c>
      <c r="R65" s="10" t="str">
        <f>_xlfn.XLOOKUP($P65,'Raw-Restauarants'!$A:$A,'Raw-Restauarants'!B:B)</f>
        <v>Chilis Cuernavaca</v>
      </c>
      <c r="S65" s="10" t="str">
        <f>_xlfn.XLOOKUP($P65,'Raw-Restauarants'!$A:$A,'Raw-Restauarants'!$C:$C)</f>
        <v>Cuernavaca</v>
      </c>
      <c r="T65" s="10" t="str">
        <f>IFERROR(_xlfn.XLOOKUP(P65,'Table for cuisine count'!K:K,'Table for cuisine count'!L:L),"not specified")</f>
        <v>not specified</v>
      </c>
      <c r="U65" s="10" t="str" cm="1">
        <f t="array" ref="U65:Z65">_xlfn.XLOOKUP($P65,'Raw-Restauarants'!$A:$A,'Raw-Restauarants'!$I:$N)</f>
        <v>Wine &amp; Beer</v>
      </c>
      <c r="V65" s="10" t="str">
        <v>No</v>
      </c>
      <c r="W65" s="10" t="str">
        <v>Medium</v>
      </c>
      <c r="X65" s="10" t="str">
        <v>No</v>
      </c>
      <c r="Y65" s="10" t="str">
        <v>Closed</v>
      </c>
      <c r="Z65" s="10" t="str">
        <v>None</v>
      </c>
      <c r="AA65" s="10">
        <v>0</v>
      </c>
      <c r="AB65" s="10">
        <v>0</v>
      </c>
      <c r="AC65" s="10">
        <v>0</v>
      </c>
      <c r="AD65" s="10" t="str" cm="1">
        <f t="array" ref="AD65">_xlfn.IFNA(_xlfn.IFS(AND(AA65=2,AB65=2,AC65=2),W65),"not_highest_rated")</f>
        <v>not_highest_rated</v>
      </c>
      <c r="AE65" s="64">
        <f t="shared" si="0"/>
        <v>8</v>
      </c>
      <c r="AG65" s="8" t="s">
        <v>453</v>
      </c>
      <c r="AH65" s="16" cm="1">
        <f t="array" ref="AH65:AJ65">AVERAGEIFS(AC5:AC1165,$W$5:$W$1165,_xlfn.ANCHORARRAY(AH62))</f>
        <v>1.1646447140381282</v>
      </c>
      <c r="AI65" s="16">
        <v>0.92</v>
      </c>
      <c r="AJ65" s="9">
        <v>1.1623931623931625</v>
      </c>
    </row>
    <row r="66" spans="1:36" x14ac:dyDescent="0.25">
      <c r="A66" s="63" t="s">
        <v>122</v>
      </c>
      <c r="B66" s="10">
        <f>VLOOKUP(A66,'Table for cuisine count'!$E$2:$F$139,2)</f>
        <v>1</v>
      </c>
      <c r="C66" s="10" t="str" cm="1">
        <f t="array" ref="C66:O66">_xlfn.XLOOKUP($A66,'Raw-consumers'!$A:$A,'Raw-consumers'!B:N)</f>
        <v>San Luis Potosi</v>
      </c>
      <c r="D66" s="10" t="str">
        <v>San Luis Potosi</v>
      </c>
      <c r="E66" s="10" t="str">
        <v>Mexico</v>
      </c>
      <c r="F66" s="10">
        <v>22.13392</v>
      </c>
      <c r="G66" s="10">
        <v>-101.028373</v>
      </c>
      <c r="H66" s="10" t="str">
        <v>No</v>
      </c>
      <c r="I66" s="10" t="str">
        <v>Abstemious</v>
      </c>
      <c r="J66" s="10">
        <v>0</v>
      </c>
      <c r="K66" s="10">
        <v>0</v>
      </c>
      <c r="L66" s="10">
        <v>0</v>
      </c>
      <c r="M66" s="10">
        <v>31</v>
      </c>
      <c r="N66" s="10">
        <v>0</v>
      </c>
      <c r="O66" s="10">
        <v>0</v>
      </c>
      <c r="P66" s="10">
        <v>135034</v>
      </c>
      <c r="Q66" s="10" t="str">
        <f>IFERROR(_xlfn.XLOOKUP('Final Table'!$P66,'Raw-restaurant_cuisines'!A:A,'Raw-restaurant_cuisines'!B:B),"not specified")</f>
        <v>Japanese</v>
      </c>
      <c r="R66" s="10" t="str">
        <f>_xlfn.XLOOKUP($P66,'Raw-Restauarants'!$A:$A,'Raw-Restauarants'!B:B)</f>
        <v>Michiko Restaurant Japones</v>
      </c>
      <c r="S66" s="10" t="str">
        <f>_xlfn.XLOOKUP($P66,'Raw-Restauarants'!$A:$A,'Raw-Restauarants'!$C:$C)</f>
        <v>San Luis Potosi</v>
      </c>
      <c r="T66" s="10">
        <f>IFERROR(_xlfn.XLOOKUP(P66,'Table for cuisine count'!K:K,'Table for cuisine count'!L:L),"not specified")</f>
        <v>1</v>
      </c>
      <c r="U66" s="10" t="str" cm="1">
        <f t="array" ref="U66:Z66">_xlfn.XLOOKUP($P66,'Raw-Restauarants'!$A:$A,'Raw-Restauarants'!$I:$N)</f>
        <v>None</v>
      </c>
      <c r="V66" s="10" t="str">
        <v>No</v>
      </c>
      <c r="W66" s="10" t="str">
        <v>Medium</v>
      </c>
      <c r="X66" s="10" t="str">
        <v>No</v>
      </c>
      <c r="Y66" s="10" t="str">
        <v>Closed</v>
      </c>
      <c r="Z66" s="10" t="str">
        <v>None</v>
      </c>
      <c r="AA66" s="10">
        <v>2</v>
      </c>
      <c r="AB66" s="10">
        <v>2</v>
      </c>
      <c r="AC66" s="10">
        <v>2</v>
      </c>
      <c r="AD66" s="10" t="str" cm="1">
        <f t="array" ref="AD66">_xlfn.IFNA(_xlfn.IFS(AND(AA66=2,AB66=2,AC66=2),W66),"not_highest_rated")</f>
        <v>Medium</v>
      </c>
      <c r="AE66" s="64" t="str">
        <f t="shared" si="0"/>
        <v>others</v>
      </c>
    </row>
    <row r="67" spans="1:36" ht="15.75" thickBot="1" x14ac:dyDescent="0.3">
      <c r="A67" s="63" t="s">
        <v>122</v>
      </c>
      <c r="B67" s="10">
        <f>VLOOKUP(A67,'Table for cuisine count'!$E$2:$F$139,2)</f>
        <v>1</v>
      </c>
      <c r="C67" s="10" t="str" cm="1">
        <f t="array" ref="C67:O67">_xlfn.XLOOKUP($A67,'Raw-consumers'!$A:$A,'Raw-consumers'!B:N)</f>
        <v>San Luis Potosi</v>
      </c>
      <c r="D67" s="10" t="str">
        <v>San Luis Potosi</v>
      </c>
      <c r="E67" s="10" t="str">
        <v>Mexico</v>
      </c>
      <c r="F67" s="10">
        <v>22.13392</v>
      </c>
      <c r="G67" s="10">
        <v>-101.028373</v>
      </c>
      <c r="H67" s="10" t="str">
        <v>No</v>
      </c>
      <c r="I67" s="10" t="str">
        <v>Abstemious</v>
      </c>
      <c r="J67" s="10">
        <v>0</v>
      </c>
      <c r="K67" s="10">
        <v>0</v>
      </c>
      <c r="L67" s="10">
        <v>0</v>
      </c>
      <c r="M67" s="10">
        <v>31</v>
      </c>
      <c r="N67" s="10">
        <v>0</v>
      </c>
      <c r="O67" s="10">
        <v>0</v>
      </c>
      <c r="P67" s="10">
        <v>132723</v>
      </c>
      <c r="Q67" s="10" t="str">
        <f>IFERROR(_xlfn.XLOOKUP('Final Table'!$P67,'Raw-restaurant_cuisines'!A:A,'Raw-restaurant_cuisines'!B:B),"not specified")</f>
        <v>Mexican</v>
      </c>
      <c r="R67" s="10" t="str">
        <f>_xlfn.XLOOKUP($P67,'Raw-Restauarants'!$A:$A,'Raw-Restauarants'!B:B)</f>
        <v>Gordas De Morales</v>
      </c>
      <c r="S67" s="10" t="str">
        <f>_xlfn.XLOOKUP($P67,'Raw-Restauarants'!$A:$A,'Raw-Restauarants'!$C:$C)</f>
        <v>San Luis Potosi</v>
      </c>
      <c r="T67" s="10">
        <f>IFERROR(_xlfn.XLOOKUP(P67,'Table for cuisine count'!K:K,'Table for cuisine count'!L:L),"not specified")</f>
        <v>1</v>
      </c>
      <c r="U67" s="10" t="str" cm="1">
        <f t="array" ref="U67:Z67">_xlfn.XLOOKUP($P67,'Raw-Restauarants'!$A:$A,'Raw-Restauarants'!$I:$N)</f>
        <v>Full Bar</v>
      </c>
      <c r="V67" s="10" t="str">
        <v>Smoking Section</v>
      </c>
      <c r="W67" s="10" t="str">
        <v>Medium</v>
      </c>
      <c r="X67" s="10" t="str">
        <v>No</v>
      </c>
      <c r="Y67" s="10" t="str">
        <v>Closed</v>
      </c>
      <c r="Z67" s="10" t="str">
        <v>Public</v>
      </c>
      <c r="AA67" s="10">
        <v>1</v>
      </c>
      <c r="AB67" s="10">
        <v>1</v>
      </c>
      <c r="AC67" s="10">
        <v>1</v>
      </c>
      <c r="AD67" s="10" t="str" cm="1">
        <f t="array" ref="AD67">_xlfn.IFNA(_xlfn.IFS(AND(AA67=2,AB67=2,AC67=2),W67),"not_highest_rated")</f>
        <v>not_highest_rated</v>
      </c>
      <c r="AE67" s="64" t="str">
        <f t="shared" si="0"/>
        <v>others</v>
      </c>
    </row>
    <row r="68" spans="1:36" x14ac:dyDescent="0.25">
      <c r="A68" s="63" t="s">
        <v>122</v>
      </c>
      <c r="B68" s="10">
        <f>VLOOKUP(A68,'Table for cuisine count'!$E$2:$F$139,2)</f>
        <v>1</v>
      </c>
      <c r="C68" s="10" t="str" cm="1">
        <f t="array" ref="C68:O68">_xlfn.XLOOKUP($A68,'Raw-consumers'!$A:$A,'Raw-consumers'!B:N)</f>
        <v>San Luis Potosi</v>
      </c>
      <c r="D68" s="10" t="str">
        <v>San Luis Potosi</v>
      </c>
      <c r="E68" s="10" t="str">
        <v>Mexico</v>
      </c>
      <c r="F68" s="10">
        <v>22.13392</v>
      </c>
      <c r="G68" s="10">
        <v>-101.028373</v>
      </c>
      <c r="H68" s="10" t="str">
        <v>No</v>
      </c>
      <c r="I68" s="10" t="str">
        <v>Abstemious</v>
      </c>
      <c r="J68" s="10">
        <v>0</v>
      </c>
      <c r="K68" s="10">
        <v>0</v>
      </c>
      <c r="L68" s="10">
        <v>0</v>
      </c>
      <c r="M68" s="10">
        <v>31</v>
      </c>
      <c r="N68" s="10">
        <v>0</v>
      </c>
      <c r="O68" s="10">
        <v>0</v>
      </c>
      <c r="P68" s="10">
        <v>135046</v>
      </c>
      <c r="Q68" s="10" t="str">
        <f>IFERROR(_xlfn.XLOOKUP('Final Table'!$P68,'Raw-restaurant_cuisines'!A:A,'Raw-restaurant_cuisines'!B:B),"not specified")</f>
        <v>Fast Food</v>
      </c>
      <c r="R68" s="10" t="str">
        <f>_xlfn.XLOOKUP($P68,'Raw-Restauarants'!$A:$A,'Raw-Restauarants'!B:B)</f>
        <v>Restaurante El Reyecito</v>
      </c>
      <c r="S68" s="10" t="str">
        <f>_xlfn.XLOOKUP($P68,'Raw-Restauarants'!$A:$A,'Raw-Restauarants'!$C:$C)</f>
        <v>San Luis Potosi</v>
      </c>
      <c r="T68" s="10">
        <f>IFERROR(_xlfn.XLOOKUP(P68,'Table for cuisine count'!K:K,'Table for cuisine count'!L:L),"not specified")</f>
        <v>1</v>
      </c>
      <c r="U68" s="10" t="str" cm="1">
        <f t="array" ref="U68:Z68">_xlfn.XLOOKUP($P68,'Raw-Restauarants'!$A:$A,'Raw-Restauarants'!$I:$N)</f>
        <v>None</v>
      </c>
      <c r="V68" s="10" t="str">
        <v>No</v>
      </c>
      <c r="W68" s="10" t="str">
        <v>Medium</v>
      </c>
      <c r="X68" s="10" t="str">
        <v>No</v>
      </c>
      <c r="Y68" s="10" t="str">
        <v>Closed</v>
      </c>
      <c r="Z68" s="10" t="str">
        <v>Yes</v>
      </c>
      <c r="AA68" s="10">
        <v>2</v>
      </c>
      <c r="AB68" s="10">
        <v>2</v>
      </c>
      <c r="AC68" s="10">
        <v>1</v>
      </c>
      <c r="AD68" s="10" t="str" cm="1">
        <f t="array" ref="AD68">_xlfn.IFNA(_xlfn.IFS(AND(AA68=2,AB68=2,AC68=2),W68),"not_highest_rated")</f>
        <v>not_highest_rated</v>
      </c>
      <c r="AE68" s="64" t="str">
        <f t="shared" si="0"/>
        <v>others</v>
      </c>
      <c r="AG68" s="4"/>
      <c r="AH68" s="78" t="s">
        <v>291</v>
      </c>
      <c r="AI68" s="79"/>
    </row>
    <row r="69" spans="1:36" x14ac:dyDescent="0.25">
      <c r="A69" s="63" t="s">
        <v>147</v>
      </c>
      <c r="B69" s="10">
        <f>VLOOKUP(A69,'Table for cuisine count'!$E$2:$F$139,2)</f>
        <v>18</v>
      </c>
      <c r="C69" s="10" t="str" cm="1">
        <f t="array" ref="C69:O69">_xlfn.XLOOKUP($A69,'Raw-consumers'!$A:$A,'Raw-consumers'!B:N)</f>
        <v>San Luis Potosi</v>
      </c>
      <c r="D69" s="10" t="str">
        <v>San Luis Potosi</v>
      </c>
      <c r="E69" s="10" t="str">
        <v>Mexico</v>
      </c>
      <c r="F69" s="10">
        <v>22.143523999999999</v>
      </c>
      <c r="G69" s="10">
        <v>-100.987562</v>
      </c>
      <c r="H69" s="10" t="str">
        <v>No</v>
      </c>
      <c r="I69" s="10" t="str">
        <v>Abstemious</v>
      </c>
      <c r="J69" s="10" t="str">
        <v>Public</v>
      </c>
      <c r="K69" s="10" t="str">
        <v>Single</v>
      </c>
      <c r="L69" s="10" t="str">
        <v>Independent</v>
      </c>
      <c r="M69" s="10">
        <v>29</v>
      </c>
      <c r="N69" s="10" t="str">
        <v>Student</v>
      </c>
      <c r="O69" s="10" t="str">
        <v>Medium</v>
      </c>
      <c r="P69" s="10">
        <v>135075</v>
      </c>
      <c r="Q69" s="10" t="str">
        <f>IFERROR(_xlfn.XLOOKUP('Final Table'!$P69,'Raw-restaurant_cuisines'!A:A,'Raw-restaurant_cuisines'!B:B),"not specified")</f>
        <v>Seafood</v>
      </c>
      <c r="R69" s="10" t="str">
        <f>_xlfn.XLOOKUP($P69,'Raw-Restauarants'!$A:$A,'Raw-Restauarants'!B:B)</f>
        <v>Mariscos El Pescador</v>
      </c>
      <c r="S69" s="10" t="str">
        <f>_xlfn.XLOOKUP($P69,'Raw-Restauarants'!$A:$A,'Raw-Restauarants'!$C:$C)</f>
        <v>San Luis Potosi</v>
      </c>
      <c r="T69" s="10">
        <f>IFERROR(_xlfn.XLOOKUP(P69,'Table for cuisine count'!K:K,'Table for cuisine count'!L:L),"not specified")</f>
        <v>1</v>
      </c>
      <c r="U69" s="10" t="str" cm="1">
        <f t="array" ref="U69:Z69">_xlfn.XLOOKUP($P69,'Raw-Restauarants'!$A:$A,'Raw-Restauarants'!$I:$N)</f>
        <v>None</v>
      </c>
      <c r="V69" s="10" t="str">
        <v>No</v>
      </c>
      <c r="W69" s="10" t="str">
        <v>Medium</v>
      </c>
      <c r="X69" s="10" t="str">
        <v>No</v>
      </c>
      <c r="Y69" s="10" t="str">
        <v>Closed</v>
      </c>
      <c r="Z69" s="10" t="str">
        <v>Yes</v>
      </c>
      <c r="AA69" s="10">
        <v>2</v>
      </c>
      <c r="AB69" s="10">
        <v>2</v>
      </c>
      <c r="AC69" s="10">
        <v>2</v>
      </c>
      <c r="AD69" s="10" t="str" cm="1">
        <f t="array" ref="AD69">_xlfn.IFNA(_xlfn.IFS(AND(AA69=2,AB69=2,AC69=2),W69),"not_highest_rated")</f>
        <v>Medium</v>
      </c>
      <c r="AE69" s="64">
        <f t="shared" si="0"/>
        <v>2</v>
      </c>
      <c r="AG69" s="6"/>
      <c r="AH69" t="str" cm="1">
        <f t="array" ref="AH69:AI69">TRANSPOSE(_xlfn._xlws.SORT(_xlfn.UNIQUE(Y5:Y1165),,-1))</f>
        <v>Open</v>
      </c>
      <c r="AI69" s="7" t="str">
        <v>Closed</v>
      </c>
    </row>
    <row r="70" spans="1:36" x14ac:dyDescent="0.25">
      <c r="A70" s="63" t="s">
        <v>147</v>
      </c>
      <c r="B70" s="10">
        <f>VLOOKUP(A70,'Table for cuisine count'!$E$2:$F$139,2)</f>
        <v>18</v>
      </c>
      <c r="C70" s="10" t="str" cm="1">
        <f t="array" ref="C70:O70">_xlfn.XLOOKUP($A70,'Raw-consumers'!$A:$A,'Raw-consumers'!B:N)</f>
        <v>San Luis Potosi</v>
      </c>
      <c r="D70" s="10" t="str">
        <v>San Luis Potosi</v>
      </c>
      <c r="E70" s="10" t="str">
        <v>Mexico</v>
      </c>
      <c r="F70" s="10">
        <v>22.143523999999999</v>
      </c>
      <c r="G70" s="10">
        <v>-100.987562</v>
      </c>
      <c r="H70" s="10" t="str">
        <v>No</v>
      </c>
      <c r="I70" s="10" t="str">
        <v>Abstemious</v>
      </c>
      <c r="J70" s="10" t="str">
        <v>Public</v>
      </c>
      <c r="K70" s="10" t="str">
        <v>Single</v>
      </c>
      <c r="L70" s="10" t="str">
        <v>Independent</v>
      </c>
      <c r="M70" s="10">
        <v>29</v>
      </c>
      <c r="N70" s="10" t="str">
        <v>Student</v>
      </c>
      <c r="O70" s="10" t="str">
        <v>Medium</v>
      </c>
      <c r="P70" s="10">
        <v>132572</v>
      </c>
      <c r="Q70" s="10" t="str">
        <f>IFERROR(_xlfn.XLOOKUP('Final Table'!$P70,'Raw-restaurant_cuisines'!A:A,'Raw-restaurant_cuisines'!B:B),"not specified")</f>
        <v>Cafeteria</v>
      </c>
      <c r="R70" s="10" t="str">
        <f>_xlfn.XLOOKUP($P70,'Raw-Restauarants'!$A:$A,'Raw-Restauarants'!B:B)</f>
        <v>Cafe Chaires</v>
      </c>
      <c r="S70" s="10" t="str">
        <f>_xlfn.XLOOKUP($P70,'Raw-Restauarants'!$A:$A,'Raw-Restauarants'!$C:$C)</f>
        <v>San Luis Potosi</v>
      </c>
      <c r="T70" s="10">
        <f>IFERROR(_xlfn.XLOOKUP(P70,'Table for cuisine count'!K:K,'Table for cuisine count'!L:L),"not specified")</f>
        <v>1</v>
      </c>
      <c r="U70" s="10" t="str" cm="1">
        <f t="array" ref="U70:Z70">_xlfn.XLOOKUP($P70,'Raw-Restauarants'!$A:$A,'Raw-Restauarants'!$I:$N)</f>
        <v>None</v>
      </c>
      <c r="V70" s="10" t="str">
        <v>No</v>
      </c>
      <c r="W70" s="10" t="str">
        <v>Low</v>
      </c>
      <c r="X70" s="10" t="str">
        <v>No</v>
      </c>
      <c r="Y70" s="10" t="str">
        <v>Closed</v>
      </c>
      <c r="Z70" s="10" t="str">
        <v>Yes</v>
      </c>
      <c r="AA70" s="10">
        <v>1</v>
      </c>
      <c r="AB70" s="10">
        <v>2</v>
      </c>
      <c r="AC70" s="10">
        <v>1</v>
      </c>
      <c r="AD70" s="10" t="str" cm="1">
        <f t="array" ref="AD70">_xlfn.IFNA(_xlfn.IFS(AND(AA70=2,AB70=2,AC70=2),W70),"not_highest_rated")</f>
        <v>not_highest_rated</v>
      </c>
      <c r="AE70" s="64">
        <f t="shared" ref="AE70:AE133" si="4">IF(AND(N70="Student",O70="Low"),1,IF(AND(N70="Student",O70="Medium"),2,IF(AND(N70="Student",O70="High"),3,IF(AND(N70="Unemployed",O70="Low"),4,IF(AND(N70="Unemployed",O70="Medium"),5,IF(AND(N70="Unemployed",O70="High"),6,IF(AND(N70="Employed",O70="Low"),7,IF(AND(N70="Employed",O70="Medium"),8,IF(AND(N70="Employed",O70="High"),9,"others")))))))))</f>
        <v>2</v>
      </c>
      <c r="AG70" s="6" t="s">
        <v>459</v>
      </c>
      <c r="AH70" cm="1">
        <f t="array" ref="AH70:AI70">AVERAGEIFS($AA$5:$AA$1165,$Y$5:$Y$1165,_xlfn.ANCHORARRAY(AH69))</f>
        <v>1.1181102362204725</v>
      </c>
      <c r="AI70" s="7">
        <v>1.2098646034816247</v>
      </c>
    </row>
    <row r="71" spans="1:36" ht="15.75" thickBot="1" x14ac:dyDescent="0.3">
      <c r="A71" s="63" t="s">
        <v>147</v>
      </c>
      <c r="B71" s="10">
        <f>VLOOKUP(A71,'Table for cuisine count'!$E$2:$F$139,2)</f>
        <v>18</v>
      </c>
      <c r="C71" s="10" t="str" cm="1">
        <f t="array" ref="C71:O71">_xlfn.XLOOKUP($A71,'Raw-consumers'!$A:$A,'Raw-consumers'!B:N)</f>
        <v>San Luis Potosi</v>
      </c>
      <c r="D71" s="10" t="str">
        <v>San Luis Potosi</v>
      </c>
      <c r="E71" s="10" t="str">
        <v>Mexico</v>
      </c>
      <c r="F71" s="10">
        <v>22.143523999999999</v>
      </c>
      <c r="G71" s="10">
        <v>-100.987562</v>
      </c>
      <c r="H71" s="10" t="str">
        <v>No</v>
      </c>
      <c r="I71" s="10" t="str">
        <v>Abstemious</v>
      </c>
      <c r="J71" s="10" t="str">
        <v>Public</v>
      </c>
      <c r="K71" s="10" t="str">
        <v>Single</v>
      </c>
      <c r="L71" s="10" t="str">
        <v>Independent</v>
      </c>
      <c r="M71" s="10">
        <v>29</v>
      </c>
      <c r="N71" s="10" t="str">
        <v>Student</v>
      </c>
      <c r="O71" s="10" t="str">
        <v>Medium</v>
      </c>
      <c r="P71" s="10">
        <v>135074</v>
      </c>
      <c r="Q71" s="10" t="str">
        <f>IFERROR(_xlfn.XLOOKUP('Final Table'!$P71,'Raw-restaurant_cuisines'!A:A,'Raw-restaurant_cuisines'!B:B),"not specified")</f>
        <v>Contemporary</v>
      </c>
      <c r="R71" s="10" t="str">
        <f>_xlfn.XLOOKUP($P71,'Raw-Restauarants'!$A:$A,'Raw-Restauarants'!B:B)</f>
        <v>Restaurante La Parroquia Potosina</v>
      </c>
      <c r="S71" s="10" t="str">
        <f>_xlfn.XLOOKUP($P71,'Raw-Restauarants'!$A:$A,'Raw-Restauarants'!$C:$C)</f>
        <v>San Luis Potosi</v>
      </c>
      <c r="T71" s="10">
        <f>IFERROR(_xlfn.XLOOKUP(P71,'Table for cuisine count'!K:K,'Table for cuisine count'!L:L),"not specified")</f>
        <v>1</v>
      </c>
      <c r="U71" s="10" t="str" cm="1">
        <f t="array" ref="U71:Z71">_xlfn.XLOOKUP($P71,'Raw-Restauarants'!$A:$A,'Raw-Restauarants'!$I:$N)</f>
        <v>Wine &amp; Beer</v>
      </c>
      <c r="V71" s="10" t="str">
        <v>Smoking Section</v>
      </c>
      <c r="W71" s="10" t="str">
        <v>High</v>
      </c>
      <c r="X71" s="10" t="str">
        <v>No</v>
      </c>
      <c r="Y71" s="10" t="str">
        <v>Closed</v>
      </c>
      <c r="Z71" s="10" t="str">
        <v>Public</v>
      </c>
      <c r="AA71" s="10">
        <v>2</v>
      </c>
      <c r="AB71" s="10">
        <v>2</v>
      </c>
      <c r="AC71" s="10">
        <v>1</v>
      </c>
      <c r="AD71" s="10" t="str" cm="1">
        <f t="array" ref="AD71">_xlfn.IFNA(_xlfn.IFS(AND(AA71=2,AB71=2,AC71=2),W71),"not_highest_rated")</f>
        <v>not_highest_rated</v>
      </c>
      <c r="AE71" s="64">
        <f t="shared" si="4"/>
        <v>2</v>
      </c>
      <c r="AG71" s="8" t="s">
        <v>460</v>
      </c>
      <c r="AH71" s="16" cm="1">
        <f t="array" ref="AH71:AI71">AVERAGEIFS(AC5:AC1165,Y5:Y1165,_xlfn.ANCHORARRAY(AH69))</f>
        <v>0.94488188976377951</v>
      </c>
      <c r="AI71" s="9">
        <v>1.1083172147001934</v>
      </c>
    </row>
    <row r="72" spans="1:36" x14ac:dyDescent="0.25">
      <c r="A72" s="63" t="s">
        <v>147</v>
      </c>
      <c r="B72" s="10">
        <f>VLOOKUP(A72,'Table for cuisine count'!$E$2:$F$139,2)</f>
        <v>18</v>
      </c>
      <c r="C72" s="10" t="str" cm="1">
        <f t="array" ref="C72:O72">_xlfn.XLOOKUP($A72,'Raw-consumers'!$A:$A,'Raw-consumers'!B:N)</f>
        <v>San Luis Potosi</v>
      </c>
      <c r="D72" s="10" t="str">
        <v>San Luis Potosi</v>
      </c>
      <c r="E72" s="10" t="str">
        <v>Mexico</v>
      </c>
      <c r="F72" s="10">
        <v>22.143523999999999</v>
      </c>
      <c r="G72" s="10">
        <v>-100.987562</v>
      </c>
      <c r="H72" s="10" t="str">
        <v>No</v>
      </c>
      <c r="I72" s="10" t="str">
        <v>Abstemious</v>
      </c>
      <c r="J72" s="10" t="str">
        <v>Public</v>
      </c>
      <c r="K72" s="10" t="str">
        <v>Single</v>
      </c>
      <c r="L72" s="10" t="str">
        <v>Independent</v>
      </c>
      <c r="M72" s="10">
        <v>29</v>
      </c>
      <c r="N72" s="10" t="str">
        <v>Student</v>
      </c>
      <c r="O72" s="10" t="str">
        <v>Medium</v>
      </c>
      <c r="P72" s="10">
        <v>135028</v>
      </c>
      <c r="Q72" s="10" t="str">
        <f>IFERROR(_xlfn.XLOOKUP('Final Table'!$P72,'Raw-restaurant_cuisines'!A:A,'Raw-restaurant_cuisines'!B:B),"not specified")</f>
        <v>Mexican</v>
      </c>
      <c r="R72" s="10" t="str">
        <f>_xlfn.XLOOKUP($P72,'Raw-Restauarants'!$A:$A,'Raw-Restauarants'!B:B)</f>
        <v>La Virreina</v>
      </c>
      <c r="S72" s="10" t="str">
        <f>_xlfn.XLOOKUP($P72,'Raw-Restauarants'!$A:$A,'Raw-Restauarants'!$C:$C)</f>
        <v>San Luis Potosi</v>
      </c>
      <c r="T72" s="10">
        <f>IFERROR(_xlfn.XLOOKUP(P72,'Table for cuisine count'!K:K,'Table for cuisine count'!L:L),"not specified")</f>
        <v>1</v>
      </c>
      <c r="U72" s="10" t="str" cm="1">
        <f t="array" ref="U72:Z72">_xlfn.XLOOKUP($P72,'Raw-Restauarants'!$A:$A,'Raw-Restauarants'!$I:$N)</f>
        <v>Wine &amp; Beer</v>
      </c>
      <c r="V72" s="10" t="str">
        <v>No</v>
      </c>
      <c r="W72" s="10" t="str">
        <v>Medium</v>
      </c>
      <c r="X72" s="10" t="str">
        <v>No</v>
      </c>
      <c r="Y72" s="10" t="str">
        <v>Closed</v>
      </c>
      <c r="Z72" s="10" t="str">
        <v>None</v>
      </c>
      <c r="AA72" s="10">
        <v>1</v>
      </c>
      <c r="AB72" s="10">
        <v>1</v>
      </c>
      <c r="AC72" s="10">
        <v>1</v>
      </c>
      <c r="AD72" s="10" t="str" cm="1">
        <f t="array" ref="AD72">_xlfn.IFNA(_xlfn.IFS(AND(AA72=2,AB72=2,AC72=2),W72),"not_highest_rated")</f>
        <v>not_highest_rated</v>
      </c>
      <c r="AE72" s="64">
        <f t="shared" si="4"/>
        <v>2</v>
      </c>
    </row>
    <row r="73" spans="1:36" x14ac:dyDescent="0.25">
      <c r="A73" s="63" t="s">
        <v>147</v>
      </c>
      <c r="B73" s="10">
        <f>VLOOKUP(A73,'Table for cuisine count'!$E$2:$F$139,2)</f>
        <v>18</v>
      </c>
      <c r="C73" s="10" t="str" cm="1">
        <f t="array" ref="C73:O73">_xlfn.XLOOKUP($A73,'Raw-consumers'!$A:$A,'Raw-consumers'!B:N)</f>
        <v>San Luis Potosi</v>
      </c>
      <c r="D73" s="10" t="str">
        <v>San Luis Potosi</v>
      </c>
      <c r="E73" s="10" t="str">
        <v>Mexico</v>
      </c>
      <c r="F73" s="10">
        <v>22.143523999999999</v>
      </c>
      <c r="G73" s="10">
        <v>-100.987562</v>
      </c>
      <c r="H73" s="10" t="str">
        <v>No</v>
      </c>
      <c r="I73" s="10" t="str">
        <v>Abstemious</v>
      </c>
      <c r="J73" s="10" t="str">
        <v>Public</v>
      </c>
      <c r="K73" s="10" t="str">
        <v>Single</v>
      </c>
      <c r="L73" s="10" t="str">
        <v>Independent</v>
      </c>
      <c r="M73" s="10">
        <v>29</v>
      </c>
      <c r="N73" s="10" t="str">
        <v>Student</v>
      </c>
      <c r="O73" s="10" t="str">
        <v>Medium</v>
      </c>
      <c r="P73" s="10">
        <v>135085</v>
      </c>
      <c r="Q73" s="10" t="str">
        <f>IFERROR(_xlfn.XLOOKUP('Final Table'!$P73,'Raw-restaurant_cuisines'!A:A,'Raw-restaurant_cuisines'!B:B),"not specified")</f>
        <v>Fast Food</v>
      </c>
      <c r="R73" s="10" t="str">
        <f>_xlfn.XLOOKUP($P73,'Raw-Restauarants'!$A:$A,'Raw-Restauarants'!B:B)</f>
        <v>Tortas Locas Hipocampo</v>
      </c>
      <c r="S73" s="10" t="str">
        <f>_xlfn.XLOOKUP($P73,'Raw-Restauarants'!$A:$A,'Raw-Restauarants'!$C:$C)</f>
        <v>San Luis Potosi</v>
      </c>
      <c r="T73" s="10">
        <f>IFERROR(_xlfn.XLOOKUP(P73,'Table for cuisine count'!K:K,'Table for cuisine count'!L:L),"not specified")</f>
        <v>1</v>
      </c>
      <c r="U73" s="10" t="str" cm="1">
        <f t="array" ref="U73:Z73">_xlfn.XLOOKUP($P73,'Raw-Restauarants'!$A:$A,'Raw-Restauarants'!$I:$N)</f>
        <v>None</v>
      </c>
      <c r="V73" s="10" t="str">
        <v>No</v>
      </c>
      <c r="W73" s="10" t="str">
        <v>Medium</v>
      </c>
      <c r="X73" s="10" t="str">
        <v>No</v>
      </c>
      <c r="Y73" s="10" t="str">
        <v>Closed</v>
      </c>
      <c r="Z73" s="10" t="str">
        <v>Public</v>
      </c>
      <c r="AA73" s="10">
        <v>1</v>
      </c>
      <c r="AB73" s="10">
        <v>2</v>
      </c>
      <c r="AC73" s="10">
        <v>1</v>
      </c>
      <c r="AD73" s="10" t="str" cm="1">
        <f t="array" ref="AD73">_xlfn.IFNA(_xlfn.IFS(AND(AA73=2,AB73=2,AC73=2),W73),"not_highest_rated")</f>
        <v>not_highest_rated</v>
      </c>
      <c r="AE73" s="64">
        <f t="shared" si="4"/>
        <v>2</v>
      </c>
    </row>
    <row r="74" spans="1:36" x14ac:dyDescent="0.25">
      <c r="A74" s="63" t="s">
        <v>147</v>
      </c>
      <c r="B74" s="10">
        <f>VLOOKUP(A74,'Table for cuisine count'!$E$2:$F$139,2)</f>
        <v>18</v>
      </c>
      <c r="C74" s="10" t="str" cm="1">
        <f t="array" ref="C74:O74">_xlfn.XLOOKUP($A74,'Raw-consumers'!$A:$A,'Raw-consumers'!B:N)</f>
        <v>San Luis Potosi</v>
      </c>
      <c r="D74" s="10" t="str">
        <v>San Luis Potosi</v>
      </c>
      <c r="E74" s="10" t="str">
        <v>Mexico</v>
      </c>
      <c r="F74" s="10">
        <v>22.143523999999999</v>
      </c>
      <c r="G74" s="10">
        <v>-100.987562</v>
      </c>
      <c r="H74" s="10" t="str">
        <v>No</v>
      </c>
      <c r="I74" s="10" t="str">
        <v>Abstemious</v>
      </c>
      <c r="J74" s="10" t="str">
        <v>Public</v>
      </c>
      <c r="K74" s="10" t="str">
        <v>Single</v>
      </c>
      <c r="L74" s="10" t="str">
        <v>Independent</v>
      </c>
      <c r="M74" s="10">
        <v>29</v>
      </c>
      <c r="N74" s="10" t="str">
        <v>Student</v>
      </c>
      <c r="O74" s="10" t="str">
        <v>Medium</v>
      </c>
      <c r="P74" s="10">
        <v>135032</v>
      </c>
      <c r="Q74" s="10" t="str">
        <f>IFERROR(_xlfn.XLOOKUP('Final Table'!$P74,'Raw-restaurant_cuisines'!A:A,'Raw-restaurant_cuisines'!B:B),"not specified")</f>
        <v>Cafeteria</v>
      </c>
      <c r="R74" s="10" t="str">
        <f>_xlfn.XLOOKUP($P74,'Raw-Restauarants'!$A:$A,'Raw-Restauarants'!B:B)</f>
        <v>Cafeteria Y Restaurant El Pacifico</v>
      </c>
      <c r="S74" s="10" t="str">
        <f>_xlfn.XLOOKUP($P74,'Raw-Restauarants'!$A:$A,'Raw-Restauarants'!$C:$C)</f>
        <v>San Luis Potosi</v>
      </c>
      <c r="T74" s="10">
        <f>IFERROR(_xlfn.XLOOKUP(P74,'Table for cuisine count'!K:K,'Table for cuisine count'!L:L),"not specified")</f>
        <v>2</v>
      </c>
      <c r="U74" s="10" t="str" cm="1">
        <f t="array" ref="U74:Z74">_xlfn.XLOOKUP($P74,'Raw-Restauarants'!$A:$A,'Raw-Restauarants'!$I:$N)</f>
        <v>Wine &amp; Beer</v>
      </c>
      <c r="V74" s="10" t="str">
        <v>Smoking Section</v>
      </c>
      <c r="W74" s="10" t="str">
        <v>Medium</v>
      </c>
      <c r="X74" s="10" t="str">
        <v>No</v>
      </c>
      <c r="Y74" s="10" t="str">
        <v>Closed</v>
      </c>
      <c r="Z74" s="10" t="str">
        <v>Public</v>
      </c>
      <c r="AA74" s="10">
        <v>2</v>
      </c>
      <c r="AB74" s="10">
        <v>1</v>
      </c>
      <c r="AC74" s="10">
        <v>2</v>
      </c>
      <c r="AD74" s="10" t="str" cm="1">
        <f t="array" ref="AD74">_xlfn.IFNA(_xlfn.IFS(AND(AA74=2,AB74=2,AC74=2),W74),"not_highest_rated")</f>
        <v>not_highest_rated</v>
      </c>
      <c r="AE74" s="64">
        <f t="shared" si="4"/>
        <v>2</v>
      </c>
    </row>
    <row r="75" spans="1:36" x14ac:dyDescent="0.25">
      <c r="A75" s="63" t="s">
        <v>147</v>
      </c>
      <c r="B75" s="10">
        <f>VLOOKUP(A75,'Table for cuisine count'!$E$2:$F$139,2)</f>
        <v>18</v>
      </c>
      <c r="C75" s="10" t="str" cm="1">
        <f t="array" ref="C75:O75">_xlfn.XLOOKUP($A75,'Raw-consumers'!$A:$A,'Raw-consumers'!B:N)</f>
        <v>San Luis Potosi</v>
      </c>
      <c r="D75" s="10" t="str">
        <v>San Luis Potosi</v>
      </c>
      <c r="E75" s="10" t="str">
        <v>Mexico</v>
      </c>
      <c r="F75" s="10">
        <v>22.143523999999999</v>
      </c>
      <c r="G75" s="10">
        <v>-100.987562</v>
      </c>
      <c r="H75" s="10" t="str">
        <v>No</v>
      </c>
      <c r="I75" s="10" t="str">
        <v>Abstemious</v>
      </c>
      <c r="J75" s="10" t="str">
        <v>Public</v>
      </c>
      <c r="K75" s="10" t="str">
        <v>Single</v>
      </c>
      <c r="L75" s="10" t="str">
        <v>Independent</v>
      </c>
      <c r="M75" s="10">
        <v>29</v>
      </c>
      <c r="N75" s="10" t="str">
        <v>Student</v>
      </c>
      <c r="O75" s="10" t="str">
        <v>Medium</v>
      </c>
      <c r="P75" s="10">
        <v>135086</v>
      </c>
      <c r="Q75" s="10" t="str">
        <f>IFERROR(_xlfn.XLOOKUP('Final Table'!$P75,'Raw-restaurant_cuisines'!A:A,'Raw-restaurant_cuisines'!B:B),"not specified")</f>
        <v>Burgers</v>
      </c>
      <c r="R75" s="10" t="str">
        <f>_xlfn.XLOOKUP($P75,'Raw-Restauarants'!$A:$A,'Raw-Restauarants'!B:B)</f>
        <v>McDonalds Parque Tangamanga</v>
      </c>
      <c r="S75" s="10" t="str">
        <f>_xlfn.XLOOKUP($P75,'Raw-Restauarants'!$A:$A,'Raw-Restauarants'!$C:$C)</f>
        <v>San Luis Potosi</v>
      </c>
      <c r="T75" s="10">
        <f>IFERROR(_xlfn.XLOOKUP(P75,'Table for cuisine count'!K:K,'Table for cuisine count'!L:L),"not specified")</f>
        <v>2</v>
      </c>
      <c r="U75" s="10" t="str" cm="1">
        <f t="array" ref="U75:Z75">_xlfn.XLOOKUP($P75,'Raw-Restauarants'!$A:$A,'Raw-Restauarants'!$I:$N)</f>
        <v>None</v>
      </c>
      <c r="V75" s="10" t="str">
        <v>No</v>
      </c>
      <c r="W75" s="10" t="str">
        <v>Medium</v>
      </c>
      <c r="X75" s="10" t="str">
        <v>Yes</v>
      </c>
      <c r="Y75" s="10" t="str">
        <v>Closed</v>
      </c>
      <c r="Z75" s="10" t="str">
        <v>Yes</v>
      </c>
      <c r="AA75" s="10">
        <v>1</v>
      </c>
      <c r="AB75" s="10">
        <v>1</v>
      </c>
      <c r="AC75" s="10">
        <v>0</v>
      </c>
      <c r="AD75" s="10" t="str" cm="1">
        <f t="array" ref="AD75">_xlfn.IFNA(_xlfn.IFS(AND(AA75=2,AB75=2,AC75=2),W75),"not_highest_rated")</f>
        <v>not_highest_rated</v>
      </c>
      <c r="AE75" s="64">
        <f t="shared" si="4"/>
        <v>2</v>
      </c>
    </row>
    <row r="76" spans="1:36" x14ac:dyDescent="0.25">
      <c r="A76" s="63" t="s">
        <v>147</v>
      </c>
      <c r="B76" s="10">
        <f>VLOOKUP(A76,'Table for cuisine count'!$E$2:$F$139,2)</f>
        <v>18</v>
      </c>
      <c r="C76" s="10" t="str" cm="1">
        <f t="array" ref="C76:O76">_xlfn.XLOOKUP($A76,'Raw-consumers'!$A:$A,'Raw-consumers'!B:N)</f>
        <v>San Luis Potosi</v>
      </c>
      <c r="D76" s="10" t="str">
        <v>San Luis Potosi</v>
      </c>
      <c r="E76" s="10" t="str">
        <v>Mexico</v>
      </c>
      <c r="F76" s="10">
        <v>22.143523999999999</v>
      </c>
      <c r="G76" s="10">
        <v>-100.987562</v>
      </c>
      <c r="H76" s="10" t="str">
        <v>No</v>
      </c>
      <c r="I76" s="10" t="str">
        <v>Abstemious</v>
      </c>
      <c r="J76" s="10" t="str">
        <v>Public</v>
      </c>
      <c r="K76" s="10" t="str">
        <v>Single</v>
      </c>
      <c r="L76" s="10" t="str">
        <v>Independent</v>
      </c>
      <c r="M76" s="10">
        <v>29</v>
      </c>
      <c r="N76" s="10" t="str">
        <v>Student</v>
      </c>
      <c r="O76" s="10" t="str">
        <v>Medium</v>
      </c>
      <c r="P76" s="10">
        <v>132723</v>
      </c>
      <c r="Q76" s="10" t="str">
        <f>IFERROR(_xlfn.XLOOKUP('Final Table'!$P76,'Raw-restaurant_cuisines'!A:A,'Raw-restaurant_cuisines'!B:B),"not specified")</f>
        <v>Mexican</v>
      </c>
      <c r="R76" s="10" t="str">
        <f>_xlfn.XLOOKUP($P76,'Raw-Restauarants'!$A:$A,'Raw-Restauarants'!B:B)</f>
        <v>Gordas De Morales</v>
      </c>
      <c r="S76" s="10" t="str">
        <f>_xlfn.XLOOKUP($P76,'Raw-Restauarants'!$A:$A,'Raw-Restauarants'!$C:$C)</f>
        <v>San Luis Potosi</v>
      </c>
      <c r="T76" s="10">
        <f>IFERROR(_xlfn.XLOOKUP(P76,'Table for cuisine count'!K:K,'Table for cuisine count'!L:L),"not specified")</f>
        <v>1</v>
      </c>
      <c r="U76" s="10" t="str" cm="1">
        <f t="array" ref="U76:Z76">_xlfn.XLOOKUP($P76,'Raw-Restauarants'!$A:$A,'Raw-Restauarants'!$I:$N)</f>
        <v>Full Bar</v>
      </c>
      <c r="V76" s="10" t="str">
        <v>Smoking Section</v>
      </c>
      <c r="W76" s="10" t="str">
        <v>Medium</v>
      </c>
      <c r="X76" s="10" t="str">
        <v>No</v>
      </c>
      <c r="Y76" s="10" t="str">
        <v>Closed</v>
      </c>
      <c r="Z76" s="10" t="str">
        <v>Public</v>
      </c>
      <c r="AA76" s="10">
        <v>2</v>
      </c>
      <c r="AB76" s="10">
        <v>2</v>
      </c>
      <c r="AC76" s="10">
        <v>2</v>
      </c>
      <c r="AD76" s="10" t="str" cm="1">
        <f t="array" ref="AD76">_xlfn.IFNA(_xlfn.IFS(AND(AA76=2,AB76=2,AC76=2),W76),"not_highest_rated")</f>
        <v>Medium</v>
      </c>
      <c r="AE76" s="64">
        <f t="shared" si="4"/>
        <v>2</v>
      </c>
    </row>
    <row r="77" spans="1:36" x14ac:dyDescent="0.25">
      <c r="A77" s="63" t="s">
        <v>147</v>
      </c>
      <c r="B77" s="10">
        <f>VLOOKUP(A77,'Table for cuisine count'!$E$2:$F$139,2)</f>
        <v>18</v>
      </c>
      <c r="C77" s="10" t="str" cm="1">
        <f t="array" ref="C77:O77">_xlfn.XLOOKUP($A77,'Raw-consumers'!$A:$A,'Raw-consumers'!B:N)</f>
        <v>San Luis Potosi</v>
      </c>
      <c r="D77" s="10" t="str">
        <v>San Luis Potosi</v>
      </c>
      <c r="E77" s="10" t="str">
        <v>Mexico</v>
      </c>
      <c r="F77" s="10">
        <v>22.143523999999999</v>
      </c>
      <c r="G77" s="10">
        <v>-100.987562</v>
      </c>
      <c r="H77" s="10" t="str">
        <v>No</v>
      </c>
      <c r="I77" s="10" t="str">
        <v>Abstemious</v>
      </c>
      <c r="J77" s="10" t="str">
        <v>Public</v>
      </c>
      <c r="K77" s="10" t="str">
        <v>Single</v>
      </c>
      <c r="L77" s="10" t="str">
        <v>Independent</v>
      </c>
      <c r="M77" s="10">
        <v>29</v>
      </c>
      <c r="N77" s="10" t="str">
        <v>Student</v>
      </c>
      <c r="O77" s="10" t="str">
        <v>Medium</v>
      </c>
      <c r="P77" s="10">
        <v>135046</v>
      </c>
      <c r="Q77" s="10" t="str">
        <f>IFERROR(_xlfn.XLOOKUP('Final Table'!$P77,'Raw-restaurant_cuisines'!A:A,'Raw-restaurant_cuisines'!B:B),"not specified")</f>
        <v>Fast Food</v>
      </c>
      <c r="R77" s="10" t="str">
        <f>_xlfn.XLOOKUP($P77,'Raw-Restauarants'!$A:$A,'Raw-Restauarants'!B:B)</f>
        <v>Restaurante El Reyecito</v>
      </c>
      <c r="S77" s="10" t="str">
        <f>_xlfn.XLOOKUP($P77,'Raw-Restauarants'!$A:$A,'Raw-Restauarants'!$C:$C)</f>
        <v>San Luis Potosi</v>
      </c>
      <c r="T77" s="10">
        <f>IFERROR(_xlfn.XLOOKUP(P77,'Table for cuisine count'!K:K,'Table for cuisine count'!L:L),"not specified")</f>
        <v>1</v>
      </c>
      <c r="U77" s="10" t="str" cm="1">
        <f t="array" ref="U77:Z77">_xlfn.XLOOKUP($P77,'Raw-Restauarants'!$A:$A,'Raw-Restauarants'!$I:$N)</f>
        <v>None</v>
      </c>
      <c r="V77" s="10" t="str">
        <v>No</v>
      </c>
      <c r="W77" s="10" t="str">
        <v>Medium</v>
      </c>
      <c r="X77" s="10" t="str">
        <v>No</v>
      </c>
      <c r="Y77" s="10" t="str">
        <v>Closed</v>
      </c>
      <c r="Z77" s="10" t="str">
        <v>Yes</v>
      </c>
      <c r="AA77" s="10">
        <v>1</v>
      </c>
      <c r="AB77" s="10">
        <v>2</v>
      </c>
      <c r="AC77" s="10">
        <v>1</v>
      </c>
      <c r="AD77" s="10" t="str" cm="1">
        <f t="array" ref="AD77">_xlfn.IFNA(_xlfn.IFS(AND(AA77=2,AB77=2,AC77=2),W77),"not_highest_rated")</f>
        <v>not_highest_rated</v>
      </c>
      <c r="AE77" s="64">
        <f t="shared" si="4"/>
        <v>2</v>
      </c>
    </row>
    <row r="78" spans="1:36" x14ac:dyDescent="0.25">
      <c r="A78" s="63" t="s">
        <v>147</v>
      </c>
      <c r="B78" s="10">
        <f>VLOOKUP(A78,'Table for cuisine count'!$E$2:$F$139,2)</f>
        <v>18</v>
      </c>
      <c r="C78" s="10" t="str" cm="1">
        <f t="array" ref="C78:O78">_xlfn.XLOOKUP($A78,'Raw-consumers'!$A:$A,'Raw-consumers'!B:N)</f>
        <v>San Luis Potosi</v>
      </c>
      <c r="D78" s="10" t="str">
        <v>San Luis Potosi</v>
      </c>
      <c r="E78" s="10" t="str">
        <v>Mexico</v>
      </c>
      <c r="F78" s="10">
        <v>22.143523999999999</v>
      </c>
      <c r="G78" s="10">
        <v>-100.987562</v>
      </c>
      <c r="H78" s="10" t="str">
        <v>No</v>
      </c>
      <c r="I78" s="10" t="str">
        <v>Abstemious</v>
      </c>
      <c r="J78" s="10" t="str">
        <v>Public</v>
      </c>
      <c r="K78" s="10" t="str">
        <v>Single</v>
      </c>
      <c r="L78" s="10" t="str">
        <v>Independent</v>
      </c>
      <c r="M78" s="10">
        <v>29</v>
      </c>
      <c r="N78" s="10" t="str">
        <v>Student</v>
      </c>
      <c r="O78" s="10" t="str">
        <v>Medium</v>
      </c>
      <c r="P78" s="10">
        <v>135058</v>
      </c>
      <c r="Q78" s="10" t="str">
        <f>IFERROR(_xlfn.XLOOKUP('Final Table'!$P78,'Raw-restaurant_cuisines'!A:A,'Raw-restaurant_cuisines'!B:B),"not specified")</f>
        <v>Pizzeria</v>
      </c>
      <c r="R78" s="10" t="str">
        <f>_xlfn.XLOOKUP($P78,'Raw-Restauarants'!$A:$A,'Raw-Restauarants'!B:B)</f>
        <v>Restaurante Tiberius</v>
      </c>
      <c r="S78" s="10" t="str">
        <f>_xlfn.XLOOKUP($P78,'Raw-Restauarants'!$A:$A,'Raw-Restauarants'!$C:$C)</f>
        <v>San Luis Potosi</v>
      </c>
      <c r="T78" s="10">
        <f>IFERROR(_xlfn.XLOOKUP(P78,'Table for cuisine count'!K:K,'Table for cuisine count'!L:L),"not specified")</f>
        <v>1</v>
      </c>
      <c r="U78" s="10" t="str" cm="1">
        <f t="array" ref="U78:Z78">_xlfn.XLOOKUP($P78,'Raw-Restauarants'!$A:$A,'Raw-Restauarants'!$I:$N)</f>
        <v>None</v>
      </c>
      <c r="V78" s="10" t="str">
        <v>No</v>
      </c>
      <c r="W78" s="10" t="str">
        <v>Medium</v>
      </c>
      <c r="X78" s="10" t="str">
        <v>Yes</v>
      </c>
      <c r="Y78" s="10" t="str">
        <v>Closed</v>
      </c>
      <c r="Z78" s="10" t="str">
        <v>Public</v>
      </c>
      <c r="AA78" s="10">
        <v>1</v>
      </c>
      <c r="AB78" s="10">
        <v>1</v>
      </c>
      <c r="AC78" s="10">
        <v>1</v>
      </c>
      <c r="AD78" s="10" t="str" cm="1">
        <f t="array" ref="AD78">_xlfn.IFNA(_xlfn.IFS(AND(AA78=2,AB78=2,AC78=2),W78),"not_highest_rated")</f>
        <v>not_highest_rated</v>
      </c>
      <c r="AE78" s="64">
        <f t="shared" si="4"/>
        <v>2</v>
      </c>
    </row>
    <row r="79" spans="1:36" x14ac:dyDescent="0.25">
      <c r="A79" s="63" t="s">
        <v>47</v>
      </c>
      <c r="B79" s="10">
        <f>VLOOKUP(A79,'Table for cuisine count'!$E$2:$F$139,2)</f>
        <v>1</v>
      </c>
      <c r="C79" s="10" t="str" cm="1">
        <f t="array" ref="C79:O79">_xlfn.XLOOKUP($A79,'Raw-consumers'!$A:$A,'Raw-consumers'!B:N)</f>
        <v>Cuernavaca</v>
      </c>
      <c r="D79" s="10" t="str">
        <v>Morelos</v>
      </c>
      <c r="E79" s="10" t="str">
        <v>Mexico</v>
      </c>
      <c r="F79" s="10">
        <v>18.813348000000001</v>
      </c>
      <c r="G79" s="10">
        <v>-99.243696999999997</v>
      </c>
      <c r="H79" s="10" t="str">
        <v>No</v>
      </c>
      <c r="I79" s="10" t="str">
        <v>Casual Drinker</v>
      </c>
      <c r="J79" s="10" t="str">
        <v>Public</v>
      </c>
      <c r="K79" s="10" t="str">
        <v>Single</v>
      </c>
      <c r="L79" s="10" t="str">
        <v>Independent</v>
      </c>
      <c r="M79" s="10">
        <v>24</v>
      </c>
      <c r="N79" s="10" t="str">
        <v>Student</v>
      </c>
      <c r="O79" s="10" t="str">
        <v>Medium</v>
      </c>
      <c r="P79" s="10">
        <v>135001</v>
      </c>
      <c r="Q79" s="10" t="str">
        <f>IFERROR(_xlfn.XLOOKUP('Final Table'!$P79,'Raw-restaurant_cuisines'!A:A,'Raw-restaurant_cuisines'!B:B),"not specified")</f>
        <v>not specified</v>
      </c>
      <c r="R79" s="10" t="str">
        <f>_xlfn.XLOOKUP($P79,'Raw-Restauarants'!$A:$A,'Raw-Restauarants'!B:B)</f>
        <v>Vips</v>
      </c>
      <c r="S79" s="10" t="str">
        <f>_xlfn.XLOOKUP($P79,'Raw-Restauarants'!$A:$A,'Raw-Restauarants'!$C:$C)</f>
        <v>Cuernavaca</v>
      </c>
      <c r="T79" s="10" t="str">
        <f>IFERROR(_xlfn.XLOOKUP(P79,'Table for cuisine count'!K:K,'Table for cuisine count'!L:L),"not specified")</f>
        <v>not specified</v>
      </c>
      <c r="U79" s="10" t="str" cm="1">
        <f t="array" ref="U79:Z79">_xlfn.XLOOKUP($P79,'Raw-Restauarants'!$A:$A,'Raw-Restauarants'!$I:$N)</f>
        <v>Wine &amp; Beer</v>
      </c>
      <c r="V79" s="10" t="str">
        <v>No</v>
      </c>
      <c r="W79" s="10" t="str">
        <v>Medium</v>
      </c>
      <c r="X79" s="10" t="str">
        <v>Yes</v>
      </c>
      <c r="Y79" s="10" t="str">
        <v>Closed</v>
      </c>
      <c r="Z79" s="10" t="str">
        <v>Yes</v>
      </c>
      <c r="AA79" s="10">
        <v>1</v>
      </c>
      <c r="AB79" s="10">
        <v>1</v>
      </c>
      <c r="AC79" s="10">
        <v>2</v>
      </c>
      <c r="AD79" s="10" t="str" cm="1">
        <f t="array" ref="AD79">_xlfn.IFNA(_xlfn.IFS(AND(AA79=2,AB79=2,AC79=2),W79),"not_highest_rated")</f>
        <v>not_highest_rated</v>
      </c>
      <c r="AE79" s="64">
        <f t="shared" si="4"/>
        <v>2</v>
      </c>
    </row>
    <row r="80" spans="1:36" x14ac:dyDescent="0.25">
      <c r="A80" s="63" t="s">
        <v>47</v>
      </c>
      <c r="B80" s="10">
        <f>VLOOKUP(A80,'Table for cuisine count'!$E$2:$F$139,2)</f>
        <v>1</v>
      </c>
      <c r="C80" s="10" t="str" cm="1">
        <f t="array" ref="C80:O80">_xlfn.XLOOKUP($A80,'Raw-consumers'!$A:$A,'Raw-consumers'!B:N)</f>
        <v>Cuernavaca</v>
      </c>
      <c r="D80" s="10" t="str">
        <v>Morelos</v>
      </c>
      <c r="E80" s="10" t="str">
        <v>Mexico</v>
      </c>
      <c r="F80" s="10">
        <v>18.813348000000001</v>
      </c>
      <c r="G80" s="10">
        <v>-99.243696999999997</v>
      </c>
      <c r="H80" s="10" t="str">
        <v>No</v>
      </c>
      <c r="I80" s="10" t="str">
        <v>Casual Drinker</v>
      </c>
      <c r="J80" s="10" t="str">
        <v>Public</v>
      </c>
      <c r="K80" s="10" t="str">
        <v>Single</v>
      </c>
      <c r="L80" s="10" t="str">
        <v>Independent</v>
      </c>
      <c r="M80" s="10">
        <v>24</v>
      </c>
      <c r="N80" s="10" t="str">
        <v>Student</v>
      </c>
      <c r="O80" s="10" t="str">
        <v>Medium</v>
      </c>
      <c r="P80" s="10">
        <v>134983</v>
      </c>
      <c r="Q80" s="10" t="str">
        <f>IFERROR(_xlfn.XLOOKUP('Final Table'!$P80,'Raw-restaurant_cuisines'!A:A,'Raw-restaurant_cuisines'!B:B),"not specified")</f>
        <v>Bar</v>
      </c>
      <c r="R80" s="10" t="str">
        <f>_xlfn.XLOOKUP($P80,'Raw-Restauarants'!$A:$A,'Raw-Restauarants'!B:B)</f>
        <v>Restaurant And Bar And Clothesline Carlos N Charlies</v>
      </c>
      <c r="S80" s="10" t="str">
        <f>_xlfn.XLOOKUP($P80,'Raw-Restauarants'!$A:$A,'Raw-Restauarants'!$C:$C)</f>
        <v>Cuernavaca</v>
      </c>
      <c r="T80" s="10">
        <f>IFERROR(_xlfn.XLOOKUP(P80,'Table for cuisine count'!K:K,'Table for cuisine count'!L:L),"not specified")</f>
        <v>2</v>
      </c>
      <c r="U80" s="10" t="str" cm="1">
        <f t="array" ref="U80:Z80">_xlfn.XLOOKUP($P80,'Raw-Restauarants'!$A:$A,'Raw-Restauarants'!$I:$N)</f>
        <v>Full Bar</v>
      </c>
      <c r="V80" s="10" t="str">
        <v>Smoking Section</v>
      </c>
      <c r="W80" s="10" t="str">
        <v>High</v>
      </c>
      <c r="X80" s="10" t="str">
        <v>No</v>
      </c>
      <c r="Y80" s="10" t="str">
        <v>Closed</v>
      </c>
      <c r="Z80" s="10" t="str">
        <v>Yes</v>
      </c>
      <c r="AA80" s="10">
        <v>2</v>
      </c>
      <c r="AB80" s="10">
        <v>2</v>
      </c>
      <c r="AC80" s="10">
        <v>2</v>
      </c>
      <c r="AD80" s="10" t="str" cm="1">
        <f t="array" ref="AD80">_xlfn.IFNA(_xlfn.IFS(AND(AA80=2,AB80=2,AC80=2),W80),"not_highest_rated")</f>
        <v>High</v>
      </c>
      <c r="AE80" s="64">
        <f t="shared" si="4"/>
        <v>2</v>
      </c>
    </row>
    <row r="81" spans="1:31" x14ac:dyDescent="0.25">
      <c r="A81" s="63" t="s">
        <v>47</v>
      </c>
      <c r="B81" s="10">
        <f>VLOOKUP(A81,'Table for cuisine count'!$E$2:$F$139,2)</f>
        <v>1</v>
      </c>
      <c r="C81" s="10" t="str" cm="1">
        <f t="array" ref="C81:O81">_xlfn.XLOOKUP($A81,'Raw-consumers'!$A:$A,'Raw-consumers'!B:N)</f>
        <v>Cuernavaca</v>
      </c>
      <c r="D81" s="10" t="str">
        <v>Morelos</v>
      </c>
      <c r="E81" s="10" t="str">
        <v>Mexico</v>
      </c>
      <c r="F81" s="10">
        <v>18.813348000000001</v>
      </c>
      <c r="G81" s="10">
        <v>-99.243696999999997</v>
      </c>
      <c r="H81" s="10" t="str">
        <v>No</v>
      </c>
      <c r="I81" s="10" t="str">
        <v>Casual Drinker</v>
      </c>
      <c r="J81" s="10" t="str">
        <v>Public</v>
      </c>
      <c r="K81" s="10" t="str">
        <v>Single</v>
      </c>
      <c r="L81" s="10" t="str">
        <v>Independent</v>
      </c>
      <c r="M81" s="10">
        <v>24</v>
      </c>
      <c r="N81" s="10" t="str">
        <v>Student</v>
      </c>
      <c r="O81" s="10" t="str">
        <v>Medium</v>
      </c>
      <c r="P81" s="10">
        <v>134996</v>
      </c>
      <c r="Q81" s="10" t="str">
        <f>IFERROR(_xlfn.XLOOKUP('Final Table'!$P81,'Raw-restaurant_cuisines'!A:A,'Raw-restaurant_cuisines'!B:B),"not specified")</f>
        <v>not specified</v>
      </c>
      <c r="R81" s="10" t="str">
        <f>_xlfn.XLOOKUP($P81,'Raw-Restauarants'!$A:$A,'Raw-Restauarants'!B:B)</f>
        <v>Sanborns Casa Piedra</v>
      </c>
      <c r="S81" s="10" t="str">
        <f>_xlfn.XLOOKUP($P81,'Raw-Restauarants'!$A:$A,'Raw-Restauarants'!$C:$C)</f>
        <v>Cuernavaca</v>
      </c>
      <c r="T81" s="10" t="str">
        <f>IFERROR(_xlfn.XLOOKUP(P81,'Table for cuisine count'!K:K,'Table for cuisine count'!L:L),"not specified")</f>
        <v>not specified</v>
      </c>
      <c r="U81" s="10" t="str" cm="1">
        <f t="array" ref="U81:Z81">_xlfn.XLOOKUP($P81,'Raw-Restauarants'!$A:$A,'Raw-Restauarants'!$I:$N)</f>
        <v>Wine &amp; Beer</v>
      </c>
      <c r="V81" s="10" t="str">
        <v>Bar Only</v>
      </c>
      <c r="W81" s="10" t="str">
        <v>Medium</v>
      </c>
      <c r="X81" s="10" t="str">
        <v>Yes</v>
      </c>
      <c r="Y81" s="10" t="str">
        <v>Closed</v>
      </c>
      <c r="Z81" s="10" t="str">
        <v>Yes</v>
      </c>
      <c r="AA81" s="10">
        <v>2</v>
      </c>
      <c r="AB81" s="10">
        <v>2</v>
      </c>
      <c r="AC81" s="10">
        <v>2</v>
      </c>
      <c r="AD81" s="10" t="str" cm="1">
        <f t="array" ref="AD81">_xlfn.IFNA(_xlfn.IFS(AND(AA81=2,AB81=2,AC81=2),W81),"not_highest_rated")</f>
        <v>Medium</v>
      </c>
      <c r="AE81" s="64">
        <f t="shared" si="4"/>
        <v>2</v>
      </c>
    </row>
    <row r="82" spans="1:31" x14ac:dyDescent="0.25">
      <c r="A82" s="63" t="s">
        <v>132</v>
      </c>
      <c r="B82" s="10">
        <f>VLOOKUP(A82,'Table for cuisine count'!$E$2:$F$139,2)</f>
        <v>1</v>
      </c>
      <c r="C82" s="10" t="str" cm="1">
        <f t="array" ref="C82:O82">_xlfn.XLOOKUP($A82,'Raw-consumers'!$A:$A,'Raw-consumers'!B:N)</f>
        <v>Cuernavaca</v>
      </c>
      <c r="D82" s="10" t="str">
        <v>Morelos</v>
      </c>
      <c r="E82" s="10" t="str">
        <v>Mexico</v>
      </c>
      <c r="F82" s="10">
        <v>18.871653999999999</v>
      </c>
      <c r="G82" s="10">
        <v>-99.183250999999998</v>
      </c>
      <c r="H82" s="10" t="str">
        <v>Yes</v>
      </c>
      <c r="I82" s="10" t="str">
        <v>Casual Drinker</v>
      </c>
      <c r="J82" s="10" t="str">
        <v>Car</v>
      </c>
      <c r="K82" s="10" t="str">
        <v>Single</v>
      </c>
      <c r="L82" s="10" t="str">
        <v>Independent</v>
      </c>
      <c r="M82" s="10">
        <v>22</v>
      </c>
      <c r="N82" s="10" t="str">
        <v>Student</v>
      </c>
      <c r="O82" s="10" t="str">
        <v>Medium</v>
      </c>
      <c r="P82" s="10">
        <v>135019</v>
      </c>
      <c r="Q82" s="10" t="str">
        <f>IFERROR(_xlfn.XLOOKUP('Final Table'!$P82,'Raw-restaurant_cuisines'!A:A,'Raw-restaurant_cuisines'!B:B),"not specified")</f>
        <v>Bar</v>
      </c>
      <c r="R82" s="10" t="str">
        <f>_xlfn.XLOOKUP($P82,'Raw-Restauarants'!$A:$A,'Raw-Restauarants'!B:B)</f>
        <v>Restaurant Bar Coty Y Pablo</v>
      </c>
      <c r="S82" s="10" t="str">
        <f>_xlfn.XLOOKUP($P82,'Raw-Restauarants'!$A:$A,'Raw-Restauarants'!$C:$C)</f>
        <v>Jiutepec</v>
      </c>
      <c r="T82" s="10">
        <f>IFERROR(_xlfn.XLOOKUP(P82,'Table for cuisine count'!K:K,'Table for cuisine count'!L:L),"not specified")</f>
        <v>1</v>
      </c>
      <c r="U82" s="10" t="str" cm="1">
        <f t="array" ref="U82:Z82">_xlfn.XLOOKUP($P82,'Raw-Restauarants'!$A:$A,'Raw-Restauarants'!$I:$N)</f>
        <v>None</v>
      </c>
      <c r="V82" s="10" t="str">
        <v>No</v>
      </c>
      <c r="W82" s="10" t="str">
        <v>Low</v>
      </c>
      <c r="X82" s="10" t="str">
        <v>No</v>
      </c>
      <c r="Y82" s="10" t="str">
        <v>Closed</v>
      </c>
      <c r="Z82" s="10" t="str">
        <v>None</v>
      </c>
      <c r="AA82" s="10">
        <v>2</v>
      </c>
      <c r="AB82" s="10">
        <v>2</v>
      </c>
      <c r="AC82" s="10">
        <v>2</v>
      </c>
      <c r="AD82" s="10" t="str" cm="1">
        <f t="array" ref="AD82">_xlfn.IFNA(_xlfn.IFS(AND(AA82=2,AB82=2,AC82=2),W82),"not_highest_rated")</f>
        <v>Low</v>
      </c>
      <c r="AE82" s="64">
        <f t="shared" si="4"/>
        <v>2</v>
      </c>
    </row>
    <row r="83" spans="1:31" x14ac:dyDescent="0.25">
      <c r="A83" s="63" t="s">
        <v>132</v>
      </c>
      <c r="B83" s="10">
        <f>VLOOKUP(A83,'Table for cuisine count'!$E$2:$F$139,2)</f>
        <v>1</v>
      </c>
      <c r="C83" s="10" t="str" cm="1">
        <f t="array" ref="C83:O83">_xlfn.XLOOKUP($A83,'Raw-consumers'!$A:$A,'Raw-consumers'!B:N)</f>
        <v>Cuernavaca</v>
      </c>
      <c r="D83" s="10" t="str">
        <v>Morelos</v>
      </c>
      <c r="E83" s="10" t="str">
        <v>Mexico</v>
      </c>
      <c r="F83" s="10">
        <v>18.871653999999999</v>
      </c>
      <c r="G83" s="10">
        <v>-99.183250999999998</v>
      </c>
      <c r="H83" s="10" t="str">
        <v>Yes</v>
      </c>
      <c r="I83" s="10" t="str">
        <v>Casual Drinker</v>
      </c>
      <c r="J83" s="10" t="str">
        <v>Car</v>
      </c>
      <c r="K83" s="10" t="str">
        <v>Single</v>
      </c>
      <c r="L83" s="10" t="str">
        <v>Independent</v>
      </c>
      <c r="M83" s="10">
        <v>22</v>
      </c>
      <c r="N83" s="10" t="str">
        <v>Student</v>
      </c>
      <c r="O83" s="10" t="str">
        <v>Medium</v>
      </c>
      <c r="P83" s="10">
        <v>134996</v>
      </c>
      <c r="Q83" s="10" t="str">
        <f>IFERROR(_xlfn.XLOOKUP('Final Table'!$P83,'Raw-restaurant_cuisines'!A:A,'Raw-restaurant_cuisines'!B:B),"not specified")</f>
        <v>not specified</v>
      </c>
      <c r="R83" s="10" t="str">
        <f>_xlfn.XLOOKUP($P83,'Raw-Restauarants'!$A:$A,'Raw-Restauarants'!B:B)</f>
        <v>Sanborns Casa Piedra</v>
      </c>
      <c r="S83" s="10" t="str">
        <f>_xlfn.XLOOKUP($P83,'Raw-Restauarants'!$A:$A,'Raw-Restauarants'!$C:$C)</f>
        <v>Cuernavaca</v>
      </c>
      <c r="T83" s="10" t="str">
        <f>IFERROR(_xlfn.XLOOKUP(P83,'Table for cuisine count'!K:K,'Table for cuisine count'!L:L),"not specified")</f>
        <v>not specified</v>
      </c>
      <c r="U83" s="10" t="str" cm="1">
        <f t="array" ref="U83:Z83">_xlfn.XLOOKUP($P83,'Raw-Restauarants'!$A:$A,'Raw-Restauarants'!$I:$N)</f>
        <v>Wine &amp; Beer</v>
      </c>
      <c r="V83" s="10" t="str">
        <v>Bar Only</v>
      </c>
      <c r="W83" s="10" t="str">
        <v>Medium</v>
      </c>
      <c r="X83" s="10" t="str">
        <v>Yes</v>
      </c>
      <c r="Y83" s="10" t="str">
        <v>Closed</v>
      </c>
      <c r="Z83" s="10" t="str">
        <v>Yes</v>
      </c>
      <c r="AA83" s="10">
        <v>2</v>
      </c>
      <c r="AB83" s="10">
        <v>2</v>
      </c>
      <c r="AC83" s="10">
        <v>2</v>
      </c>
      <c r="AD83" s="10" t="str" cm="1">
        <f t="array" ref="AD83">_xlfn.IFNA(_xlfn.IFS(AND(AA83=2,AB83=2,AC83=2),W83),"not_highest_rated")</f>
        <v>Medium</v>
      </c>
      <c r="AE83" s="64">
        <f t="shared" si="4"/>
        <v>2</v>
      </c>
    </row>
    <row r="84" spans="1:31" x14ac:dyDescent="0.25">
      <c r="A84" s="63" t="s">
        <v>132</v>
      </c>
      <c r="B84" s="10">
        <f>VLOOKUP(A84,'Table for cuisine count'!$E$2:$F$139,2)</f>
        <v>1</v>
      </c>
      <c r="C84" s="10" t="str" cm="1">
        <f t="array" ref="C84:O84">_xlfn.XLOOKUP($A84,'Raw-consumers'!$A:$A,'Raw-consumers'!B:N)</f>
        <v>Cuernavaca</v>
      </c>
      <c r="D84" s="10" t="str">
        <v>Morelos</v>
      </c>
      <c r="E84" s="10" t="str">
        <v>Mexico</v>
      </c>
      <c r="F84" s="10">
        <v>18.871653999999999</v>
      </c>
      <c r="G84" s="10">
        <v>-99.183250999999998</v>
      </c>
      <c r="H84" s="10" t="str">
        <v>Yes</v>
      </c>
      <c r="I84" s="10" t="str">
        <v>Casual Drinker</v>
      </c>
      <c r="J84" s="10" t="str">
        <v>Car</v>
      </c>
      <c r="K84" s="10" t="str">
        <v>Single</v>
      </c>
      <c r="L84" s="10" t="str">
        <v>Independent</v>
      </c>
      <c r="M84" s="10">
        <v>22</v>
      </c>
      <c r="N84" s="10" t="str">
        <v>Student</v>
      </c>
      <c r="O84" s="10" t="str">
        <v>Medium</v>
      </c>
      <c r="P84" s="10">
        <v>135001</v>
      </c>
      <c r="Q84" s="10" t="str">
        <f>IFERROR(_xlfn.XLOOKUP('Final Table'!$P84,'Raw-restaurant_cuisines'!A:A,'Raw-restaurant_cuisines'!B:B),"not specified")</f>
        <v>not specified</v>
      </c>
      <c r="R84" s="10" t="str">
        <f>_xlfn.XLOOKUP($P84,'Raw-Restauarants'!$A:$A,'Raw-Restauarants'!B:B)</f>
        <v>Vips</v>
      </c>
      <c r="S84" s="10" t="str">
        <f>_xlfn.XLOOKUP($P84,'Raw-Restauarants'!$A:$A,'Raw-Restauarants'!$C:$C)</f>
        <v>Cuernavaca</v>
      </c>
      <c r="T84" s="10" t="str">
        <f>IFERROR(_xlfn.XLOOKUP(P84,'Table for cuisine count'!K:K,'Table for cuisine count'!L:L),"not specified")</f>
        <v>not specified</v>
      </c>
      <c r="U84" s="10" t="str" cm="1">
        <f t="array" ref="U84:Z84">_xlfn.XLOOKUP($P84,'Raw-Restauarants'!$A:$A,'Raw-Restauarants'!$I:$N)</f>
        <v>Wine &amp; Beer</v>
      </c>
      <c r="V84" s="10" t="str">
        <v>No</v>
      </c>
      <c r="W84" s="10" t="str">
        <v>Medium</v>
      </c>
      <c r="X84" s="10" t="str">
        <v>Yes</v>
      </c>
      <c r="Y84" s="10" t="str">
        <v>Closed</v>
      </c>
      <c r="Z84" s="10" t="str">
        <v>Yes</v>
      </c>
      <c r="AA84" s="10">
        <v>2</v>
      </c>
      <c r="AB84" s="10">
        <v>2</v>
      </c>
      <c r="AC84" s="10">
        <v>2</v>
      </c>
      <c r="AD84" s="10" t="str" cm="1">
        <f t="array" ref="AD84">_xlfn.IFNA(_xlfn.IFS(AND(AA84=2,AB84=2,AC84=2),W84),"not_highest_rated")</f>
        <v>Medium</v>
      </c>
      <c r="AE84" s="64">
        <f t="shared" si="4"/>
        <v>2</v>
      </c>
    </row>
    <row r="85" spans="1:31" x14ac:dyDescent="0.25">
      <c r="A85" s="63" t="s">
        <v>132</v>
      </c>
      <c r="B85" s="10">
        <f>VLOOKUP(A85,'Table for cuisine count'!$E$2:$F$139,2)</f>
        <v>1</v>
      </c>
      <c r="C85" s="10" t="str" cm="1">
        <f t="array" ref="C85:O85">_xlfn.XLOOKUP($A85,'Raw-consumers'!$A:$A,'Raw-consumers'!B:N)</f>
        <v>Cuernavaca</v>
      </c>
      <c r="D85" s="10" t="str">
        <v>Morelos</v>
      </c>
      <c r="E85" s="10" t="str">
        <v>Mexico</v>
      </c>
      <c r="F85" s="10">
        <v>18.871653999999999</v>
      </c>
      <c r="G85" s="10">
        <v>-99.183250999999998</v>
      </c>
      <c r="H85" s="10" t="str">
        <v>Yes</v>
      </c>
      <c r="I85" s="10" t="str">
        <v>Casual Drinker</v>
      </c>
      <c r="J85" s="10" t="str">
        <v>Car</v>
      </c>
      <c r="K85" s="10" t="str">
        <v>Single</v>
      </c>
      <c r="L85" s="10" t="str">
        <v>Independent</v>
      </c>
      <c r="M85" s="10">
        <v>22</v>
      </c>
      <c r="N85" s="10" t="str">
        <v>Student</v>
      </c>
      <c r="O85" s="10" t="str">
        <v>Medium</v>
      </c>
      <c r="P85" s="10">
        <v>134976</v>
      </c>
      <c r="Q85" s="10" t="str">
        <f>IFERROR(_xlfn.XLOOKUP('Final Table'!$P85,'Raw-restaurant_cuisines'!A:A,'Raw-restaurant_cuisines'!B:B),"not specified")</f>
        <v>Mexican</v>
      </c>
      <c r="R85" s="10" t="str">
        <f>_xlfn.XLOOKUP($P85,'Raw-Restauarants'!$A:$A,'Raw-Restauarants'!B:B)</f>
        <v>Log Yin</v>
      </c>
      <c r="S85" s="10" t="str">
        <f>_xlfn.XLOOKUP($P85,'Raw-Restauarants'!$A:$A,'Raw-Restauarants'!$C:$C)</f>
        <v>Cuernavaca</v>
      </c>
      <c r="T85" s="10">
        <f>IFERROR(_xlfn.XLOOKUP(P85,'Table for cuisine count'!K:K,'Table for cuisine count'!L:L),"not specified")</f>
        <v>3</v>
      </c>
      <c r="U85" s="10" t="str" cm="1">
        <f t="array" ref="U85:Z85">_xlfn.XLOOKUP($P85,'Raw-Restauarants'!$A:$A,'Raw-Restauarants'!$I:$N)</f>
        <v>None</v>
      </c>
      <c r="V85" s="10" t="str">
        <v>No</v>
      </c>
      <c r="W85" s="10" t="str">
        <v>Low</v>
      </c>
      <c r="X85" s="10" t="str">
        <v>No</v>
      </c>
      <c r="Y85" s="10" t="str">
        <v>Closed</v>
      </c>
      <c r="Z85" s="10" t="str">
        <v>Yes</v>
      </c>
      <c r="AA85" s="10">
        <v>2</v>
      </c>
      <c r="AB85" s="10">
        <v>2</v>
      </c>
      <c r="AC85" s="10">
        <v>1</v>
      </c>
      <c r="AD85" s="10" t="str" cm="1">
        <f t="array" ref="AD85">_xlfn.IFNA(_xlfn.IFS(AND(AA85=2,AB85=2,AC85=2),W85),"not_highest_rated")</f>
        <v>not_highest_rated</v>
      </c>
      <c r="AE85" s="64">
        <f t="shared" si="4"/>
        <v>2</v>
      </c>
    </row>
    <row r="86" spans="1:31" x14ac:dyDescent="0.25">
      <c r="A86" s="63" t="s">
        <v>132</v>
      </c>
      <c r="B86" s="10">
        <f>VLOOKUP(A86,'Table for cuisine count'!$E$2:$F$139,2)</f>
        <v>1</v>
      </c>
      <c r="C86" s="10" t="str" cm="1">
        <f t="array" ref="C86:O86">_xlfn.XLOOKUP($A86,'Raw-consumers'!$A:$A,'Raw-consumers'!B:N)</f>
        <v>Cuernavaca</v>
      </c>
      <c r="D86" s="10" t="str">
        <v>Morelos</v>
      </c>
      <c r="E86" s="10" t="str">
        <v>Mexico</v>
      </c>
      <c r="F86" s="10">
        <v>18.871653999999999</v>
      </c>
      <c r="G86" s="10">
        <v>-99.183250999999998</v>
      </c>
      <c r="H86" s="10" t="str">
        <v>Yes</v>
      </c>
      <c r="I86" s="10" t="str">
        <v>Casual Drinker</v>
      </c>
      <c r="J86" s="10" t="str">
        <v>Car</v>
      </c>
      <c r="K86" s="10" t="str">
        <v>Single</v>
      </c>
      <c r="L86" s="10" t="str">
        <v>Independent</v>
      </c>
      <c r="M86" s="10">
        <v>22</v>
      </c>
      <c r="N86" s="10" t="str">
        <v>Student</v>
      </c>
      <c r="O86" s="10" t="str">
        <v>Medium</v>
      </c>
      <c r="P86" s="10">
        <v>134999</v>
      </c>
      <c r="Q86" s="10" t="str">
        <f>IFERROR(_xlfn.XLOOKUP('Final Table'!$P86,'Raw-restaurant_cuisines'!A:A,'Raw-restaurant_cuisines'!B:B),"not specified")</f>
        <v>Japanese</v>
      </c>
      <c r="R86" s="10" t="str">
        <f>_xlfn.XLOOKUP($P86,'Raw-Restauarants'!$A:$A,'Raw-Restauarants'!B:B)</f>
        <v>Kiku Cuernavaca</v>
      </c>
      <c r="S86" s="10" t="str">
        <f>_xlfn.XLOOKUP($P86,'Raw-Restauarants'!$A:$A,'Raw-Restauarants'!$C:$C)</f>
        <v>Cuernavaca</v>
      </c>
      <c r="T86" s="10">
        <f>IFERROR(_xlfn.XLOOKUP(P86,'Table for cuisine count'!K:K,'Table for cuisine count'!L:L),"not specified")</f>
        <v>1</v>
      </c>
      <c r="U86" s="10" t="str" cm="1">
        <f t="array" ref="U86:Z86">_xlfn.XLOOKUP($P86,'Raw-Restauarants'!$A:$A,'Raw-Restauarants'!$I:$N)</f>
        <v>None</v>
      </c>
      <c r="V86" s="10" t="str">
        <v>No</v>
      </c>
      <c r="W86" s="10" t="str">
        <v>Medium</v>
      </c>
      <c r="X86" s="10" t="str">
        <v>No</v>
      </c>
      <c r="Y86" s="10" t="str">
        <v>Closed</v>
      </c>
      <c r="Z86" s="10" t="str">
        <v>None</v>
      </c>
      <c r="AA86" s="10">
        <v>2</v>
      </c>
      <c r="AB86" s="10">
        <v>2</v>
      </c>
      <c r="AC86" s="10">
        <v>2</v>
      </c>
      <c r="AD86" s="10" t="str" cm="1">
        <f t="array" ref="AD86">_xlfn.IFNA(_xlfn.IFS(AND(AA86=2,AB86=2,AC86=2),W86),"not_highest_rated")</f>
        <v>Medium</v>
      </c>
      <c r="AE86" s="64">
        <f t="shared" si="4"/>
        <v>2</v>
      </c>
    </row>
    <row r="87" spans="1:31" x14ac:dyDescent="0.25">
      <c r="A87" s="63" t="s">
        <v>66</v>
      </c>
      <c r="B87" s="10">
        <f>VLOOKUP(A87,'Table for cuisine count'!$E$2:$F$139,2)</f>
        <v>1</v>
      </c>
      <c r="C87" s="10" t="str" cm="1">
        <f t="array" ref="C87:O87">_xlfn.XLOOKUP($A87,'Raw-consumers'!$A:$A,'Raw-consumers'!B:N)</f>
        <v>Cuernavaca</v>
      </c>
      <c r="D87" s="10" t="str">
        <v>Morelos</v>
      </c>
      <c r="E87" s="10" t="str">
        <v>Mexico</v>
      </c>
      <c r="F87" s="10">
        <v>18.844818</v>
      </c>
      <c r="G87" s="10">
        <v>-99.182758000000007</v>
      </c>
      <c r="H87" s="10" t="str">
        <v>No</v>
      </c>
      <c r="I87" s="10" t="str">
        <v>Casual Drinker</v>
      </c>
      <c r="J87" s="10" t="str">
        <v>On Foot</v>
      </c>
      <c r="K87" s="10" t="str">
        <v>Single</v>
      </c>
      <c r="L87" s="10" t="str">
        <v>Independent</v>
      </c>
      <c r="M87" s="10">
        <v>21</v>
      </c>
      <c r="N87" s="10" t="str">
        <v>Student</v>
      </c>
      <c r="O87" s="10" t="str">
        <v>Medium</v>
      </c>
      <c r="P87" s="10">
        <v>135018</v>
      </c>
      <c r="Q87" s="10" t="str">
        <f>IFERROR(_xlfn.XLOOKUP('Final Table'!$P87,'Raw-restaurant_cuisines'!A:A,'Raw-restaurant_cuisines'!B:B),"not specified")</f>
        <v>Mexican</v>
      </c>
      <c r="R87" s="10" t="str">
        <f>_xlfn.XLOOKUP($P87,'Raw-Restauarants'!$A:$A,'Raw-Restauarants'!B:B)</f>
        <v>El Oceano Dorado</v>
      </c>
      <c r="S87" s="10" t="str">
        <f>_xlfn.XLOOKUP($P87,'Raw-Restauarants'!$A:$A,'Raw-Restauarants'!$C:$C)</f>
        <v>Cuernavaca</v>
      </c>
      <c r="T87" s="10">
        <f>IFERROR(_xlfn.XLOOKUP(P87,'Table for cuisine count'!K:K,'Table for cuisine count'!L:L),"not specified")</f>
        <v>1</v>
      </c>
      <c r="U87" s="10" t="str" cm="1">
        <f t="array" ref="U87:Z87">_xlfn.XLOOKUP($P87,'Raw-Restauarants'!$A:$A,'Raw-Restauarants'!$I:$N)</f>
        <v>Full Bar</v>
      </c>
      <c r="V87" s="10" t="str">
        <v>Yes</v>
      </c>
      <c r="W87" s="10" t="str">
        <v>Medium</v>
      </c>
      <c r="X87" s="10" t="str">
        <v>No</v>
      </c>
      <c r="Y87" s="10" t="str">
        <v>Open</v>
      </c>
      <c r="Z87" s="10" t="str">
        <v>Yes</v>
      </c>
      <c r="AA87" s="10">
        <v>2</v>
      </c>
      <c r="AB87" s="10">
        <v>2</v>
      </c>
      <c r="AC87" s="10">
        <v>2</v>
      </c>
      <c r="AD87" s="10" t="str" cm="1">
        <f t="array" ref="AD87">_xlfn.IFNA(_xlfn.IFS(AND(AA87=2,AB87=2,AC87=2),W87),"not_highest_rated")</f>
        <v>Medium</v>
      </c>
      <c r="AE87" s="64">
        <f t="shared" si="4"/>
        <v>2</v>
      </c>
    </row>
    <row r="88" spans="1:31" x14ac:dyDescent="0.25">
      <c r="A88" s="63" t="s">
        <v>132</v>
      </c>
      <c r="B88" s="10">
        <f>VLOOKUP(A88,'Table for cuisine count'!$E$2:$F$139,2)</f>
        <v>1</v>
      </c>
      <c r="C88" s="10" t="str" cm="1">
        <f t="array" ref="C88:O88">_xlfn.XLOOKUP($A88,'Raw-consumers'!$A:$A,'Raw-consumers'!B:N)</f>
        <v>Cuernavaca</v>
      </c>
      <c r="D88" s="10" t="str">
        <v>Morelos</v>
      </c>
      <c r="E88" s="10" t="str">
        <v>Mexico</v>
      </c>
      <c r="F88" s="10">
        <v>18.871653999999999</v>
      </c>
      <c r="G88" s="10">
        <v>-99.183250999999998</v>
      </c>
      <c r="H88" s="10" t="str">
        <v>Yes</v>
      </c>
      <c r="I88" s="10" t="str">
        <v>Casual Drinker</v>
      </c>
      <c r="J88" s="10" t="str">
        <v>Car</v>
      </c>
      <c r="K88" s="10" t="str">
        <v>Single</v>
      </c>
      <c r="L88" s="10" t="str">
        <v>Independent</v>
      </c>
      <c r="M88" s="10">
        <v>22</v>
      </c>
      <c r="N88" s="10" t="str">
        <v>Student</v>
      </c>
      <c r="O88" s="10" t="str">
        <v>Medium</v>
      </c>
      <c r="P88" s="10">
        <v>135013</v>
      </c>
      <c r="Q88" s="10" t="str">
        <f>IFERROR(_xlfn.XLOOKUP('Final Table'!$P88,'Raw-restaurant_cuisines'!A:A,'Raw-restaurant_cuisines'!B:B),"not specified")</f>
        <v>not specified</v>
      </c>
      <c r="R88" s="10" t="str">
        <f>_xlfn.XLOOKUP($P88,'Raw-Restauarants'!$A:$A,'Raw-Restauarants'!B:B)</f>
        <v>Giovannis</v>
      </c>
      <c r="S88" s="10" t="str">
        <f>_xlfn.XLOOKUP($P88,'Raw-Restauarants'!$A:$A,'Raw-Restauarants'!$C:$C)</f>
        <v>Cuernavaca</v>
      </c>
      <c r="T88" s="10" t="str">
        <f>IFERROR(_xlfn.XLOOKUP(P88,'Table for cuisine count'!K:K,'Table for cuisine count'!L:L),"not specified")</f>
        <v>not specified</v>
      </c>
      <c r="U88" s="10" t="str" cm="1">
        <f t="array" ref="U88:Z88">_xlfn.XLOOKUP($P88,'Raw-Restauarants'!$A:$A,'Raw-Restauarants'!$I:$N)</f>
        <v>None</v>
      </c>
      <c r="V88" s="10" t="str">
        <v>No</v>
      </c>
      <c r="W88" s="10" t="str">
        <v>Low</v>
      </c>
      <c r="X88" s="10" t="str">
        <v>No</v>
      </c>
      <c r="Y88" s="10" t="str">
        <v>Closed</v>
      </c>
      <c r="Z88" s="10" t="str">
        <v>None</v>
      </c>
      <c r="AA88" s="10">
        <v>2</v>
      </c>
      <c r="AB88" s="10">
        <v>2</v>
      </c>
      <c r="AC88" s="10">
        <v>1</v>
      </c>
      <c r="AD88" s="10" t="str" cm="1">
        <f t="array" ref="AD88">_xlfn.IFNA(_xlfn.IFS(AND(AA88=2,AB88=2,AC88=2),W88),"not_highest_rated")</f>
        <v>not_highest_rated</v>
      </c>
      <c r="AE88" s="64">
        <f t="shared" si="4"/>
        <v>2</v>
      </c>
    </row>
    <row r="89" spans="1:31" x14ac:dyDescent="0.25">
      <c r="A89" s="63" t="s">
        <v>66</v>
      </c>
      <c r="B89" s="10">
        <f>VLOOKUP(A89,'Table for cuisine count'!$E$2:$F$139,2)</f>
        <v>1</v>
      </c>
      <c r="C89" s="10" t="str" cm="1">
        <f t="array" ref="C89:O89">_xlfn.XLOOKUP($A89,'Raw-consumers'!$A:$A,'Raw-consumers'!B:N)</f>
        <v>Cuernavaca</v>
      </c>
      <c r="D89" s="10" t="str">
        <v>Morelos</v>
      </c>
      <c r="E89" s="10" t="str">
        <v>Mexico</v>
      </c>
      <c r="F89" s="10">
        <v>18.844818</v>
      </c>
      <c r="G89" s="10">
        <v>-99.182758000000007</v>
      </c>
      <c r="H89" s="10" t="str">
        <v>No</v>
      </c>
      <c r="I89" s="10" t="str">
        <v>Casual Drinker</v>
      </c>
      <c r="J89" s="10" t="str">
        <v>On Foot</v>
      </c>
      <c r="K89" s="10" t="str">
        <v>Single</v>
      </c>
      <c r="L89" s="10" t="str">
        <v>Independent</v>
      </c>
      <c r="M89" s="10">
        <v>21</v>
      </c>
      <c r="N89" s="10" t="str">
        <v>Student</v>
      </c>
      <c r="O89" s="10" t="str">
        <v>Medium</v>
      </c>
      <c r="P89" s="10">
        <v>134986</v>
      </c>
      <c r="Q89" s="10" t="str">
        <f>IFERROR(_xlfn.XLOOKUP('Final Table'!$P89,'Raw-restaurant_cuisines'!A:A,'Raw-restaurant_cuisines'!B:B),"not specified")</f>
        <v>International</v>
      </c>
      <c r="R89" s="10" t="str">
        <f>_xlfn.XLOOKUP($P89,'Raw-Restauarants'!$A:$A,'Raw-Restauarants'!B:B)</f>
        <v>Restaurant Las Mañanitas</v>
      </c>
      <c r="S89" s="10" t="str">
        <f>_xlfn.XLOOKUP($P89,'Raw-Restauarants'!$A:$A,'Raw-Restauarants'!$C:$C)</f>
        <v>Cuernavaca</v>
      </c>
      <c r="T89" s="10">
        <f>IFERROR(_xlfn.XLOOKUP(P89,'Table for cuisine count'!K:K,'Table for cuisine count'!L:L),"not specified")</f>
        <v>1</v>
      </c>
      <c r="U89" s="10" t="str" cm="1">
        <f t="array" ref="U89:Z89">_xlfn.XLOOKUP($P89,'Raw-Restauarants'!$A:$A,'Raw-Restauarants'!$I:$N)</f>
        <v>Wine &amp; Beer</v>
      </c>
      <c r="V89" s="10" t="str">
        <v>No</v>
      </c>
      <c r="W89" s="10" t="str">
        <v>High</v>
      </c>
      <c r="X89" s="10" t="str">
        <v>No</v>
      </c>
      <c r="Y89" s="10" t="str">
        <v>Closed</v>
      </c>
      <c r="Z89" s="10" t="str">
        <v>Yes</v>
      </c>
      <c r="AA89" s="10">
        <v>2</v>
      </c>
      <c r="AB89" s="10">
        <v>2</v>
      </c>
      <c r="AC89" s="10">
        <v>2</v>
      </c>
      <c r="AD89" s="10" t="str" cm="1">
        <f t="array" ref="AD89">_xlfn.IFNA(_xlfn.IFS(AND(AA89=2,AB89=2,AC89=2),W89),"not_highest_rated")</f>
        <v>High</v>
      </c>
      <c r="AE89" s="64">
        <f t="shared" si="4"/>
        <v>2</v>
      </c>
    </row>
    <row r="90" spans="1:31" x14ac:dyDescent="0.25">
      <c r="A90" s="63" t="s">
        <v>47</v>
      </c>
      <c r="B90" s="10">
        <f>VLOOKUP(A90,'Table for cuisine count'!$E$2:$F$139,2)</f>
        <v>1</v>
      </c>
      <c r="C90" s="10" t="str" cm="1">
        <f t="array" ref="C90:O90">_xlfn.XLOOKUP($A90,'Raw-consumers'!$A:$A,'Raw-consumers'!B:N)</f>
        <v>Cuernavaca</v>
      </c>
      <c r="D90" s="10" t="str">
        <v>Morelos</v>
      </c>
      <c r="E90" s="10" t="str">
        <v>Mexico</v>
      </c>
      <c r="F90" s="10">
        <v>18.813348000000001</v>
      </c>
      <c r="G90" s="10">
        <v>-99.243696999999997</v>
      </c>
      <c r="H90" s="10" t="str">
        <v>No</v>
      </c>
      <c r="I90" s="10" t="str">
        <v>Casual Drinker</v>
      </c>
      <c r="J90" s="10" t="str">
        <v>Public</v>
      </c>
      <c r="K90" s="10" t="str">
        <v>Single</v>
      </c>
      <c r="L90" s="10" t="str">
        <v>Independent</v>
      </c>
      <c r="M90" s="10">
        <v>24</v>
      </c>
      <c r="N90" s="10" t="str">
        <v>Student</v>
      </c>
      <c r="O90" s="10" t="str">
        <v>Medium</v>
      </c>
      <c r="P90" s="10">
        <v>134986</v>
      </c>
      <c r="Q90" s="10" t="str">
        <f>IFERROR(_xlfn.XLOOKUP('Final Table'!$P90,'Raw-restaurant_cuisines'!A:A,'Raw-restaurant_cuisines'!B:B),"not specified")</f>
        <v>International</v>
      </c>
      <c r="R90" s="10" t="str">
        <f>_xlfn.XLOOKUP($P90,'Raw-Restauarants'!$A:$A,'Raw-Restauarants'!B:B)</f>
        <v>Restaurant Las Mañanitas</v>
      </c>
      <c r="S90" s="10" t="str">
        <f>_xlfn.XLOOKUP($P90,'Raw-Restauarants'!$A:$A,'Raw-Restauarants'!$C:$C)</f>
        <v>Cuernavaca</v>
      </c>
      <c r="T90" s="10">
        <f>IFERROR(_xlfn.XLOOKUP(P90,'Table for cuisine count'!K:K,'Table for cuisine count'!L:L),"not specified")</f>
        <v>1</v>
      </c>
      <c r="U90" s="10" t="str" cm="1">
        <f t="array" ref="U90:Z90">_xlfn.XLOOKUP($P90,'Raw-Restauarants'!$A:$A,'Raw-Restauarants'!$I:$N)</f>
        <v>Wine &amp; Beer</v>
      </c>
      <c r="V90" s="10" t="str">
        <v>No</v>
      </c>
      <c r="W90" s="10" t="str">
        <v>High</v>
      </c>
      <c r="X90" s="10" t="str">
        <v>No</v>
      </c>
      <c r="Y90" s="10" t="str">
        <v>Closed</v>
      </c>
      <c r="Z90" s="10" t="str">
        <v>Yes</v>
      </c>
      <c r="AA90" s="10">
        <v>2</v>
      </c>
      <c r="AB90" s="10">
        <v>2</v>
      </c>
      <c r="AC90" s="10">
        <v>2</v>
      </c>
      <c r="AD90" s="10" t="str" cm="1">
        <f t="array" ref="AD90">_xlfn.IFNA(_xlfn.IFS(AND(AA90=2,AB90=2,AC90=2),W90),"not_highest_rated")</f>
        <v>High</v>
      </c>
      <c r="AE90" s="64">
        <f t="shared" si="4"/>
        <v>2</v>
      </c>
    </row>
    <row r="91" spans="1:31" x14ac:dyDescent="0.25">
      <c r="A91" s="63" t="s">
        <v>47</v>
      </c>
      <c r="B91" s="10">
        <f>VLOOKUP(A91,'Table for cuisine count'!$E$2:$F$139,2)</f>
        <v>1</v>
      </c>
      <c r="C91" s="10" t="str" cm="1">
        <f t="array" ref="C91:O91">_xlfn.XLOOKUP($A91,'Raw-consumers'!$A:$A,'Raw-consumers'!B:N)</f>
        <v>Cuernavaca</v>
      </c>
      <c r="D91" s="10" t="str">
        <v>Morelos</v>
      </c>
      <c r="E91" s="10" t="str">
        <v>Mexico</v>
      </c>
      <c r="F91" s="10">
        <v>18.813348000000001</v>
      </c>
      <c r="G91" s="10">
        <v>-99.243696999999997</v>
      </c>
      <c r="H91" s="10" t="str">
        <v>No</v>
      </c>
      <c r="I91" s="10" t="str">
        <v>Casual Drinker</v>
      </c>
      <c r="J91" s="10" t="str">
        <v>Public</v>
      </c>
      <c r="K91" s="10" t="str">
        <v>Single</v>
      </c>
      <c r="L91" s="10" t="str">
        <v>Independent</v>
      </c>
      <c r="M91" s="10">
        <v>24</v>
      </c>
      <c r="N91" s="10" t="str">
        <v>Student</v>
      </c>
      <c r="O91" s="10" t="str">
        <v>Medium</v>
      </c>
      <c r="P91" s="10">
        <v>135018</v>
      </c>
      <c r="Q91" s="10" t="str">
        <f>IFERROR(_xlfn.XLOOKUP('Final Table'!$P91,'Raw-restaurant_cuisines'!A:A,'Raw-restaurant_cuisines'!B:B),"not specified")</f>
        <v>Mexican</v>
      </c>
      <c r="R91" s="10" t="str">
        <f>_xlfn.XLOOKUP($P91,'Raw-Restauarants'!$A:$A,'Raw-Restauarants'!B:B)</f>
        <v>El Oceano Dorado</v>
      </c>
      <c r="S91" s="10" t="str">
        <f>_xlfn.XLOOKUP($P91,'Raw-Restauarants'!$A:$A,'Raw-Restauarants'!$C:$C)</f>
        <v>Cuernavaca</v>
      </c>
      <c r="T91" s="10">
        <f>IFERROR(_xlfn.XLOOKUP(P91,'Table for cuisine count'!K:K,'Table for cuisine count'!L:L),"not specified")</f>
        <v>1</v>
      </c>
      <c r="U91" s="10" t="str" cm="1">
        <f t="array" ref="U91:Z91">_xlfn.XLOOKUP($P91,'Raw-Restauarants'!$A:$A,'Raw-Restauarants'!$I:$N)</f>
        <v>Full Bar</v>
      </c>
      <c r="V91" s="10" t="str">
        <v>Yes</v>
      </c>
      <c r="W91" s="10" t="str">
        <v>Medium</v>
      </c>
      <c r="X91" s="10" t="str">
        <v>No</v>
      </c>
      <c r="Y91" s="10" t="str">
        <v>Open</v>
      </c>
      <c r="Z91" s="10" t="str">
        <v>Yes</v>
      </c>
      <c r="AA91" s="10">
        <v>2</v>
      </c>
      <c r="AB91" s="10">
        <v>2</v>
      </c>
      <c r="AC91" s="10">
        <v>2</v>
      </c>
      <c r="AD91" s="10" t="str" cm="1">
        <f t="array" ref="AD91">_xlfn.IFNA(_xlfn.IFS(AND(AA91=2,AB91=2,AC91=2),W91),"not_highest_rated")</f>
        <v>Medium</v>
      </c>
      <c r="AE91" s="64">
        <f t="shared" si="4"/>
        <v>2</v>
      </c>
    </row>
    <row r="92" spans="1:31" x14ac:dyDescent="0.25">
      <c r="A92" s="63" t="s">
        <v>66</v>
      </c>
      <c r="B92" s="10">
        <f>VLOOKUP(A92,'Table for cuisine count'!$E$2:$F$139,2)</f>
        <v>1</v>
      </c>
      <c r="C92" s="10" t="str" cm="1">
        <f t="array" ref="C92:O92">_xlfn.XLOOKUP($A92,'Raw-consumers'!$A:$A,'Raw-consumers'!B:N)</f>
        <v>Cuernavaca</v>
      </c>
      <c r="D92" s="10" t="str">
        <v>Morelos</v>
      </c>
      <c r="E92" s="10" t="str">
        <v>Mexico</v>
      </c>
      <c r="F92" s="10">
        <v>18.844818</v>
      </c>
      <c r="G92" s="10">
        <v>-99.182758000000007</v>
      </c>
      <c r="H92" s="10" t="str">
        <v>No</v>
      </c>
      <c r="I92" s="10" t="str">
        <v>Casual Drinker</v>
      </c>
      <c r="J92" s="10" t="str">
        <v>On Foot</v>
      </c>
      <c r="K92" s="10" t="str">
        <v>Single</v>
      </c>
      <c r="L92" s="10" t="str">
        <v>Independent</v>
      </c>
      <c r="M92" s="10">
        <v>21</v>
      </c>
      <c r="N92" s="10" t="str">
        <v>Student</v>
      </c>
      <c r="O92" s="10" t="str">
        <v>Medium</v>
      </c>
      <c r="P92" s="10">
        <v>135088</v>
      </c>
      <c r="Q92" s="10" t="str">
        <f>IFERROR(_xlfn.XLOOKUP('Final Table'!$P92,'Raw-restaurant_cuisines'!A:A,'Raw-restaurant_cuisines'!B:B),"not specified")</f>
        <v>Cafeteria</v>
      </c>
      <c r="R92" s="10" t="str">
        <f>_xlfn.XLOOKUP($P92,'Raw-Restauarants'!$A:$A,'Raw-Restauarants'!B:B)</f>
        <v>Cafeteria Cenidet</v>
      </c>
      <c r="S92" s="10" t="str">
        <f>_xlfn.XLOOKUP($P92,'Raw-Restauarants'!$A:$A,'Raw-Restauarants'!$C:$C)</f>
        <v>Cuernavaca</v>
      </c>
      <c r="T92" s="10">
        <f>IFERROR(_xlfn.XLOOKUP(P92,'Table for cuisine count'!K:K,'Table for cuisine count'!L:L),"not specified")</f>
        <v>1</v>
      </c>
      <c r="U92" s="10" t="str" cm="1">
        <f t="array" ref="U92:Z92">_xlfn.XLOOKUP($P92,'Raw-Restauarants'!$A:$A,'Raw-Restauarants'!$I:$N)</f>
        <v>None</v>
      </c>
      <c r="V92" s="10" t="str">
        <v>No</v>
      </c>
      <c r="W92" s="10" t="str">
        <v>Low</v>
      </c>
      <c r="X92" s="10" t="str">
        <v>No</v>
      </c>
      <c r="Y92" s="10" t="str">
        <v>Closed</v>
      </c>
      <c r="Z92" s="10" t="str">
        <v>Public</v>
      </c>
      <c r="AA92" s="10">
        <v>1</v>
      </c>
      <c r="AB92" s="10">
        <v>0</v>
      </c>
      <c r="AC92" s="10">
        <v>1</v>
      </c>
      <c r="AD92" s="10" t="str" cm="1">
        <f t="array" ref="AD92">_xlfn.IFNA(_xlfn.IFS(AND(AA92=2,AB92=2,AC92=2),W92),"not_highest_rated")</f>
        <v>not_highest_rated</v>
      </c>
      <c r="AE92" s="64">
        <f t="shared" si="4"/>
        <v>2</v>
      </c>
    </row>
    <row r="93" spans="1:31" x14ac:dyDescent="0.25">
      <c r="A93" s="63" t="s">
        <v>132</v>
      </c>
      <c r="B93" s="10">
        <f>VLOOKUP(A93,'Table for cuisine count'!$E$2:$F$139,2)</f>
        <v>1</v>
      </c>
      <c r="C93" s="10" t="str" cm="1">
        <f t="array" ref="C93:O93">_xlfn.XLOOKUP($A93,'Raw-consumers'!$A:$A,'Raw-consumers'!B:N)</f>
        <v>Cuernavaca</v>
      </c>
      <c r="D93" s="10" t="str">
        <v>Morelos</v>
      </c>
      <c r="E93" s="10" t="str">
        <v>Mexico</v>
      </c>
      <c r="F93" s="10">
        <v>18.871653999999999</v>
      </c>
      <c r="G93" s="10">
        <v>-99.183250999999998</v>
      </c>
      <c r="H93" s="10" t="str">
        <v>Yes</v>
      </c>
      <c r="I93" s="10" t="str">
        <v>Casual Drinker</v>
      </c>
      <c r="J93" s="10" t="str">
        <v>Car</v>
      </c>
      <c r="K93" s="10" t="str">
        <v>Single</v>
      </c>
      <c r="L93" s="10" t="str">
        <v>Independent</v>
      </c>
      <c r="M93" s="10">
        <v>22</v>
      </c>
      <c r="N93" s="10" t="str">
        <v>Student</v>
      </c>
      <c r="O93" s="10" t="str">
        <v>Medium</v>
      </c>
      <c r="P93" s="10">
        <v>132767</v>
      </c>
      <c r="Q93" s="10" t="str">
        <f>IFERROR(_xlfn.XLOOKUP('Final Table'!$P93,'Raw-restaurant_cuisines'!A:A,'Raw-restaurant_cuisines'!B:B),"not specified")</f>
        <v>Vietnamese</v>
      </c>
      <c r="R93" s="10" t="str">
        <f>_xlfn.XLOOKUP($P93,'Raw-Restauarants'!$A:$A,'Raw-Restauarants'!B:B)</f>
        <v>Restaurant Familiar El Chino</v>
      </c>
      <c r="S93" s="10" t="str">
        <f>_xlfn.XLOOKUP($P93,'Raw-Restauarants'!$A:$A,'Raw-Restauarants'!$C:$C)</f>
        <v>Jiutepec</v>
      </c>
      <c r="T93" s="10">
        <f>IFERROR(_xlfn.XLOOKUP(P93,'Table for cuisine count'!K:K,'Table for cuisine count'!L:L),"not specified")</f>
        <v>1</v>
      </c>
      <c r="U93" s="10" t="str" cm="1">
        <f t="array" ref="U93:Z93">_xlfn.XLOOKUP($P93,'Raw-Restauarants'!$A:$A,'Raw-Restauarants'!$I:$N)</f>
        <v>Wine &amp; Beer</v>
      </c>
      <c r="V93" s="10" t="str">
        <v>Yes</v>
      </c>
      <c r="W93" s="10" t="str">
        <v>Medium</v>
      </c>
      <c r="X93" s="10" t="str">
        <v>No</v>
      </c>
      <c r="Y93" s="10" t="str">
        <v>Open</v>
      </c>
      <c r="Z93" s="10" t="str">
        <v>Yes</v>
      </c>
      <c r="AA93" s="10">
        <v>2</v>
      </c>
      <c r="AB93" s="10">
        <v>2</v>
      </c>
      <c r="AC93" s="10">
        <v>2</v>
      </c>
      <c r="AD93" s="10" t="str" cm="1">
        <f t="array" ref="AD93">_xlfn.IFNA(_xlfn.IFS(AND(AA93=2,AB93=2,AC93=2),W93),"not_highest_rated")</f>
        <v>Medium</v>
      </c>
      <c r="AE93" s="64">
        <f t="shared" si="4"/>
        <v>2</v>
      </c>
    </row>
    <row r="94" spans="1:31" x14ac:dyDescent="0.25">
      <c r="A94" s="63" t="s">
        <v>66</v>
      </c>
      <c r="B94" s="10">
        <f>VLOOKUP(A94,'Table for cuisine count'!$E$2:$F$139,2)</f>
        <v>1</v>
      </c>
      <c r="C94" s="10" t="str" cm="1">
        <f t="array" ref="C94:O94">_xlfn.XLOOKUP($A94,'Raw-consumers'!$A:$A,'Raw-consumers'!B:N)</f>
        <v>Cuernavaca</v>
      </c>
      <c r="D94" s="10" t="str">
        <v>Morelos</v>
      </c>
      <c r="E94" s="10" t="str">
        <v>Mexico</v>
      </c>
      <c r="F94" s="10">
        <v>18.844818</v>
      </c>
      <c r="G94" s="10">
        <v>-99.182758000000007</v>
      </c>
      <c r="H94" s="10" t="str">
        <v>No</v>
      </c>
      <c r="I94" s="10" t="str">
        <v>Casual Drinker</v>
      </c>
      <c r="J94" s="10" t="str">
        <v>On Foot</v>
      </c>
      <c r="K94" s="10" t="str">
        <v>Single</v>
      </c>
      <c r="L94" s="10" t="str">
        <v>Independent</v>
      </c>
      <c r="M94" s="10">
        <v>21</v>
      </c>
      <c r="N94" s="10" t="str">
        <v>Student</v>
      </c>
      <c r="O94" s="10" t="str">
        <v>Medium</v>
      </c>
      <c r="P94" s="10">
        <v>135016</v>
      </c>
      <c r="Q94" s="10" t="str">
        <f>IFERROR(_xlfn.XLOOKUP('Final Table'!$P94,'Raw-restaurant_cuisines'!A:A,'Raw-restaurant_cuisines'!B:B),"not specified")</f>
        <v>not specified</v>
      </c>
      <c r="R94" s="10" t="str">
        <f>_xlfn.XLOOKUP($P94,'Raw-Restauarants'!$A:$A,'Raw-Restauarants'!B:B)</f>
        <v>Arrachela Grill</v>
      </c>
      <c r="S94" s="10" t="str">
        <f>_xlfn.XLOOKUP($P94,'Raw-Restauarants'!$A:$A,'Raw-Restauarants'!$C:$C)</f>
        <v>Cuernavaca</v>
      </c>
      <c r="T94" s="10" t="str">
        <f>IFERROR(_xlfn.XLOOKUP(P94,'Table for cuisine count'!K:K,'Table for cuisine count'!L:L),"not specified")</f>
        <v>not specified</v>
      </c>
      <c r="U94" s="10" t="str" cm="1">
        <f t="array" ref="U94:Z94">_xlfn.XLOOKUP($P94,'Raw-Restauarants'!$A:$A,'Raw-Restauarants'!$I:$N)</f>
        <v>None</v>
      </c>
      <c r="V94" s="10" t="str">
        <v>No</v>
      </c>
      <c r="W94" s="10" t="str">
        <v>Medium</v>
      </c>
      <c r="X94" s="10" t="str">
        <v>No</v>
      </c>
      <c r="Y94" s="10" t="str">
        <v>Closed</v>
      </c>
      <c r="Z94" s="10" t="str">
        <v>None</v>
      </c>
      <c r="AA94" s="10">
        <v>0</v>
      </c>
      <c r="AB94" s="10">
        <v>0</v>
      </c>
      <c r="AC94" s="10">
        <v>0</v>
      </c>
      <c r="AD94" s="10" t="str" cm="1">
        <f t="array" ref="AD94">_xlfn.IFNA(_xlfn.IFS(AND(AA94=2,AB94=2,AC94=2),W94),"not_highest_rated")</f>
        <v>not_highest_rated</v>
      </c>
      <c r="AE94" s="64">
        <f t="shared" si="4"/>
        <v>2</v>
      </c>
    </row>
    <row r="95" spans="1:31" x14ac:dyDescent="0.25">
      <c r="A95" s="63" t="s">
        <v>132</v>
      </c>
      <c r="B95" s="10">
        <f>VLOOKUP(A95,'Table for cuisine count'!$E$2:$F$139,2)</f>
        <v>1</v>
      </c>
      <c r="C95" s="10" t="str" cm="1">
        <f t="array" ref="C95:O95">_xlfn.XLOOKUP($A95,'Raw-consumers'!$A:$A,'Raw-consumers'!B:N)</f>
        <v>Cuernavaca</v>
      </c>
      <c r="D95" s="10" t="str">
        <v>Morelos</v>
      </c>
      <c r="E95" s="10" t="str">
        <v>Mexico</v>
      </c>
      <c r="F95" s="10">
        <v>18.871653999999999</v>
      </c>
      <c r="G95" s="10">
        <v>-99.183250999999998</v>
      </c>
      <c r="H95" s="10" t="str">
        <v>Yes</v>
      </c>
      <c r="I95" s="10" t="str">
        <v>Casual Drinker</v>
      </c>
      <c r="J95" s="10" t="str">
        <v>Car</v>
      </c>
      <c r="K95" s="10" t="str">
        <v>Single</v>
      </c>
      <c r="L95" s="10" t="str">
        <v>Independent</v>
      </c>
      <c r="M95" s="10">
        <v>22</v>
      </c>
      <c r="N95" s="10" t="str">
        <v>Student</v>
      </c>
      <c r="O95" s="10" t="str">
        <v>Medium</v>
      </c>
      <c r="P95" s="10">
        <v>135011</v>
      </c>
      <c r="Q95" s="10" t="str">
        <f>IFERROR(_xlfn.XLOOKUP('Final Table'!$P95,'Raw-restaurant_cuisines'!A:A,'Raw-restaurant_cuisines'!B:B),"not specified")</f>
        <v>not specified</v>
      </c>
      <c r="R95" s="10" t="str">
        <f>_xlfn.XLOOKUP($P95,'Raw-Restauarants'!$A:$A,'Raw-Restauarants'!B:B)</f>
        <v>Los Vikingos</v>
      </c>
      <c r="S95" s="10" t="str">
        <f>_xlfn.XLOOKUP($P95,'Raw-Restauarants'!$A:$A,'Raw-Restauarants'!$C:$C)</f>
        <v>Cuernavaca</v>
      </c>
      <c r="T95" s="10" t="str">
        <f>IFERROR(_xlfn.XLOOKUP(P95,'Table for cuisine count'!K:K,'Table for cuisine count'!L:L),"not specified")</f>
        <v>not specified</v>
      </c>
      <c r="U95" s="10" t="str" cm="1">
        <f t="array" ref="U95:Z95">_xlfn.XLOOKUP($P95,'Raw-Restauarants'!$A:$A,'Raw-Restauarants'!$I:$N)</f>
        <v>None</v>
      </c>
      <c r="V95" s="10" t="str">
        <v>No</v>
      </c>
      <c r="W95" s="10" t="str">
        <v>Medium</v>
      </c>
      <c r="X95" s="10" t="str">
        <v>Yes</v>
      </c>
      <c r="Y95" s="10" t="str">
        <v>Closed</v>
      </c>
      <c r="Z95" s="10" t="str">
        <v>None</v>
      </c>
      <c r="AA95" s="10">
        <v>1</v>
      </c>
      <c r="AB95" s="10">
        <v>1</v>
      </c>
      <c r="AC95" s="10">
        <v>0</v>
      </c>
      <c r="AD95" s="10" t="str" cm="1">
        <f t="array" ref="AD95">_xlfn.IFNA(_xlfn.IFS(AND(AA95=2,AB95=2,AC95=2),W95),"not_highest_rated")</f>
        <v>not_highest_rated</v>
      </c>
      <c r="AE95" s="64">
        <f t="shared" si="4"/>
        <v>2</v>
      </c>
    </row>
    <row r="96" spans="1:31" x14ac:dyDescent="0.25">
      <c r="A96" s="63" t="s">
        <v>66</v>
      </c>
      <c r="B96" s="10">
        <f>VLOOKUP(A96,'Table for cuisine count'!$E$2:$F$139,2)</f>
        <v>1</v>
      </c>
      <c r="C96" s="10" t="str" cm="1">
        <f t="array" ref="C96:O96">_xlfn.XLOOKUP($A96,'Raw-consumers'!$A:$A,'Raw-consumers'!B:N)</f>
        <v>Cuernavaca</v>
      </c>
      <c r="D96" s="10" t="str">
        <v>Morelos</v>
      </c>
      <c r="E96" s="10" t="str">
        <v>Mexico</v>
      </c>
      <c r="F96" s="10">
        <v>18.844818</v>
      </c>
      <c r="G96" s="10">
        <v>-99.182758000000007</v>
      </c>
      <c r="H96" s="10" t="str">
        <v>No</v>
      </c>
      <c r="I96" s="10" t="str">
        <v>Casual Drinker</v>
      </c>
      <c r="J96" s="10" t="str">
        <v>On Foot</v>
      </c>
      <c r="K96" s="10" t="str">
        <v>Single</v>
      </c>
      <c r="L96" s="10" t="str">
        <v>Independent</v>
      </c>
      <c r="M96" s="10">
        <v>21</v>
      </c>
      <c r="N96" s="10" t="str">
        <v>Student</v>
      </c>
      <c r="O96" s="10" t="str">
        <v>Medium</v>
      </c>
      <c r="P96" s="10">
        <v>132767</v>
      </c>
      <c r="Q96" s="10" t="str">
        <f>IFERROR(_xlfn.XLOOKUP('Final Table'!$P96,'Raw-restaurant_cuisines'!A:A,'Raw-restaurant_cuisines'!B:B),"not specified")</f>
        <v>Vietnamese</v>
      </c>
      <c r="R96" s="10" t="str">
        <f>_xlfn.XLOOKUP($P96,'Raw-Restauarants'!$A:$A,'Raw-Restauarants'!B:B)</f>
        <v>Restaurant Familiar El Chino</v>
      </c>
      <c r="S96" s="10" t="str">
        <f>_xlfn.XLOOKUP($P96,'Raw-Restauarants'!$A:$A,'Raw-Restauarants'!$C:$C)</f>
        <v>Jiutepec</v>
      </c>
      <c r="T96" s="10">
        <f>IFERROR(_xlfn.XLOOKUP(P96,'Table for cuisine count'!K:K,'Table for cuisine count'!L:L),"not specified")</f>
        <v>1</v>
      </c>
      <c r="U96" s="10" t="str" cm="1">
        <f t="array" ref="U96:Z96">_xlfn.XLOOKUP($P96,'Raw-Restauarants'!$A:$A,'Raw-Restauarants'!$I:$N)</f>
        <v>Wine &amp; Beer</v>
      </c>
      <c r="V96" s="10" t="str">
        <v>Yes</v>
      </c>
      <c r="W96" s="10" t="str">
        <v>Medium</v>
      </c>
      <c r="X96" s="10" t="str">
        <v>No</v>
      </c>
      <c r="Y96" s="10" t="str">
        <v>Open</v>
      </c>
      <c r="Z96" s="10" t="str">
        <v>Yes</v>
      </c>
      <c r="AA96" s="10">
        <v>0</v>
      </c>
      <c r="AB96" s="10">
        <v>0</v>
      </c>
      <c r="AC96" s="10">
        <v>0</v>
      </c>
      <c r="AD96" s="10" t="str" cm="1">
        <f t="array" ref="AD96">_xlfn.IFNA(_xlfn.IFS(AND(AA96=2,AB96=2,AC96=2),W96),"not_highest_rated")</f>
        <v>not_highest_rated</v>
      </c>
      <c r="AE96" s="64">
        <f t="shared" si="4"/>
        <v>2</v>
      </c>
    </row>
    <row r="97" spans="1:31" x14ac:dyDescent="0.25">
      <c r="A97" s="63" t="s">
        <v>66</v>
      </c>
      <c r="B97" s="10">
        <f>VLOOKUP(A97,'Table for cuisine count'!$E$2:$F$139,2)</f>
        <v>1</v>
      </c>
      <c r="C97" s="10" t="str" cm="1">
        <f t="array" ref="C97:O97">_xlfn.XLOOKUP($A97,'Raw-consumers'!$A:$A,'Raw-consumers'!B:N)</f>
        <v>Cuernavaca</v>
      </c>
      <c r="D97" s="10" t="str">
        <v>Morelos</v>
      </c>
      <c r="E97" s="10" t="str">
        <v>Mexico</v>
      </c>
      <c r="F97" s="10">
        <v>18.844818</v>
      </c>
      <c r="G97" s="10">
        <v>-99.182758000000007</v>
      </c>
      <c r="H97" s="10" t="str">
        <v>No</v>
      </c>
      <c r="I97" s="10" t="str">
        <v>Casual Drinker</v>
      </c>
      <c r="J97" s="10" t="str">
        <v>On Foot</v>
      </c>
      <c r="K97" s="10" t="str">
        <v>Single</v>
      </c>
      <c r="L97" s="10" t="str">
        <v>Independent</v>
      </c>
      <c r="M97" s="10">
        <v>21</v>
      </c>
      <c r="N97" s="10" t="str">
        <v>Student</v>
      </c>
      <c r="O97" s="10" t="str">
        <v>Medium</v>
      </c>
      <c r="P97" s="10">
        <v>135019</v>
      </c>
      <c r="Q97" s="10" t="str">
        <f>IFERROR(_xlfn.XLOOKUP('Final Table'!$P97,'Raw-restaurant_cuisines'!A:A,'Raw-restaurant_cuisines'!B:B),"not specified")</f>
        <v>Bar</v>
      </c>
      <c r="R97" s="10" t="str">
        <f>_xlfn.XLOOKUP($P97,'Raw-Restauarants'!$A:$A,'Raw-Restauarants'!B:B)</f>
        <v>Restaurant Bar Coty Y Pablo</v>
      </c>
      <c r="S97" s="10" t="str">
        <f>_xlfn.XLOOKUP($P97,'Raw-Restauarants'!$A:$A,'Raw-Restauarants'!$C:$C)</f>
        <v>Jiutepec</v>
      </c>
      <c r="T97" s="10">
        <f>IFERROR(_xlfn.XLOOKUP(P97,'Table for cuisine count'!K:K,'Table for cuisine count'!L:L),"not specified")</f>
        <v>1</v>
      </c>
      <c r="U97" s="10" t="str" cm="1">
        <f t="array" ref="U97:Z97">_xlfn.XLOOKUP($P97,'Raw-Restauarants'!$A:$A,'Raw-Restauarants'!$I:$N)</f>
        <v>None</v>
      </c>
      <c r="V97" s="10" t="str">
        <v>No</v>
      </c>
      <c r="W97" s="10" t="str">
        <v>Low</v>
      </c>
      <c r="X97" s="10" t="str">
        <v>No</v>
      </c>
      <c r="Y97" s="10" t="str">
        <v>Closed</v>
      </c>
      <c r="Z97" s="10" t="str">
        <v>None</v>
      </c>
      <c r="AA97" s="10">
        <v>0</v>
      </c>
      <c r="AB97" s="10">
        <v>0</v>
      </c>
      <c r="AC97" s="10">
        <v>0</v>
      </c>
      <c r="AD97" s="10" t="str" cm="1">
        <f t="array" ref="AD97">_xlfn.IFNA(_xlfn.IFS(AND(AA97=2,AB97=2,AC97=2),W97),"not_highest_rated")</f>
        <v>not_highest_rated</v>
      </c>
      <c r="AE97" s="64">
        <f t="shared" si="4"/>
        <v>2</v>
      </c>
    </row>
    <row r="98" spans="1:31" x14ac:dyDescent="0.25">
      <c r="A98" s="63" t="s">
        <v>66</v>
      </c>
      <c r="B98" s="10">
        <f>VLOOKUP(A98,'Table for cuisine count'!$E$2:$F$139,2)</f>
        <v>1</v>
      </c>
      <c r="C98" s="10" t="str" cm="1">
        <f t="array" ref="C98:O98">_xlfn.XLOOKUP($A98,'Raw-consumers'!$A:$A,'Raw-consumers'!B:N)</f>
        <v>Cuernavaca</v>
      </c>
      <c r="D98" s="10" t="str">
        <v>Morelos</v>
      </c>
      <c r="E98" s="10" t="str">
        <v>Mexico</v>
      </c>
      <c r="F98" s="10">
        <v>18.844818</v>
      </c>
      <c r="G98" s="10">
        <v>-99.182758000000007</v>
      </c>
      <c r="H98" s="10" t="str">
        <v>No</v>
      </c>
      <c r="I98" s="10" t="str">
        <v>Casual Drinker</v>
      </c>
      <c r="J98" s="10" t="str">
        <v>On Foot</v>
      </c>
      <c r="K98" s="10" t="str">
        <v>Single</v>
      </c>
      <c r="L98" s="10" t="str">
        <v>Independent</v>
      </c>
      <c r="M98" s="10">
        <v>21</v>
      </c>
      <c r="N98" s="10" t="str">
        <v>Student</v>
      </c>
      <c r="O98" s="10" t="str">
        <v>Medium</v>
      </c>
      <c r="P98" s="10">
        <v>135109</v>
      </c>
      <c r="Q98" s="10" t="str">
        <f>IFERROR(_xlfn.XLOOKUP('Final Table'!$P98,'Raw-restaurant_cuisines'!A:A,'Raw-restaurant_cuisines'!B:B),"not specified")</f>
        <v>Italian</v>
      </c>
      <c r="R98" s="10" t="str">
        <f>_xlfn.XLOOKUP($P98,'Raw-Restauarants'!$A:$A,'Raw-Restauarants'!B:B)</f>
        <v>Paniroles</v>
      </c>
      <c r="S98" s="10" t="str">
        <f>_xlfn.XLOOKUP($P98,'Raw-Restauarants'!$A:$A,'Raw-Restauarants'!$C:$C)</f>
        <v>Cuernavaca</v>
      </c>
      <c r="T98" s="10">
        <f>IFERROR(_xlfn.XLOOKUP(P98,'Table for cuisine count'!K:K,'Table for cuisine count'!L:L),"not specified")</f>
        <v>1</v>
      </c>
      <c r="U98" s="10" t="str" cm="1">
        <f t="array" ref="U98:Z98">_xlfn.XLOOKUP($P98,'Raw-Restauarants'!$A:$A,'Raw-Restauarants'!$I:$N)</f>
        <v>Wine &amp; Beer</v>
      </c>
      <c r="V98" s="10" t="str">
        <v>No</v>
      </c>
      <c r="W98" s="10" t="str">
        <v>Medium</v>
      </c>
      <c r="X98" s="10" t="str">
        <v>No</v>
      </c>
      <c r="Y98" s="10" t="str">
        <v>Closed</v>
      </c>
      <c r="Z98" s="10" t="str">
        <v>None</v>
      </c>
      <c r="AA98" s="10">
        <v>0</v>
      </c>
      <c r="AB98" s="10">
        <v>0</v>
      </c>
      <c r="AC98" s="10">
        <v>0</v>
      </c>
      <c r="AD98" s="10" t="str" cm="1">
        <f t="array" ref="AD98">_xlfn.IFNA(_xlfn.IFS(AND(AA98=2,AB98=2,AC98=2),W98),"not_highest_rated")</f>
        <v>not_highest_rated</v>
      </c>
      <c r="AE98" s="64">
        <f t="shared" si="4"/>
        <v>2</v>
      </c>
    </row>
    <row r="99" spans="1:31" x14ac:dyDescent="0.25">
      <c r="A99" s="63" t="s">
        <v>66</v>
      </c>
      <c r="B99" s="10">
        <f>VLOOKUP(A99,'Table for cuisine count'!$E$2:$F$139,2)</f>
        <v>1</v>
      </c>
      <c r="C99" s="10" t="str" cm="1">
        <f t="array" ref="C99:O99">_xlfn.XLOOKUP($A99,'Raw-consumers'!$A:$A,'Raw-consumers'!B:N)</f>
        <v>Cuernavaca</v>
      </c>
      <c r="D99" s="10" t="str">
        <v>Morelos</v>
      </c>
      <c r="E99" s="10" t="str">
        <v>Mexico</v>
      </c>
      <c r="F99" s="10">
        <v>18.844818</v>
      </c>
      <c r="G99" s="10">
        <v>-99.182758000000007</v>
      </c>
      <c r="H99" s="10" t="str">
        <v>No</v>
      </c>
      <c r="I99" s="10" t="str">
        <v>Casual Drinker</v>
      </c>
      <c r="J99" s="10" t="str">
        <v>On Foot</v>
      </c>
      <c r="K99" s="10" t="str">
        <v>Single</v>
      </c>
      <c r="L99" s="10" t="str">
        <v>Independent</v>
      </c>
      <c r="M99" s="10">
        <v>21</v>
      </c>
      <c r="N99" s="10" t="str">
        <v>Student</v>
      </c>
      <c r="O99" s="10" t="str">
        <v>Medium</v>
      </c>
      <c r="P99" s="10">
        <v>134996</v>
      </c>
      <c r="Q99" s="10" t="str">
        <f>IFERROR(_xlfn.XLOOKUP('Final Table'!$P99,'Raw-restaurant_cuisines'!A:A,'Raw-restaurant_cuisines'!B:B),"not specified")</f>
        <v>not specified</v>
      </c>
      <c r="R99" s="10" t="str">
        <f>_xlfn.XLOOKUP($P99,'Raw-Restauarants'!$A:$A,'Raw-Restauarants'!B:B)</f>
        <v>Sanborns Casa Piedra</v>
      </c>
      <c r="S99" s="10" t="str">
        <f>_xlfn.XLOOKUP($P99,'Raw-Restauarants'!$A:$A,'Raw-Restauarants'!$C:$C)</f>
        <v>Cuernavaca</v>
      </c>
      <c r="T99" s="10" t="str">
        <f>IFERROR(_xlfn.XLOOKUP(P99,'Table for cuisine count'!K:K,'Table for cuisine count'!L:L),"not specified")</f>
        <v>not specified</v>
      </c>
      <c r="U99" s="10" t="str" cm="1">
        <f t="array" ref="U99:Z99">_xlfn.XLOOKUP($P99,'Raw-Restauarants'!$A:$A,'Raw-Restauarants'!$I:$N)</f>
        <v>Wine &amp; Beer</v>
      </c>
      <c r="V99" s="10" t="str">
        <v>Bar Only</v>
      </c>
      <c r="W99" s="10" t="str">
        <v>Medium</v>
      </c>
      <c r="X99" s="10" t="str">
        <v>Yes</v>
      </c>
      <c r="Y99" s="10" t="str">
        <v>Closed</v>
      </c>
      <c r="Z99" s="10" t="str">
        <v>Yes</v>
      </c>
      <c r="AA99" s="10">
        <v>0</v>
      </c>
      <c r="AB99" s="10">
        <v>0</v>
      </c>
      <c r="AC99" s="10">
        <v>0</v>
      </c>
      <c r="AD99" s="10" t="str" cm="1">
        <f t="array" ref="AD99">_xlfn.IFNA(_xlfn.IFS(AND(AA99=2,AB99=2,AC99=2),W99),"not_highest_rated")</f>
        <v>not_highest_rated</v>
      </c>
      <c r="AE99" s="64">
        <f t="shared" si="4"/>
        <v>2</v>
      </c>
    </row>
    <row r="100" spans="1:31" x14ac:dyDescent="0.25">
      <c r="A100" s="63" t="s">
        <v>105</v>
      </c>
      <c r="B100" s="10">
        <f>VLOOKUP(A100,'Table for cuisine count'!$E$2:$F$139,2)</f>
        <v>1</v>
      </c>
      <c r="C100" s="10" t="str" cm="1">
        <f t="array" ref="C100:O100">_xlfn.XLOOKUP($A100,'Raw-consumers'!$A:$A,'Raw-consumers'!B:N)</f>
        <v>Jiutepec</v>
      </c>
      <c r="D100" s="10" t="str">
        <v>Morelos</v>
      </c>
      <c r="E100" s="10" t="str">
        <v>Mexico</v>
      </c>
      <c r="F100" s="10">
        <v>18.890695000000001</v>
      </c>
      <c r="G100" s="10">
        <v>-99.157104000000004</v>
      </c>
      <c r="H100" s="10" t="str">
        <v>No</v>
      </c>
      <c r="I100" s="10" t="str">
        <v>Abstemious</v>
      </c>
      <c r="J100" s="10" t="str">
        <v>Public</v>
      </c>
      <c r="K100" s="10" t="str">
        <v>Single</v>
      </c>
      <c r="L100" s="10">
        <v>0</v>
      </c>
      <c r="M100" s="10">
        <v>26</v>
      </c>
      <c r="N100" s="10" t="str">
        <v>Student</v>
      </c>
      <c r="O100" s="10" t="str">
        <v>Low</v>
      </c>
      <c r="P100" s="10">
        <v>135011</v>
      </c>
      <c r="Q100" s="10" t="str">
        <f>IFERROR(_xlfn.XLOOKUP('Final Table'!$P100,'Raw-restaurant_cuisines'!A:A,'Raw-restaurant_cuisines'!B:B),"not specified")</f>
        <v>not specified</v>
      </c>
      <c r="R100" s="10" t="str">
        <f>_xlfn.XLOOKUP($P100,'Raw-Restauarants'!$A:$A,'Raw-Restauarants'!B:B)</f>
        <v>Los Vikingos</v>
      </c>
      <c r="S100" s="10" t="str">
        <f>_xlfn.XLOOKUP($P100,'Raw-Restauarants'!$A:$A,'Raw-Restauarants'!$C:$C)</f>
        <v>Cuernavaca</v>
      </c>
      <c r="T100" s="10" t="str">
        <f>IFERROR(_xlfn.XLOOKUP(P100,'Table for cuisine count'!K:K,'Table for cuisine count'!L:L),"not specified")</f>
        <v>not specified</v>
      </c>
      <c r="U100" s="10" t="str" cm="1">
        <f t="array" ref="U100:Z100">_xlfn.XLOOKUP($P100,'Raw-Restauarants'!$A:$A,'Raw-Restauarants'!$I:$N)</f>
        <v>None</v>
      </c>
      <c r="V100" s="10" t="str">
        <v>No</v>
      </c>
      <c r="W100" s="10" t="str">
        <v>Medium</v>
      </c>
      <c r="X100" s="10" t="str">
        <v>Yes</v>
      </c>
      <c r="Y100" s="10" t="str">
        <v>Closed</v>
      </c>
      <c r="Z100" s="10" t="str">
        <v>None</v>
      </c>
      <c r="AA100" s="10">
        <v>1</v>
      </c>
      <c r="AB100" s="10">
        <v>2</v>
      </c>
      <c r="AC100" s="10">
        <v>2</v>
      </c>
      <c r="AD100" s="10" t="str" cm="1">
        <f t="array" ref="AD100">_xlfn.IFNA(_xlfn.IFS(AND(AA100=2,AB100=2,AC100=2),W100),"not_highest_rated")</f>
        <v>not_highest_rated</v>
      </c>
      <c r="AE100" s="64">
        <f t="shared" si="4"/>
        <v>1</v>
      </c>
    </row>
    <row r="101" spans="1:31" x14ac:dyDescent="0.25">
      <c r="A101" s="63" t="s">
        <v>105</v>
      </c>
      <c r="B101" s="10">
        <f>VLOOKUP(A101,'Table for cuisine count'!$E$2:$F$139,2)</f>
        <v>1</v>
      </c>
      <c r="C101" s="10" t="str" cm="1">
        <f t="array" ref="C101:O101">_xlfn.XLOOKUP($A101,'Raw-consumers'!$A:$A,'Raw-consumers'!B:N)</f>
        <v>Jiutepec</v>
      </c>
      <c r="D101" s="10" t="str">
        <v>Morelos</v>
      </c>
      <c r="E101" s="10" t="str">
        <v>Mexico</v>
      </c>
      <c r="F101" s="10">
        <v>18.890695000000001</v>
      </c>
      <c r="G101" s="10">
        <v>-99.157104000000004</v>
      </c>
      <c r="H101" s="10" t="str">
        <v>No</v>
      </c>
      <c r="I101" s="10" t="str">
        <v>Abstemious</v>
      </c>
      <c r="J101" s="10" t="str">
        <v>Public</v>
      </c>
      <c r="K101" s="10" t="str">
        <v>Single</v>
      </c>
      <c r="L101" s="10">
        <v>0</v>
      </c>
      <c r="M101" s="10">
        <v>26</v>
      </c>
      <c r="N101" s="10" t="str">
        <v>Student</v>
      </c>
      <c r="O101" s="10" t="str">
        <v>Low</v>
      </c>
      <c r="P101" s="10">
        <v>134999</v>
      </c>
      <c r="Q101" s="10" t="str">
        <f>IFERROR(_xlfn.XLOOKUP('Final Table'!$P101,'Raw-restaurant_cuisines'!A:A,'Raw-restaurant_cuisines'!B:B),"not specified")</f>
        <v>Japanese</v>
      </c>
      <c r="R101" s="10" t="str">
        <f>_xlfn.XLOOKUP($P101,'Raw-Restauarants'!$A:$A,'Raw-Restauarants'!B:B)</f>
        <v>Kiku Cuernavaca</v>
      </c>
      <c r="S101" s="10" t="str">
        <f>_xlfn.XLOOKUP($P101,'Raw-Restauarants'!$A:$A,'Raw-Restauarants'!$C:$C)</f>
        <v>Cuernavaca</v>
      </c>
      <c r="T101" s="10">
        <f>IFERROR(_xlfn.XLOOKUP(P101,'Table for cuisine count'!K:K,'Table for cuisine count'!L:L),"not specified")</f>
        <v>1</v>
      </c>
      <c r="U101" s="10" t="str" cm="1">
        <f t="array" ref="U101:Z101">_xlfn.XLOOKUP($P101,'Raw-Restauarants'!$A:$A,'Raw-Restauarants'!$I:$N)</f>
        <v>None</v>
      </c>
      <c r="V101" s="10" t="str">
        <v>No</v>
      </c>
      <c r="W101" s="10" t="str">
        <v>Medium</v>
      </c>
      <c r="X101" s="10" t="str">
        <v>No</v>
      </c>
      <c r="Y101" s="10" t="str">
        <v>Closed</v>
      </c>
      <c r="Z101" s="10" t="str">
        <v>None</v>
      </c>
      <c r="AA101" s="10">
        <v>1</v>
      </c>
      <c r="AB101" s="10">
        <v>1</v>
      </c>
      <c r="AC101" s="10">
        <v>1</v>
      </c>
      <c r="AD101" s="10" t="str" cm="1">
        <f t="array" ref="AD101">_xlfn.IFNA(_xlfn.IFS(AND(AA101=2,AB101=2,AC101=2),W101),"not_highest_rated")</f>
        <v>not_highest_rated</v>
      </c>
      <c r="AE101" s="64">
        <f t="shared" si="4"/>
        <v>1</v>
      </c>
    </row>
    <row r="102" spans="1:31" x14ac:dyDescent="0.25">
      <c r="A102" s="63" t="s">
        <v>166</v>
      </c>
      <c r="B102" s="10">
        <f>VLOOKUP(A102,'Table for cuisine count'!$E$2:$F$139,2)</f>
        <v>1</v>
      </c>
      <c r="C102" s="10" t="str" cm="1">
        <f t="array" ref="C102:O102">_xlfn.XLOOKUP($A102,'Raw-consumers'!$A:$A,'Raw-consumers'!B:N)</f>
        <v>Cuernavaca</v>
      </c>
      <c r="D102" s="10" t="str">
        <v>Morelos</v>
      </c>
      <c r="E102" s="10" t="str">
        <v>Mexico</v>
      </c>
      <c r="F102" s="10">
        <v>18.943935</v>
      </c>
      <c r="G102" s="10">
        <v>-99.206531999999996</v>
      </c>
      <c r="H102" s="10" t="str">
        <v>No</v>
      </c>
      <c r="I102" s="10" t="str">
        <v>Abstemious</v>
      </c>
      <c r="J102" s="10" t="str">
        <v>Public</v>
      </c>
      <c r="K102" s="10" t="str">
        <v>Single</v>
      </c>
      <c r="L102" s="10" t="str">
        <v>Independent</v>
      </c>
      <c r="M102" s="10">
        <v>20</v>
      </c>
      <c r="N102" s="10" t="str">
        <v>Student</v>
      </c>
      <c r="O102" s="10" t="str">
        <v>Low</v>
      </c>
      <c r="P102" s="10">
        <v>134975</v>
      </c>
      <c r="Q102" s="10" t="str">
        <f>IFERROR(_xlfn.XLOOKUP('Final Table'!$P102,'Raw-restaurant_cuisines'!A:A,'Raw-restaurant_cuisines'!B:B),"not specified")</f>
        <v>not specified</v>
      </c>
      <c r="R102" s="10" t="str">
        <f>_xlfn.XLOOKUP($P102,'Raw-Restauarants'!$A:$A,'Raw-Restauarants'!B:B)</f>
        <v>Rincon Del Bife</v>
      </c>
      <c r="S102" s="10" t="str">
        <f>_xlfn.XLOOKUP($P102,'Raw-Restauarants'!$A:$A,'Raw-Restauarants'!$C:$C)</f>
        <v>Cuernavaca</v>
      </c>
      <c r="T102" s="10" t="str">
        <f>IFERROR(_xlfn.XLOOKUP(P102,'Table for cuisine count'!K:K,'Table for cuisine count'!L:L),"not specified")</f>
        <v>not specified</v>
      </c>
      <c r="U102" s="10" t="str" cm="1">
        <f t="array" ref="U102:Z102">_xlfn.XLOOKUP($P102,'Raw-Restauarants'!$A:$A,'Raw-Restauarants'!$I:$N)</f>
        <v>Full Bar</v>
      </c>
      <c r="V102" s="10" t="str">
        <v>Smoking Section</v>
      </c>
      <c r="W102" s="10" t="str">
        <v>High</v>
      </c>
      <c r="X102" s="10" t="str">
        <v>No</v>
      </c>
      <c r="Y102" s="10" t="str">
        <v>Closed</v>
      </c>
      <c r="Z102" s="10" t="str">
        <v>Valet</v>
      </c>
      <c r="AA102" s="10">
        <v>2</v>
      </c>
      <c r="AB102" s="10">
        <v>2</v>
      </c>
      <c r="AC102" s="10">
        <v>2</v>
      </c>
      <c r="AD102" s="10" t="str" cm="1">
        <f t="array" ref="AD102">_xlfn.IFNA(_xlfn.IFS(AND(AA102=2,AB102=2,AC102=2),W102),"not_highest_rated")</f>
        <v>High</v>
      </c>
      <c r="AE102" s="64">
        <f t="shared" si="4"/>
        <v>1</v>
      </c>
    </row>
    <row r="103" spans="1:31" x14ac:dyDescent="0.25">
      <c r="A103" s="63" t="s">
        <v>166</v>
      </c>
      <c r="B103" s="10">
        <f>VLOOKUP(A103,'Table for cuisine count'!$E$2:$F$139,2)</f>
        <v>1</v>
      </c>
      <c r="C103" s="10" t="str" cm="1">
        <f t="array" ref="C103:O103">_xlfn.XLOOKUP($A103,'Raw-consumers'!$A:$A,'Raw-consumers'!B:N)</f>
        <v>Cuernavaca</v>
      </c>
      <c r="D103" s="10" t="str">
        <v>Morelos</v>
      </c>
      <c r="E103" s="10" t="str">
        <v>Mexico</v>
      </c>
      <c r="F103" s="10">
        <v>18.943935</v>
      </c>
      <c r="G103" s="10">
        <v>-99.206531999999996</v>
      </c>
      <c r="H103" s="10" t="str">
        <v>No</v>
      </c>
      <c r="I103" s="10" t="str">
        <v>Abstemious</v>
      </c>
      <c r="J103" s="10" t="str">
        <v>Public</v>
      </c>
      <c r="K103" s="10" t="str">
        <v>Single</v>
      </c>
      <c r="L103" s="10" t="str">
        <v>Independent</v>
      </c>
      <c r="M103" s="10">
        <v>20</v>
      </c>
      <c r="N103" s="10" t="str">
        <v>Student</v>
      </c>
      <c r="O103" s="10" t="str">
        <v>Low</v>
      </c>
      <c r="P103" s="10">
        <v>135021</v>
      </c>
      <c r="Q103" s="10" t="str">
        <f>IFERROR(_xlfn.XLOOKUP('Final Table'!$P103,'Raw-restaurant_cuisines'!A:A,'Raw-restaurant_cuisines'!B:B),"not specified")</f>
        <v>Fast Food</v>
      </c>
      <c r="R103" s="10" t="str">
        <f>_xlfn.XLOOKUP($P103,'Raw-Restauarants'!$A:$A,'Raw-Restauarants'!B:B)</f>
        <v>Subway</v>
      </c>
      <c r="S103" s="10" t="str">
        <f>_xlfn.XLOOKUP($P103,'Raw-Restauarants'!$A:$A,'Raw-Restauarants'!$C:$C)</f>
        <v>Cuernavaca</v>
      </c>
      <c r="T103" s="10">
        <f>IFERROR(_xlfn.XLOOKUP(P103,'Table for cuisine count'!K:K,'Table for cuisine count'!L:L),"not specified")</f>
        <v>1</v>
      </c>
      <c r="U103" s="10" t="str" cm="1">
        <f t="array" ref="U103:Z103">_xlfn.XLOOKUP($P103,'Raw-Restauarants'!$A:$A,'Raw-Restauarants'!$I:$N)</f>
        <v>None</v>
      </c>
      <c r="V103" s="10" t="str">
        <v>No</v>
      </c>
      <c r="W103" s="10" t="str">
        <v>Low</v>
      </c>
      <c r="X103" s="10" t="str">
        <v>Yes</v>
      </c>
      <c r="Y103" s="10" t="str">
        <v>Closed</v>
      </c>
      <c r="Z103" s="10" t="str">
        <v>Public</v>
      </c>
      <c r="AA103" s="10">
        <v>2</v>
      </c>
      <c r="AB103" s="10">
        <v>1</v>
      </c>
      <c r="AC103" s="10">
        <v>1</v>
      </c>
      <c r="AD103" s="10" t="str" cm="1">
        <f t="array" ref="AD103">_xlfn.IFNA(_xlfn.IFS(AND(AA103=2,AB103=2,AC103=2),W103),"not_highest_rated")</f>
        <v>not_highest_rated</v>
      </c>
      <c r="AE103" s="64">
        <f t="shared" si="4"/>
        <v>1</v>
      </c>
    </row>
    <row r="104" spans="1:31" x14ac:dyDescent="0.25">
      <c r="A104" s="63" t="s">
        <v>166</v>
      </c>
      <c r="B104" s="10">
        <f>VLOOKUP(A104,'Table for cuisine count'!$E$2:$F$139,2)</f>
        <v>1</v>
      </c>
      <c r="C104" s="10" t="str" cm="1">
        <f t="array" ref="C104:O104">_xlfn.XLOOKUP($A104,'Raw-consumers'!$A:$A,'Raw-consumers'!B:N)</f>
        <v>Cuernavaca</v>
      </c>
      <c r="D104" s="10" t="str">
        <v>Morelos</v>
      </c>
      <c r="E104" s="10" t="str">
        <v>Mexico</v>
      </c>
      <c r="F104" s="10">
        <v>18.943935</v>
      </c>
      <c r="G104" s="10">
        <v>-99.206531999999996</v>
      </c>
      <c r="H104" s="10" t="str">
        <v>No</v>
      </c>
      <c r="I104" s="10" t="str">
        <v>Abstemious</v>
      </c>
      <c r="J104" s="10" t="str">
        <v>Public</v>
      </c>
      <c r="K104" s="10" t="str">
        <v>Single</v>
      </c>
      <c r="L104" s="10" t="str">
        <v>Independent</v>
      </c>
      <c r="M104" s="10">
        <v>20</v>
      </c>
      <c r="N104" s="10" t="str">
        <v>Student</v>
      </c>
      <c r="O104" s="10" t="str">
        <v>Low</v>
      </c>
      <c r="P104" s="10">
        <v>134987</v>
      </c>
      <c r="Q104" s="10" t="str">
        <f>IFERROR(_xlfn.XLOOKUP('Final Table'!$P104,'Raw-restaurant_cuisines'!A:A,'Raw-restaurant_cuisines'!B:B),"not specified")</f>
        <v>not specified</v>
      </c>
      <c r="R104" s="10" t="str">
        <f>_xlfn.XLOOKUP($P104,'Raw-Restauarants'!$A:$A,'Raw-Restauarants'!B:B)</f>
        <v>Chilis Cuernavaca</v>
      </c>
      <c r="S104" s="10" t="str">
        <f>_xlfn.XLOOKUP($P104,'Raw-Restauarants'!$A:$A,'Raw-Restauarants'!$C:$C)</f>
        <v>Cuernavaca</v>
      </c>
      <c r="T104" s="10" t="str">
        <f>IFERROR(_xlfn.XLOOKUP(P104,'Table for cuisine count'!K:K,'Table for cuisine count'!L:L),"not specified")</f>
        <v>not specified</v>
      </c>
      <c r="U104" s="10" t="str" cm="1">
        <f t="array" ref="U104:Z104">_xlfn.XLOOKUP($P104,'Raw-Restauarants'!$A:$A,'Raw-Restauarants'!$I:$N)</f>
        <v>Wine &amp; Beer</v>
      </c>
      <c r="V104" s="10" t="str">
        <v>No</v>
      </c>
      <c r="W104" s="10" t="str">
        <v>Medium</v>
      </c>
      <c r="X104" s="10" t="str">
        <v>No</v>
      </c>
      <c r="Y104" s="10" t="str">
        <v>Closed</v>
      </c>
      <c r="Z104" s="10" t="str">
        <v>None</v>
      </c>
      <c r="AA104" s="10">
        <v>2</v>
      </c>
      <c r="AB104" s="10">
        <v>0</v>
      </c>
      <c r="AC104" s="10">
        <v>2</v>
      </c>
      <c r="AD104" s="10" t="str" cm="1">
        <f t="array" ref="AD104">_xlfn.IFNA(_xlfn.IFS(AND(AA104=2,AB104=2,AC104=2),W104),"not_highest_rated")</f>
        <v>not_highest_rated</v>
      </c>
      <c r="AE104" s="64">
        <f t="shared" si="4"/>
        <v>1</v>
      </c>
    </row>
    <row r="105" spans="1:31" x14ac:dyDescent="0.25">
      <c r="A105" s="63" t="s">
        <v>166</v>
      </c>
      <c r="B105" s="10">
        <f>VLOOKUP(A105,'Table for cuisine count'!$E$2:$F$139,2)</f>
        <v>1</v>
      </c>
      <c r="C105" s="10" t="str" cm="1">
        <f t="array" ref="C105:O105">_xlfn.XLOOKUP($A105,'Raw-consumers'!$A:$A,'Raw-consumers'!B:N)</f>
        <v>Cuernavaca</v>
      </c>
      <c r="D105" s="10" t="str">
        <v>Morelos</v>
      </c>
      <c r="E105" s="10" t="str">
        <v>Mexico</v>
      </c>
      <c r="F105" s="10">
        <v>18.943935</v>
      </c>
      <c r="G105" s="10">
        <v>-99.206531999999996</v>
      </c>
      <c r="H105" s="10" t="str">
        <v>No</v>
      </c>
      <c r="I105" s="10" t="str">
        <v>Abstemious</v>
      </c>
      <c r="J105" s="10" t="str">
        <v>Public</v>
      </c>
      <c r="K105" s="10" t="str">
        <v>Single</v>
      </c>
      <c r="L105" s="10" t="str">
        <v>Independent</v>
      </c>
      <c r="M105" s="10">
        <v>20</v>
      </c>
      <c r="N105" s="10" t="str">
        <v>Student</v>
      </c>
      <c r="O105" s="10" t="str">
        <v>Low</v>
      </c>
      <c r="P105" s="10">
        <v>134996</v>
      </c>
      <c r="Q105" s="10" t="str">
        <f>IFERROR(_xlfn.XLOOKUP('Final Table'!$P105,'Raw-restaurant_cuisines'!A:A,'Raw-restaurant_cuisines'!B:B),"not specified")</f>
        <v>not specified</v>
      </c>
      <c r="R105" s="10" t="str">
        <f>_xlfn.XLOOKUP($P105,'Raw-Restauarants'!$A:$A,'Raw-Restauarants'!B:B)</f>
        <v>Sanborns Casa Piedra</v>
      </c>
      <c r="S105" s="10" t="str">
        <f>_xlfn.XLOOKUP($P105,'Raw-Restauarants'!$A:$A,'Raw-Restauarants'!$C:$C)</f>
        <v>Cuernavaca</v>
      </c>
      <c r="T105" s="10" t="str">
        <f>IFERROR(_xlfn.XLOOKUP(P105,'Table for cuisine count'!K:K,'Table for cuisine count'!L:L),"not specified")</f>
        <v>not specified</v>
      </c>
      <c r="U105" s="10" t="str" cm="1">
        <f t="array" ref="U105:Z105">_xlfn.XLOOKUP($P105,'Raw-Restauarants'!$A:$A,'Raw-Restauarants'!$I:$N)</f>
        <v>Wine &amp; Beer</v>
      </c>
      <c r="V105" s="10" t="str">
        <v>Bar Only</v>
      </c>
      <c r="W105" s="10" t="str">
        <v>Medium</v>
      </c>
      <c r="X105" s="10" t="str">
        <v>Yes</v>
      </c>
      <c r="Y105" s="10" t="str">
        <v>Closed</v>
      </c>
      <c r="Z105" s="10" t="str">
        <v>Yes</v>
      </c>
      <c r="AA105" s="10">
        <v>2</v>
      </c>
      <c r="AB105" s="10">
        <v>2</v>
      </c>
      <c r="AC105" s="10">
        <v>2</v>
      </c>
      <c r="AD105" s="10" t="str" cm="1">
        <f t="array" ref="AD105">_xlfn.IFNA(_xlfn.IFS(AND(AA105=2,AB105=2,AC105=2),W105),"not_highest_rated")</f>
        <v>Medium</v>
      </c>
      <c r="AE105" s="64">
        <f t="shared" si="4"/>
        <v>1</v>
      </c>
    </row>
    <row r="106" spans="1:31" x14ac:dyDescent="0.25">
      <c r="A106" s="63" t="s">
        <v>52</v>
      </c>
      <c r="B106" s="10">
        <f>VLOOKUP(A106,'Table for cuisine count'!$E$2:$F$139,2)</f>
        <v>1</v>
      </c>
      <c r="C106" s="10" t="str" cm="1">
        <f t="array" ref="C106:O106">_xlfn.XLOOKUP($A106,'Raw-consumers'!$A:$A,'Raw-consumers'!B:N)</f>
        <v>Cuernavaca</v>
      </c>
      <c r="D106" s="10" t="str">
        <v>Morelos</v>
      </c>
      <c r="E106" s="10" t="str">
        <v>Mexico</v>
      </c>
      <c r="F106" s="10">
        <v>18.952615000000002</v>
      </c>
      <c r="G106" s="10">
        <v>-99.201616000000001</v>
      </c>
      <c r="H106" s="10" t="str">
        <v>No</v>
      </c>
      <c r="I106" s="10" t="str">
        <v>Casual Drinker</v>
      </c>
      <c r="J106" s="10" t="str">
        <v>Public</v>
      </c>
      <c r="K106" s="10" t="str">
        <v>Single</v>
      </c>
      <c r="L106" s="10">
        <v>0</v>
      </c>
      <c r="M106" s="10">
        <v>21</v>
      </c>
      <c r="N106" s="10" t="str">
        <v>Employed</v>
      </c>
      <c r="O106" s="10" t="str">
        <v>Medium</v>
      </c>
      <c r="P106" s="10">
        <v>132768</v>
      </c>
      <c r="Q106" s="10" t="str">
        <f>IFERROR(_xlfn.XLOOKUP('Final Table'!$P106,'Raw-restaurant_cuisines'!A:A,'Raw-restaurant_cuisines'!B:B),"not specified")</f>
        <v>Family</v>
      </c>
      <c r="R106" s="10" t="str">
        <f>_xlfn.XLOOKUP($P106,'Raw-Restauarants'!$A:$A,'Raw-Restauarants'!B:B)</f>
        <v>Mariscos Tia Licha</v>
      </c>
      <c r="S106" s="10" t="str">
        <f>_xlfn.XLOOKUP($P106,'Raw-Restauarants'!$A:$A,'Raw-Restauarants'!$C:$C)</f>
        <v>Cuernavaca</v>
      </c>
      <c r="T106" s="10">
        <f>IFERROR(_xlfn.XLOOKUP(P106,'Table for cuisine count'!K:K,'Table for cuisine count'!L:L),"not specified")</f>
        <v>1</v>
      </c>
      <c r="U106" s="10" t="str" cm="1">
        <f t="array" ref="U106:Z106">_xlfn.XLOOKUP($P106,'Raw-Restauarants'!$A:$A,'Raw-Restauarants'!$I:$N)</f>
        <v>None</v>
      </c>
      <c r="V106" s="10" t="str">
        <v>No</v>
      </c>
      <c r="W106" s="10" t="str">
        <v>Medium</v>
      </c>
      <c r="X106" s="10" t="str">
        <v>Yes</v>
      </c>
      <c r="Y106" s="10" t="str">
        <v>Closed</v>
      </c>
      <c r="Z106" s="10" t="str">
        <v>None</v>
      </c>
      <c r="AA106" s="10">
        <v>1</v>
      </c>
      <c r="AB106" s="10">
        <v>1</v>
      </c>
      <c r="AC106" s="10">
        <v>1</v>
      </c>
      <c r="AD106" s="10" t="str" cm="1">
        <f t="array" ref="AD106">_xlfn.IFNA(_xlfn.IFS(AND(AA106=2,AB106=2,AC106=2),W106),"not_highest_rated")</f>
        <v>not_highest_rated</v>
      </c>
      <c r="AE106" s="64">
        <f t="shared" si="4"/>
        <v>8</v>
      </c>
    </row>
    <row r="107" spans="1:31" x14ac:dyDescent="0.25">
      <c r="A107" s="63" t="s">
        <v>105</v>
      </c>
      <c r="B107" s="10">
        <f>VLOOKUP(A107,'Table for cuisine count'!$E$2:$F$139,2)</f>
        <v>1</v>
      </c>
      <c r="C107" s="10" t="str" cm="1">
        <f t="array" ref="C107:O107">_xlfn.XLOOKUP($A107,'Raw-consumers'!$A:$A,'Raw-consumers'!B:N)</f>
        <v>Jiutepec</v>
      </c>
      <c r="D107" s="10" t="str">
        <v>Morelos</v>
      </c>
      <c r="E107" s="10" t="str">
        <v>Mexico</v>
      </c>
      <c r="F107" s="10">
        <v>18.890695000000001</v>
      </c>
      <c r="G107" s="10">
        <v>-99.157104000000004</v>
      </c>
      <c r="H107" s="10" t="str">
        <v>No</v>
      </c>
      <c r="I107" s="10" t="str">
        <v>Abstemious</v>
      </c>
      <c r="J107" s="10" t="str">
        <v>Public</v>
      </c>
      <c r="K107" s="10" t="str">
        <v>Single</v>
      </c>
      <c r="L107" s="10">
        <v>0</v>
      </c>
      <c r="M107" s="10">
        <v>26</v>
      </c>
      <c r="N107" s="10" t="str">
        <v>Student</v>
      </c>
      <c r="O107" s="10" t="str">
        <v>Low</v>
      </c>
      <c r="P107" s="10">
        <v>135019</v>
      </c>
      <c r="Q107" s="10" t="str">
        <f>IFERROR(_xlfn.XLOOKUP('Final Table'!$P107,'Raw-restaurant_cuisines'!A:A,'Raw-restaurant_cuisines'!B:B),"not specified")</f>
        <v>Bar</v>
      </c>
      <c r="R107" s="10" t="str">
        <f>_xlfn.XLOOKUP($P107,'Raw-Restauarants'!$A:$A,'Raw-Restauarants'!B:B)</f>
        <v>Restaurant Bar Coty Y Pablo</v>
      </c>
      <c r="S107" s="10" t="str">
        <f>_xlfn.XLOOKUP($P107,'Raw-Restauarants'!$A:$A,'Raw-Restauarants'!$C:$C)</f>
        <v>Jiutepec</v>
      </c>
      <c r="T107" s="10">
        <f>IFERROR(_xlfn.XLOOKUP(P107,'Table for cuisine count'!K:K,'Table for cuisine count'!L:L),"not specified")</f>
        <v>1</v>
      </c>
      <c r="U107" s="10" t="str" cm="1">
        <f t="array" ref="U107:Z107">_xlfn.XLOOKUP($P107,'Raw-Restauarants'!$A:$A,'Raw-Restauarants'!$I:$N)</f>
        <v>None</v>
      </c>
      <c r="V107" s="10" t="str">
        <v>No</v>
      </c>
      <c r="W107" s="10" t="str">
        <v>Low</v>
      </c>
      <c r="X107" s="10" t="str">
        <v>No</v>
      </c>
      <c r="Y107" s="10" t="str">
        <v>Closed</v>
      </c>
      <c r="Z107" s="10" t="str">
        <v>None</v>
      </c>
      <c r="AA107" s="10">
        <v>2</v>
      </c>
      <c r="AB107" s="10">
        <v>1</v>
      </c>
      <c r="AC107" s="10">
        <v>0</v>
      </c>
      <c r="AD107" s="10" t="str" cm="1">
        <f t="array" ref="AD107">_xlfn.IFNA(_xlfn.IFS(AND(AA107=2,AB107=2,AC107=2),W107),"not_highest_rated")</f>
        <v>not_highest_rated</v>
      </c>
      <c r="AE107" s="64">
        <f t="shared" si="4"/>
        <v>1</v>
      </c>
    </row>
    <row r="108" spans="1:31" x14ac:dyDescent="0.25">
      <c r="A108" s="63" t="s">
        <v>52</v>
      </c>
      <c r="B108" s="10">
        <f>VLOOKUP(A108,'Table for cuisine count'!$E$2:$F$139,2)</f>
        <v>1</v>
      </c>
      <c r="C108" s="10" t="str" cm="1">
        <f t="array" ref="C108:O108">_xlfn.XLOOKUP($A108,'Raw-consumers'!$A:$A,'Raw-consumers'!B:N)</f>
        <v>Cuernavaca</v>
      </c>
      <c r="D108" s="10" t="str">
        <v>Morelos</v>
      </c>
      <c r="E108" s="10" t="str">
        <v>Mexico</v>
      </c>
      <c r="F108" s="10">
        <v>18.952615000000002</v>
      </c>
      <c r="G108" s="10">
        <v>-99.201616000000001</v>
      </c>
      <c r="H108" s="10" t="str">
        <v>No</v>
      </c>
      <c r="I108" s="10" t="str">
        <v>Casual Drinker</v>
      </c>
      <c r="J108" s="10" t="str">
        <v>Public</v>
      </c>
      <c r="K108" s="10" t="str">
        <v>Single</v>
      </c>
      <c r="L108" s="10">
        <v>0</v>
      </c>
      <c r="M108" s="10">
        <v>21</v>
      </c>
      <c r="N108" s="10" t="str">
        <v>Employed</v>
      </c>
      <c r="O108" s="10" t="str">
        <v>Medium</v>
      </c>
      <c r="P108" s="10">
        <v>134975</v>
      </c>
      <c r="Q108" s="10" t="str">
        <f>IFERROR(_xlfn.XLOOKUP('Final Table'!$P108,'Raw-restaurant_cuisines'!A:A,'Raw-restaurant_cuisines'!B:B),"not specified")</f>
        <v>not specified</v>
      </c>
      <c r="R108" s="10" t="str">
        <f>_xlfn.XLOOKUP($P108,'Raw-Restauarants'!$A:$A,'Raw-Restauarants'!B:B)</f>
        <v>Rincon Del Bife</v>
      </c>
      <c r="S108" s="10" t="str">
        <f>_xlfn.XLOOKUP($P108,'Raw-Restauarants'!$A:$A,'Raw-Restauarants'!$C:$C)</f>
        <v>Cuernavaca</v>
      </c>
      <c r="T108" s="10" t="str">
        <f>IFERROR(_xlfn.XLOOKUP(P108,'Table for cuisine count'!K:K,'Table for cuisine count'!L:L),"not specified")</f>
        <v>not specified</v>
      </c>
      <c r="U108" s="10" t="str" cm="1">
        <f t="array" ref="U108:Z108">_xlfn.XLOOKUP($P108,'Raw-Restauarants'!$A:$A,'Raw-Restauarants'!$I:$N)</f>
        <v>Full Bar</v>
      </c>
      <c r="V108" s="10" t="str">
        <v>Smoking Section</v>
      </c>
      <c r="W108" s="10" t="str">
        <v>High</v>
      </c>
      <c r="X108" s="10" t="str">
        <v>No</v>
      </c>
      <c r="Y108" s="10" t="str">
        <v>Closed</v>
      </c>
      <c r="Z108" s="10" t="str">
        <v>Valet</v>
      </c>
      <c r="AA108" s="10">
        <v>2</v>
      </c>
      <c r="AB108" s="10">
        <v>1</v>
      </c>
      <c r="AC108" s="10">
        <v>1</v>
      </c>
      <c r="AD108" s="10" t="str" cm="1">
        <f t="array" ref="AD108">_xlfn.IFNA(_xlfn.IFS(AND(AA108=2,AB108=2,AC108=2),W108),"not_highest_rated")</f>
        <v>not_highest_rated</v>
      </c>
      <c r="AE108" s="64">
        <f t="shared" si="4"/>
        <v>8</v>
      </c>
    </row>
    <row r="109" spans="1:31" x14ac:dyDescent="0.25">
      <c r="A109" s="63" t="s">
        <v>52</v>
      </c>
      <c r="B109" s="10">
        <f>VLOOKUP(A109,'Table for cuisine count'!$E$2:$F$139,2)</f>
        <v>1</v>
      </c>
      <c r="C109" s="10" t="str" cm="1">
        <f t="array" ref="C109:O109">_xlfn.XLOOKUP($A109,'Raw-consumers'!$A:$A,'Raw-consumers'!B:N)</f>
        <v>Cuernavaca</v>
      </c>
      <c r="D109" s="10" t="str">
        <v>Morelos</v>
      </c>
      <c r="E109" s="10" t="str">
        <v>Mexico</v>
      </c>
      <c r="F109" s="10">
        <v>18.952615000000002</v>
      </c>
      <c r="G109" s="10">
        <v>-99.201616000000001</v>
      </c>
      <c r="H109" s="10" t="str">
        <v>No</v>
      </c>
      <c r="I109" s="10" t="str">
        <v>Casual Drinker</v>
      </c>
      <c r="J109" s="10" t="str">
        <v>Public</v>
      </c>
      <c r="K109" s="10" t="str">
        <v>Single</v>
      </c>
      <c r="L109" s="10">
        <v>0</v>
      </c>
      <c r="M109" s="10">
        <v>21</v>
      </c>
      <c r="N109" s="10" t="str">
        <v>Employed</v>
      </c>
      <c r="O109" s="10" t="str">
        <v>Medium</v>
      </c>
      <c r="P109" s="10">
        <v>134983</v>
      </c>
      <c r="Q109" s="10" t="str">
        <f>IFERROR(_xlfn.XLOOKUP('Final Table'!$P109,'Raw-restaurant_cuisines'!A:A,'Raw-restaurant_cuisines'!B:B),"not specified")</f>
        <v>Bar</v>
      </c>
      <c r="R109" s="10" t="str">
        <f>_xlfn.XLOOKUP($P109,'Raw-Restauarants'!$A:$A,'Raw-Restauarants'!B:B)</f>
        <v>Restaurant And Bar And Clothesline Carlos N Charlies</v>
      </c>
      <c r="S109" s="10" t="str">
        <f>_xlfn.XLOOKUP($P109,'Raw-Restauarants'!$A:$A,'Raw-Restauarants'!$C:$C)</f>
        <v>Cuernavaca</v>
      </c>
      <c r="T109" s="10">
        <f>IFERROR(_xlfn.XLOOKUP(P109,'Table for cuisine count'!K:K,'Table for cuisine count'!L:L),"not specified")</f>
        <v>2</v>
      </c>
      <c r="U109" s="10" t="str" cm="1">
        <f t="array" ref="U109:Z109">_xlfn.XLOOKUP($P109,'Raw-Restauarants'!$A:$A,'Raw-Restauarants'!$I:$N)</f>
        <v>Full Bar</v>
      </c>
      <c r="V109" s="10" t="str">
        <v>Smoking Section</v>
      </c>
      <c r="W109" s="10" t="str">
        <v>High</v>
      </c>
      <c r="X109" s="10" t="str">
        <v>No</v>
      </c>
      <c r="Y109" s="10" t="str">
        <v>Closed</v>
      </c>
      <c r="Z109" s="10" t="str">
        <v>Yes</v>
      </c>
      <c r="AA109" s="10">
        <v>0</v>
      </c>
      <c r="AB109" s="10">
        <v>0</v>
      </c>
      <c r="AC109" s="10">
        <v>1</v>
      </c>
      <c r="AD109" s="10" t="str" cm="1">
        <f t="array" ref="AD109">_xlfn.IFNA(_xlfn.IFS(AND(AA109=2,AB109=2,AC109=2),W109),"not_highest_rated")</f>
        <v>not_highest_rated</v>
      </c>
      <c r="AE109" s="64">
        <f t="shared" si="4"/>
        <v>8</v>
      </c>
    </row>
    <row r="110" spans="1:31" x14ac:dyDescent="0.25">
      <c r="A110" s="63" t="s">
        <v>105</v>
      </c>
      <c r="B110" s="10">
        <f>VLOOKUP(A110,'Table for cuisine count'!$E$2:$F$139,2)</f>
        <v>1</v>
      </c>
      <c r="C110" s="10" t="str" cm="1">
        <f t="array" ref="C110:O110">_xlfn.XLOOKUP($A110,'Raw-consumers'!$A:$A,'Raw-consumers'!B:N)</f>
        <v>Jiutepec</v>
      </c>
      <c r="D110" s="10" t="str">
        <v>Morelos</v>
      </c>
      <c r="E110" s="10" t="str">
        <v>Mexico</v>
      </c>
      <c r="F110" s="10">
        <v>18.890695000000001</v>
      </c>
      <c r="G110" s="10">
        <v>-99.157104000000004</v>
      </c>
      <c r="H110" s="10" t="str">
        <v>No</v>
      </c>
      <c r="I110" s="10" t="str">
        <v>Abstemious</v>
      </c>
      <c r="J110" s="10" t="str">
        <v>Public</v>
      </c>
      <c r="K110" s="10" t="str">
        <v>Single</v>
      </c>
      <c r="L110" s="10">
        <v>0</v>
      </c>
      <c r="M110" s="10">
        <v>26</v>
      </c>
      <c r="N110" s="10" t="str">
        <v>Student</v>
      </c>
      <c r="O110" s="10" t="str">
        <v>Low</v>
      </c>
      <c r="P110" s="10">
        <v>132767</v>
      </c>
      <c r="Q110" s="10" t="str">
        <f>IFERROR(_xlfn.XLOOKUP('Final Table'!$P110,'Raw-restaurant_cuisines'!A:A,'Raw-restaurant_cuisines'!B:B),"not specified")</f>
        <v>Vietnamese</v>
      </c>
      <c r="R110" s="10" t="str">
        <f>_xlfn.XLOOKUP($P110,'Raw-Restauarants'!$A:$A,'Raw-Restauarants'!B:B)</f>
        <v>Restaurant Familiar El Chino</v>
      </c>
      <c r="S110" s="10" t="str">
        <f>_xlfn.XLOOKUP($P110,'Raw-Restauarants'!$A:$A,'Raw-Restauarants'!$C:$C)</f>
        <v>Jiutepec</v>
      </c>
      <c r="T110" s="10">
        <f>IFERROR(_xlfn.XLOOKUP(P110,'Table for cuisine count'!K:K,'Table for cuisine count'!L:L),"not specified")</f>
        <v>1</v>
      </c>
      <c r="U110" s="10" t="str" cm="1">
        <f t="array" ref="U110:Z110">_xlfn.XLOOKUP($P110,'Raw-Restauarants'!$A:$A,'Raw-Restauarants'!$I:$N)</f>
        <v>Wine &amp; Beer</v>
      </c>
      <c r="V110" s="10" t="str">
        <v>Yes</v>
      </c>
      <c r="W110" s="10" t="str">
        <v>Medium</v>
      </c>
      <c r="X110" s="10" t="str">
        <v>No</v>
      </c>
      <c r="Y110" s="10" t="str">
        <v>Open</v>
      </c>
      <c r="Z110" s="10" t="str">
        <v>Yes</v>
      </c>
      <c r="AA110" s="10">
        <v>1</v>
      </c>
      <c r="AB110" s="10">
        <v>2</v>
      </c>
      <c r="AC110" s="10">
        <v>1</v>
      </c>
      <c r="AD110" s="10" t="str" cm="1">
        <f t="array" ref="AD110">_xlfn.IFNA(_xlfn.IFS(AND(AA110=2,AB110=2,AC110=2),W110),"not_highest_rated")</f>
        <v>not_highest_rated</v>
      </c>
      <c r="AE110" s="64">
        <f t="shared" si="4"/>
        <v>1</v>
      </c>
    </row>
    <row r="111" spans="1:31" x14ac:dyDescent="0.25">
      <c r="A111" s="63" t="s">
        <v>139</v>
      </c>
      <c r="B111" s="10">
        <f>VLOOKUP(A111,'Table for cuisine count'!$E$2:$F$139,2)</f>
        <v>1</v>
      </c>
      <c r="C111" s="10" t="str" cm="1">
        <f t="array" ref="C111:O111">_xlfn.XLOOKUP($A111,'Raw-consumers'!$A:$A,'Raw-consumers'!B:N)</f>
        <v>Jiutepec</v>
      </c>
      <c r="D111" s="10" t="str">
        <v>Morelos</v>
      </c>
      <c r="E111" s="10" t="str">
        <v>Mexico</v>
      </c>
      <c r="F111" s="10">
        <v>18.879729000000001</v>
      </c>
      <c r="G111" s="10">
        <v>-99.067105999999995</v>
      </c>
      <c r="H111" s="10" t="str">
        <v>No</v>
      </c>
      <c r="I111" s="10" t="str">
        <v>Casual Drinker</v>
      </c>
      <c r="J111" s="10" t="str">
        <v>Public</v>
      </c>
      <c r="K111" s="10" t="str">
        <v>Single</v>
      </c>
      <c r="L111" s="10" t="str">
        <v>Independent</v>
      </c>
      <c r="M111" s="10">
        <v>22</v>
      </c>
      <c r="N111" s="10" t="str">
        <v>Student</v>
      </c>
      <c r="O111" s="10" t="str">
        <v>Medium</v>
      </c>
      <c r="P111" s="10">
        <v>135021</v>
      </c>
      <c r="Q111" s="10" t="str">
        <f>IFERROR(_xlfn.XLOOKUP('Final Table'!$P111,'Raw-restaurant_cuisines'!A:A,'Raw-restaurant_cuisines'!B:B),"not specified")</f>
        <v>Fast Food</v>
      </c>
      <c r="R111" s="10" t="str">
        <f>_xlfn.XLOOKUP($P111,'Raw-Restauarants'!$A:$A,'Raw-Restauarants'!B:B)</f>
        <v>Subway</v>
      </c>
      <c r="S111" s="10" t="str">
        <f>_xlfn.XLOOKUP($P111,'Raw-Restauarants'!$A:$A,'Raw-Restauarants'!$C:$C)</f>
        <v>Cuernavaca</v>
      </c>
      <c r="T111" s="10">
        <f>IFERROR(_xlfn.XLOOKUP(P111,'Table for cuisine count'!K:K,'Table for cuisine count'!L:L),"not specified")</f>
        <v>1</v>
      </c>
      <c r="U111" s="10" t="str" cm="1">
        <f t="array" ref="U111:Z111">_xlfn.XLOOKUP($P111,'Raw-Restauarants'!$A:$A,'Raw-Restauarants'!$I:$N)</f>
        <v>None</v>
      </c>
      <c r="V111" s="10" t="str">
        <v>No</v>
      </c>
      <c r="W111" s="10" t="str">
        <v>Low</v>
      </c>
      <c r="X111" s="10" t="str">
        <v>Yes</v>
      </c>
      <c r="Y111" s="10" t="str">
        <v>Closed</v>
      </c>
      <c r="Z111" s="10" t="str">
        <v>Public</v>
      </c>
      <c r="AA111" s="10">
        <v>2</v>
      </c>
      <c r="AB111" s="10">
        <v>1</v>
      </c>
      <c r="AC111" s="10">
        <v>0</v>
      </c>
      <c r="AD111" s="10" t="str" cm="1">
        <f t="array" ref="AD111">_xlfn.IFNA(_xlfn.IFS(AND(AA111=2,AB111=2,AC111=2),W111),"not_highest_rated")</f>
        <v>not_highest_rated</v>
      </c>
      <c r="AE111" s="64">
        <f t="shared" si="4"/>
        <v>2</v>
      </c>
    </row>
    <row r="112" spans="1:31" x14ac:dyDescent="0.25">
      <c r="A112" s="63" t="s">
        <v>139</v>
      </c>
      <c r="B112" s="10">
        <f>VLOOKUP(A112,'Table for cuisine count'!$E$2:$F$139,2)</f>
        <v>1</v>
      </c>
      <c r="C112" s="10" t="str" cm="1">
        <f t="array" ref="C112:O112">_xlfn.XLOOKUP($A112,'Raw-consumers'!$A:$A,'Raw-consumers'!B:N)</f>
        <v>Jiutepec</v>
      </c>
      <c r="D112" s="10" t="str">
        <v>Morelos</v>
      </c>
      <c r="E112" s="10" t="str">
        <v>Mexico</v>
      </c>
      <c r="F112" s="10">
        <v>18.879729000000001</v>
      </c>
      <c r="G112" s="10">
        <v>-99.067105999999995</v>
      </c>
      <c r="H112" s="10" t="str">
        <v>No</v>
      </c>
      <c r="I112" s="10" t="str">
        <v>Casual Drinker</v>
      </c>
      <c r="J112" s="10" t="str">
        <v>Public</v>
      </c>
      <c r="K112" s="10" t="str">
        <v>Single</v>
      </c>
      <c r="L112" s="10" t="str">
        <v>Independent</v>
      </c>
      <c r="M112" s="10">
        <v>22</v>
      </c>
      <c r="N112" s="10" t="str">
        <v>Student</v>
      </c>
      <c r="O112" s="10" t="str">
        <v>Medium</v>
      </c>
      <c r="P112" s="10">
        <v>134996</v>
      </c>
      <c r="Q112" s="10" t="str">
        <f>IFERROR(_xlfn.XLOOKUP('Final Table'!$P112,'Raw-restaurant_cuisines'!A:A,'Raw-restaurant_cuisines'!B:B),"not specified")</f>
        <v>not specified</v>
      </c>
      <c r="R112" s="10" t="str">
        <f>_xlfn.XLOOKUP($P112,'Raw-Restauarants'!$A:$A,'Raw-Restauarants'!B:B)</f>
        <v>Sanborns Casa Piedra</v>
      </c>
      <c r="S112" s="10" t="str">
        <f>_xlfn.XLOOKUP($P112,'Raw-Restauarants'!$A:$A,'Raw-Restauarants'!$C:$C)</f>
        <v>Cuernavaca</v>
      </c>
      <c r="T112" s="10" t="str">
        <f>IFERROR(_xlfn.XLOOKUP(P112,'Table for cuisine count'!K:K,'Table for cuisine count'!L:L),"not specified")</f>
        <v>not specified</v>
      </c>
      <c r="U112" s="10" t="str" cm="1">
        <f t="array" ref="U112:Z112">_xlfn.XLOOKUP($P112,'Raw-Restauarants'!$A:$A,'Raw-Restauarants'!$I:$N)</f>
        <v>Wine &amp; Beer</v>
      </c>
      <c r="V112" s="10" t="str">
        <v>Bar Only</v>
      </c>
      <c r="W112" s="10" t="str">
        <v>Medium</v>
      </c>
      <c r="X112" s="10" t="str">
        <v>Yes</v>
      </c>
      <c r="Y112" s="10" t="str">
        <v>Closed</v>
      </c>
      <c r="Z112" s="10" t="str">
        <v>Yes</v>
      </c>
      <c r="AA112" s="10">
        <v>2</v>
      </c>
      <c r="AB112" s="10">
        <v>1</v>
      </c>
      <c r="AC112" s="10">
        <v>1</v>
      </c>
      <c r="AD112" s="10" t="str" cm="1">
        <f t="array" ref="AD112">_xlfn.IFNA(_xlfn.IFS(AND(AA112=2,AB112=2,AC112=2),W112),"not_highest_rated")</f>
        <v>not_highest_rated</v>
      </c>
      <c r="AE112" s="64">
        <f t="shared" si="4"/>
        <v>2</v>
      </c>
    </row>
    <row r="113" spans="1:31" x14ac:dyDescent="0.25">
      <c r="A113" s="63" t="s">
        <v>105</v>
      </c>
      <c r="B113" s="10">
        <f>VLOOKUP(A113,'Table for cuisine count'!$E$2:$F$139,2)</f>
        <v>1</v>
      </c>
      <c r="C113" s="10" t="str" cm="1">
        <f t="array" ref="C113:O113">_xlfn.XLOOKUP($A113,'Raw-consumers'!$A:$A,'Raw-consumers'!B:N)</f>
        <v>Jiutepec</v>
      </c>
      <c r="D113" s="10" t="str">
        <v>Morelos</v>
      </c>
      <c r="E113" s="10" t="str">
        <v>Mexico</v>
      </c>
      <c r="F113" s="10">
        <v>18.890695000000001</v>
      </c>
      <c r="G113" s="10">
        <v>-99.157104000000004</v>
      </c>
      <c r="H113" s="10" t="str">
        <v>No</v>
      </c>
      <c r="I113" s="10" t="str">
        <v>Abstemious</v>
      </c>
      <c r="J113" s="10" t="str">
        <v>Public</v>
      </c>
      <c r="K113" s="10" t="str">
        <v>Single</v>
      </c>
      <c r="L113" s="10">
        <v>0</v>
      </c>
      <c r="M113" s="10">
        <v>26</v>
      </c>
      <c r="N113" s="10" t="str">
        <v>Student</v>
      </c>
      <c r="O113" s="10" t="str">
        <v>Low</v>
      </c>
      <c r="P113" s="10">
        <v>135013</v>
      </c>
      <c r="Q113" s="10" t="str">
        <f>IFERROR(_xlfn.XLOOKUP('Final Table'!$P113,'Raw-restaurant_cuisines'!A:A,'Raw-restaurant_cuisines'!B:B),"not specified")</f>
        <v>not specified</v>
      </c>
      <c r="R113" s="10" t="str">
        <f>_xlfn.XLOOKUP($P113,'Raw-Restauarants'!$A:$A,'Raw-Restauarants'!B:B)</f>
        <v>Giovannis</v>
      </c>
      <c r="S113" s="10" t="str">
        <f>_xlfn.XLOOKUP($P113,'Raw-Restauarants'!$A:$A,'Raw-Restauarants'!$C:$C)</f>
        <v>Cuernavaca</v>
      </c>
      <c r="T113" s="10" t="str">
        <f>IFERROR(_xlfn.XLOOKUP(P113,'Table for cuisine count'!K:K,'Table for cuisine count'!L:L),"not specified")</f>
        <v>not specified</v>
      </c>
      <c r="U113" s="10" t="str" cm="1">
        <f t="array" ref="U113:Z113">_xlfn.XLOOKUP($P113,'Raw-Restauarants'!$A:$A,'Raw-Restauarants'!$I:$N)</f>
        <v>None</v>
      </c>
      <c r="V113" s="10" t="str">
        <v>No</v>
      </c>
      <c r="W113" s="10" t="str">
        <v>Low</v>
      </c>
      <c r="X113" s="10" t="str">
        <v>No</v>
      </c>
      <c r="Y113" s="10" t="str">
        <v>Closed</v>
      </c>
      <c r="Z113" s="10" t="str">
        <v>None</v>
      </c>
      <c r="AA113" s="10">
        <v>1</v>
      </c>
      <c r="AB113" s="10">
        <v>2</v>
      </c>
      <c r="AC113" s="10">
        <v>2</v>
      </c>
      <c r="AD113" s="10" t="str" cm="1">
        <f t="array" ref="AD113">_xlfn.IFNA(_xlfn.IFS(AND(AA113=2,AB113=2,AC113=2),W113),"not_highest_rated")</f>
        <v>not_highest_rated</v>
      </c>
      <c r="AE113" s="64">
        <f t="shared" si="4"/>
        <v>1</v>
      </c>
    </row>
    <row r="114" spans="1:31" x14ac:dyDescent="0.25">
      <c r="A114" s="63" t="s">
        <v>139</v>
      </c>
      <c r="B114" s="10">
        <f>VLOOKUP(A114,'Table for cuisine count'!$E$2:$F$139,2)</f>
        <v>1</v>
      </c>
      <c r="C114" s="10" t="str" cm="1">
        <f t="array" ref="C114:O114">_xlfn.XLOOKUP($A114,'Raw-consumers'!$A:$A,'Raw-consumers'!B:N)</f>
        <v>Jiutepec</v>
      </c>
      <c r="D114" s="10" t="str">
        <v>Morelos</v>
      </c>
      <c r="E114" s="10" t="str">
        <v>Mexico</v>
      </c>
      <c r="F114" s="10">
        <v>18.879729000000001</v>
      </c>
      <c r="G114" s="10">
        <v>-99.067105999999995</v>
      </c>
      <c r="H114" s="10" t="str">
        <v>No</v>
      </c>
      <c r="I114" s="10" t="str">
        <v>Casual Drinker</v>
      </c>
      <c r="J114" s="10" t="str">
        <v>Public</v>
      </c>
      <c r="K114" s="10" t="str">
        <v>Single</v>
      </c>
      <c r="L114" s="10" t="str">
        <v>Independent</v>
      </c>
      <c r="M114" s="10">
        <v>22</v>
      </c>
      <c r="N114" s="10" t="str">
        <v>Student</v>
      </c>
      <c r="O114" s="10" t="str">
        <v>Medium</v>
      </c>
      <c r="P114" s="10">
        <v>135000</v>
      </c>
      <c r="Q114" s="10" t="str">
        <f>IFERROR(_xlfn.XLOOKUP('Final Table'!$P114,'Raw-restaurant_cuisines'!A:A,'Raw-restaurant_cuisines'!B:B),"not specified")</f>
        <v>not specified</v>
      </c>
      <c r="R114" s="10" t="str">
        <f>_xlfn.XLOOKUP($P114,'Raw-Restauarants'!$A:$A,'Raw-Restauarants'!B:B)</f>
        <v>Restaurant Los Pinos</v>
      </c>
      <c r="S114" s="10" t="str">
        <f>_xlfn.XLOOKUP($P114,'Raw-Restauarants'!$A:$A,'Raw-Restauarants'!$C:$C)</f>
        <v>Cuernavaca</v>
      </c>
      <c r="T114" s="10" t="str">
        <f>IFERROR(_xlfn.XLOOKUP(P114,'Table for cuisine count'!K:K,'Table for cuisine count'!L:L),"not specified")</f>
        <v>not specified</v>
      </c>
      <c r="U114" s="10" t="str" cm="1">
        <f t="array" ref="U114:Z114">_xlfn.XLOOKUP($P114,'Raw-Restauarants'!$A:$A,'Raw-Restauarants'!$I:$N)</f>
        <v>None</v>
      </c>
      <c r="V114" s="10" t="str">
        <v>No</v>
      </c>
      <c r="W114" s="10" t="str">
        <v>Medium</v>
      </c>
      <c r="X114" s="10" t="str">
        <v>No</v>
      </c>
      <c r="Y114" s="10" t="str">
        <v>Closed</v>
      </c>
      <c r="Z114" s="10" t="str">
        <v>None</v>
      </c>
      <c r="AA114" s="10">
        <v>2</v>
      </c>
      <c r="AB114" s="10">
        <v>1</v>
      </c>
      <c r="AC114" s="10">
        <v>1</v>
      </c>
      <c r="AD114" s="10" t="str" cm="1">
        <f t="array" ref="AD114">_xlfn.IFNA(_xlfn.IFS(AND(AA114=2,AB114=2,AC114=2),W114),"not_highest_rated")</f>
        <v>not_highest_rated</v>
      </c>
      <c r="AE114" s="64">
        <f t="shared" si="4"/>
        <v>2</v>
      </c>
    </row>
    <row r="115" spans="1:31" x14ac:dyDescent="0.25">
      <c r="A115" s="63" t="s">
        <v>139</v>
      </c>
      <c r="B115" s="10">
        <f>VLOOKUP(A115,'Table for cuisine count'!$E$2:$F$139,2)</f>
        <v>1</v>
      </c>
      <c r="C115" s="10" t="str" cm="1">
        <f t="array" ref="C115:O115">_xlfn.XLOOKUP($A115,'Raw-consumers'!$A:$A,'Raw-consumers'!B:N)</f>
        <v>Jiutepec</v>
      </c>
      <c r="D115" s="10" t="str">
        <v>Morelos</v>
      </c>
      <c r="E115" s="10" t="str">
        <v>Mexico</v>
      </c>
      <c r="F115" s="10">
        <v>18.879729000000001</v>
      </c>
      <c r="G115" s="10">
        <v>-99.067105999999995</v>
      </c>
      <c r="H115" s="10" t="str">
        <v>No</v>
      </c>
      <c r="I115" s="10" t="str">
        <v>Casual Drinker</v>
      </c>
      <c r="J115" s="10" t="str">
        <v>Public</v>
      </c>
      <c r="K115" s="10" t="str">
        <v>Single</v>
      </c>
      <c r="L115" s="10" t="str">
        <v>Independent</v>
      </c>
      <c r="M115" s="10">
        <v>22</v>
      </c>
      <c r="N115" s="10" t="str">
        <v>Student</v>
      </c>
      <c r="O115" s="10" t="str">
        <v>Medium</v>
      </c>
      <c r="P115" s="10">
        <v>135001</v>
      </c>
      <c r="Q115" s="10" t="str">
        <f>IFERROR(_xlfn.XLOOKUP('Final Table'!$P115,'Raw-restaurant_cuisines'!A:A,'Raw-restaurant_cuisines'!B:B),"not specified")</f>
        <v>not specified</v>
      </c>
      <c r="R115" s="10" t="str">
        <f>_xlfn.XLOOKUP($P115,'Raw-Restauarants'!$A:$A,'Raw-Restauarants'!B:B)</f>
        <v>Vips</v>
      </c>
      <c r="S115" s="10" t="str">
        <f>_xlfn.XLOOKUP($P115,'Raw-Restauarants'!$A:$A,'Raw-Restauarants'!$C:$C)</f>
        <v>Cuernavaca</v>
      </c>
      <c r="T115" s="10" t="str">
        <f>IFERROR(_xlfn.XLOOKUP(P115,'Table for cuisine count'!K:K,'Table for cuisine count'!L:L),"not specified")</f>
        <v>not specified</v>
      </c>
      <c r="U115" s="10" t="str" cm="1">
        <f t="array" ref="U115:Z115">_xlfn.XLOOKUP($P115,'Raw-Restauarants'!$A:$A,'Raw-Restauarants'!$I:$N)</f>
        <v>Wine &amp; Beer</v>
      </c>
      <c r="V115" s="10" t="str">
        <v>No</v>
      </c>
      <c r="W115" s="10" t="str">
        <v>Medium</v>
      </c>
      <c r="X115" s="10" t="str">
        <v>Yes</v>
      </c>
      <c r="Y115" s="10" t="str">
        <v>Closed</v>
      </c>
      <c r="Z115" s="10" t="str">
        <v>Yes</v>
      </c>
      <c r="AA115" s="10">
        <v>2</v>
      </c>
      <c r="AB115" s="10">
        <v>2</v>
      </c>
      <c r="AC115" s="10">
        <v>2</v>
      </c>
      <c r="AD115" s="10" t="str" cm="1">
        <f t="array" ref="AD115">_xlfn.IFNA(_xlfn.IFS(AND(AA115=2,AB115=2,AC115=2),W115),"not_highest_rated")</f>
        <v>Medium</v>
      </c>
      <c r="AE115" s="64">
        <f t="shared" si="4"/>
        <v>2</v>
      </c>
    </row>
    <row r="116" spans="1:31" x14ac:dyDescent="0.25">
      <c r="A116" s="63" t="s">
        <v>139</v>
      </c>
      <c r="B116" s="10">
        <f>VLOOKUP(A116,'Table for cuisine count'!$E$2:$F$139,2)</f>
        <v>1</v>
      </c>
      <c r="C116" s="10" t="str" cm="1">
        <f t="array" ref="C116:O116">_xlfn.XLOOKUP($A116,'Raw-consumers'!$A:$A,'Raw-consumers'!B:N)</f>
        <v>Jiutepec</v>
      </c>
      <c r="D116" s="10" t="str">
        <v>Morelos</v>
      </c>
      <c r="E116" s="10" t="str">
        <v>Mexico</v>
      </c>
      <c r="F116" s="10">
        <v>18.879729000000001</v>
      </c>
      <c r="G116" s="10">
        <v>-99.067105999999995</v>
      </c>
      <c r="H116" s="10" t="str">
        <v>No</v>
      </c>
      <c r="I116" s="10" t="str">
        <v>Casual Drinker</v>
      </c>
      <c r="J116" s="10" t="str">
        <v>Public</v>
      </c>
      <c r="K116" s="10" t="str">
        <v>Single</v>
      </c>
      <c r="L116" s="10" t="str">
        <v>Independent</v>
      </c>
      <c r="M116" s="10">
        <v>22</v>
      </c>
      <c r="N116" s="10" t="str">
        <v>Student</v>
      </c>
      <c r="O116" s="10" t="str">
        <v>Medium</v>
      </c>
      <c r="P116" s="10">
        <v>132768</v>
      </c>
      <c r="Q116" s="10" t="str">
        <f>IFERROR(_xlfn.XLOOKUP('Final Table'!$P116,'Raw-restaurant_cuisines'!A:A,'Raw-restaurant_cuisines'!B:B),"not specified")</f>
        <v>Family</v>
      </c>
      <c r="R116" s="10" t="str">
        <f>_xlfn.XLOOKUP($P116,'Raw-Restauarants'!$A:$A,'Raw-Restauarants'!B:B)</f>
        <v>Mariscos Tia Licha</v>
      </c>
      <c r="S116" s="10" t="str">
        <f>_xlfn.XLOOKUP($P116,'Raw-Restauarants'!$A:$A,'Raw-Restauarants'!$C:$C)</f>
        <v>Cuernavaca</v>
      </c>
      <c r="T116" s="10">
        <f>IFERROR(_xlfn.XLOOKUP(P116,'Table for cuisine count'!K:K,'Table for cuisine count'!L:L),"not specified")</f>
        <v>1</v>
      </c>
      <c r="U116" s="10" t="str" cm="1">
        <f t="array" ref="U116:Z116">_xlfn.XLOOKUP($P116,'Raw-Restauarants'!$A:$A,'Raw-Restauarants'!$I:$N)</f>
        <v>None</v>
      </c>
      <c r="V116" s="10" t="str">
        <v>No</v>
      </c>
      <c r="W116" s="10" t="str">
        <v>Medium</v>
      </c>
      <c r="X116" s="10" t="str">
        <v>Yes</v>
      </c>
      <c r="Y116" s="10" t="str">
        <v>Closed</v>
      </c>
      <c r="Z116" s="10" t="str">
        <v>None</v>
      </c>
      <c r="AA116" s="10">
        <v>2</v>
      </c>
      <c r="AB116" s="10">
        <v>2</v>
      </c>
      <c r="AC116" s="10">
        <v>2</v>
      </c>
      <c r="AD116" s="10" t="str" cm="1">
        <f t="array" ref="AD116">_xlfn.IFNA(_xlfn.IFS(AND(AA116=2,AB116=2,AC116=2),W116),"not_highest_rated")</f>
        <v>Medium</v>
      </c>
      <c r="AE116" s="64">
        <f t="shared" si="4"/>
        <v>2</v>
      </c>
    </row>
    <row r="117" spans="1:31" x14ac:dyDescent="0.25">
      <c r="A117" s="63" t="s">
        <v>139</v>
      </c>
      <c r="B117" s="10">
        <f>VLOOKUP(A117,'Table for cuisine count'!$E$2:$F$139,2)</f>
        <v>1</v>
      </c>
      <c r="C117" s="10" t="str" cm="1">
        <f t="array" ref="C117:O117">_xlfn.XLOOKUP($A117,'Raw-consumers'!$A:$A,'Raw-consumers'!B:N)</f>
        <v>Jiutepec</v>
      </c>
      <c r="D117" s="10" t="str">
        <v>Morelos</v>
      </c>
      <c r="E117" s="10" t="str">
        <v>Mexico</v>
      </c>
      <c r="F117" s="10">
        <v>18.879729000000001</v>
      </c>
      <c r="G117" s="10">
        <v>-99.067105999999995</v>
      </c>
      <c r="H117" s="10" t="str">
        <v>No</v>
      </c>
      <c r="I117" s="10" t="str">
        <v>Casual Drinker</v>
      </c>
      <c r="J117" s="10" t="str">
        <v>Public</v>
      </c>
      <c r="K117" s="10" t="str">
        <v>Single</v>
      </c>
      <c r="L117" s="10" t="str">
        <v>Independent</v>
      </c>
      <c r="M117" s="10">
        <v>22</v>
      </c>
      <c r="N117" s="10" t="str">
        <v>Student</v>
      </c>
      <c r="O117" s="10" t="str">
        <v>Medium</v>
      </c>
      <c r="P117" s="10">
        <v>134976</v>
      </c>
      <c r="Q117" s="10" t="str">
        <f>IFERROR(_xlfn.XLOOKUP('Final Table'!$P117,'Raw-restaurant_cuisines'!A:A,'Raw-restaurant_cuisines'!B:B),"not specified")</f>
        <v>Mexican</v>
      </c>
      <c r="R117" s="10" t="str">
        <f>_xlfn.XLOOKUP($P117,'Raw-Restauarants'!$A:$A,'Raw-Restauarants'!B:B)</f>
        <v>Log Yin</v>
      </c>
      <c r="S117" s="10" t="str">
        <f>_xlfn.XLOOKUP($P117,'Raw-Restauarants'!$A:$A,'Raw-Restauarants'!$C:$C)</f>
        <v>Cuernavaca</v>
      </c>
      <c r="T117" s="10">
        <f>IFERROR(_xlfn.XLOOKUP(P117,'Table for cuisine count'!K:K,'Table for cuisine count'!L:L),"not specified")</f>
        <v>3</v>
      </c>
      <c r="U117" s="10" t="str" cm="1">
        <f t="array" ref="U117:Z117">_xlfn.XLOOKUP($P117,'Raw-Restauarants'!$A:$A,'Raw-Restauarants'!$I:$N)</f>
        <v>None</v>
      </c>
      <c r="V117" s="10" t="str">
        <v>No</v>
      </c>
      <c r="W117" s="10" t="str">
        <v>Low</v>
      </c>
      <c r="X117" s="10" t="str">
        <v>No</v>
      </c>
      <c r="Y117" s="10" t="str">
        <v>Closed</v>
      </c>
      <c r="Z117" s="10" t="str">
        <v>Yes</v>
      </c>
      <c r="AA117" s="10">
        <v>2</v>
      </c>
      <c r="AB117" s="10">
        <v>2</v>
      </c>
      <c r="AC117" s="10">
        <v>1</v>
      </c>
      <c r="AD117" s="10" t="str" cm="1">
        <f t="array" ref="AD117">_xlfn.IFNA(_xlfn.IFS(AND(AA117=2,AB117=2,AC117=2),W117),"not_highest_rated")</f>
        <v>not_highest_rated</v>
      </c>
      <c r="AE117" s="64">
        <f t="shared" si="4"/>
        <v>2</v>
      </c>
    </row>
    <row r="118" spans="1:31" x14ac:dyDescent="0.25">
      <c r="A118" s="63" t="s">
        <v>172</v>
      </c>
      <c r="B118" s="10">
        <f>VLOOKUP(A118,'Table for cuisine count'!$E$2:$F$139,2)</f>
        <v>1</v>
      </c>
      <c r="C118" s="10" t="str" cm="1">
        <f t="array" ref="C118:O118">_xlfn.XLOOKUP($A118,'Raw-consumers'!$A:$A,'Raw-consumers'!B:N)</f>
        <v>Jiutepec</v>
      </c>
      <c r="D118" s="10" t="str">
        <v>Morelos</v>
      </c>
      <c r="E118" s="10" t="str">
        <v>Mexico</v>
      </c>
      <c r="F118" s="10">
        <v>18.886697999999999</v>
      </c>
      <c r="G118" s="10">
        <v>-99.114979000000005</v>
      </c>
      <c r="H118" s="10" t="str">
        <v>No</v>
      </c>
      <c r="I118" s="10" t="str">
        <v>Abstemious</v>
      </c>
      <c r="J118" s="10" t="str">
        <v>Car</v>
      </c>
      <c r="K118" s="10" t="str">
        <v>Single</v>
      </c>
      <c r="L118" s="10" t="str">
        <v>Independent</v>
      </c>
      <c r="M118" s="10">
        <v>21</v>
      </c>
      <c r="N118" s="10" t="str">
        <v>Student</v>
      </c>
      <c r="O118" s="10" t="str">
        <v>Medium</v>
      </c>
      <c r="P118" s="10">
        <v>134983</v>
      </c>
      <c r="Q118" s="10" t="str">
        <f>IFERROR(_xlfn.XLOOKUP('Final Table'!$P118,'Raw-restaurant_cuisines'!A:A,'Raw-restaurant_cuisines'!B:B),"not specified")</f>
        <v>Bar</v>
      </c>
      <c r="R118" s="10" t="str">
        <f>_xlfn.XLOOKUP($P118,'Raw-Restauarants'!$A:$A,'Raw-Restauarants'!B:B)</f>
        <v>Restaurant And Bar And Clothesline Carlos N Charlies</v>
      </c>
      <c r="S118" s="10" t="str">
        <f>_xlfn.XLOOKUP($P118,'Raw-Restauarants'!$A:$A,'Raw-Restauarants'!$C:$C)</f>
        <v>Cuernavaca</v>
      </c>
      <c r="T118" s="10">
        <f>IFERROR(_xlfn.XLOOKUP(P118,'Table for cuisine count'!K:K,'Table for cuisine count'!L:L),"not specified")</f>
        <v>2</v>
      </c>
      <c r="U118" s="10" t="str" cm="1">
        <f t="array" ref="U118:Z118">_xlfn.XLOOKUP($P118,'Raw-Restauarants'!$A:$A,'Raw-Restauarants'!$I:$N)</f>
        <v>Full Bar</v>
      </c>
      <c r="V118" s="10" t="str">
        <v>Smoking Section</v>
      </c>
      <c r="W118" s="10" t="str">
        <v>High</v>
      </c>
      <c r="X118" s="10" t="str">
        <v>No</v>
      </c>
      <c r="Y118" s="10" t="str">
        <v>Closed</v>
      </c>
      <c r="Z118" s="10" t="str">
        <v>Yes</v>
      </c>
      <c r="AA118" s="10">
        <v>1</v>
      </c>
      <c r="AB118" s="10">
        <v>1</v>
      </c>
      <c r="AC118" s="10">
        <v>1</v>
      </c>
      <c r="AD118" s="10" t="str" cm="1">
        <f t="array" ref="AD118">_xlfn.IFNA(_xlfn.IFS(AND(AA118=2,AB118=2,AC118=2),W118),"not_highest_rated")</f>
        <v>not_highest_rated</v>
      </c>
      <c r="AE118" s="64">
        <f t="shared" si="4"/>
        <v>2</v>
      </c>
    </row>
    <row r="119" spans="1:31" x14ac:dyDescent="0.25">
      <c r="A119" s="63" t="s">
        <v>172</v>
      </c>
      <c r="B119" s="10">
        <f>VLOOKUP(A119,'Table for cuisine count'!$E$2:$F$139,2)</f>
        <v>1</v>
      </c>
      <c r="C119" s="10" t="str" cm="1">
        <f t="array" ref="C119:O119">_xlfn.XLOOKUP($A119,'Raw-consumers'!$A:$A,'Raw-consumers'!B:N)</f>
        <v>Jiutepec</v>
      </c>
      <c r="D119" s="10" t="str">
        <v>Morelos</v>
      </c>
      <c r="E119" s="10" t="str">
        <v>Mexico</v>
      </c>
      <c r="F119" s="10">
        <v>18.886697999999999</v>
      </c>
      <c r="G119" s="10">
        <v>-99.114979000000005</v>
      </c>
      <c r="H119" s="10" t="str">
        <v>No</v>
      </c>
      <c r="I119" s="10" t="str">
        <v>Abstemious</v>
      </c>
      <c r="J119" s="10" t="str">
        <v>Car</v>
      </c>
      <c r="K119" s="10" t="str">
        <v>Single</v>
      </c>
      <c r="L119" s="10" t="str">
        <v>Independent</v>
      </c>
      <c r="M119" s="10">
        <v>21</v>
      </c>
      <c r="N119" s="10" t="str">
        <v>Student</v>
      </c>
      <c r="O119" s="10" t="str">
        <v>Medium</v>
      </c>
      <c r="P119" s="10">
        <v>134986</v>
      </c>
      <c r="Q119" s="10" t="str">
        <f>IFERROR(_xlfn.XLOOKUP('Final Table'!$P119,'Raw-restaurant_cuisines'!A:A,'Raw-restaurant_cuisines'!B:B),"not specified")</f>
        <v>International</v>
      </c>
      <c r="R119" s="10" t="str">
        <f>_xlfn.XLOOKUP($P119,'Raw-Restauarants'!$A:$A,'Raw-Restauarants'!B:B)</f>
        <v>Restaurant Las Mañanitas</v>
      </c>
      <c r="S119" s="10" t="str">
        <f>_xlfn.XLOOKUP($P119,'Raw-Restauarants'!$A:$A,'Raw-Restauarants'!$C:$C)</f>
        <v>Cuernavaca</v>
      </c>
      <c r="T119" s="10">
        <f>IFERROR(_xlfn.XLOOKUP(P119,'Table for cuisine count'!K:K,'Table for cuisine count'!L:L),"not specified")</f>
        <v>1</v>
      </c>
      <c r="U119" s="10" t="str" cm="1">
        <f t="array" ref="U119:Z119">_xlfn.XLOOKUP($P119,'Raw-Restauarants'!$A:$A,'Raw-Restauarants'!$I:$N)</f>
        <v>Wine &amp; Beer</v>
      </c>
      <c r="V119" s="10" t="str">
        <v>No</v>
      </c>
      <c r="W119" s="10" t="str">
        <v>High</v>
      </c>
      <c r="X119" s="10" t="str">
        <v>No</v>
      </c>
      <c r="Y119" s="10" t="str">
        <v>Closed</v>
      </c>
      <c r="Z119" s="10" t="str">
        <v>Yes</v>
      </c>
      <c r="AA119" s="10">
        <v>2</v>
      </c>
      <c r="AB119" s="10">
        <v>2</v>
      </c>
      <c r="AC119" s="10">
        <v>2</v>
      </c>
      <c r="AD119" s="10" t="str" cm="1">
        <f t="array" ref="AD119">_xlfn.IFNA(_xlfn.IFS(AND(AA119=2,AB119=2,AC119=2),W119),"not_highest_rated")</f>
        <v>High</v>
      </c>
      <c r="AE119" s="64">
        <f t="shared" si="4"/>
        <v>2</v>
      </c>
    </row>
    <row r="120" spans="1:31" x14ac:dyDescent="0.25">
      <c r="A120" s="63" t="s">
        <v>172</v>
      </c>
      <c r="B120" s="10">
        <f>VLOOKUP(A120,'Table for cuisine count'!$E$2:$F$139,2)</f>
        <v>1</v>
      </c>
      <c r="C120" s="10" t="str" cm="1">
        <f t="array" ref="C120:O120">_xlfn.XLOOKUP($A120,'Raw-consumers'!$A:$A,'Raw-consumers'!B:N)</f>
        <v>Jiutepec</v>
      </c>
      <c r="D120" s="10" t="str">
        <v>Morelos</v>
      </c>
      <c r="E120" s="10" t="str">
        <v>Mexico</v>
      </c>
      <c r="F120" s="10">
        <v>18.886697999999999</v>
      </c>
      <c r="G120" s="10">
        <v>-99.114979000000005</v>
      </c>
      <c r="H120" s="10" t="str">
        <v>No</v>
      </c>
      <c r="I120" s="10" t="str">
        <v>Abstemious</v>
      </c>
      <c r="J120" s="10" t="str">
        <v>Car</v>
      </c>
      <c r="K120" s="10" t="str">
        <v>Single</v>
      </c>
      <c r="L120" s="10" t="str">
        <v>Independent</v>
      </c>
      <c r="M120" s="10">
        <v>21</v>
      </c>
      <c r="N120" s="10" t="str">
        <v>Student</v>
      </c>
      <c r="O120" s="10" t="str">
        <v>Medium</v>
      </c>
      <c r="P120" s="10">
        <v>132766</v>
      </c>
      <c r="Q120" s="10" t="str">
        <f>IFERROR(_xlfn.XLOOKUP('Final Table'!$P120,'Raw-restaurant_cuisines'!A:A,'Raw-restaurant_cuisines'!B:B),"not specified")</f>
        <v>Japanese</v>
      </c>
      <c r="R120" s="10" t="str">
        <f>_xlfn.XLOOKUP($P120,'Raw-Restauarants'!$A:$A,'Raw-Restauarants'!B:B)</f>
        <v>Mikasa</v>
      </c>
      <c r="S120" s="10" t="str">
        <f>_xlfn.XLOOKUP($P120,'Raw-Restauarants'!$A:$A,'Raw-Restauarants'!$C:$C)</f>
        <v>Cuernavaca</v>
      </c>
      <c r="T120" s="10">
        <f>IFERROR(_xlfn.XLOOKUP(P120,'Table for cuisine count'!K:K,'Table for cuisine count'!L:L),"not specified")</f>
        <v>1</v>
      </c>
      <c r="U120" s="10" t="str" cm="1">
        <f t="array" ref="U120:Z120">_xlfn.XLOOKUP($P120,'Raw-Restauarants'!$A:$A,'Raw-Restauarants'!$I:$N)</f>
        <v>Wine &amp; Beer</v>
      </c>
      <c r="V120" s="10" t="str">
        <v>No</v>
      </c>
      <c r="W120" s="10" t="str">
        <v>Medium</v>
      </c>
      <c r="X120" s="10" t="str">
        <v>No</v>
      </c>
      <c r="Y120" s="10" t="str">
        <v>Closed</v>
      </c>
      <c r="Z120" s="10" t="str">
        <v>Yes</v>
      </c>
      <c r="AA120" s="10">
        <v>1</v>
      </c>
      <c r="AB120" s="10">
        <v>1</v>
      </c>
      <c r="AC120" s="10">
        <v>0</v>
      </c>
      <c r="AD120" s="10" t="str" cm="1">
        <f t="array" ref="AD120">_xlfn.IFNA(_xlfn.IFS(AND(AA120=2,AB120=2,AC120=2),W120),"not_highest_rated")</f>
        <v>not_highest_rated</v>
      </c>
      <c r="AE120" s="64">
        <f t="shared" si="4"/>
        <v>2</v>
      </c>
    </row>
    <row r="121" spans="1:31" x14ac:dyDescent="0.25">
      <c r="A121" s="63" t="s">
        <v>172</v>
      </c>
      <c r="B121" s="10">
        <f>VLOOKUP(A121,'Table for cuisine count'!$E$2:$F$139,2)</f>
        <v>1</v>
      </c>
      <c r="C121" s="10" t="str" cm="1">
        <f t="array" ref="C121:O121">_xlfn.XLOOKUP($A121,'Raw-consumers'!$A:$A,'Raw-consumers'!B:N)</f>
        <v>Jiutepec</v>
      </c>
      <c r="D121" s="10" t="str">
        <v>Morelos</v>
      </c>
      <c r="E121" s="10" t="str">
        <v>Mexico</v>
      </c>
      <c r="F121" s="10">
        <v>18.886697999999999</v>
      </c>
      <c r="G121" s="10">
        <v>-99.114979000000005</v>
      </c>
      <c r="H121" s="10" t="str">
        <v>No</v>
      </c>
      <c r="I121" s="10" t="str">
        <v>Abstemious</v>
      </c>
      <c r="J121" s="10" t="str">
        <v>Car</v>
      </c>
      <c r="K121" s="10" t="str">
        <v>Single</v>
      </c>
      <c r="L121" s="10" t="str">
        <v>Independent</v>
      </c>
      <c r="M121" s="10">
        <v>21</v>
      </c>
      <c r="N121" s="10" t="str">
        <v>Student</v>
      </c>
      <c r="O121" s="10" t="str">
        <v>Medium</v>
      </c>
      <c r="P121" s="10">
        <v>132767</v>
      </c>
      <c r="Q121" s="10" t="str">
        <f>IFERROR(_xlfn.XLOOKUP('Final Table'!$P121,'Raw-restaurant_cuisines'!A:A,'Raw-restaurant_cuisines'!B:B),"not specified")</f>
        <v>Vietnamese</v>
      </c>
      <c r="R121" s="10" t="str">
        <f>_xlfn.XLOOKUP($P121,'Raw-Restauarants'!$A:$A,'Raw-Restauarants'!B:B)</f>
        <v>Restaurant Familiar El Chino</v>
      </c>
      <c r="S121" s="10" t="str">
        <f>_xlfn.XLOOKUP($P121,'Raw-Restauarants'!$A:$A,'Raw-Restauarants'!$C:$C)</f>
        <v>Jiutepec</v>
      </c>
      <c r="T121" s="10">
        <f>IFERROR(_xlfn.XLOOKUP(P121,'Table for cuisine count'!K:K,'Table for cuisine count'!L:L),"not specified")</f>
        <v>1</v>
      </c>
      <c r="U121" s="10" t="str" cm="1">
        <f t="array" ref="U121:Z121">_xlfn.XLOOKUP($P121,'Raw-Restauarants'!$A:$A,'Raw-Restauarants'!$I:$N)</f>
        <v>Wine &amp; Beer</v>
      </c>
      <c r="V121" s="10" t="str">
        <v>Yes</v>
      </c>
      <c r="W121" s="10" t="str">
        <v>Medium</v>
      </c>
      <c r="X121" s="10" t="str">
        <v>No</v>
      </c>
      <c r="Y121" s="10" t="str">
        <v>Open</v>
      </c>
      <c r="Z121" s="10" t="str">
        <v>Yes</v>
      </c>
      <c r="AA121" s="10">
        <v>0</v>
      </c>
      <c r="AB121" s="10">
        <v>0</v>
      </c>
      <c r="AC121" s="10">
        <v>0</v>
      </c>
      <c r="AD121" s="10" t="str" cm="1">
        <f t="array" ref="AD121">_xlfn.IFNA(_xlfn.IFS(AND(AA121=2,AB121=2,AC121=2),W121),"not_highest_rated")</f>
        <v>not_highest_rated</v>
      </c>
      <c r="AE121" s="64">
        <f t="shared" si="4"/>
        <v>2</v>
      </c>
    </row>
    <row r="122" spans="1:31" x14ac:dyDescent="0.25">
      <c r="A122" s="63" t="s">
        <v>172</v>
      </c>
      <c r="B122" s="10">
        <f>VLOOKUP(A122,'Table for cuisine count'!$E$2:$F$139,2)</f>
        <v>1</v>
      </c>
      <c r="C122" s="10" t="str" cm="1">
        <f t="array" ref="C122:O122">_xlfn.XLOOKUP($A122,'Raw-consumers'!$A:$A,'Raw-consumers'!B:N)</f>
        <v>Jiutepec</v>
      </c>
      <c r="D122" s="10" t="str">
        <v>Morelos</v>
      </c>
      <c r="E122" s="10" t="str">
        <v>Mexico</v>
      </c>
      <c r="F122" s="10">
        <v>18.886697999999999</v>
      </c>
      <c r="G122" s="10">
        <v>-99.114979000000005</v>
      </c>
      <c r="H122" s="10" t="str">
        <v>No</v>
      </c>
      <c r="I122" s="10" t="str">
        <v>Abstemious</v>
      </c>
      <c r="J122" s="10" t="str">
        <v>Car</v>
      </c>
      <c r="K122" s="10" t="str">
        <v>Single</v>
      </c>
      <c r="L122" s="10" t="str">
        <v>Independent</v>
      </c>
      <c r="M122" s="10">
        <v>21</v>
      </c>
      <c r="N122" s="10" t="str">
        <v>Student</v>
      </c>
      <c r="O122" s="10" t="str">
        <v>Medium</v>
      </c>
      <c r="P122" s="10">
        <v>135021</v>
      </c>
      <c r="Q122" s="10" t="str">
        <f>IFERROR(_xlfn.XLOOKUP('Final Table'!$P122,'Raw-restaurant_cuisines'!A:A,'Raw-restaurant_cuisines'!B:B),"not specified")</f>
        <v>Fast Food</v>
      </c>
      <c r="R122" s="10" t="str">
        <f>_xlfn.XLOOKUP($P122,'Raw-Restauarants'!$A:$A,'Raw-Restauarants'!B:B)</f>
        <v>Subway</v>
      </c>
      <c r="S122" s="10" t="str">
        <f>_xlfn.XLOOKUP($P122,'Raw-Restauarants'!$A:$A,'Raw-Restauarants'!$C:$C)</f>
        <v>Cuernavaca</v>
      </c>
      <c r="T122" s="10">
        <f>IFERROR(_xlfn.XLOOKUP(P122,'Table for cuisine count'!K:K,'Table for cuisine count'!L:L),"not specified")</f>
        <v>1</v>
      </c>
      <c r="U122" s="10" t="str" cm="1">
        <f t="array" ref="U122:Z122">_xlfn.XLOOKUP($P122,'Raw-Restauarants'!$A:$A,'Raw-Restauarants'!$I:$N)</f>
        <v>None</v>
      </c>
      <c r="V122" s="10" t="str">
        <v>No</v>
      </c>
      <c r="W122" s="10" t="str">
        <v>Low</v>
      </c>
      <c r="X122" s="10" t="str">
        <v>Yes</v>
      </c>
      <c r="Y122" s="10" t="str">
        <v>Closed</v>
      </c>
      <c r="Z122" s="10" t="str">
        <v>Public</v>
      </c>
      <c r="AA122" s="10">
        <v>2</v>
      </c>
      <c r="AB122" s="10">
        <v>2</v>
      </c>
      <c r="AC122" s="10">
        <v>2</v>
      </c>
      <c r="AD122" s="10" t="str" cm="1">
        <f t="array" ref="AD122">_xlfn.IFNA(_xlfn.IFS(AND(AA122=2,AB122=2,AC122=2),W122),"not_highest_rated")</f>
        <v>Low</v>
      </c>
      <c r="AE122" s="64">
        <f t="shared" si="4"/>
        <v>2</v>
      </c>
    </row>
    <row r="123" spans="1:31" x14ac:dyDescent="0.25">
      <c r="A123" s="63" t="s">
        <v>172</v>
      </c>
      <c r="B123" s="10">
        <f>VLOOKUP(A123,'Table for cuisine count'!$E$2:$F$139,2)</f>
        <v>1</v>
      </c>
      <c r="C123" s="10" t="str" cm="1">
        <f t="array" ref="C123:O123">_xlfn.XLOOKUP($A123,'Raw-consumers'!$A:$A,'Raw-consumers'!B:N)</f>
        <v>Jiutepec</v>
      </c>
      <c r="D123" s="10" t="str">
        <v>Morelos</v>
      </c>
      <c r="E123" s="10" t="str">
        <v>Mexico</v>
      </c>
      <c r="F123" s="10">
        <v>18.886697999999999</v>
      </c>
      <c r="G123" s="10">
        <v>-99.114979000000005</v>
      </c>
      <c r="H123" s="10" t="str">
        <v>No</v>
      </c>
      <c r="I123" s="10" t="str">
        <v>Abstemious</v>
      </c>
      <c r="J123" s="10" t="str">
        <v>Car</v>
      </c>
      <c r="K123" s="10" t="str">
        <v>Single</v>
      </c>
      <c r="L123" s="10" t="str">
        <v>Independent</v>
      </c>
      <c r="M123" s="10">
        <v>21</v>
      </c>
      <c r="N123" s="10" t="str">
        <v>Student</v>
      </c>
      <c r="O123" s="10" t="str">
        <v>Medium</v>
      </c>
      <c r="P123" s="10">
        <v>135001</v>
      </c>
      <c r="Q123" s="10" t="str">
        <f>IFERROR(_xlfn.XLOOKUP('Final Table'!$P123,'Raw-restaurant_cuisines'!A:A,'Raw-restaurant_cuisines'!B:B),"not specified")</f>
        <v>not specified</v>
      </c>
      <c r="R123" s="10" t="str">
        <f>_xlfn.XLOOKUP($P123,'Raw-Restauarants'!$A:$A,'Raw-Restauarants'!B:B)</f>
        <v>Vips</v>
      </c>
      <c r="S123" s="10" t="str">
        <f>_xlfn.XLOOKUP($P123,'Raw-Restauarants'!$A:$A,'Raw-Restauarants'!$C:$C)</f>
        <v>Cuernavaca</v>
      </c>
      <c r="T123" s="10" t="str">
        <f>IFERROR(_xlfn.XLOOKUP(P123,'Table for cuisine count'!K:K,'Table for cuisine count'!L:L),"not specified")</f>
        <v>not specified</v>
      </c>
      <c r="U123" s="10" t="str" cm="1">
        <f t="array" ref="U123:Z123">_xlfn.XLOOKUP($P123,'Raw-Restauarants'!$A:$A,'Raw-Restauarants'!$I:$N)</f>
        <v>Wine &amp; Beer</v>
      </c>
      <c r="V123" s="10" t="str">
        <v>No</v>
      </c>
      <c r="W123" s="10" t="str">
        <v>Medium</v>
      </c>
      <c r="X123" s="10" t="str">
        <v>Yes</v>
      </c>
      <c r="Y123" s="10" t="str">
        <v>Closed</v>
      </c>
      <c r="Z123" s="10" t="str">
        <v>Yes</v>
      </c>
      <c r="AA123" s="10">
        <v>2</v>
      </c>
      <c r="AB123" s="10">
        <v>2</v>
      </c>
      <c r="AC123" s="10">
        <v>2</v>
      </c>
      <c r="AD123" s="10" t="str" cm="1">
        <f t="array" ref="AD123">_xlfn.IFNA(_xlfn.IFS(AND(AA123=2,AB123=2,AC123=2),W123),"not_highest_rated")</f>
        <v>Medium</v>
      </c>
      <c r="AE123" s="64">
        <f t="shared" si="4"/>
        <v>2</v>
      </c>
    </row>
    <row r="124" spans="1:31" x14ac:dyDescent="0.25">
      <c r="A124" s="63" t="s">
        <v>172</v>
      </c>
      <c r="B124" s="10">
        <f>VLOOKUP(A124,'Table for cuisine count'!$E$2:$F$139,2)</f>
        <v>1</v>
      </c>
      <c r="C124" s="10" t="str" cm="1">
        <f t="array" ref="C124:O124">_xlfn.XLOOKUP($A124,'Raw-consumers'!$A:$A,'Raw-consumers'!B:N)</f>
        <v>Jiutepec</v>
      </c>
      <c r="D124" s="10" t="str">
        <v>Morelos</v>
      </c>
      <c r="E124" s="10" t="str">
        <v>Mexico</v>
      </c>
      <c r="F124" s="10">
        <v>18.886697999999999</v>
      </c>
      <c r="G124" s="10">
        <v>-99.114979000000005</v>
      </c>
      <c r="H124" s="10" t="str">
        <v>No</v>
      </c>
      <c r="I124" s="10" t="str">
        <v>Abstemious</v>
      </c>
      <c r="J124" s="10" t="str">
        <v>Car</v>
      </c>
      <c r="K124" s="10" t="str">
        <v>Single</v>
      </c>
      <c r="L124" s="10" t="str">
        <v>Independent</v>
      </c>
      <c r="M124" s="10">
        <v>21</v>
      </c>
      <c r="N124" s="10" t="str">
        <v>Student</v>
      </c>
      <c r="O124" s="10" t="str">
        <v>Medium</v>
      </c>
      <c r="P124" s="10">
        <v>134975</v>
      </c>
      <c r="Q124" s="10" t="str">
        <f>IFERROR(_xlfn.XLOOKUP('Final Table'!$P124,'Raw-restaurant_cuisines'!A:A,'Raw-restaurant_cuisines'!B:B),"not specified")</f>
        <v>not specified</v>
      </c>
      <c r="R124" s="10" t="str">
        <f>_xlfn.XLOOKUP($P124,'Raw-Restauarants'!$A:$A,'Raw-Restauarants'!B:B)</f>
        <v>Rincon Del Bife</v>
      </c>
      <c r="S124" s="10" t="str">
        <f>_xlfn.XLOOKUP($P124,'Raw-Restauarants'!$A:$A,'Raw-Restauarants'!$C:$C)</f>
        <v>Cuernavaca</v>
      </c>
      <c r="T124" s="10" t="str">
        <f>IFERROR(_xlfn.XLOOKUP(P124,'Table for cuisine count'!K:K,'Table for cuisine count'!L:L),"not specified")</f>
        <v>not specified</v>
      </c>
      <c r="U124" s="10" t="str" cm="1">
        <f t="array" ref="U124:Z124">_xlfn.XLOOKUP($P124,'Raw-Restauarants'!$A:$A,'Raw-Restauarants'!$I:$N)</f>
        <v>Full Bar</v>
      </c>
      <c r="V124" s="10" t="str">
        <v>Smoking Section</v>
      </c>
      <c r="W124" s="10" t="str">
        <v>High</v>
      </c>
      <c r="X124" s="10" t="str">
        <v>No</v>
      </c>
      <c r="Y124" s="10" t="str">
        <v>Closed</v>
      </c>
      <c r="Z124" s="10" t="str">
        <v>Valet</v>
      </c>
      <c r="AA124" s="10">
        <v>1</v>
      </c>
      <c r="AB124" s="10">
        <v>1</v>
      </c>
      <c r="AC124" s="10">
        <v>1</v>
      </c>
      <c r="AD124" s="10" t="str" cm="1">
        <f t="array" ref="AD124">_xlfn.IFNA(_xlfn.IFS(AND(AA124=2,AB124=2,AC124=2),W124),"not_highest_rated")</f>
        <v>not_highest_rated</v>
      </c>
      <c r="AE124" s="64">
        <f t="shared" si="4"/>
        <v>2</v>
      </c>
    </row>
    <row r="125" spans="1:31" x14ac:dyDescent="0.25">
      <c r="A125" s="63" t="s">
        <v>172</v>
      </c>
      <c r="B125" s="10">
        <f>VLOOKUP(A125,'Table for cuisine count'!$E$2:$F$139,2)</f>
        <v>1</v>
      </c>
      <c r="C125" s="10" t="str" cm="1">
        <f t="array" ref="C125:O125">_xlfn.XLOOKUP($A125,'Raw-consumers'!$A:$A,'Raw-consumers'!B:N)</f>
        <v>Jiutepec</v>
      </c>
      <c r="D125" s="10" t="str">
        <v>Morelos</v>
      </c>
      <c r="E125" s="10" t="str">
        <v>Mexico</v>
      </c>
      <c r="F125" s="10">
        <v>18.886697999999999</v>
      </c>
      <c r="G125" s="10">
        <v>-99.114979000000005</v>
      </c>
      <c r="H125" s="10" t="str">
        <v>No</v>
      </c>
      <c r="I125" s="10" t="str">
        <v>Abstemious</v>
      </c>
      <c r="J125" s="10" t="str">
        <v>Car</v>
      </c>
      <c r="K125" s="10" t="str">
        <v>Single</v>
      </c>
      <c r="L125" s="10" t="str">
        <v>Independent</v>
      </c>
      <c r="M125" s="10">
        <v>21</v>
      </c>
      <c r="N125" s="10" t="str">
        <v>Student</v>
      </c>
      <c r="O125" s="10" t="str">
        <v>Medium</v>
      </c>
      <c r="P125" s="10">
        <v>134992</v>
      </c>
      <c r="Q125" s="10" t="str">
        <f>IFERROR(_xlfn.XLOOKUP('Final Table'!$P125,'Raw-restaurant_cuisines'!A:A,'Raw-restaurant_cuisines'!B:B),"not specified")</f>
        <v>not specified</v>
      </c>
      <c r="R125" s="10" t="str">
        <f>_xlfn.XLOOKUP($P125,'Raw-Restauarants'!$A:$A,'Raw-Restauarants'!B:B)</f>
        <v>Restaurant Teely</v>
      </c>
      <c r="S125" s="10" t="str">
        <f>_xlfn.XLOOKUP($P125,'Raw-Restauarants'!$A:$A,'Raw-Restauarants'!$C:$C)</f>
        <v>Cuernavaca</v>
      </c>
      <c r="T125" s="10" t="str">
        <f>IFERROR(_xlfn.XLOOKUP(P125,'Table for cuisine count'!K:K,'Table for cuisine count'!L:L),"not specified")</f>
        <v>not specified</v>
      </c>
      <c r="U125" s="10" t="str" cm="1">
        <f t="array" ref="U125:Z125">_xlfn.XLOOKUP($P125,'Raw-Restauarants'!$A:$A,'Raw-Restauarants'!$I:$N)</f>
        <v>Wine &amp; Beer</v>
      </c>
      <c r="V125" s="10" t="str">
        <v>Smoking Section</v>
      </c>
      <c r="W125" s="10" t="str">
        <v>High</v>
      </c>
      <c r="X125" s="10" t="str">
        <v>No</v>
      </c>
      <c r="Y125" s="10" t="str">
        <v>Closed</v>
      </c>
      <c r="Z125" s="10" t="str">
        <v>Yes</v>
      </c>
      <c r="AA125" s="10">
        <v>1</v>
      </c>
      <c r="AB125" s="10">
        <v>2</v>
      </c>
      <c r="AC125" s="10">
        <v>1</v>
      </c>
      <c r="AD125" s="10" t="str" cm="1">
        <f t="array" ref="AD125">_xlfn.IFNA(_xlfn.IFS(AND(AA125=2,AB125=2,AC125=2),W125),"not_highest_rated")</f>
        <v>not_highest_rated</v>
      </c>
      <c r="AE125" s="64">
        <f t="shared" si="4"/>
        <v>2</v>
      </c>
    </row>
    <row r="126" spans="1:31" x14ac:dyDescent="0.25">
      <c r="A126" s="63" t="s">
        <v>172</v>
      </c>
      <c r="B126" s="10">
        <f>VLOOKUP(A126,'Table for cuisine count'!$E$2:$F$139,2)</f>
        <v>1</v>
      </c>
      <c r="C126" s="10" t="str" cm="1">
        <f t="array" ref="C126:O126">_xlfn.XLOOKUP($A126,'Raw-consumers'!$A:$A,'Raw-consumers'!B:N)</f>
        <v>Jiutepec</v>
      </c>
      <c r="D126" s="10" t="str">
        <v>Morelos</v>
      </c>
      <c r="E126" s="10" t="str">
        <v>Mexico</v>
      </c>
      <c r="F126" s="10">
        <v>18.886697999999999</v>
      </c>
      <c r="G126" s="10">
        <v>-99.114979000000005</v>
      </c>
      <c r="H126" s="10" t="str">
        <v>No</v>
      </c>
      <c r="I126" s="10" t="str">
        <v>Abstemious</v>
      </c>
      <c r="J126" s="10" t="str">
        <v>Car</v>
      </c>
      <c r="K126" s="10" t="str">
        <v>Single</v>
      </c>
      <c r="L126" s="10" t="str">
        <v>Independent</v>
      </c>
      <c r="M126" s="10">
        <v>21</v>
      </c>
      <c r="N126" s="10" t="str">
        <v>Student</v>
      </c>
      <c r="O126" s="10" t="str">
        <v>Medium</v>
      </c>
      <c r="P126" s="10">
        <v>135019</v>
      </c>
      <c r="Q126" s="10" t="str">
        <f>IFERROR(_xlfn.XLOOKUP('Final Table'!$P126,'Raw-restaurant_cuisines'!A:A,'Raw-restaurant_cuisines'!B:B),"not specified")</f>
        <v>Bar</v>
      </c>
      <c r="R126" s="10" t="str">
        <f>_xlfn.XLOOKUP($P126,'Raw-Restauarants'!$A:$A,'Raw-Restauarants'!B:B)</f>
        <v>Restaurant Bar Coty Y Pablo</v>
      </c>
      <c r="S126" s="10" t="str">
        <f>_xlfn.XLOOKUP($P126,'Raw-Restauarants'!$A:$A,'Raw-Restauarants'!$C:$C)</f>
        <v>Jiutepec</v>
      </c>
      <c r="T126" s="10">
        <f>IFERROR(_xlfn.XLOOKUP(P126,'Table for cuisine count'!K:K,'Table for cuisine count'!L:L),"not specified")</f>
        <v>1</v>
      </c>
      <c r="U126" s="10" t="str" cm="1">
        <f t="array" ref="U126:Z126">_xlfn.XLOOKUP($P126,'Raw-Restauarants'!$A:$A,'Raw-Restauarants'!$I:$N)</f>
        <v>None</v>
      </c>
      <c r="V126" s="10" t="str">
        <v>No</v>
      </c>
      <c r="W126" s="10" t="str">
        <v>Low</v>
      </c>
      <c r="X126" s="10" t="str">
        <v>No</v>
      </c>
      <c r="Y126" s="10" t="str">
        <v>Closed</v>
      </c>
      <c r="Z126" s="10" t="str">
        <v>None</v>
      </c>
      <c r="AA126" s="10">
        <v>1</v>
      </c>
      <c r="AB126" s="10">
        <v>2</v>
      </c>
      <c r="AC126" s="10">
        <v>0</v>
      </c>
      <c r="AD126" s="10" t="str" cm="1">
        <f t="array" ref="AD126">_xlfn.IFNA(_xlfn.IFS(AND(AA126=2,AB126=2,AC126=2),W126),"not_highest_rated")</f>
        <v>not_highest_rated</v>
      </c>
      <c r="AE126" s="64">
        <f t="shared" si="4"/>
        <v>2</v>
      </c>
    </row>
    <row r="127" spans="1:31" x14ac:dyDescent="0.25">
      <c r="A127" s="63" t="s">
        <v>157</v>
      </c>
      <c r="B127" s="10">
        <f>VLOOKUP(A127,'Table for cuisine count'!$E$2:$F$139,2)</f>
        <v>1</v>
      </c>
      <c r="C127" s="10" t="str" cm="1">
        <f t="array" ref="C127:O127">_xlfn.XLOOKUP($A127,'Raw-consumers'!$A:$A,'Raw-consumers'!B:N)</f>
        <v>Cuernavaca</v>
      </c>
      <c r="D127" s="10" t="str">
        <v>Morelos</v>
      </c>
      <c r="E127" s="10" t="str">
        <v>Mexico</v>
      </c>
      <c r="F127" s="10">
        <v>18.940062000000001</v>
      </c>
      <c r="G127" s="10">
        <v>-99.228172000000001</v>
      </c>
      <c r="H127" s="10" t="str">
        <v>Yes</v>
      </c>
      <c r="I127" s="10" t="str">
        <v>Casual Drinker</v>
      </c>
      <c r="J127" s="10" t="str">
        <v>Public</v>
      </c>
      <c r="K127" s="10" t="str">
        <v>Single</v>
      </c>
      <c r="L127" s="10" t="str">
        <v>Independent</v>
      </c>
      <c r="M127" s="10">
        <v>25</v>
      </c>
      <c r="N127" s="10" t="str">
        <v>Student</v>
      </c>
      <c r="O127" s="10" t="str">
        <v>Medium</v>
      </c>
      <c r="P127" s="10">
        <v>134987</v>
      </c>
      <c r="Q127" s="10" t="str">
        <f>IFERROR(_xlfn.XLOOKUP('Final Table'!$P127,'Raw-restaurant_cuisines'!A:A,'Raw-restaurant_cuisines'!B:B),"not specified")</f>
        <v>not specified</v>
      </c>
      <c r="R127" s="10" t="str">
        <f>_xlfn.XLOOKUP($P127,'Raw-Restauarants'!$A:$A,'Raw-Restauarants'!B:B)</f>
        <v>Chilis Cuernavaca</v>
      </c>
      <c r="S127" s="10" t="str">
        <f>_xlfn.XLOOKUP($P127,'Raw-Restauarants'!$A:$A,'Raw-Restauarants'!$C:$C)</f>
        <v>Cuernavaca</v>
      </c>
      <c r="T127" s="10" t="str">
        <f>IFERROR(_xlfn.XLOOKUP(P127,'Table for cuisine count'!K:K,'Table for cuisine count'!L:L),"not specified")</f>
        <v>not specified</v>
      </c>
      <c r="U127" s="10" t="str" cm="1">
        <f t="array" ref="U127:Z127">_xlfn.XLOOKUP($P127,'Raw-Restauarants'!$A:$A,'Raw-Restauarants'!$I:$N)</f>
        <v>Wine &amp; Beer</v>
      </c>
      <c r="V127" s="10" t="str">
        <v>No</v>
      </c>
      <c r="W127" s="10" t="str">
        <v>Medium</v>
      </c>
      <c r="X127" s="10" t="str">
        <v>No</v>
      </c>
      <c r="Y127" s="10" t="str">
        <v>Closed</v>
      </c>
      <c r="Z127" s="10" t="str">
        <v>None</v>
      </c>
      <c r="AA127" s="10">
        <v>0</v>
      </c>
      <c r="AB127" s="10">
        <v>0</v>
      </c>
      <c r="AC127" s="10">
        <v>0</v>
      </c>
      <c r="AD127" s="10" t="str" cm="1">
        <f t="array" ref="AD127">_xlfn.IFNA(_xlfn.IFS(AND(AA127=2,AB127=2,AC127=2),W127),"not_highest_rated")</f>
        <v>not_highest_rated</v>
      </c>
      <c r="AE127" s="64">
        <f t="shared" si="4"/>
        <v>2</v>
      </c>
    </row>
    <row r="128" spans="1:31" x14ac:dyDescent="0.25">
      <c r="A128" s="63" t="s">
        <v>111</v>
      </c>
      <c r="B128" s="10">
        <f>VLOOKUP(A128,'Table for cuisine count'!$E$2:$F$139,2)</f>
        <v>1</v>
      </c>
      <c r="C128" s="10" t="str" cm="1">
        <f t="array" ref="C128:O128">_xlfn.XLOOKUP($A128,'Raw-consumers'!$A:$A,'Raw-consumers'!B:N)</f>
        <v>Cuernavaca</v>
      </c>
      <c r="D128" s="10" t="str">
        <v>Morelos</v>
      </c>
      <c r="E128" s="10" t="str">
        <v>Mexico</v>
      </c>
      <c r="F128" s="10">
        <v>18.868259999999999</v>
      </c>
      <c r="G128" s="10">
        <v>-99.212033000000005</v>
      </c>
      <c r="H128" s="10" t="str">
        <v>No</v>
      </c>
      <c r="I128" s="10" t="str">
        <v>Casual Drinker</v>
      </c>
      <c r="J128" s="10" t="str">
        <v>Public</v>
      </c>
      <c r="K128" s="10" t="str">
        <v>Single</v>
      </c>
      <c r="L128" s="10" t="str">
        <v>Independent</v>
      </c>
      <c r="M128" s="10">
        <v>28</v>
      </c>
      <c r="N128" s="10" t="str">
        <v>Student</v>
      </c>
      <c r="O128" s="10" t="str">
        <v>Medium</v>
      </c>
      <c r="P128" s="10">
        <v>135016</v>
      </c>
      <c r="Q128" s="10" t="str">
        <f>IFERROR(_xlfn.XLOOKUP('Final Table'!$P128,'Raw-restaurant_cuisines'!A:A,'Raw-restaurant_cuisines'!B:B),"not specified")</f>
        <v>not specified</v>
      </c>
      <c r="R128" s="10" t="str">
        <f>_xlfn.XLOOKUP($P128,'Raw-Restauarants'!$A:$A,'Raw-Restauarants'!B:B)</f>
        <v>Arrachela Grill</v>
      </c>
      <c r="S128" s="10" t="str">
        <f>_xlfn.XLOOKUP($P128,'Raw-Restauarants'!$A:$A,'Raw-Restauarants'!$C:$C)</f>
        <v>Cuernavaca</v>
      </c>
      <c r="T128" s="10" t="str">
        <f>IFERROR(_xlfn.XLOOKUP(P128,'Table for cuisine count'!K:K,'Table for cuisine count'!L:L),"not specified")</f>
        <v>not specified</v>
      </c>
      <c r="U128" s="10" t="str" cm="1">
        <f t="array" ref="U128:Z128">_xlfn.XLOOKUP($P128,'Raw-Restauarants'!$A:$A,'Raw-Restauarants'!$I:$N)</f>
        <v>None</v>
      </c>
      <c r="V128" s="10" t="str">
        <v>No</v>
      </c>
      <c r="W128" s="10" t="str">
        <v>Medium</v>
      </c>
      <c r="X128" s="10" t="str">
        <v>No</v>
      </c>
      <c r="Y128" s="10" t="str">
        <v>Closed</v>
      </c>
      <c r="Z128" s="10" t="str">
        <v>None</v>
      </c>
      <c r="AA128" s="10">
        <v>1</v>
      </c>
      <c r="AB128" s="10">
        <v>2</v>
      </c>
      <c r="AC128" s="10">
        <v>2</v>
      </c>
      <c r="AD128" s="10" t="str" cm="1">
        <f t="array" ref="AD128">_xlfn.IFNA(_xlfn.IFS(AND(AA128=2,AB128=2,AC128=2),W128),"not_highest_rated")</f>
        <v>not_highest_rated</v>
      </c>
      <c r="AE128" s="64">
        <f t="shared" si="4"/>
        <v>2</v>
      </c>
    </row>
    <row r="129" spans="1:31" x14ac:dyDescent="0.25">
      <c r="A129" s="63" t="s">
        <v>111</v>
      </c>
      <c r="B129" s="10">
        <f>VLOOKUP(A129,'Table for cuisine count'!$E$2:$F$139,2)</f>
        <v>1</v>
      </c>
      <c r="C129" s="10" t="str" cm="1">
        <f t="array" ref="C129:O129">_xlfn.XLOOKUP($A129,'Raw-consumers'!$A:$A,'Raw-consumers'!B:N)</f>
        <v>Cuernavaca</v>
      </c>
      <c r="D129" s="10" t="str">
        <v>Morelos</v>
      </c>
      <c r="E129" s="10" t="str">
        <v>Mexico</v>
      </c>
      <c r="F129" s="10">
        <v>18.868259999999999</v>
      </c>
      <c r="G129" s="10">
        <v>-99.212033000000005</v>
      </c>
      <c r="H129" s="10" t="str">
        <v>No</v>
      </c>
      <c r="I129" s="10" t="str">
        <v>Casual Drinker</v>
      </c>
      <c r="J129" s="10" t="str">
        <v>Public</v>
      </c>
      <c r="K129" s="10" t="str">
        <v>Single</v>
      </c>
      <c r="L129" s="10" t="str">
        <v>Independent</v>
      </c>
      <c r="M129" s="10">
        <v>28</v>
      </c>
      <c r="N129" s="10" t="str">
        <v>Student</v>
      </c>
      <c r="O129" s="10" t="str">
        <v>Medium</v>
      </c>
      <c r="P129" s="10">
        <v>132773</v>
      </c>
      <c r="Q129" s="10" t="str">
        <f>IFERROR(_xlfn.XLOOKUP('Final Table'!$P129,'Raw-restaurant_cuisines'!A:A,'Raw-restaurant_cuisines'!B:B),"not specified")</f>
        <v>Family</v>
      </c>
      <c r="R129" s="10" t="str">
        <f>_xlfn.XLOOKUP($P129,'Raw-Restauarants'!$A:$A,'Raw-Restauarants'!B:B)</f>
        <v>El Cotorreo</v>
      </c>
      <c r="S129" s="10" t="str">
        <f>_xlfn.XLOOKUP($P129,'Raw-Restauarants'!$A:$A,'Raw-Restauarants'!$C:$C)</f>
        <v>Cuernavaca</v>
      </c>
      <c r="T129" s="10">
        <f>IFERROR(_xlfn.XLOOKUP(P129,'Table for cuisine count'!K:K,'Table for cuisine count'!L:L),"not specified")</f>
        <v>2</v>
      </c>
      <c r="U129" s="10" t="str" cm="1">
        <f t="array" ref="U129:Z129">_xlfn.XLOOKUP($P129,'Raw-Restauarants'!$A:$A,'Raw-Restauarants'!$I:$N)</f>
        <v>Wine &amp; Beer</v>
      </c>
      <c r="V129" s="10" t="str">
        <v>Yes</v>
      </c>
      <c r="W129" s="10" t="str">
        <v>Low</v>
      </c>
      <c r="X129" s="10" t="str">
        <v>No</v>
      </c>
      <c r="Y129" s="10" t="str">
        <v>Open</v>
      </c>
      <c r="Z129" s="10" t="str">
        <v>None</v>
      </c>
      <c r="AA129" s="10">
        <v>2</v>
      </c>
      <c r="AB129" s="10">
        <v>1</v>
      </c>
      <c r="AC129" s="10">
        <v>2</v>
      </c>
      <c r="AD129" s="10" t="str" cm="1">
        <f t="array" ref="AD129">_xlfn.IFNA(_xlfn.IFS(AND(AA129=2,AB129=2,AC129=2),W129),"not_highest_rated")</f>
        <v>not_highest_rated</v>
      </c>
      <c r="AE129" s="64">
        <f t="shared" si="4"/>
        <v>2</v>
      </c>
    </row>
    <row r="130" spans="1:31" x14ac:dyDescent="0.25">
      <c r="A130" s="63" t="s">
        <v>111</v>
      </c>
      <c r="B130" s="10">
        <f>VLOOKUP(A130,'Table for cuisine count'!$E$2:$F$139,2)</f>
        <v>1</v>
      </c>
      <c r="C130" s="10" t="str" cm="1">
        <f t="array" ref="C130:O130">_xlfn.XLOOKUP($A130,'Raw-consumers'!$A:$A,'Raw-consumers'!B:N)</f>
        <v>Cuernavaca</v>
      </c>
      <c r="D130" s="10" t="str">
        <v>Morelos</v>
      </c>
      <c r="E130" s="10" t="str">
        <v>Mexico</v>
      </c>
      <c r="F130" s="10">
        <v>18.868259999999999</v>
      </c>
      <c r="G130" s="10">
        <v>-99.212033000000005</v>
      </c>
      <c r="H130" s="10" t="str">
        <v>No</v>
      </c>
      <c r="I130" s="10" t="str">
        <v>Casual Drinker</v>
      </c>
      <c r="J130" s="10" t="str">
        <v>Public</v>
      </c>
      <c r="K130" s="10" t="str">
        <v>Single</v>
      </c>
      <c r="L130" s="10" t="str">
        <v>Independent</v>
      </c>
      <c r="M130" s="10">
        <v>28</v>
      </c>
      <c r="N130" s="10" t="str">
        <v>Student</v>
      </c>
      <c r="O130" s="10" t="str">
        <v>Medium</v>
      </c>
      <c r="P130" s="10">
        <v>135088</v>
      </c>
      <c r="Q130" s="10" t="str">
        <f>IFERROR(_xlfn.XLOOKUP('Final Table'!$P130,'Raw-restaurant_cuisines'!A:A,'Raw-restaurant_cuisines'!B:B),"not specified")</f>
        <v>Cafeteria</v>
      </c>
      <c r="R130" s="10" t="str">
        <f>_xlfn.XLOOKUP($P130,'Raw-Restauarants'!$A:$A,'Raw-Restauarants'!B:B)</f>
        <v>Cafeteria Cenidet</v>
      </c>
      <c r="S130" s="10" t="str">
        <f>_xlfn.XLOOKUP($P130,'Raw-Restauarants'!$A:$A,'Raw-Restauarants'!$C:$C)</f>
        <v>Cuernavaca</v>
      </c>
      <c r="T130" s="10">
        <f>IFERROR(_xlfn.XLOOKUP(P130,'Table for cuisine count'!K:K,'Table for cuisine count'!L:L),"not specified")</f>
        <v>1</v>
      </c>
      <c r="U130" s="10" t="str" cm="1">
        <f t="array" ref="U130:Z130">_xlfn.XLOOKUP($P130,'Raw-Restauarants'!$A:$A,'Raw-Restauarants'!$I:$N)</f>
        <v>None</v>
      </c>
      <c r="V130" s="10" t="str">
        <v>No</v>
      </c>
      <c r="W130" s="10" t="str">
        <v>Low</v>
      </c>
      <c r="X130" s="10" t="str">
        <v>No</v>
      </c>
      <c r="Y130" s="10" t="str">
        <v>Closed</v>
      </c>
      <c r="Z130" s="10" t="str">
        <v>Public</v>
      </c>
      <c r="AA130" s="10">
        <v>0</v>
      </c>
      <c r="AB130" s="10">
        <v>1</v>
      </c>
      <c r="AC130" s="10">
        <v>0</v>
      </c>
      <c r="AD130" s="10" t="str" cm="1">
        <f t="array" ref="AD130">_xlfn.IFNA(_xlfn.IFS(AND(AA130=2,AB130=2,AC130=2),W130),"not_highest_rated")</f>
        <v>not_highest_rated</v>
      </c>
      <c r="AE130" s="64">
        <f t="shared" si="4"/>
        <v>2</v>
      </c>
    </row>
    <row r="131" spans="1:31" x14ac:dyDescent="0.25">
      <c r="A131" s="63" t="s">
        <v>62</v>
      </c>
      <c r="B131" s="10">
        <f>VLOOKUP(A131,'Table for cuisine count'!$E$2:$F$139,2)</f>
        <v>1</v>
      </c>
      <c r="C131" s="10" t="str" cm="1">
        <f t="array" ref="C131:O131">_xlfn.XLOOKUP($A131,'Raw-consumers'!$A:$A,'Raw-consumers'!B:N)</f>
        <v>Ciudad Victoria</v>
      </c>
      <c r="D131" s="10" t="str">
        <v>Tamaulipas</v>
      </c>
      <c r="E131" s="10" t="str">
        <v>Mexico</v>
      </c>
      <c r="F131" s="10">
        <v>23.733000000000001</v>
      </c>
      <c r="G131" s="10">
        <v>-99.132999999999996</v>
      </c>
      <c r="H131" s="10" t="str">
        <v>No</v>
      </c>
      <c r="I131" s="10" t="str">
        <v>Abstemious</v>
      </c>
      <c r="J131" s="10" t="str">
        <v>Public</v>
      </c>
      <c r="K131" s="10" t="str">
        <v>Single</v>
      </c>
      <c r="L131" s="10" t="str">
        <v>Independent</v>
      </c>
      <c r="M131" s="10">
        <v>23</v>
      </c>
      <c r="N131" s="10" t="str">
        <v>Student</v>
      </c>
      <c r="O131" s="10" t="str">
        <v>Medium</v>
      </c>
      <c r="P131" s="10">
        <v>132561</v>
      </c>
      <c r="Q131" s="10" t="str">
        <f>IFERROR(_xlfn.XLOOKUP('Final Table'!$P131,'Raw-restaurant_cuisines'!A:A,'Raw-restaurant_cuisines'!B:B),"not specified")</f>
        <v>not specified</v>
      </c>
      <c r="R131" s="10" t="str">
        <f>_xlfn.XLOOKUP($P131,'Raw-Restauarants'!$A:$A,'Raw-Restauarants'!B:B)</f>
        <v>Cafe Ambar</v>
      </c>
      <c r="S131" s="10" t="str">
        <f>_xlfn.XLOOKUP($P131,'Raw-Restauarants'!$A:$A,'Raw-Restauarants'!$C:$C)</f>
        <v>Ciudad Victoria</v>
      </c>
      <c r="T131" s="10" t="str">
        <f>IFERROR(_xlfn.XLOOKUP(P131,'Table for cuisine count'!K:K,'Table for cuisine count'!L:L),"not specified")</f>
        <v>not specified</v>
      </c>
      <c r="U131" s="10" t="str" cm="1">
        <f t="array" ref="U131:Z131">_xlfn.XLOOKUP($P131,'Raw-Restauarants'!$A:$A,'Raw-Restauarants'!$I:$N)</f>
        <v>None</v>
      </c>
      <c r="V131" s="10" t="str">
        <v>No</v>
      </c>
      <c r="W131" s="10" t="str">
        <v>Low</v>
      </c>
      <c r="X131" s="10" t="str">
        <v>No</v>
      </c>
      <c r="Y131" s="10" t="str">
        <v>Closed</v>
      </c>
      <c r="Z131" s="10" t="str">
        <v>None</v>
      </c>
      <c r="AA131" s="10">
        <v>1</v>
      </c>
      <c r="AB131" s="10">
        <v>1</v>
      </c>
      <c r="AC131" s="10">
        <v>1</v>
      </c>
      <c r="AD131" s="10" t="str" cm="1">
        <f t="array" ref="AD131">_xlfn.IFNA(_xlfn.IFS(AND(AA131=2,AB131=2,AC131=2),W131),"not_highest_rated")</f>
        <v>not_highest_rated</v>
      </c>
      <c r="AE131" s="64">
        <f t="shared" si="4"/>
        <v>2</v>
      </c>
    </row>
    <row r="132" spans="1:31" x14ac:dyDescent="0.25">
      <c r="A132" s="63" t="s">
        <v>62</v>
      </c>
      <c r="B132" s="10">
        <f>VLOOKUP(A132,'Table for cuisine count'!$E$2:$F$139,2)</f>
        <v>1</v>
      </c>
      <c r="C132" s="10" t="str" cm="1">
        <f t="array" ref="C132:O132">_xlfn.XLOOKUP($A132,'Raw-consumers'!$A:$A,'Raw-consumers'!B:N)</f>
        <v>Ciudad Victoria</v>
      </c>
      <c r="D132" s="10" t="str">
        <v>Tamaulipas</v>
      </c>
      <c r="E132" s="10" t="str">
        <v>Mexico</v>
      </c>
      <c r="F132" s="10">
        <v>23.733000000000001</v>
      </c>
      <c r="G132" s="10">
        <v>-99.132999999999996</v>
      </c>
      <c r="H132" s="10" t="str">
        <v>No</v>
      </c>
      <c r="I132" s="10" t="str">
        <v>Abstemious</v>
      </c>
      <c r="J132" s="10" t="str">
        <v>Public</v>
      </c>
      <c r="K132" s="10" t="str">
        <v>Single</v>
      </c>
      <c r="L132" s="10" t="str">
        <v>Independent</v>
      </c>
      <c r="M132" s="10">
        <v>23</v>
      </c>
      <c r="N132" s="10" t="str">
        <v>Student</v>
      </c>
      <c r="O132" s="10" t="str">
        <v>Medium</v>
      </c>
      <c r="P132" s="10">
        <v>132706</v>
      </c>
      <c r="Q132" s="10" t="str">
        <f>IFERROR(_xlfn.XLOOKUP('Final Table'!$P132,'Raw-restaurant_cuisines'!A:A,'Raw-restaurant_cuisines'!B:B),"not specified")</f>
        <v>Mexican</v>
      </c>
      <c r="R132" s="10" t="str">
        <f>_xlfn.XLOOKUP($P132,'Raw-Restauarants'!$A:$A,'Raw-Restauarants'!B:B)</f>
        <v>Gorditas Dona Tota</v>
      </c>
      <c r="S132" s="10" t="str">
        <f>_xlfn.XLOOKUP($P132,'Raw-Restauarants'!$A:$A,'Raw-Restauarants'!$C:$C)</f>
        <v>Ciudad Victoria</v>
      </c>
      <c r="T132" s="10">
        <f>IFERROR(_xlfn.XLOOKUP(P132,'Table for cuisine count'!K:K,'Table for cuisine count'!L:L),"not specified")</f>
        <v>1</v>
      </c>
      <c r="U132" s="10" t="str" cm="1">
        <f t="array" ref="U132:Z132">_xlfn.XLOOKUP($P132,'Raw-Restauarants'!$A:$A,'Raw-Restauarants'!$I:$N)</f>
        <v>None</v>
      </c>
      <c r="V132" s="10" t="str">
        <v>No</v>
      </c>
      <c r="W132" s="10" t="str">
        <v>Medium</v>
      </c>
      <c r="X132" s="10" t="str">
        <v>Yes</v>
      </c>
      <c r="Y132" s="10" t="str">
        <v>Closed</v>
      </c>
      <c r="Z132" s="10" t="str">
        <v>Public</v>
      </c>
      <c r="AA132" s="10">
        <v>0</v>
      </c>
      <c r="AB132" s="10">
        <v>2</v>
      </c>
      <c r="AC132" s="10">
        <v>0</v>
      </c>
      <c r="AD132" s="10" t="str" cm="1">
        <f t="array" ref="AD132">_xlfn.IFNA(_xlfn.IFS(AND(AA132=2,AB132=2,AC132=2),W132),"not_highest_rated")</f>
        <v>not_highest_rated</v>
      </c>
      <c r="AE132" s="64">
        <f t="shared" si="4"/>
        <v>2</v>
      </c>
    </row>
    <row r="133" spans="1:31" x14ac:dyDescent="0.25">
      <c r="A133" s="63" t="s">
        <v>62</v>
      </c>
      <c r="B133" s="10">
        <f>VLOOKUP(A133,'Table for cuisine count'!$E$2:$F$139,2)</f>
        <v>1</v>
      </c>
      <c r="C133" s="10" t="str" cm="1">
        <f t="array" ref="C133:O133">_xlfn.XLOOKUP($A133,'Raw-consumers'!$A:$A,'Raw-consumers'!B:N)</f>
        <v>Ciudad Victoria</v>
      </c>
      <c r="D133" s="10" t="str">
        <v>Tamaulipas</v>
      </c>
      <c r="E133" s="10" t="str">
        <v>Mexico</v>
      </c>
      <c r="F133" s="10">
        <v>23.733000000000001</v>
      </c>
      <c r="G133" s="10">
        <v>-99.132999999999996</v>
      </c>
      <c r="H133" s="10" t="str">
        <v>No</v>
      </c>
      <c r="I133" s="10" t="str">
        <v>Abstemious</v>
      </c>
      <c r="J133" s="10" t="str">
        <v>Public</v>
      </c>
      <c r="K133" s="10" t="str">
        <v>Single</v>
      </c>
      <c r="L133" s="10" t="str">
        <v>Independent</v>
      </c>
      <c r="M133" s="10">
        <v>23</v>
      </c>
      <c r="N133" s="10" t="str">
        <v>Student</v>
      </c>
      <c r="O133" s="10" t="str">
        <v>Medium</v>
      </c>
      <c r="P133" s="10">
        <v>132654</v>
      </c>
      <c r="Q133" s="10" t="str">
        <f>IFERROR(_xlfn.XLOOKUP('Final Table'!$P133,'Raw-restaurant_cuisines'!A:A,'Raw-restaurant_cuisines'!B:B),"not specified")</f>
        <v>not specified</v>
      </c>
      <c r="R133" s="10" t="str">
        <f>_xlfn.XLOOKUP($P133,'Raw-Restauarants'!$A:$A,'Raw-Restauarants'!B:B)</f>
        <v>Carnitas Mata  Calle 16 de Septiembre</v>
      </c>
      <c r="S133" s="10" t="str">
        <f>_xlfn.XLOOKUP($P133,'Raw-Restauarants'!$A:$A,'Raw-Restauarants'!$C:$C)</f>
        <v>Ciudad Victoria</v>
      </c>
      <c r="T133" s="10" t="str">
        <f>IFERROR(_xlfn.XLOOKUP(P133,'Table for cuisine count'!K:K,'Table for cuisine count'!L:L),"not specified")</f>
        <v>not specified</v>
      </c>
      <c r="U133" s="10" t="str" cm="1">
        <f t="array" ref="U133:Z133">_xlfn.XLOOKUP($P133,'Raw-Restauarants'!$A:$A,'Raw-Restauarants'!$I:$N)</f>
        <v>None</v>
      </c>
      <c r="V133" s="10" t="str">
        <v>No</v>
      </c>
      <c r="W133" s="10" t="str">
        <v>Low</v>
      </c>
      <c r="X133" s="10" t="str">
        <v>No</v>
      </c>
      <c r="Y133" s="10" t="str">
        <v>Closed</v>
      </c>
      <c r="Z133" s="10" t="str">
        <v>None</v>
      </c>
      <c r="AA133" s="10">
        <v>0</v>
      </c>
      <c r="AB133" s="10">
        <v>0</v>
      </c>
      <c r="AC133" s="10">
        <v>0</v>
      </c>
      <c r="AD133" s="10" t="str" cm="1">
        <f t="array" ref="AD133">_xlfn.IFNA(_xlfn.IFS(AND(AA133=2,AB133=2,AC133=2),W133),"not_highest_rated")</f>
        <v>not_highest_rated</v>
      </c>
      <c r="AE133" s="64">
        <f t="shared" si="4"/>
        <v>2</v>
      </c>
    </row>
    <row r="134" spans="1:31" x14ac:dyDescent="0.25">
      <c r="A134" s="63" t="s">
        <v>62</v>
      </c>
      <c r="B134" s="10">
        <f>VLOOKUP(A134,'Table for cuisine count'!$E$2:$F$139,2)</f>
        <v>1</v>
      </c>
      <c r="C134" s="10" t="str" cm="1">
        <f t="array" ref="C134:O134">_xlfn.XLOOKUP($A134,'Raw-consumers'!$A:$A,'Raw-consumers'!B:N)</f>
        <v>Ciudad Victoria</v>
      </c>
      <c r="D134" s="10" t="str">
        <v>Tamaulipas</v>
      </c>
      <c r="E134" s="10" t="str">
        <v>Mexico</v>
      </c>
      <c r="F134" s="10">
        <v>23.733000000000001</v>
      </c>
      <c r="G134" s="10">
        <v>-99.132999999999996</v>
      </c>
      <c r="H134" s="10" t="str">
        <v>No</v>
      </c>
      <c r="I134" s="10" t="str">
        <v>Abstemious</v>
      </c>
      <c r="J134" s="10" t="str">
        <v>Public</v>
      </c>
      <c r="K134" s="10" t="str">
        <v>Single</v>
      </c>
      <c r="L134" s="10" t="str">
        <v>Independent</v>
      </c>
      <c r="M134" s="10">
        <v>23</v>
      </c>
      <c r="N134" s="10" t="str">
        <v>Student</v>
      </c>
      <c r="O134" s="10" t="str">
        <v>Medium</v>
      </c>
      <c r="P134" s="10">
        <v>132665</v>
      </c>
      <c r="Q134" s="10" t="str">
        <f>IFERROR(_xlfn.XLOOKUP('Final Table'!$P134,'Raw-restaurant_cuisines'!A:A,'Raw-restaurant_cuisines'!B:B),"not specified")</f>
        <v>Mexican</v>
      </c>
      <c r="R134" s="10" t="str">
        <f>_xlfn.XLOOKUP($P134,'Raw-Restauarants'!$A:$A,'Raw-Restauarants'!B:B)</f>
        <v>Tacos Correcaminos</v>
      </c>
      <c r="S134" s="10" t="str">
        <f>_xlfn.XLOOKUP($P134,'Raw-Restauarants'!$A:$A,'Raw-Restauarants'!$C:$C)</f>
        <v>Ciudad Victoria</v>
      </c>
      <c r="T134" s="10">
        <f>IFERROR(_xlfn.XLOOKUP(P134,'Table for cuisine count'!K:K,'Table for cuisine count'!L:L),"not specified")</f>
        <v>1</v>
      </c>
      <c r="U134" s="10" t="str" cm="1">
        <f t="array" ref="U134:Z134">_xlfn.XLOOKUP($P134,'Raw-Restauarants'!$A:$A,'Raw-Restauarants'!$I:$N)</f>
        <v>None</v>
      </c>
      <c r="V134" s="10" t="str">
        <v>No</v>
      </c>
      <c r="W134" s="10" t="str">
        <v>Low</v>
      </c>
      <c r="X134" s="10" t="str">
        <v>No</v>
      </c>
      <c r="Y134" s="10" t="str">
        <v>Closed</v>
      </c>
      <c r="Z134" s="10" t="str">
        <v>None</v>
      </c>
      <c r="AA134" s="10">
        <v>2</v>
      </c>
      <c r="AB134" s="10">
        <v>2</v>
      </c>
      <c r="AC134" s="10">
        <v>2</v>
      </c>
      <c r="AD134" s="10" t="str" cm="1">
        <f t="array" ref="AD134">_xlfn.IFNA(_xlfn.IFS(AND(AA134=2,AB134=2,AC134=2),W134),"not_highest_rated")</f>
        <v>Low</v>
      </c>
      <c r="AE134" s="64">
        <f t="shared" ref="AE134:AE197" si="5">IF(AND(N134="Student",O134="Low"),1,IF(AND(N134="Student",O134="Medium"),2,IF(AND(N134="Student",O134="High"),3,IF(AND(N134="Unemployed",O134="Low"),4,IF(AND(N134="Unemployed",O134="Medium"),5,IF(AND(N134="Unemployed",O134="High"),6,IF(AND(N134="Employed",O134="Low"),7,IF(AND(N134="Employed",O134="Medium"),8,IF(AND(N134="Employed",O134="High"),9,"others")))))))))</f>
        <v>2</v>
      </c>
    </row>
    <row r="135" spans="1:31" x14ac:dyDescent="0.25">
      <c r="A135" s="63" t="s">
        <v>59</v>
      </c>
      <c r="B135" s="10">
        <f>VLOOKUP(A135,'Table for cuisine count'!$E$2:$F$139,2)</f>
        <v>1</v>
      </c>
      <c r="C135" s="10" t="str" cm="1">
        <f t="array" ref="C135:O135">_xlfn.XLOOKUP($A135,'Raw-consumers'!$A:$A,'Raw-consumers'!B:N)</f>
        <v>Ciudad Victoria</v>
      </c>
      <c r="D135" s="10" t="str">
        <v>Tamaulipas</v>
      </c>
      <c r="E135" s="10" t="str">
        <v>Mexico</v>
      </c>
      <c r="F135" s="10">
        <v>23.752942999999998</v>
      </c>
      <c r="G135" s="10">
        <v>-99.166589000000002</v>
      </c>
      <c r="H135" s="10" t="str">
        <v>No</v>
      </c>
      <c r="I135" s="10" t="str">
        <v>Casual Drinker</v>
      </c>
      <c r="J135" s="10" t="str">
        <v>Car</v>
      </c>
      <c r="K135" s="10" t="str">
        <v>Single</v>
      </c>
      <c r="L135" s="10" t="str">
        <v>Independent</v>
      </c>
      <c r="M135" s="10">
        <v>24</v>
      </c>
      <c r="N135" s="10" t="str">
        <v>Student</v>
      </c>
      <c r="O135" s="10" t="str">
        <v>Low</v>
      </c>
      <c r="P135" s="10">
        <v>132740</v>
      </c>
      <c r="Q135" s="10" t="str">
        <f>IFERROR(_xlfn.XLOOKUP('Final Table'!$P135,'Raw-restaurant_cuisines'!A:A,'Raw-restaurant_cuisines'!B:B),"not specified")</f>
        <v>Mexican</v>
      </c>
      <c r="R135" s="10" t="str">
        <f>_xlfn.XLOOKUP($P135,'Raw-Restauarants'!$A:$A,'Raw-Restauarants'!B:B)</f>
        <v>Carreton De Flautas Y Migadas</v>
      </c>
      <c r="S135" s="10" t="str">
        <f>_xlfn.XLOOKUP($P135,'Raw-Restauarants'!$A:$A,'Raw-Restauarants'!$C:$C)</f>
        <v>Ciudad Victoria</v>
      </c>
      <c r="T135" s="10">
        <f>IFERROR(_xlfn.XLOOKUP(P135,'Table for cuisine count'!K:K,'Table for cuisine count'!L:L),"not specified")</f>
        <v>1</v>
      </c>
      <c r="U135" s="10" t="str" cm="1">
        <f t="array" ref="U135:Z135">_xlfn.XLOOKUP($P135,'Raw-Restauarants'!$A:$A,'Raw-Restauarants'!$I:$N)</f>
        <v>None</v>
      </c>
      <c r="V135" s="10" t="str">
        <v>Yes</v>
      </c>
      <c r="W135" s="10" t="str">
        <v>Low</v>
      </c>
      <c r="X135" s="10" t="str">
        <v>No</v>
      </c>
      <c r="Y135" s="10" t="str">
        <v>Open</v>
      </c>
      <c r="Z135" s="10" t="str">
        <v>None</v>
      </c>
      <c r="AA135" s="10">
        <v>0</v>
      </c>
      <c r="AB135" s="10">
        <v>0</v>
      </c>
      <c r="AC135" s="10">
        <v>0</v>
      </c>
      <c r="AD135" s="10" t="str" cm="1">
        <f t="array" ref="AD135">_xlfn.IFNA(_xlfn.IFS(AND(AA135=2,AB135=2,AC135=2),W135),"not_highest_rated")</f>
        <v>not_highest_rated</v>
      </c>
      <c r="AE135" s="64">
        <f t="shared" si="5"/>
        <v>1</v>
      </c>
    </row>
    <row r="136" spans="1:31" x14ac:dyDescent="0.25">
      <c r="A136" s="63" t="s">
        <v>59</v>
      </c>
      <c r="B136" s="10">
        <f>VLOOKUP(A136,'Table for cuisine count'!$E$2:$F$139,2)</f>
        <v>1</v>
      </c>
      <c r="C136" s="10" t="str" cm="1">
        <f t="array" ref="C136:O136">_xlfn.XLOOKUP($A136,'Raw-consumers'!$A:$A,'Raw-consumers'!B:N)</f>
        <v>Ciudad Victoria</v>
      </c>
      <c r="D136" s="10" t="str">
        <v>Tamaulipas</v>
      </c>
      <c r="E136" s="10" t="str">
        <v>Mexico</v>
      </c>
      <c r="F136" s="10">
        <v>23.752942999999998</v>
      </c>
      <c r="G136" s="10">
        <v>-99.166589000000002</v>
      </c>
      <c r="H136" s="10" t="str">
        <v>No</v>
      </c>
      <c r="I136" s="10" t="str">
        <v>Casual Drinker</v>
      </c>
      <c r="J136" s="10" t="str">
        <v>Car</v>
      </c>
      <c r="K136" s="10" t="str">
        <v>Single</v>
      </c>
      <c r="L136" s="10" t="str">
        <v>Independent</v>
      </c>
      <c r="M136" s="10">
        <v>24</v>
      </c>
      <c r="N136" s="10" t="str">
        <v>Student</v>
      </c>
      <c r="O136" s="10" t="str">
        <v>Low</v>
      </c>
      <c r="P136" s="10">
        <v>132733</v>
      </c>
      <c r="Q136" s="10" t="str">
        <f>IFERROR(_xlfn.XLOOKUP('Final Table'!$P136,'Raw-restaurant_cuisines'!A:A,'Raw-restaurant_cuisines'!B:B),"not specified")</f>
        <v>Pizzeria</v>
      </c>
      <c r="R136" s="10" t="str">
        <f>_xlfn.XLOOKUP($P136,'Raw-Restauarants'!$A:$A,'Raw-Restauarants'!B:B)</f>
        <v>Little Caesars</v>
      </c>
      <c r="S136" s="10" t="str">
        <f>_xlfn.XLOOKUP($P136,'Raw-Restauarants'!$A:$A,'Raw-Restauarants'!$C:$C)</f>
        <v>Ciudad Victoria</v>
      </c>
      <c r="T136" s="10">
        <f>IFERROR(_xlfn.XLOOKUP(P136,'Table for cuisine count'!K:K,'Table for cuisine count'!L:L),"not specified")</f>
        <v>1</v>
      </c>
      <c r="U136" s="10" t="str" cm="1">
        <f t="array" ref="U136:Z136">_xlfn.XLOOKUP($P136,'Raw-Restauarants'!$A:$A,'Raw-Restauarants'!$I:$N)</f>
        <v>None</v>
      </c>
      <c r="V136" s="10" t="str">
        <v>No</v>
      </c>
      <c r="W136" s="10" t="str">
        <v>Medium</v>
      </c>
      <c r="X136" s="10" t="str">
        <v>Yes</v>
      </c>
      <c r="Y136" s="10" t="str">
        <v>Closed</v>
      </c>
      <c r="Z136" s="10" t="str">
        <v>Yes</v>
      </c>
      <c r="AA136" s="10">
        <v>2</v>
      </c>
      <c r="AB136" s="10">
        <v>2</v>
      </c>
      <c r="AC136" s="10">
        <v>2</v>
      </c>
      <c r="AD136" s="10" t="str" cm="1">
        <f t="array" ref="AD136">_xlfn.IFNA(_xlfn.IFS(AND(AA136=2,AB136=2,AC136=2),W136),"not_highest_rated")</f>
        <v>Medium</v>
      </c>
      <c r="AE136" s="64">
        <f t="shared" si="5"/>
        <v>1</v>
      </c>
    </row>
    <row r="137" spans="1:31" x14ac:dyDescent="0.25">
      <c r="A137" s="63" t="s">
        <v>119</v>
      </c>
      <c r="B137" s="10">
        <f>VLOOKUP(A137,'Table for cuisine count'!$E$2:$F$139,2)</f>
        <v>1</v>
      </c>
      <c r="C137" s="10" t="str" cm="1">
        <f t="array" ref="C137:O137">_xlfn.XLOOKUP($A137,'Raw-consumers'!$A:$A,'Raw-consumers'!B:N)</f>
        <v>Ciudad Victoria</v>
      </c>
      <c r="D137" s="10" t="str">
        <v>Tamaulipas</v>
      </c>
      <c r="E137" s="10" t="str">
        <v>Mexico</v>
      </c>
      <c r="F137" s="10">
        <v>23.743793</v>
      </c>
      <c r="G137" s="10">
        <v>-99.163397000000003</v>
      </c>
      <c r="H137" s="10" t="str">
        <v>Yes</v>
      </c>
      <c r="I137" s="10" t="str">
        <v>Social Drinker</v>
      </c>
      <c r="J137" s="10" t="str">
        <v>Car</v>
      </c>
      <c r="K137" s="10" t="str">
        <v>Single</v>
      </c>
      <c r="L137" s="10" t="str">
        <v>Independent</v>
      </c>
      <c r="M137" s="10">
        <v>25</v>
      </c>
      <c r="N137" s="10" t="str">
        <v>Student</v>
      </c>
      <c r="O137" s="10" t="str">
        <v>Low</v>
      </c>
      <c r="P137" s="10">
        <v>132668</v>
      </c>
      <c r="Q137" s="10" t="str">
        <f>IFERROR(_xlfn.XLOOKUP('Final Table'!$P137,'Raw-restaurant_cuisines'!A:A,'Raw-restaurant_cuisines'!B:B),"not specified")</f>
        <v>Mexican</v>
      </c>
      <c r="R137" s="10" t="str">
        <f>_xlfn.XLOOKUP($P137,'Raw-Restauarants'!$A:$A,'Raw-Restauarants'!B:B)</f>
        <v>Tacos El Guero</v>
      </c>
      <c r="S137" s="10" t="str">
        <f>_xlfn.XLOOKUP($P137,'Raw-Restauarants'!$A:$A,'Raw-Restauarants'!$C:$C)</f>
        <v>Ciudad Victoria</v>
      </c>
      <c r="T137" s="10">
        <f>IFERROR(_xlfn.XLOOKUP(P137,'Table for cuisine count'!K:K,'Table for cuisine count'!L:L),"not specified")</f>
        <v>1</v>
      </c>
      <c r="U137" s="10" t="str" cm="1">
        <f t="array" ref="U137:Z137">_xlfn.XLOOKUP($P137,'Raw-Restauarants'!$A:$A,'Raw-Restauarants'!$I:$N)</f>
        <v>None</v>
      </c>
      <c r="V137" s="10" t="str">
        <v>No</v>
      </c>
      <c r="W137" s="10" t="str">
        <v>Low</v>
      </c>
      <c r="X137" s="10" t="str">
        <v>No</v>
      </c>
      <c r="Y137" s="10" t="str">
        <v>Closed</v>
      </c>
      <c r="Z137" s="10" t="str">
        <v>None</v>
      </c>
      <c r="AA137" s="10">
        <v>1</v>
      </c>
      <c r="AB137" s="10">
        <v>1</v>
      </c>
      <c r="AC137" s="10">
        <v>1</v>
      </c>
      <c r="AD137" s="10" t="str" cm="1">
        <f t="array" ref="AD137">_xlfn.IFNA(_xlfn.IFS(AND(AA137=2,AB137=2,AC137=2),W137),"not_highest_rated")</f>
        <v>not_highest_rated</v>
      </c>
      <c r="AE137" s="64">
        <f t="shared" si="5"/>
        <v>1</v>
      </c>
    </row>
    <row r="138" spans="1:31" x14ac:dyDescent="0.25">
      <c r="A138" s="63" t="s">
        <v>119</v>
      </c>
      <c r="B138" s="10">
        <f>VLOOKUP(A138,'Table for cuisine count'!$E$2:$F$139,2)</f>
        <v>1</v>
      </c>
      <c r="C138" s="10" t="str" cm="1">
        <f t="array" ref="C138:O138">_xlfn.XLOOKUP($A138,'Raw-consumers'!$A:$A,'Raw-consumers'!B:N)</f>
        <v>Ciudad Victoria</v>
      </c>
      <c r="D138" s="10" t="str">
        <v>Tamaulipas</v>
      </c>
      <c r="E138" s="10" t="str">
        <v>Mexico</v>
      </c>
      <c r="F138" s="10">
        <v>23.743793</v>
      </c>
      <c r="G138" s="10">
        <v>-99.163397000000003</v>
      </c>
      <c r="H138" s="10" t="str">
        <v>Yes</v>
      </c>
      <c r="I138" s="10" t="str">
        <v>Social Drinker</v>
      </c>
      <c r="J138" s="10" t="str">
        <v>Car</v>
      </c>
      <c r="K138" s="10" t="str">
        <v>Single</v>
      </c>
      <c r="L138" s="10" t="str">
        <v>Independent</v>
      </c>
      <c r="M138" s="10">
        <v>25</v>
      </c>
      <c r="N138" s="10" t="str">
        <v>Student</v>
      </c>
      <c r="O138" s="10" t="str">
        <v>Low</v>
      </c>
      <c r="P138" s="10">
        <v>132660</v>
      </c>
      <c r="Q138" s="10" t="str">
        <f>IFERROR(_xlfn.XLOOKUP('Final Table'!$P138,'Raw-restaurant_cuisines'!A:A,'Raw-restaurant_cuisines'!B:B),"not specified")</f>
        <v>not specified</v>
      </c>
      <c r="R138" s="10" t="str">
        <f>_xlfn.XLOOKUP($P138,'Raw-Restauarants'!$A:$A,'Raw-Restauarants'!B:B)</f>
        <v>Carnitas Mata Calle Emilio Portes Gil</v>
      </c>
      <c r="S138" s="10" t="str">
        <f>_xlfn.XLOOKUP($P138,'Raw-Restauarants'!$A:$A,'Raw-Restauarants'!$C:$C)</f>
        <v>Ciudad Victoria</v>
      </c>
      <c r="T138" s="10" t="str">
        <f>IFERROR(_xlfn.XLOOKUP(P138,'Table for cuisine count'!K:K,'Table for cuisine count'!L:L),"not specified")</f>
        <v>not specified</v>
      </c>
      <c r="U138" s="10" t="str" cm="1">
        <f t="array" ref="U138:Z138">_xlfn.XLOOKUP($P138,'Raw-Restauarants'!$A:$A,'Raw-Restauarants'!$I:$N)</f>
        <v>None</v>
      </c>
      <c r="V138" s="10" t="str">
        <v>No</v>
      </c>
      <c r="W138" s="10" t="str">
        <v>Low</v>
      </c>
      <c r="X138" s="10" t="str">
        <v>No</v>
      </c>
      <c r="Y138" s="10" t="str">
        <v>Closed</v>
      </c>
      <c r="Z138" s="10" t="str">
        <v>None</v>
      </c>
      <c r="AA138" s="10">
        <v>2</v>
      </c>
      <c r="AB138" s="10">
        <v>2</v>
      </c>
      <c r="AC138" s="10">
        <v>2</v>
      </c>
      <c r="AD138" s="10" t="str" cm="1">
        <f t="array" ref="AD138">_xlfn.IFNA(_xlfn.IFS(AND(AA138=2,AB138=2,AC138=2),W138),"not_highest_rated")</f>
        <v>Low</v>
      </c>
      <c r="AE138" s="64">
        <f t="shared" si="5"/>
        <v>1</v>
      </c>
    </row>
    <row r="139" spans="1:31" x14ac:dyDescent="0.25">
      <c r="A139" s="63" t="s">
        <v>119</v>
      </c>
      <c r="B139" s="10">
        <f>VLOOKUP(A139,'Table for cuisine count'!$E$2:$F$139,2)</f>
        <v>1</v>
      </c>
      <c r="C139" s="10" t="str" cm="1">
        <f t="array" ref="C139:O139">_xlfn.XLOOKUP($A139,'Raw-consumers'!$A:$A,'Raw-consumers'!B:N)</f>
        <v>Ciudad Victoria</v>
      </c>
      <c r="D139" s="10" t="str">
        <v>Tamaulipas</v>
      </c>
      <c r="E139" s="10" t="str">
        <v>Mexico</v>
      </c>
      <c r="F139" s="10">
        <v>23.743793</v>
      </c>
      <c r="G139" s="10">
        <v>-99.163397000000003</v>
      </c>
      <c r="H139" s="10" t="str">
        <v>Yes</v>
      </c>
      <c r="I139" s="10" t="str">
        <v>Social Drinker</v>
      </c>
      <c r="J139" s="10" t="str">
        <v>Car</v>
      </c>
      <c r="K139" s="10" t="str">
        <v>Single</v>
      </c>
      <c r="L139" s="10" t="str">
        <v>Independent</v>
      </c>
      <c r="M139" s="10">
        <v>25</v>
      </c>
      <c r="N139" s="10" t="str">
        <v>Student</v>
      </c>
      <c r="O139" s="10" t="str">
        <v>Low</v>
      </c>
      <c r="P139" s="10">
        <v>132733</v>
      </c>
      <c r="Q139" s="10" t="str">
        <f>IFERROR(_xlfn.XLOOKUP('Final Table'!$P139,'Raw-restaurant_cuisines'!A:A,'Raw-restaurant_cuisines'!B:B),"not specified")</f>
        <v>Pizzeria</v>
      </c>
      <c r="R139" s="10" t="str">
        <f>_xlfn.XLOOKUP($P139,'Raw-Restauarants'!$A:$A,'Raw-Restauarants'!B:B)</f>
        <v>Little Caesars</v>
      </c>
      <c r="S139" s="10" t="str">
        <f>_xlfn.XLOOKUP($P139,'Raw-Restauarants'!$A:$A,'Raw-Restauarants'!$C:$C)</f>
        <v>Ciudad Victoria</v>
      </c>
      <c r="T139" s="10">
        <f>IFERROR(_xlfn.XLOOKUP(P139,'Table for cuisine count'!K:K,'Table for cuisine count'!L:L),"not specified")</f>
        <v>1</v>
      </c>
      <c r="U139" s="10" t="str" cm="1">
        <f t="array" ref="U139:Z139">_xlfn.XLOOKUP($P139,'Raw-Restauarants'!$A:$A,'Raw-Restauarants'!$I:$N)</f>
        <v>None</v>
      </c>
      <c r="V139" s="10" t="str">
        <v>No</v>
      </c>
      <c r="W139" s="10" t="str">
        <v>Medium</v>
      </c>
      <c r="X139" s="10" t="str">
        <v>Yes</v>
      </c>
      <c r="Y139" s="10" t="str">
        <v>Closed</v>
      </c>
      <c r="Z139" s="10" t="str">
        <v>Yes</v>
      </c>
      <c r="AA139" s="10">
        <v>1</v>
      </c>
      <c r="AB139" s="10">
        <v>1</v>
      </c>
      <c r="AC139" s="10">
        <v>1</v>
      </c>
      <c r="AD139" s="10" t="str" cm="1">
        <f t="array" ref="AD139">_xlfn.IFNA(_xlfn.IFS(AND(AA139=2,AB139=2,AC139=2),W139),"not_highest_rated")</f>
        <v>not_highest_rated</v>
      </c>
      <c r="AE139" s="64">
        <f t="shared" si="5"/>
        <v>1</v>
      </c>
    </row>
    <row r="140" spans="1:31" x14ac:dyDescent="0.25">
      <c r="A140" s="63" t="s">
        <v>119</v>
      </c>
      <c r="B140" s="10">
        <f>VLOOKUP(A140,'Table for cuisine count'!$E$2:$F$139,2)</f>
        <v>1</v>
      </c>
      <c r="C140" s="10" t="str" cm="1">
        <f t="array" ref="C140:O140">_xlfn.XLOOKUP($A140,'Raw-consumers'!$A:$A,'Raw-consumers'!B:N)</f>
        <v>Ciudad Victoria</v>
      </c>
      <c r="D140" s="10" t="str">
        <v>Tamaulipas</v>
      </c>
      <c r="E140" s="10" t="str">
        <v>Mexico</v>
      </c>
      <c r="F140" s="10">
        <v>23.743793</v>
      </c>
      <c r="G140" s="10">
        <v>-99.163397000000003</v>
      </c>
      <c r="H140" s="10" t="str">
        <v>Yes</v>
      </c>
      <c r="I140" s="10" t="str">
        <v>Social Drinker</v>
      </c>
      <c r="J140" s="10" t="str">
        <v>Car</v>
      </c>
      <c r="K140" s="10" t="str">
        <v>Single</v>
      </c>
      <c r="L140" s="10" t="str">
        <v>Independent</v>
      </c>
      <c r="M140" s="10">
        <v>25</v>
      </c>
      <c r="N140" s="10" t="str">
        <v>Student</v>
      </c>
      <c r="O140" s="10" t="str">
        <v>Low</v>
      </c>
      <c r="P140" s="10">
        <v>132608</v>
      </c>
      <c r="Q140" s="10" t="str">
        <f>IFERROR(_xlfn.XLOOKUP('Final Table'!$P140,'Raw-restaurant_cuisines'!A:A,'Raw-restaurant_cuisines'!B:B),"not specified")</f>
        <v>Mexican</v>
      </c>
      <c r="R140" s="10" t="str">
        <f>_xlfn.XLOOKUP($P140,'Raw-Restauarants'!$A:$A,'Raw-Restauarants'!B:B)</f>
        <v>Hamburguesas La Perica</v>
      </c>
      <c r="S140" s="10" t="str">
        <f>_xlfn.XLOOKUP($P140,'Raw-Restauarants'!$A:$A,'Raw-Restauarants'!$C:$C)</f>
        <v>Ciudad Victoria</v>
      </c>
      <c r="T140" s="10">
        <f>IFERROR(_xlfn.XLOOKUP(P140,'Table for cuisine count'!K:K,'Table for cuisine count'!L:L),"not specified")</f>
        <v>1</v>
      </c>
      <c r="U140" s="10" t="str" cm="1">
        <f t="array" ref="U140:Z140">_xlfn.XLOOKUP($P140,'Raw-Restauarants'!$A:$A,'Raw-Restauarants'!$I:$N)</f>
        <v>None</v>
      </c>
      <c r="V140" s="10" t="str">
        <v>Yes</v>
      </c>
      <c r="W140" s="10" t="str">
        <v>Low</v>
      </c>
      <c r="X140" s="10" t="str">
        <v>Yes</v>
      </c>
      <c r="Y140" s="10" t="str">
        <v>Open</v>
      </c>
      <c r="Z140" s="10" t="str">
        <v>Public</v>
      </c>
      <c r="AA140" s="10">
        <v>2</v>
      </c>
      <c r="AB140" s="10">
        <v>2</v>
      </c>
      <c r="AC140" s="10">
        <v>2</v>
      </c>
      <c r="AD140" s="10" t="str" cm="1">
        <f t="array" ref="AD140">_xlfn.IFNA(_xlfn.IFS(AND(AA140=2,AB140=2,AC140=2),W140),"not_highest_rated")</f>
        <v>Low</v>
      </c>
      <c r="AE140" s="64">
        <f t="shared" si="5"/>
        <v>1</v>
      </c>
    </row>
    <row r="141" spans="1:31" x14ac:dyDescent="0.25">
      <c r="A141" s="63" t="s">
        <v>102</v>
      </c>
      <c r="B141" s="10">
        <f>VLOOKUP(A141,'Table for cuisine count'!$E$2:$F$139,2)</f>
        <v>1</v>
      </c>
      <c r="C141" s="10" t="str" cm="1">
        <f t="array" ref="C141:O141">_xlfn.XLOOKUP($A141,'Raw-consumers'!$A:$A,'Raw-consumers'!B:N)</f>
        <v>Ciudad Victoria</v>
      </c>
      <c r="D141" s="10" t="str">
        <v>Tamaulipas</v>
      </c>
      <c r="E141" s="10" t="str">
        <v>Mexico</v>
      </c>
      <c r="F141" s="10">
        <v>23.745096</v>
      </c>
      <c r="G141" s="10">
        <v>-99.164356999999995</v>
      </c>
      <c r="H141" s="10" t="str">
        <v>No</v>
      </c>
      <c r="I141" s="10" t="str">
        <v>Casual Drinker</v>
      </c>
      <c r="J141" s="10" t="str">
        <v>Public</v>
      </c>
      <c r="K141" s="10" t="str">
        <v>Single</v>
      </c>
      <c r="L141" s="10" t="str">
        <v>Independent</v>
      </c>
      <c r="M141" s="10">
        <v>24</v>
      </c>
      <c r="N141" s="10" t="str">
        <v>Student</v>
      </c>
      <c r="O141" s="10" t="str">
        <v>Medium</v>
      </c>
      <c r="P141" s="10">
        <v>132660</v>
      </c>
      <c r="Q141" s="10" t="str">
        <f>IFERROR(_xlfn.XLOOKUP('Final Table'!$P141,'Raw-restaurant_cuisines'!A:A,'Raw-restaurant_cuisines'!B:B),"not specified")</f>
        <v>not specified</v>
      </c>
      <c r="R141" s="10" t="str">
        <f>_xlfn.XLOOKUP($P141,'Raw-Restauarants'!$A:$A,'Raw-Restauarants'!B:B)</f>
        <v>Carnitas Mata Calle Emilio Portes Gil</v>
      </c>
      <c r="S141" s="10" t="str">
        <f>_xlfn.XLOOKUP($P141,'Raw-Restauarants'!$A:$A,'Raw-Restauarants'!$C:$C)</f>
        <v>Ciudad Victoria</v>
      </c>
      <c r="T141" s="10" t="str">
        <f>IFERROR(_xlfn.XLOOKUP(P141,'Table for cuisine count'!K:K,'Table for cuisine count'!L:L),"not specified")</f>
        <v>not specified</v>
      </c>
      <c r="U141" s="10" t="str" cm="1">
        <f t="array" ref="U141:Z141">_xlfn.XLOOKUP($P141,'Raw-Restauarants'!$A:$A,'Raw-Restauarants'!$I:$N)</f>
        <v>None</v>
      </c>
      <c r="V141" s="10" t="str">
        <v>No</v>
      </c>
      <c r="W141" s="10" t="str">
        <v>Low</v>
      </c>
      <c r="X141" s="10" t="str">
        <v>No</v>
      </c>
      <c r="Y141" s="10" t="str">
        <v>Closed</v>
      </c>
      <c r="Z141" s="10" t="str">
        <v>None</v>
      </c>
      <c r="AA141" s="10">
        <v>2</v>
      </c>
      <c r="AB141" s="10">
        <v>2</v>
      </c>
      <c r="AC141" s="10">
        <v>2</v>
      </c>
      <c r="AD141" s="10" t="str" cm="1">
        <f t="array" ref="AD141">_xlfn.IFNA(_xlfn.IFS(AND(AA141=2,AB141=2,AC141=2),W141),"not_highest_rated")</f>
        <v>Low</v>
      </c>
      <c r="AE141" s="64">
        <f t="shared" si="5"/>
        <v>2</v>
      </c>
    </row>
    <row r="142" spans="1:31" x14ac:dyDescent="0.25">
      <c r="A142" s="63" t="s">
        <v>102</v>
      </c>
      <c r="B142" s="10">
        <f>VLOOKUP(A142,'Table for cuisine count'!$E$2:$F$139,2)</f>
        <v>1</v>
      </c>
      <c r="C142" s="10" t="str" cm="1">
        <f t="array" ref="C142:O142">_xlfn.XLOOKUP($A142,'Raw-consumers'!$A:$A,'Raw-consumers'!B:N)</f>
        <v>Ciudad Victoria</v>
      </c>
      <c r="D142" s="10" t="str">
        <v>Tamaulipas</v>
      </c>
      <c r="E142" s="10" t="str">
        <v>Mexico</v>
      </c>
      <c r="F142" s="10">
        <v>23.745096</v>
      </c>
      <c r="G142" s="10">
        <v>-99.164356999999995</v>
      </c>
      <c r="H142" s="10" t="str">
        <v>No</v>
      </c>
      <c r="I142" s="10" t="str">
        <v>Casual Drinker</v>
      </c>
      <c r="J142" s="10" t="str">
        <v>Public</v>
      </c>
      <c r="K142" s="10" t="str">
        <v>Single</v>
      </c>
      <c r="L142" s="10" t="str">
        <v>Independent</v>
      </c>
      <c r="M142" s="10">
        <v>24</v>
      </c>
      <c r="N142" s="10" t="str">
        <v>Student</v>
      </c>
      <c r="O142" s="10" t="str">
        <v>Medium</v>
      </c>
      <c r="P142" s="10">
        <v>132584</v>
      </c>
      <c r="Q142" s="10" t="str">
        <f>IFERROR(_xlfn.XLOOKUP('Final Table'!$P142,'Raw-restaurant_cuisines'!A:A,'Raw-restaurant_cuisines'!B:B),"not specified")</f>
        <v>Mexican</v>
      </c>
      <c r="R142" s="10" t="str">
        <f>_xlfn.XLOOKUP($P142,'Raw-Restauarants'!$A:$A,'Raw-Restauarants'!B:B)</f>
        <v>Gorditas Doña Tota</v>
      </c>
      <c r="S142" s="10" t="str">
        <f>_xlfn.XLOOKUP($P142,'Raw-Restauarants'!$A:$A,'Raw-Restauarants'!$C:$C)</f>
        <v>Ciudad Victoria</v>
      </c>
      <c r="T142" s="10">
        <f>IFERROR(_xlfn.XLOOKUP(P142,'Table for cuisine count'!K:K,'Table for cuisine count'!L:L),"not specified")</f>
        <v>1</v>
      </c>
      <c r="U142" s="10" t="str" cm="1">
        <f t="array" ref="U142:Z142">_xlfn.XLOOKUP($P142,'Raw-Restauarants'!$A:$A,'Raw-Restauarants'!$I:$N)</f>
        <v>None</v>
      </c>
      <c r="V142" s="10" t="str">
        <v>No</v>
      </c>
      <c r="W142" s="10" t="str">
        <v>Medium</v>
      </c>
      <c r="X142" s="10" t="str">
        <v>Yes</v>
      </c>
      <c r="Y142" s="10" t="str">
        <v>Closed</v>
      </c>
      <c r="Z142" s="10" t="str">
        <v>Yes</v>
      </c>
      <c r="AA142" s="10">
        <v>2</v>
      </c>
      <c r="AB142" s="10">
        <v>1</v>
      </c>
      <c r="AC142" s="10">
        <v>1</v>
      </c>
      <c r="AD142" s="10" t="str" cm="1">
        <f t="array" ref="AD142">_xlfn.IFNA(_xlfn.IFS(AND(AA142=2,AB142=2,AC142=2),W142),"not_highest_rated")</f>
        <v>not_highest_rated</v>
      </c>
      <c r="AE142" s="64">
        <f t="shared" si="5"/>
        <v>2</v>
      </c>
    </row>
    <row r="143" spans="1:31" x14ac:dyDescent="0.25">
      <c r="A143" s="63" t="s">
        <v>102</v>
      </c>
      <c r="B143" s="10">
        <f>VLOOKUP(A143,'Table for cuisine count'!$E$2:$F$139,2)</f>
        <v>1</v>
      </c>
      <c r="C143" s="10" t="str" cm="1">
        <f t="array" ref="C143:O143">_xlfn.XLOOKUP($A143,'Raw-consumers'!$A:$A,'Raw-consumers'!B:N)</f>
        <v>Ciudad Victoria</v>
      </c>
      <c r="D143" s="10" t="str">
        <v>Tamaulipas</v>
      </c>
      <c r="E143" s="10" t="str">
        <v>Mexico</v>
      </c>
      <c r="F143" s="10">
        <v>23.745096</v>
      </c>
      <c r="G143" s="10">
        <v>-99.164356999999995</v>
      </c>
      <c r="H143" s="10" t="str">
        <v>No</v>
      </c>
      <c r="I143" s="10" t="str">
        <v>Casual Drinker</v>
      </c>
      <c r="J143" s="10" t="str">
        <v>Public</v>
      </c>
      <c r="K143" s="10" t="str">
        <v>Single</v>
      </c>
      <c r="L143" s="10" t="str">
        <v>Independent</v>
      </c>
      <c r="M143" s="10">
        <v>24</v>
      </c>
      <c r="N143" s="10" t="str">
        <v>Student</v>
      </c>
      <c r="O143" s="10" t="str">
        <v>Medium</v>
      </c>
      <c r="P143" s="10">
        <v>132609</v>
      </c>
      <c r="Q143" s="10" t="str">
        <f>IFERROR(_xlfn.XLOOKUP('Final Table'!$P143,'Raw-restaurant_cuisines'!A:A,'Raw-restaurant_cuisines'!B:B),"not specified")</f>
        <v>Fast Food</v>
      </c>
      <c r="R143" s="10" t="str">
        <f>_xlfn.XLOOKUP($P143,'Raw-Restauarants'!$A:$A,'Raw-Restauarants'!B:B)</f>
        <v>Pollo Frito Buenos Aires</v>
      </c>
      <c r="S143" s="10" t="str">
        <f>_xlfn.XLOOKUP($P143,'Raw-Restauarants'!$A:$A,'Raw-Restauarants'!$C:$C)</f>
        <v>Ciudad Victoria</v>
      </c>
      <c r="T143" s="10">
        <f>IFERROR(_xlfn.XLOOKUP(P143,'Table for cuisine count'!K:K,'Table for cuisine count'!L:L),"not specified")</f>
        <v>1</v>
      </c>
      <c r="U143" s="10" t="str" cm="1">
        <f t="array" ref="U143:Z143">_xlfn.XLOOKUP($P143,'Raw-Restauarants'!$A:$A,'Raw-Restauarants'!$I:$N)</f>
        <v>None</v>
      </c>
      <c r="V143" s="10" t="str">
        <v>No</v>
      </c>
      <c r="W143" s="10" t="str">
        <v>Low</v>
      </c>
      <c r="X143" s="10" t="str">
        <v>Yes</v>
      </c>
      <c r="Y143" s="10" t="str">
        <v>Closed</v>
      </c>
      <c r="Z143" s="10" t="str">
        <v>Yes</v>
      </c>
      <c r="AA143" s="10">
        <v>1</v>
      </c>
      <c r="AB143" s="10">
        <v>0</v>
      </c>
      <c r="AC143" s="10">
        <v>1</v>
      </c>
      <c r="AD143" s="10" t="str" cm="1">
        <f t="array" ref="AD143">_xlfn.IFNA(_xlfn.IFS(AND(AA143=2,AB143=2,AC143=2),W143),"not_highest_rated")</f>
        <v>not_highest_rated</v>
      </c>
      <c r="AE143" s="64">
        <f t="shared" si="5"/>
        <v>2</v>
      </c>
    </row>
    <row r="144" spans="1:31" x14ac:dyDescent="0.25">
      <c r="A144" s="63" t="s">
        <v>102</v>
      </c>
      <c r="B144" s="10">
        <f>VLOOKUP(A144,'Table for cuisine count'!$E$2:$F$139,2)</f>
        <v>1</v>
      </c>
      <c r="C144" s="10" t="str" cm="1">
        <f t="array" ref="C144:O144">_xlfn.XLOOKUP($A144,'Raw-consumers'!$A:$A,'Raw-consumers'!B:N)</f>
        <v>Ciudad Victoria</v>
      </c>
      <c r="D144" s="10" t="str">
        <v>Tamaulipas</v>
      </c>
      <c r="E144" s="10" t="str">
        <v>Mexico</v>
      </c>
      <c r="F144" s="10">
        <v>23.745096</v>
      </c>
      <c r="G144" s="10">
        <v>-99.164356999999995</v>
      </c>
      <c r="H144" s="10" t="str">
        <v>No</v>
      </c>
      <c r="I144" s="10" t="str">
        <v>Casual Drinker</v>
      </c>
      <c r="J144" s="10" t="str">
        <v>Public</v>
      </c>
      <c r="K144" s="10" t="str">
        <v>Single</v>
      </c>
      <c r="L144" s="10" t="str">
        <v>Independent</v>
      </c>
      <c r="M144" s="10">
        <v>24</v>
      </c>
      <c r="N144" s="10" t="str">
        <v>Student</v>
      </c>
      <c r="O144" s="10" t="str">
        <v>Medium</v>
      </c>
      <c r="P144" s="10">
        <v>135104</v>
      </c>
      <c r="Q144" s="10" t="str">
        <f>IFERROR(_xlfn.XLOOKUP('Final Table'!$P144,'Raw-restaurant_cuisines'!A:A,'Raw-restaurant_cuisines'!B:B),"not specified")</f>
        <v>Mexican</v>
      </c>
      <c r="R144" s="10" t="str">
        <f>_xlfn.XLOOKUP($P144,'Raw-Restauarants'!$A:$A,'Raw-Restauarants'!B:B)</f>
        <v>Vips</v>
      </c>
      <c r="S144" s="10" t="str">
        <f>_xlfn.XLOOKUP($P144,'Raw-Restauarants'!$A:$A,'Raw-Restauarants'!$C:$C)</f>
        <v>Ciudad Victoria</v>
      </c>
      <c r="T144" s="10">
        <f>IFERROR(_xlfn.XLOOKUP(P144,'Table for cuisine count'!K:K,'Table for cuisine count'!L:L),"not specified")</f>
        <v>1</v>
      </c>
      <c r="U144" s="10" t="str" cm="1">
        <f t="array" ref="U144:Z144">_xlfn.XLOOKUP($P144,'Raw-Restauarants'!$A:$A,'Raw-Restauarants'!$I:$N)</f>
        <v>Full Bar</v>
      </c>
      <c r="V144" s="10" t="str">
        <v>No</v>
      </c>
      <c r="W144" s="10" t="str">
        <v>Medium</v>
      </c>
      <c r="X144" s="10" t="str">
        <v>Yes</v>
      </c>
      <c r="Y144" s="10" t="str">
        <v>Closed</v>
      </c>
      <c r="Z144" s="10" t="str">
        <v>Yes</v>
      </c>
      <c r="AA144" s="10">
        <v>1</v>
      </c>
      <c r="AB144" s="10">
        <v>2</v>
      </c>
      <c r="AC144" s="10">
        <v>1</v>
      </c>
      <c r="AD144" s="10" t="str" cm="1">
        <f t="array" ref="AD144">_xlfn.IFNA(_xlfn.IFS(AND(AA144=2,AB144=2,AC144=2),W144),"not_highest_rated")</f>
        <v>not_highest_rated</v>
      </c>
      <c r="AE144" s="64">
        <f t="shared" si="5"/>
        <v>2</v>
      </c>
    </row>
    <row r="145" spans="1:31" x14ac:dyDescent="0.25">
      <c r="A145" s="63" t="s">
        <v>102</v>
      </c>
      <c r="B145" s="10">
        <f>VLOOKUP(A145,'Table for cuisine count'!$E$2:$F$139,2)</f>
        <v>1</v>
      </c>
      <c r="C145" s="10" t="str" cm="1">
        <f t="array" ref="C145:O145">_xlfn.XLOOKUP($A145,'Raw-consumers'!$A:$A,'Raw-consumers'!B:N)</f>
        <v>Ciudad Victoria</v>
      </c>
      <c r="D145" s="10" t="str">
        <v>Tamaulipas</v>
      </c>
      <c r="E145" s="10" t="str">
        <v>Mexico</v>
      </c>
      <c r="F145" s="10">
        <v>23.745096</v>
      </c>
      <c r="G145" s="10">
        <v>-99.164356999999995</v>
      </c>
      <c r="H145" s="10" t="str">
        <v>No</v>
      </c>
      <c r="I145" s="10" t="str">
        <v>Casual Drinker</v>
      </c>
      <c r="J145" s="10" t="str">
        <v>Public</v>
      </c>
      <c r="K145" s="10" t="str">
        <v>Single</v>
      </c>
      <c r="L145" s="10" t="str">
        <v>Independent</v>
      </c>
      <c r="M145" s="10">
        <v>24</v>
      </c>
      <c r="N145" s="10" t="str">
        <v>Student</v>
      </c>
      <c r="O145" s="10" t="str">
        <v>Medium</v>
      </c>
      <c r="P145" s="10">
        <v>132667</v>
      </c>
      <c r="Q145" s="10" t="str">
        <f>IFERROR(_xlfn.XLOOKUP('Final Table'!$P145,'Raw-restaurant_cuisines'!A:A,'Raw-restaurant_cuisines'!B:B),"not specified")</f>
        <v>Armenian</v>
      </c>
      <c r="R145" s="10" t="str">
        <f>_xlfn.XLOOKUP($P145,'Raw-Restauarants'!$A:$A,'Raw-Restauarants'!B:B)</f>
        <v>Little Pizza Emilio Portes Gil</v>
      </c>
      <c r="S145" s="10" t="str">
        <f>_xlfn.XLOOKUP($P145,'Raw-Restauarants'!$A:$A,'Raw-Restauarants'!$C:$C)</f>
        <v>Ciudad Victoria</v>
      </c>
      <c r="T145" s="10">
        <f>IFERROR(_xlfn.XLOOKUP(P145,'Table for cuisine count'!K:K,'Table for cuisine count'!L:L),"not specified")</f>
        <v>1</v>
      </c>
      <c r="U145" s="10" t="str" cm="1">
        <f t="array" ref="U145:Z145">_xlfn.XLOOKUP($P145,'Raw-Restauarants'!$A:$A,'Raw-Restauarants'!$I:$N)</f>
        <v>None</v>
      </c>
      <c r="V145" s="10" t="str">
        <v>No</v>
      </c>
      <c r="W145" s="10" t="str">
        <v>Low</v>
      </c>
      <c r="X145" s="10" t="str">
        <v>Yes</v>
      </c>
      <c r="Y145" s="10" t="str">
        <v>Closed</v>
      </c>
      <c r="Z145" s="10" t="str">
        <v>None</v>
      </c>
      <c r="AA145" s="10">
        <v>1</v>
      </c>
      <c r="AB145" s="10">
        <v>2</v>
      </c>
      <c r="AC145" s="10">
        <v>1</v>
      </c>
      <c r="AD145" s="10" t="str" cm="1">
        <f t="array" ref="AD145">_xlfn.IFNA(_xlfn.IFS(AND(AA145=2,AB145=2,AC145=2),W145),"not_highest_rated")</f>
        <v>not_highest_rated</v>
      </c>
      <c r="AE145" s="64">
        <f t="shared" si="5"/>
        <v>2</v>
      </c>
    </row>
    <row r="146" spans="1:31" x14ac:dyDescent="0.25">
      <c r="A146" s="63" t="s">
        <v>119</v>
      </c>
      <c r="B146" s="10">
        <f>VLOOKUP(A146,'Table for cuisine count'!$E$2:$F$139,2)</f>
        <v>1</v>
      </c>
      <c r="C146" s="10" t="str" cm="1">
        <f t="array" ref="C146:O146">_xlfn.XLOOKUP($A146,'Raw-consumers'!$A:$A,'Raw-consumers'!B:N)</f>
        <v>Ciudad Victoria</v>
      </c>
      <c r="D146" s="10" t="str">
        <v>Tamaulipas</v>
      </c>
      <c r="E146" s="10" t="str">
        <v>Mexico</v>
      </c>
      <c r="F146" s="10">
        <v>23.743793</v>
      </c>
      <c r="G146" s="10">
        <v>-99.163397000000003</v>
      </c>
      <c r="H146" s="10" t="str">
        <v>Yes</v>
      </c>
      <c r="I146" s="10" t="str">
        <v>Social Drinker</v>
      </c>
      <c r="J146" s="10" t="str">
        <v>Car</v>
      </c>
      <c r="K146" s="10" t="str">
        <v>Single</v>
      </c>
      <c r="L146" s="10" t="str">
        <v>Independent</v>
      </c>
      <c r="M146" s="10">
        <v>25</v>
      </c>
      <c r="N146" s="10" t="str">
        <v>Student</v>
      </c>
      <c r="O146" s="10" t="str">
        <v>Low</v>
      </c>
      <c r="P146" s="10">
        <v>132564</v>
      </c>
      <c r="Q146" s="10" t="str">
        <f>IFERROR(_xlfn.XLOOKUP('Final Table'!$P146,'Raw-restaurant_cuisines'!A:A,'Raw-restaurant_cuisines'!B:B),"not specified")</f>
        <v>not specified</v>
      </c>
      <c r="R146" s="10" t="str">
        <f>_xlfn.XLOOKUP($P146,'Raw-Restauarants'!$A:$A,'Raw-Restauarants'!B:B)</f>
        <v>Church's</v>
      </c>
      <c r="S146" s="10" t="str">
        <f>_xlfn.XLOOKUP($P146,'Raw-Restauarants'!$A:$A,'Raw-Restauarants'!$C:$C)</f>
        <v>Ciudad Victoria</v>
      </c>
      <c r="T146" s="10" t="str">
        <f>IFERROR(_xlfn.XLOOKUP(P146,'Table for cuisine count'!K:K,'Table for cuisine count'!L:L),"not specified")</f>
        <v>not specified</v>
      </c>
      <c r="U146" s="10" t="str" cm="1">
        <f t="array" ref="U146:Z146">_xlfn.XLOOKUP($P146,'Raw-Restauarants'!$A:$A,'Raw-Restauarants'!$I:$N)</f>
        <v>None</v>
      </c>
      <c r="V146" s="10" t="str">
        <v>No</v>
      </c>
      <c r="W146" s="10" t="str">
        <v>Low</v>
      </c>
      <c r="X146" s="10" t="str">
        <v>No</v>
      </c>
      <c r="Y146" s="10" t="str">
        <v>Closed</v>
      </c>
      <c r="Z146" s="10" t="str">
        <v>None</v>
      </c>
      <c r="AA146" s="10">
        <v>1</v>
      </c>
      <c r="AB146" s="10">
        <v>1</v>
      </c>
      <c r="AC146" s="10">
        <v>1</v>
      </c>
      <c r="AD146" s="10" t="str" cm="1">
        <f t="array" ref="AD146">_xlfn.IFNA(_xlfn.IFS(AND(AA146=2,AB146=2,AC146=2),W146),"not_highest_rated")</f>
        <v>not_highest_rated</v>
      </c>
      <c r="AE146" s="64">
        <f t="shared" si="5"/>
        <v>1</v>
      </c>
    </row>
    <row r="147" spans="1:31" x14ac:dyDescent="0.25">
      <c r="A147" s="63" t="s">
        <v>119</v>
      </c>
      <c r="B147" s="10">
        <f>VLOOKUP(A147,'Table for cuisine count'!$E$2:$F$139,2)</f>
        <v>1</v>
      </c>
      <c r="C147" s="10" t="str" cm="1">
        <f t="array" ref="C147:O147">_xlfn.XLOOKUP($A147,'Raw-consumers'!$A:$A,'Raw-consumers'!B:N)</f>
        <v>Ciudad Victoria</v>
      </c>
      <c r="D147" s="10" t="str">
        <v>Tamaulipas</v>
      </c>
      <c r="E147" s="10" t="str">
        <v>Mexico</v>
      </c>
      <c r="F147" s="10">
        <v>23.743793</v>
      </c>
      <c r="G147" s="10">
        <v>-99.163397000000003</v>
      </c>
      <c r="H147" s="10" t="str">
        <v>Yes</v>
      </c>
      <c r="I147" s="10" t="str">
        <v>Social Drinker</v>
      </c>
      <c r="J147" s="10" t="str">
        <v>Car</v>
      </c>
      <c r="K147" s="10" t="str">
        <v>Single</v>
      </c>
      <c r="L147" s="10" t="str">
        <v>Independent</v>
      </c>
      <c r="M147" s="10">
        <v>25</v>
      </c>
      <c r="N147" s="10" t="str">
        <v>Student</v>
      </c>
      <c r="O147" s="10" t="str">
        <v>Low</v>
      </c>
      <c r="P147" s="10">
        <v>132715</v>
      </c>
      <c r="Q147" s="10" t="str">
        <f>IFERROR(_xlfn.XLOOKUP('Final Table'!$P147,'Raw-restaurant_cuisines'!A:A,'Raw-restaurant_cuisines'!B:B),"not specified")</f>
        <v>Mexican</v>
      </c>
      <c r="R147" s="10" t="str">
        <f>_xlfn.XLOOKUP($P147,'Raw-Restauarants'!$A:$A,'Raw-Restauarants'!B:B)</f>
        <v>Tacos De La Estacion</v>
      </c>
      <c r="S147" s="10" t="str">
        <f>_xlfn.XLOOKUP($P147,'Raw-Restauarants'!$A:$A,'Raw-Restauarants'!$C:$C)</f>
        <v>Ciudad Victoria</v>
      </c>
      <c r="T147" s="10">
        <f>IFERROR(_xlfn.XLOOKUP(P147,'Table for cuisine count'!K:K,'Table for cuisine count'!L:L),"not specified")</f>
        <v>1</v>
      </c>
      <c r="U147" s="10" t="str" cm="1">
        <f t="array" ref="U147:Z147">_xlfn.XLOOKUP($P147,'Raw-Restauarants'!$A:$A,'Raw-Restauarants'!$I:$N)</f>
        <v>None</v>
      </c>
      <c r="V147" s="10" t="str">
        <v>No</v>
      </c>
      <c r="W147" s="10" t="str">
        <v>Low</v>
      </c>
      <c r="X147" s="10" t="str">
        <v>No</v>
      </c>
      <c r="Y147" s="10" t="str">
        <v>Open</v>
      </c>
      <c r="Z147" s="10" t="str">
        <v>None</v>
      </c>
      <c r="AA147" s="10">
        <v>1</v>
      </c>
      <c r="AB147" s="10">
        <v>1</v>
      </c>
      <c r="AC147" s="10">
        <v>1</v>
      </c>
      <c r="AD147" s="10" t="str" cm="1">
        <f t="array" ref="AD147">_xlfn.IFNA(_xlfn.IFS(AND(AA147=2,AB147=2,AC147=2),W147),"not_highest_rated")</f>
        <v>not_highest_rated</v>
      </c>
      <c r="AE147" s="64">
        <f t="shared" si="5"/>
        <v>1</v>
      </c>
    </row>
    <row r="148" spans="1:31" x14ac:dyDescent="0.25">
      <c r="A148" s="63" t="s">
        <v>121</v>
      </c>
      <c r="B148" s="10">
        <f>VLOOKUP(A148,'Table for cuisine count'!$E$2:$F$139,2)</f>
        <v>1</v>
      </c>
      <c r="C148" s="10" t="str" cm="1">
        <f t="array" ref="C148:O148">_xlfn.XLOOKUP($A148,'Raw-consumers'!$A:$A,'Raw-consumers'!B:N)</f>
        <v>Ciudad Victoria</v>
      </c>
      <c r="D148" s="10" t="str">
        <v>Tamaulipas</v>
      </c>
      <c r="E148" s="10" t="str">
        <v>Mexico</v>
      </c>
      <c r="F148" s="10">
        <v>23.753060999999999</v>
      </c>
      <c r="G148" s="10">
        <v>-99.166094999999999</v>
      </c>
      <c r="H148" s="10" t="str">
        <v>Yes</v>
      </c>
      <c r="I148" s="10" t="str">
        <v>Abstemious</v>
      </c>
      <c r="J148" s="10" t="str">
        <v>Public</v>
      </c>
      <c r="K148" s="10" t="str">
        <v>Single</v>
      </c>
      <c r="L148" s="10">
        <v>0</v>
      </c>
      <c r="M148" s="10">
        <v>23</v>
      </c>
      <c r="N148" s="10" t="str">
        <v>Student</v>
      </c>
      <c r="O148" s="10" t="str">
        <v>Medium</v>
      </c>
      <c r="P148" s="10">
        <v>132732</v>
      </c>
      <c r="Q148" s="10" t="str">
        <f>IFERROR(_xlfn.XLOOKUP('Final Table'!$P148,'Raw-restaurant_cuisines'!A:A,'Raw-restaurant_cuisines'!B:B),"not specified")</f>
        <v>Mexican</v>
      </c>
      <c r="R148" s="10" t="str">
        <f>_xlfn.XLOOKUP($P148,'Raw-Restauarants'!$A:$A,'Raw-Restauarants'!B:B)</f>
        <v xml:space="preserve">Taqueria El Amigo </v>
      </c>
      <c r="S148" s="10" t="str">
        <f>_xlfn.XLOOKUP($P148,'Raw-Restauarants'!$A:$A,'Raw-Restauarants'!$C:$C)</f>
        <v>Ciudad Victoria</v>
      </c>
      <c r="T148" s="10">
        <f>IFERROR(_xlfn.XLOOKUP(P148,'Table for cuisine count'!K:K,'Table for cuisine count'!L:L),"not specified")</f>
        <v>1</v>
      </c>
      <c r="U148" s="10" t="str" cm="1">
        <f t="array" ref="U148:Z148">_xlfn.XLOOKUP($P148,'Raw-Restauarants'!$A:$A,'Raw-Restauarants'!$I:$N)</f>
        <v>None</v>
      </c>
      <c r="V148" s="10" t="str">
        <v>No</v>
      </c>
      <c r="W148" s="10" t="str">
        <v>Low</v>
      </c>
      <c r="X148" s="10" t="str">
        <v>No</v>
      </c>
      <c r="Y148" s="10" t="str">
        <v>Open</v>
      </c>
      <c r="Z148" s="10" t="str">
        <v>None</v>
      </c>
      <c r="AA148" s="10">
        <v>0</v>
      </c>
      <c r="AB148" s="10">
        <v>0</v>
      </c>
      <c r="AC148" s="10">
        <v>0</v>
      </c>
      <c r="AD148" s="10" t="str" cm="1">
        <f t="array" ref="AD148">_xlfn.IFNA(_xlfn.IFS(AND(AA148=2,AB148=2,AC148=2),W148),"not_highest_rated")</f>
        <v>not_highest_rated</v>
      </c>
      <c r="AE148" s="64">
        <f t="shared" si="5"/>
        <v>2</v>
      </c>
    </row>
    <row r="149" spans="1:31" x14ac:dyDescent="0.25">
      <c r="A149" s="63" t="s">
        <v>121</v>
      </c>
      <c r="B149" s="10">
        <f>VLOOKUP(A149,'Table for cuisine count'!$E$2:$F$139,2)</f>
        <v>1</v>
      </c>
      <c r="C149" s="10" t="str" cm="1">
        <f t="array" ref="C149:O149">_xlfn.XLOOKUP($A149,'Raw-consumers'!$A:$A,'Raw-consumers'!B:N)</f>
        <v>Ciudad Victoria</v>
      </c>
      <c r="D149" s="10" t="str">
        <v>Tamaulipas</v>
      </c>
      <c r="E149" s="10" t="str">
        <v>Mexico</v>
      </c>
      <c r="F149" s="10">
        <v>23.753060999999999</v>
      </c>
      <c r="G149" s="10">
        <v>-99.166094999999999</v>
      </c>
      <c r="H149" s="10" t="str">
        <v>Yes</v>
      </c>
      <c r="I149" s="10" t="str">
        <v>Abstemious</v>
      </c>
      <c r="J149" s="10" t="str">
        <v>Public</v>
      </c>
      <c r="K149" s="10" t="str">
        <v>Single</v>
      </c>
      <c r="L149" s="10">
        <v>0</v>
      </c>
      <c r="M149" s="10">
        <v>23</v>
      </c>
      <c r="N149" s="10" t="str">
        <v>Student</v>
      </c>
      <c r="O149" s="10" t="str">
        <v>Medium</v>
      </c>
      <c r="P149" s="10">
        <v>132733</v>
      </c>
      <c r="Q149" s="10" t="str">
        <f>IFERROR(_xlfn.XLOOKUP('Final Table'!$P149,'Raw-restaurant_cuisines'!A:A,'Raw-restaurant_cuisines'!B:B),"not specified")</f>
        <v>Pizzeria</v>
      </c>
      <c r="R149" s="10" t="str">
        <f>_xlfn.XLOOKUP($P149,'Raw-Restauarants'!$A:$A,'Raw-Restauarants'!B:B)</f>
        <v>Little Caesars</v>
      </c>
      <c r="S149" s="10" t="str">
        <f>_xlfn.XLOOKUP($P149,'Raw-Restauarants'!$A:$A,'Raw-Restauarants'!$C:$C)</f>
        <v>Ciudad Victoria</v>
      </c>
      <c r="T149" s="10">
        <f>IFERROR(_xlfn.XLOOKUP(P149,'Table for cuisine count'!K:K,'Table for cuisine count'!L:L),"not specified")</f>
        <v>1</v>
      </c>
      <c r="U149" s="10" t="str" cm="1">
        <f t="array" ref="U149:Z149">_xlfn.XLOOKUP($P149,'Raw-Restauarants'!$A:$A,'Raw-Restauarants'!$I:$N)</f>
        <v>None</v>
      </c>
      <c r="V149" s="10" t="str">
        <v>No</v>
      </c>
      <c r="W149" s="10" t="str">
        <v>Medium</v>
      </c>
      <c r="X149" s="10" t="str">
        <v>Yes</v>
      </c>
      <c r="Y149" s="10" t="str">
        <v>Closed</v>
      </c>
      <c r="Z149" s="10" t="str">
        <v>Yes</v>
      </c>
      <c r="AA149" s="10">
        <v>0</v>
      </c>
      <c r="AB149" s="10">
        <v>0</v>
      </c>
      <c r="AC149" s="10">
        <v>0</v>
      </c>
      <c r="AD149" s="10" t="str" cm="1">
        <f t="array" ref="AD149">_xlfn.IFNA(_xlfn.IFS(AND(AA149=2,AB149=2,AC149=2),W149),"not_highest_rated")</f>
        <v>not_highest_rated</v>
      </c>
      <c r="AE149" s="64">
        <f t="shared" si="5"/>
        <v>2</v>
      </c>
    </row>
    <row r="150" spans="1:31" x14ac:dyDescent="0.25">
      <c r="A150" s="63" t="s">
        <v>113</v>
      </c>
      <c r="B150" s="10">
        <f>VLOOKUP(A150,'Table for cuisine count'!$E$2:$F$139,2)</f>
        <v>1</v>
      </c>
      <c r="C150" s="10" t="str" cm="1">
        <f t="array" ref="C150:O150">_xlfn.XLOOKUP($A150,'Raw-consumers'!$A:$A,'Raw-consumers'!B:N)</f>
        <v>Cuernavaca</v>
      </c>
      <c r="D150" s="10" t="str">
        <v>Morelos</v>
      </c>
      <c r="E150" s="10" t="str">
        <v>Mexico</v>
      </c>
      <c r="F150" s="10">
        <v>18.917000000000002</v>
      </c>
      <c r="G150" s="10">
        <v>-99.25</v>
      </c>
      <c r="H150" s="10" t="str">
        <v>Yes</v>
      </c>
      <c r="I150" s="10" t="str">
        <v>Casual Drinker</v>
      </c>
      <c r="J150" s="10" t="str">
        <v>Car</v>
      </c>
      <c r="K150" s="10" t="str">
        <v>Single</v>
      </c>
      <c r="L150" s="10" t="str">
        <v>Kids</v>
      </c>
      <c r="M150" s="10">
        <v>45</v>
      </c>
      <c r="N150" s="10" t="str">
        <v>Employed</v>
      </c>
      <c r="O150" s="10" t="str">
        <v>Medium</v>
      </c>
      <c r="P150" s="10">
        <v>135011</v>
      </c>
      <c r="Q150" s="10" t="str">
        <f>IFERROR(_xlfn.XLOOKUP('Final Table'!$P150,'Raw-restaurant_cuisines'!A:A,'Raw-restaurant_cuisines'!B:B),"not specified")</f>
        <v>not specified</v>
      </c>
      <c r="R150" s="10" t="str">
        <f>_xlfn.XLOOKUP($P150,'Raw-Restauarants'!$A:$A,'Raw-Restauarants'!B:B)</f>
        <v>Los Vikingos</v>
      </c>
      <c r="S150" s="10" t="str">
        <f>_xlfn.XLOOKUP($P150,'Raw-Restauarants'!$A:$A,'Raw-Restauarants'!$C:$C)</f>
        <v>Cuernavaca</v>
      </c>
      <c r="T150" s="10" t="str">
        <f>IFERROR(_xlfn.XLOOKUP(P150,'Table for cuisine count'!K:K,'Table for cuisine count'!L:L),"not specified")</f>
        <v>not specified</v>
      </c>
      <c r="U150" s="10" t="str" cm="1">
        <f t="array" ref="U150:Z150">_xlfn.XLOOKUP($P150,'Raw-Restauarants'!$A:$A,'Raw-Restauarants'!$I:$N)</f>
        <v>None</v>
      </c>
      <c r="V150" s="10" t="str">
        <v>No</v>
      </c>
      <c r="W150" s="10" t="str">
        <v>Medium</v>
      </c>
      <c r="X150" s="10" t="str">
        <v>Yes</v>
      </c>
      <c r="Y150" s="10" t="str">
        <v>Closed</v>
      </c>
      <c r="Z150" s="10" t="str">
        <v>None</v>
      </c>
      <c r="AA150" s="10">
        <v>2</v>
      </c>
      <c r="AB150" s="10">
        <v>1</v>
      </c>
      <c r="AC150" s="10">
        <v>2</v>
      </c>
      <c r="AD150" s="10" t="str" cm="1">
        <f t="array" ref="AD150">_xlfn.IFNA(_xlfn.IFS(AND(AA150=2,AB150=2,AC150=2),W150),"not_highest_rated")</f>
        <v>not_highest_rated</v>
      </c>
      <c r="AE150" s="64">
        <f t="shared" si="5"/>
        <v>8</v>
      </c>
    </row>
    <row r="151" spans="1:31" x14ac:dyDescent="0.25">
      <c r="A151" s="63" t="s">
        <v>113</v>
      </c>
      <c r="B151" s="10">
        <f>VLOOKUP(A151,'Table for cuisine count'!$E$2:$F$139,2)</f>
        <v>1</v>
      </c>
      <c r="C151" s="10" t="str" cm="1">
        <f t="array" ref="C151:O151">_xlfn.XLOOKUP($A151,'Raw-consumers'!$A:$A,'Raw-consumers'!B:N)</f>
        <v>Cuernavaca</v>
      </c>
      <c r="D151" s="10" t="str">
        <v>Morelos</v>
      </c>
      <c r="E151" s="10" t="str">
        <v>Mexico</v>
      </c>
      <c r="F151" s="10">
        <v>18.917000000000002</v>
      </c>
      <c r="G151" s="10">
        <v>-99.25</v>
      </c>
      <c r="H151" s="10" t="str">
        <v>Yes</v>
      </c>
      <c r="I151" s="10" t="str">
        <v>Casual Drinker</v>
      </c>
      <c r="J151" s="10" t="str">
        <v>Car</v>
      </c>
      <c r="K151" s="10" t="str">
        <v>Single</v>
      </c>
      <c r="L151" s="10" t="str">
        <v>Kids</v>
      </c>
      <c r="M151" s="10">
        <v>45</v>
      </c>
      <c r="N151" s="10" t="str">
        <v>Employed</v>
      </c>
      <c r="O151" s="10" t="str">
        <v>Medium</v>
      </c>
      <c r="P151" s="10">
        <v>134987</v>
      </c>
      <c r="Q151" s="10" t="str">
        <f>IFERROR(_xlfn.XLOOKUP('Final Table'!$P151,'Raw-restaurant_cuisines'!A:A,'Raw-restaurant_cuisines'!B:B),"not specified")</f>
        <v>not specified</v>
      </c>
      <c r="R151" s="10" t="str">
        <f>_xlfn.XLOOKUP($P151,'Raw-Restauarants'!$A:$A,'Raw-Restauarants'!B:B)</f>
        <v>Chilis Cuernavaca</v>
      </c>
      <c r="S151" s="10" t="str">
        <f>_xlfn.XLOOKUP($P151,'Raw-Restauarants'!$A:$A,'Raw-Restauarants'!$C:$C)</f>
        <v>Cuernavaca</v>
      </c>
      <c r="T151" s="10" t="str">
        <f>IFERROR(_xlfn.XLOOKUP(P151,'Table for cuisine count'!K:K,'Table for cuisine count'!L:L),"not specified")</f>
        <v>not specified</v>
      </c>
      <c r="U151" s="10" t="str" cm="1">
        <f t="array" ref="U151:Z151">_xlfn.XLOOKUP($P151,'Raw-Restauarants'!$A:$A,'Raw-Restauarants'!$I:$N)</f>
        <v>Wine &amp; Beer</v>
      </c>
      <c r="V151" s="10" t="str">
        <v>No</v>
      </c>
      <c r="W151" s="10" t="str">
        <v>Medium</v>
      </c>
      <c r="X151" s="10" t="str">
        <v>No</v>
      </c>
      <c r="Y151" s="10" t="str">
        <v>Closed</v>
      </c>
      <c r="Z151" s="10" t="str">
        <v>None</v>
      </c>
      <c r="AA151" s="10">
        <v>2</v>
      </c>
      <c r="AB151" s="10">
        <v>2</v>
      </c>
      <c r="AC151" s="10">
        <v>2</v>
      </c>
      <c r="AD151" s="10" t="str" cm="1">
        <f t="array" ref="AD151">_xlfn.IFNA(_xlfn.IFS(AND(AA151=2,AB151=2,AC151=2),W151),"not_highest_rated")</f>
        <v>Medium</v>
      </c>
      <c r="AE151" s="64">
        <f t="shared" si="5"/>
        <v>8</v>
      </c>
    </row>
    <row r="152" spans="1:31" x14ac:dyDescent="0.25">
      <c r="A152" s="63" t="s">
        <v>113</v>
      </c>
      <c r="B152" s="10">
        <f>VLOOKUP(A152,'Table for cuisine count'!$E$2:$F$139,2)</f>
        <v>1</v>
      </c>
      <c r="C152" s="10" t="str" cm="1">
        <f t="array" ref="C152:O152">_xlfn.XLOOKUP($A152,'Raw-consumers'!$A:$A,'Raw-consumers'!B:N)</f>
        <v>Cuernavaca</v>
      </c>
      <c r="D152" s="10" t="str">
        <v>Morelos</v>
      </c>
      <c r="E152" s="10" t="str">
        <v>Mexico</v>
      </c>
      <c r="F152" s="10">
        <v>18.917000000000002</v>
      </c>
      <c r="G152" s="10">
        <v>-99.25</v>
      </c>
      <c r="H152" s="10" t="str">
        <v>Yes</v>
      </c>
      <c r="I152" s="10" t="str">
        <v>Casual Drinker</v>
      </c>
      <c r="J152" s="10" t="str">
        <v>Car</v>
      </c>
      <c r="K152" s="10" t="str">
        <v>Single</v>
      </c>
      <c r="L152" s="10" t="str">
        <v>Kids</v>
      </c>
      <c r="M152" s="10">
        <v>45</v>
      </c>
      <c r="N152" s="10" t="str">
        <v>Employed</v>
      </c>
      <c r="O152" s="10" t="str">
        <v>Medium</v>
      </c>
      <c r="P152" s="10">
        <v>134976</v>
      </c>
      <c r="Q152" s="10" t="str">
        <f>IFERROR(_xlfn.XLOOKUP('Final Table'!$P152,'Raw-restaurant_cuisines'!A:A,'Raw-restaurant_cuisines'!B:B),"not specified")</f>
        <v>Mexican</v>
      </c>
      <c r="R152" s="10" t="str">
        <f>_xlfn.XLOOKUP($P152,'Raw-Restauarants'!$A:$A,'Raw-Restauarants'!B:B)</f>
        <v>Log Yin</v>
      </c>
      <c r="S152" s="10" t="str">
        <f>_xlfn.XLOOKUP($P152,'Raw-Restauarants'!$A:$A,'Raw-Restauarants'!$C:$C)</f>
        <v>Cuernavaca</v>
      </c>
      <c r="T152" s="10">
        <f>IFERROR(_xlfn.XLOOKUP(P152,'Table for cuisine count'!K:K,'Table for cuisine count'!L:L),"not specified")</f>
        <v>3</v>
      </c>
      <c r="U152" s="10" t="str" cm="1">
        <f t="array" ref="U152:Z152">_xlfn.XLOOKUP($P152,'Raw-Restauarants'!$A:$A,'Raw-Restauarants'!$I:$N)</f>
        <v>None</v>
      </c>
      <c r="V152" s="10" t="str">
        <v>No</v>
      </c>
      <c r="W152" s="10" t="str">
        <v>Low</v>
      </c>
      <c r="X152" s="10" t="str">
        <v>No</v>
      </c>
      <c r="Y152" s="10" t="str">
        <v>Closed</v>
      </c>
      <c r="Z152" s="10" t="str">
        <v>Yes</v>
      </c>
      <c r="AA152" s="10">
        <v>2</v>
      </c>
      <c r="AB152" s="10">
        <v>2</v>
      </c>
      <c r="AC152" s="10">
        <v>2</v>
      </c>
      <c r="AD152" s="10" t="str" cm="1">
        <f t="array" ref="AD152">_xlfn.IFNA(_xlfn.IFS(AND(AA152=2,AB152=2,AC152=2),W152),"not_highest_rated")</f>
        <v>Low</v>
      </c>
      <c r="AE152" s="64">
        <f t="shared" si="5"/>
        <v>8</v>
      </c>
    </row>
    <row r="153" spans="1:31" x14ac:dyDescent="0.25">
      <c r="A153" s="63" t="s">
        <v>156</v>
      </c>
      <c r="B153" s="10">
        <f>VLOOKUP(A153,'Table for cuisine count'!$E$2:$F$139,2)</f>
        <v>1</v>
      </c>
      <c r="C153" s="10" t="str" cm="1">
        <f t="array" ref="C153:O153">_xlfn.XLOOKUP($A153,'Raw-consumers'!$A:$A,'Raw-consumers'!B:N)</f>
        <v>Cuernavaca</v>
      </c>
      <c r="D153" s="10" t="str">
        <v>Morelos</v>
      </c>
      <c r="E153" s="10" t="str">
        <v>Mexico</v>
      </c>
      <c r="F153" s="10">
        <v>18.875641000000002</v>
      </c>
      <c r="G153" s="10">
        <v>-99.220737</v>
      </c>
      <c r="H153" s="10" t="str">
        <v>No</v>
      </c>
      <c r="I153" s="10" t="str">
        <v>Abstemious</v>
      </c>
      <c r="J153" s="10" t="str">
        <v>Public</v>
      </c>
      <c r="K153" s="10" t="str">
        <v>Single</v>
      </c>
      <c r="L153" s="10" t="str">
        <v>Independent</v>
      </c>
      <c r="M153" s="10">
        <v>30</v>
      </c>
      <c r="N153" s="10" t="str">
        <v>Employed</v>
      </c>
      <c r="O153" s="10" t="str">
        <v>Medium</v>
      </c>
      <c r="P153" s="10">
        <v>135018</v>
      </c>
      <c r="Q153" s="10" t="str">
        <f>IFERROR(_xlfn.XLOOKUP('Final Table'!$P153,'Raw-restaurant_cuisines'!A:A,'Raw-restaurant_cuisines'!B:B),"not specified")</f>
        <v>Mexican</v>
      </c>
      <c r="R153" s="10" t="str">
        <f>_xlfn.XLOOKUP($P153,'Raw-Restauarants'!$A:$A,'Raw-Restauarants'!B:B)</f>
        <v>El Oceano Dorado</v>
      </c>
      <c r="S153" s="10" t="str">
        <f>_xlfn.XLOOKUP($P153,'Raw-Restauarants'!$A:$A,'Raw-Restauarants'!$C:$C)</f>
        <v>Cuernavaca</v>
      </c>
      <c r="T153" s="10">
        <f>IFERROR(_xlfn.XLOOKUP(P153,'Table for cuisine count'!K:K,'Table for cuisine count'!L:L),"not specified")</f>
        <v>1</v>
      </c>
      <c r="U153" s="10" t="str" cm="1">
        <f t="array" ref="U153:Z153">_xlfn.XLOOKUP($P153,'Raw-Restauarants'!$A:$A,'Raw-Restauarants'!$I:$N)</f>
        <v>Full Bar</v>
      </c>
      <c r="V153" s="10" t="str">
        <v>Yes</v>
      </c>
      <c r="W153" s="10" t="str">
        <v>Medium</v>
      </c>
      <c r="X153" s="10" t="str">
        <v>No</v>
      </c>
      <c r="Y153" s="10" t="str">
        <v>Open</v>
      </c>
      <c r="Z153" s="10" t="str">
        <v>Yes</v>
      </c>
      <c r="AA153" s="10">
        <v>1</v>
      </c>
      <c r="AB153" s="10">
        <v>1</v>
      </c>
      <c r="AC153" s="10">
        <v>1</v>
      </c>
      <c r="AD153" s="10" t="str" cm="1">
        <f t="array" ref="AD153">_xlfn.IFNA(_xlfn.IFS(AND(AA153=2,AB153=2,AC153=2),W153),"not_highest_rated")</f>
        <v>not_highest_rated</v>
      </c>
      <c r="AE153" s="64">
        <f t="shared" si="5"/>
        <v>8</v>
      </c>
    </row>
    <row r="154" spans="1:31" x14ac:dyDescent="0.25">
      <c r="A154" s="63" t="s">
        <v>156</v>
      </c>
      <c r="B154" s="10">
        <f>VLOOKUP(A154,'Table for cuisine count'!$E$2:$F$139,2)</f>
        <v>1</v>
      </c>
      <c r="C154" s="10" t="str" cm="1">
        <f t="array" ref="C154:O154">_xlfn.XLOOKUP($A154,'Raw-consumers'!$A:$A,'Raw-consumers'!B:N)</f>
        <v>Cuernavaca</v>
      </c>
      <c r="D154" s="10" t="str">
        <v>Morelos</v>
      </c>
      <c r="E154" s="10" t="str">
        <v>Mexico</v>
      </c>
      <c r="F154" s="10">
        <v>18.875641000000002</v>
      </c>
      <c r="G154" s="10">
        <v>-99.220737</v>
      </c>
      <c r="H154" s="10" t="str">
        <v>No</v>
      </c>
      <c r="I154" s="10" t="str">
        <v>Abstemious</v>
      </c>
      <c r="J154" s="10" t="str">
        <v>Public</v>
      </c>
      <c r="K154" s="10" t="str">
        <v>Single</v>
      </c>
      <c r="L154" s="10" t="str">
        <v>Independent</v>
      </c>
      <c r="M154" s="10">
        <v>30</v>
      </c>
      <c r="N154" s="10" t="str">
        <v>Employed</v>
      </c>
      <c r="O154" s="10" t="str">
        <v>Medium</v>
      </c>
      <c r="P154" s="10">
        <v>132766</v>
      </c>
      <c r="Q154" s="10" t="str">
        <f>IFERROR(_xlfn.XLOOKUP('Final Table'!$P154,'Raw-restaurant_cuisines'!A:A,'Raw-restaurant_cuisines'!B:B),"not specified")</f>
        <v>Japanese</v>
      </c>
      <c r="R154" s="10" t="str">
        <f>_xlfn.XLOOKUP($P154,'Raw-Restauarants'!$A:$A,'Raw-Restauarants'!B:B)</f>
        <v>Mikasa</v>
      </c>
      <c r="S154" s="10" t="str">
        <f>_xlfn.XLOOKUP($P154,'Raw-Restauarants'!$A:$A,'Raw-Restauarants'!$C:$C)</f>
        <v>Cuernavaca</v>
      </c>
      <c r="T154" s="10">
        <f>IFERROR(_xlfn.XLOOKUP(P154,'Table for cuisine count'!K:K,'Table for cuisine count'!L:L),"not specified")</f>
        <v>1</v>
      </c>
      <c r="U154" s="10" t="str" cm="1">
        <f t="array" ref="U154:Z154">_xlfn.XLOOKUP($P154,'Raw-Restauarants'!$A:$A,'Raw-Restauarants'!$I:$N)</f>
        <v>Wine &amp; Beer</v>
      </c>
      <c r="V154" s="10" t="str">
        <v>No</v>
      </c>
      <c r="W154" s="10" t="str">
        <v>Medium</v>
      </c>
      <c r="X154" s="10" t="str">
        <v>No</v>
      </c>
      <c r="Y154" s="10" t="str">
        <v>Closed</v>
      </c>
      <c r="Z154" s="10" t="str">
        <v>Yes</v>
      </c>
      <c r="AA154" s="10">
        <v>0</v>
      </c>
      <c r="AB154" s="10">
        <v>0</v>
      </c>
      <c r="AC154" s="10">
        <v>1</v>
      </c>
      <c r="AD154" s="10" t="str" cm="1">
        <f t="array" ref="AD154">_xlfn.IFNA(_xlfn.IFS(AND(AA154=2,AB154=2,AC154=2),W154),"not_highest_rated")</f>
        <v>not_highest_rated</v>
      </c>
      <c r="AE154" s="64">
        <f t="shared" si="5"/>
        <v>8</v>
      </c>
    </row>
    <row r="155" spans="1:31" x14ac:dyDescent="0.25">
      <c r="A155" s="63" t="s">
        <v>156</v>
      </c>
      <c r="B155" s="10">
        <f>VLOOKUP(A155,'Table for cuisine count'!$E$2:$F$139,2)</f>
        <v>1</v>
      </c>
      <c r="C155" s="10" t="str" cm="1">
        <f t="array" ref="C155:O155">_xlfn.XLOOKUP($A155,'Raw-consumers'!$A:$A,'Raw-consumers'!B:N)</f>
        <v>Cuernavaca</v>
      </c>
      <c r="D155" s="10" t="str">
        <v>Morelos</v>
      </c>
      <c r="E155" s="10" t="str">
        <v>Mexico</v>
      </c>
      <c r="F155" s="10">
        <v>18.875641000000002</v>
      </c>
      <c r="G155" s="10">
        <v>-99.220737</v>
      </c>
      <c r="H155" s="10" t="str">
        <v>No</v>
      </c>
      <c r="I155" s="10" t="str">
        <v>Abstemious</v>
      </c>
      <c r="J155" s="10" t="str">
        <v>Public</v>
      </c>
      <c r="K155" s="10" t="str">
        <v>Single</v>
      </c>
      <c r="L155" s="10" t="str">
        <v>Independent</v>
      </c>
      <c r="M155" s="10">
        <v>30</v>
      </c>
      <c r="N155" s="10" t="str">
        <v>Employed</v>
      </c>
      <c r="O155" s="10" t="str">
        <v>Medium</v>
      </c>
      <c r="P155" s="10">
        <v>135088</v>
      </c>
      <c r="Q155" s="10" t="str">
        <f>IFERROR(_xlfn.XLOOKUP('Final Table'!$P155,'Raw-restaurant_cuisines'!A:A,'Raw-restaurant_cuisines'!B:B),"not specified")</f>
        <v>Cafeteria</v>
      </c>
      <c r="R155" s="10" t="str">
        <f>_xlfn.XLOOKUP($P155,'Raw-Restauarants'!$A:$A,'Raw-Restauarants'!B:B)</f>
        <v>Cafeteria Cenidet</v>
      </c>
      <c r="S155" s="10" t="str">
        <f>_xlfn.XLOOKUP($P155,'Raw-Restauarants'!$A:$A,'Raw-Restauarants'!$C:$C)</f>
        <v>Cuernavaca</v>
      </c>
      <c r="T155" s="10">
        <f>IFERROR(_xlfn.XLOOKUP(P155,'Table for cuisine count'!K:K,'Table for cuisine count'!L:L),"not specified")</f>
        <v>1</v>
      </c>
      <c r="U155" s="10" t="str" cm="1">
        <f t="array" ref="U155:Z155">_xlfn.XLOOKUP($P155,'Raw-Restauarants'!$A:$A,'Raw-Restauarants'!$I:$N)</f>
        <v>None</v>
      </c>
      <c r="V155" s="10" t="str">
        <v>No</v>
      </c>
      <c r="W155" s="10" t="str">
        <v>Low</v>
      </c>
      <c r="X155" s="10" t="str">
        <v>No</v>
      </c>
      <c r="Y155" s="10" t="str">
        <v>Closed</v>
      </c>
      <c r="Z155" s="10" t="str">
        <v>Public</v>
      </c>
      <c r="AA155" s="10">
        <v>1</v>
      </c>
      <c r="AB155" s="10">
        <v>1</v>
      </c>
      <c r="AC155" s="10">
        <v>2</v>
      </c>
      <c r="AD155" s="10" t="str" cm="1">
        <f t="array" ref="AD155">_xlfn.IFNA(_xlfn.IFS(AND(AA155=2,AB155=2,AC155=2),W155),"not_highest_rated")</f>
        <v>not_highest_rated</v>
      </c>
      <c r="AE155" s="64">
        <f t="shared" si="5"/>
        <v>8</v>
      </c>
    </row>
    <row r="156" spans="1:31" x14ac:dyDescent="0.25">
      <c r="A156" s="63" t="s">
        <v>156</v>
      </c>
      <c r="B156" s="10">
        <f>VLOOKUP(A156,'Table for cuisine count'!$E$2:$F$139,2)</f>
        <v>1</v>
      </c>
      <c r="C156" s="10" t="str" cm="1">
        <f t="array" ref="C156:O156">_xlfn.XLOOKUP($A156,'Raw-consumers'!$A:$A,'Raw-consumers'!B:N)</f>
        <v>Cuernavaca</v>
      </c>
      <c r="D156" s="10" t="str">
        <v>Morelos</v>
      </c>
      <c r="E156" s="10" t="str">
        <v>Mexico</v>
      </c>
      <c r="F156" s="10">
        <v>18.875641000000002</v>
      </c>
      <c r="G156" s="10">
        <v>-99.220737</v>
      </c>
      <c r="H156" s="10" t="str">
        <v>No</v>
      </c>
      <c r="I156" s="10" t="str">
        <v>Abstemious</v>
      </c>
      <c r="J156" s="10" t="str">
        <v>Public</v>
      </c>
      <c r="K156" s="10" t="str">
        <v>Single</v>
      </c>
      <c r="L156" s="10" t="str">
        <v>Independent</v>
      </c>
      <c r="M156" s="10">
        <v>30</v>
      </c>
      <c r="N156" s="10" t="str">
        <v>Employed</v>
      </c>
      <c r="O156" s="10" t="str">
        <v>Medium</v>
      </c>
      <c r="P156" s="10">
        <v>135016</v>
      </c>
      <c r="Q156" s="10" t="str">
        <f>IFERROR(_xlfn.XLOOKUP('Final Table'!$P156,'Raw-restaurant_cuisines'!A:A,'Raw-restaurant_cuisines'!B:B),"not specified")</f>
        <v>not specified</v>
      </c>
      <c r="R156" s="10" t="str">
        <f>_xlfn.XLOOKUP($P156,'Raw-Restauarants'!$A:$A,'Raw-Restauarants'!B:B)</f>
        <v>Arrachela Grill</v>
      </c>
      <c r="S156" s="10" t="str">
        <f>_xlfn.XLOOKUP($P156,'Raw-Restauarants'!$A:$A,'Raw-Restauarants'!$C:$C)</f>
        <v>Cuernavaca</v>
      </c>
      <c r="T156" s="10" t="str">
        <f>IFERROR(_xlfn.XLOOKUP(P156,'Table for cuisine count'!K:K,'Table for cuisine count'!L:L),"not specified")</f>
        <v>not specified</v>
      </c>
      <c r="U156" s="10" t="str" cm="1">
        <f t="array" ref="U156:Z156">_xlfn.XLOOKUP($P156,'Raw-Restauarants'!$A:$A,'Raw-Restauarants'!$I:$N)</f>
        <v>None</v>
      </c>
      <c r="V156" s="10" t="str">
        <v>No</v>
      </c>
      <c r="W156" s="10" t="str">
        <v>Medium</v>
      </c>
      <c r="X156" s="10" t="str">
        <v>No</v>
      </c>
      <c r="Y156" s="10" t="str">
        <v>Closed</v>
      </c>
      <c r="Z156" s="10" t="str">
        <v>None</v>
      </c>
      <c r="AA156" s="10">
        <v>2</v>
      </c>
      <c r="AB156" s="10">
        <v>2</v>
      </c>
      <c r="AC156" s="10">
        <v>1</v>
      </c>
      <c r="AD156" s="10" t="str" cm="1">
        <f t="array" ref="AD156">_xlfn.IFNA(_xlfn.IFS(AND(AA156=2,AB156=2,AC156=2),W156),"not_highest_rated")</f>
        <v>not_highest_rated</v>
      </c>
      <c r="AE156" s="64">
        <f t="shared" si="5"/>
        <v>8</v>
      </c>
    </row>
    <row r="157" spans="1:31" x14ac:dyDescent="0.25">
      <c r="A157" s="63" t="s">
        <v>156</v>
      </c>
      <c r="B157" s="10">
        <f>VLOOKUP(A157,'Table for cuisine count'!$E$2:$F$139,2)</f>
        <v>1</v>
      </c>
      <c r="C157" s="10" t="str" cm="1">
        <f t="array" ref="C157:O157">_xlfn.XLOOKUP($A157,'Raw-consumers'!$A:$A,'Raw-consumers'!B:N)</f>
        <v>Cuernavaca</v>
      </c>
      <c r="D157" s="10" t="str">
        <v>Morelos</v>
      </c>
      <c r="E157" s="10" t="str">
        <v>Mexico</v>
      </c>
      <c r="F157" s="10">
        <v>18.875641000000002</v>
      </c>
      <c r="G157" s="10">
        <v>-99.220737</v>
      </c>
      <c r="H157" s="10" t="str">
        <v>No</v>
      </c>
      <c r="I157" s="10" t="str">
        <v>Abstemious</v>
      </c>
      <c r="J157" s="10" t="str">
        <v>Public</v>
      </c>
      <c r="K157" s="10" t="str">
        <v>Single</v>
      </c>
      <c r="L157" s="10" t="str">
        <v>Independent</v>
      </c>
      <c r="M157" s="10">
        <v>30</v>
      </c>
      <c r="N157" s="10" t="str">
        <v>Employed</v>
      </c>
      <c r="O157" s="10" t="str">
        <v>Medium</v>
      </c>
      <c r="P157" s="10">
        <v>132773</v>
      </c>
      <c r="Q157" s="10" t="str">
        <f>IFERROR(_xlfn.XLOOKUP('Final Table'!$P157,'Raw-restaurant_cuisines'!A:A,'Raw-restaurant_cuisines'!B:B),"not specified")</f>
        <v>Family</v>
      </c>
      <c r="R157" s="10" t="str">
        <f>_xlfn.XLOOKUP($P157,'Raw-Restauarants'!$A:$A,'Raw-Restauarants'!B:B)</f>
        <v>El Cotorreo</v>
      </c>
      <c r="S157" s="10" t="str">
        <f>_xlfn.XLOOKUP($P157,'Raw-Restauarants'!$A:$A,'Raw-Restauarants'!$C:$C)</f>
        <v>Cuernavaca</v>
      </c>
      <c r="T157" s="10">
        <f>IFERROR(_xlfn.XLOOKUP(P157,'Table for cuisine count'!K:K,'Table for cuisine count'!L:L),"not specified")</f>
        <v>2</v>
      </c>
      <c r="U157" s="10" t="str" cm="1">
        <f t="array" ref="U157:Z157">_xlfn.XLOOKUP($P157,'Raw-Restauarants'!$A:$A,'Raw-Restauarants'!$I:$N)</f>
        <v>Wine &amp; Beer</v>
      </c>
      <c r="V157" s="10" t="str">
        <v>Yes</v>
      </c>
      <c r="W157" s="10" t="str">
        <v>Low</v>
      </c>
      <c r="X157" s="10" t="str">
        <v>No</v>
      </c>
      <c r="Y157" s="10" t="str">
        <v>Open</v>
      </c>
      <c r="Z157" s="10" t="str">
        <v>None</v>
      </c>
      <c r="AA157" s="10">
        <v>1</v>
      </c>
      <c r="AB157" s="10">
        <v>2</v>
      </c>
      <c r="AC157" s="10">
        <v>2</v>
      </c>
      <c r="AD157" s="10" t="str" cm="1">
        <f t="array" ref="AD157">_xlfn.IFNA(_xlfn.IFS(AND(AA157=2,AB157=2,AC157=2),W157),"not_highest_rated")</f>
        <v>not_highest_rated</v>
      </c>
      <c r="AE157" s="64">
        <f t="shared" si="5"/>
        <v>8</v>
      </c>
    </row>
    <row r="158" spans="1:31" x14ac:dyDescent="0.25">
      <c r="A158" s="63" t="s">
        <v>156</v>
      </c>
      <c r="B158" s="10">
        <f>VLOOKUP(A158,'Table for cuisine count'!$E$2:$F$139,2)</f>
        <v>1</v>
      </c>
      <c r="C158" s="10" t="str" cm="1">
        <f t="array" ref="C158:O158">_xlfn.XLOOKUP($A158,'Raw-consumers'!$A:$A,'Raw-consumers'!B:N)</f>
        <v>Cuernavaca</v>
      </c>
      <c r="D158" s="10" t="str">
        <v>Morelos</v>
      </c>
      <c r="E158" s="10" t="str">
        <v>Mexico</v>
      </c>
      <c r="F158" s="10">
        <v>18.875641000000002</v>
      </c>
      <c r="G158" s="10">
        <v>-99.220737</v>
      </c>
      <c r="H158" s="10" t="str">
        <v>No</v>
      </c>
      <c r="I158" s="10" t="str">
        <v>Abstemious</v>
      </c>
      <c r="J158" s="10" t="str">
        <v>Public</v>
      </c>
      <c r="K158" s="10" t="str">
        <v>Single</v>
      </c>
      <c r="L158" s="10" t="str">
        <v>Independent</v>
      </c>
      <c r="M158" s="10">
        <v>30</v>
      </c>
      <c r="N158" s="10" t="str">
        <v>Employed</v>
      </c>
      <c r="O158" s="10" t="str">
        <v>Medium</v>
      </c>
      <c r="P158" s="10">
        <v>135000</v>
      </c>
      <c r="Q158" s="10" t="str">
        <f>IFERROR(_xlfn.XLOOKUP('Final Table'!$P158,'Raw-restaurant_cuisines'!A:A,'Raw-restaurant_cuisines'!B:B),"not specified")</f>
        <v>not specified</v>
      </c>
      <c r="R158" s="10" t="str">
        <f>_xlfn.XLOOKUP($P158,'Raw-Restauarants'!$A:$A,'Raw-Restauarants'!B:B)</f>
        <v>Restaurant Los Pinos</v>
      </c>
      <c r="S158" s="10" t="str">
        <f>_xlfn.XLOOKUP($P158,'Raw-Restauarants'!$A:$A,'Raw-Restauarants'!$C:$C)</f>
        <v>Cuernavaca</v>
      </c>
      <c r="T158" s="10" t="str">
        <f>IFERROR(_xlfn.XLOOKUP(P158,'Table for cuisine count'!K:K,'Table for cuisine count'!L:L),"not specified")</f>
        <v>not specified</v>
      </c>
      <c r="U158" s="10" t="str" cm="1">
        <f t="array" ref="U158:Z158">_xlfn.XLOOKUP($P158,'Raw-Restauarants'!$A:$A,'Raw-Restauarants'!$I:$N)</f>
        <v>None</v>
      </c>
      <c r="V158" s="10" t="str">
        <v>No</v>
      </c>
      <c r="W158" s="10" t="str">
        <v>Medium</v>
      </c>
      <c r="X158" s="10" t="str">
        <v>No</v>
      </c>
      <c r="Y158" s="10" t="str">
        <v>Closed</v>
      </c>
      <c r="Z158" s="10" t="str">
        <v>None</v>
      </c>
      <c r="AA158" s="10">
        <v>1</v>
      </c>
      <c r="AB158" s="10">
        <v>1</v>
      </c>
      <c r="AC158" s="10">
        <v>1</v>
      </c>
      <c r="AD158" s="10" t="str" cm="1">
        <f t="array" ref="AD158">_xlfn.IFNA(_xlfn.IFS(AND(AA158=2,AB158=2,AC158=2),W158),"not_highest_rated")</f>
        <v>not_highest_rated</v>
      </c>
      <c r="AE158" s="64">
        <f t="shared" si="5"/>
        <v>8</v>
      </c>
    </row>
    <row r="159" spans="1:31" x14ac:dyDescent="0.25">
      <c r="A159" s="63" t="s">
        <v>157</v>
      </c>
      <c r="B159" s="10">
        <f>VLOOKUP(A159,'Table for cuisine count'!$E$2:$F$139,2)</f>
        <v>1</v>
      </c>
      <c r="C159" s="10" t="str" cm="1">
        <f t="array" ref="C159:O159">_xlfn.XLOOKUP($A159,'Raw-consumers'!$A:$A,'Raw-consumers'!B:N)</f>
        <v>Cuernavaca</v>
      </c>
      <c r="D159" s="10" t="str">
        <v>Morelos</v>
      </c>
      <c r="E159" s="10" t="str">
        <v>Mexico</v>
      </c>
      <c r="F159" s="10">
        <v>18.940062000000001</v>
      </c>
      <c r="G159" s="10">
        <v>-99.228172000000001</v>
      </c>
      <c r="H159" s="10" t="str">
        <v>Yes</v>
      </c>
      <c r="I159" s="10" t="str">
        <v>Casual Drinker</v>
      </c>
      <c r="J159" s="10" t="str">
        <v>Public</v>
      </c>
      <c r="K159" s="10" t="str">
        <v>Single</v>
      </c>
      <c r="L159" s="10" t="str">
        <v>Independent</v>
      </c>
      <c r="M159" s="10">
        <v>25</v>
      </c>
      <c r="N159" s="10" t="str">
        <v>Student</v>
      </c>
      <c r="O159" s="10" t="str">
        <v>Medium</v>
      </c>
      <c r="P159" s="10">
        <v>132583</v>
      </c>
      <c r="Q159" s="10" t="str">
        <f>IFERROR(_xlfn.XLOOKUP('Final Table'!$P159,'Raw-restaurant_cuisines'!A:A,'Raw-restaurant_cuisines'!B:B),"not specified")</f>
        <v>American</v>
      </c>
      <c r="R159" s="10" t="str">
        <f>_xlfn.XLOOKUP($P159,'Raw-Restauarants'!$A:$A,'Raw-Restauarants'!B:B)</f>
        <v>McDonalds Centro</v>
      </c>
      <c r="S159" s="10" t="str">
        <f>_xlfn.XLOOKUP($P159,'Raw-Restauarants'!$A:$A,'Raw-Restauarants'!$C:$C)</f>
        <v>Cuernavaca</v>
      </c>
      <c r="T159" s="10">
        <f>IFERROR(_xlfn.XLOOKUP(P159,'Table for cuisine count'!K:K,'Table for cuisine count'!L:L),"not specified")</f>
        <v>1</v>
      </c>
      <c r="U159" s="10" t="str" cm="1">
        <f t="array" ref="U159:Z159">_xlfn.XLOOKUP($P159,'Raw-Restauarants'!$A:$A,'Raw-Restauarants'!$I:$N)</f>
        <v>None</v>
      </c>
      <c r="V159" s="10" t="str">
        <v>No</v>
      </c>
      <c r="W159" s="10" t="str">
        <v>Low</v>
      </c>
      <c r="X159" s="10" t="str">
        <v>Yes</v>
      </c>
      <c r="Y159" s="10" t="str">
        <v>Closed</v>
      </c>
      <c r="Z159" s="10" t="str">
        <v>None</v>
      </c>
      <c r="AA159" s="10">
        <v>0</v>
      </c>
      <c r="AB159" s="10">
        <v>0</v>
      </c>
      <c r="AC159" s="10">
        <v>0</v>
      </c>
      <c r="AD159" s="10" t="str" cm="1">
        <f t="array" ref="AD159">_xlfn.IFNA(_xlfn.IFS(AND(AA159=2,AB159=2,AC159=2),W159),"not_highest_rated")</f>
        <v>not_highest_rated</v>
      </c>
      <c r="AE159" s="64">
        <f t="shared" si="5"/>
        <v>2</v>
      </c>
    </row>
    <row r="160" spans="1:31" x14ac:dyDescent="0.25">
      <c r="A160" s="63" t="s">
        <v>157</v>
      </c>
      <c r="B160" s="10">
        <f>VLOOKUP(A160,'Table for cuisine count'!$E$2:$F$139,2)</f>
        <v>1</v>
      </c>
      <c r="C160" s="10" t="str" cm="1">
        <f t="array" ref="C160:O160">_xlfn.XLOOKUP($A160,'Raw-consumers'!$A:$A,'Raw-consumers'!B:N)</f>
        <v>Cuernavaca</v>
      </c>
      <c r="D160" s="10" t="str">
        <v>Morelos</v>
      </c>
      <c r="E160" s="10" t="str">
        <v>Mexico</v>
      </c>
      <c r="F160" s="10">
        <v>18.940062000000001</v>
      </c>
      <c r="G160" s="10">
        <v>-99.228172000000001</v>
      </c>
      <c r="H160" s="10" t="str">
        <v>Yes</v>
      </c>
      <c r="I160" s="10" t="str">
        <v>Casual Drinker</v>
      </c>
      <c r="J160" s="10" t="str">
        <v>Public</v>
      </c>
      <c r="K160" s="10" t="str">
        <v>Single</v>
      </c>
      <c r="L160" s="10" t="str">
        <v>Independent</v>
      </c>
      <c r="M160" s="10">
        <v>25</v>
      </c>
      <c r="N160" s="10" t="str">
        <v>Student</v>
      </c>
      <c r="O160" s="10" t="str">
        <v>Medium</v>
      </c>
      <c r="P160" s="10">
        <v>132768</v>
      </c>
      <c r="Q160" s="10" t="str">
        <f>IFERROR(_xlfn.XLOOKUP('Final Table'!$P160,'Raw-restaurant_cuisines'!A:A,'Raw-restaurant_cuisines'!B:B),"not specified")</f>
        <v>Family</v>
      </c>
      <c r="R160" s="10" t="str">
        <f>_xlfn.XLOOKUP($P160,'Raw-Restauarants'!$A:$A,'Raw-Restauarants'!B:B)</f>
        <v>Mariscos Tia Licha</v>
      </c>
      <c r="S160" s="10" t="str">
        <f>_xlfn.XLOOKUP($P160,'Raw-Restauarants'!$A:$A,'Raw-Restauarants'!$C:$C)</f>
        <v>Cuernavaca</v>
      </c>
      <c r="T160" s="10">
        <f>IFERROR(_xlfn.XLOOKUP(P160,'Table for cuisine count'!K:K,'Table for cuisine count'!L:L),"not specified")</f>
        <v>1</v>
      </c>
      <c r="U160" s="10" t="str" cm="1">
        <f t="array" ref="U160:Z160">_xlfn.XLOOKUP($P160,'Raw-Restauarants'!$A:$A,'Raw-Restauarants'!$I:$N)</f>
        <v>None</v>
      </c>
      <c r="V160" s="10" t="str">
        <v>No</v>
      </c>
      <c r="W160" s="10" t="str">
        <v>Medium</v>
      </c>
      <c r="X160" s="10" t="str">
        <v>Yes</v>
      </c>
      <c r="Y160" s="10" t="str">
        <v>Closed</v>
      </c>
      <c r="Z160" s="10" t="str">
        <v>None</v>
      </c>
      <c r="AA160" s="10">
        <v>0</v>
      </c>
      <c r="AB160" s="10">
        <v>0</v>
      </c>
      <c r="AC160" s="10">
        <v>0</v>
      </c>
      <c r="AD160" s="10" t="str" cm="1">
        <f t="array" ref="AD160">_xlfn.IFNA(_xlfn.IFS(AND(AA160=2,AB160=2,AC160=2),W160),"not_highest_rated")</f>
        <v>not_highest_rated</v>
      </c>
      <c r="AE160" s="64">
        <f t="shared" si="5"/>
        <v>2</v>
      </c>
    </row>
    <row r="161" spans="1:31" x14ac:dyDescent="0.25">
      <c r="A161" s="63" t="s">
        <v>157</v>
      </c>
      <c r="B161" s="10">
        <f>VLOOKUP(A161,'Table for cuisine count'!$E$2:$F$139,2)</f>
        <v>1</v>
      </c>
      <c r="C161" s="10" t="str" cm="1">
        <f t="array" ref="C161:O161">_xlfn.XLOOKUP($A161,'Raw-consumers'!$A:$A,'Raw-consumers'!B:N)</f>
        <v>Cuernavaca</v>
      </c>
      <c r="D161" s="10" t="str">
        <v>Morelos</v>
      </c>
      <c r="E161" s="10" t="str">
        <v>Mexico</v>
      </c>
      <c r="F161" s="10">
        <v>18.940062000000001</v>
      </c>
      <c r="G161" s="10">
        <v>-99.228172000000001</v>
      </c>
      <c r="H161" s="10" t="str">
        <v>Yes</v>
      </c>
      <c r="I161" s="10" t="str">
        <v>Casual Drinker</v>
      </c>
      <c r="J161" s="10" t="str">
        <v>Public</v>
      </c>
      <c r="K161" s="10" t="str">
        <v>Single</v>
      </c>
      <c r="L161" s="10" t="str">
        <v>Independent</v>
      </c>
      <c r="M161" s="10">
        <v>25</v>
      </c>
      <c r="N161" s="10" t="str">
        <v>Student</v>
      </c>
      <c r="O161" s="10" t="str">
        <v>Medium</v>
      </c>
      <c r="P161" s="10">
        <v>135021</v>
      </c>
      <c r="Q161" s="10" t="str">
        <f>IFERROR(_xlfn.XLOOKUP('Final Table'!$P161,'Raw-restaurant_cuisines'!A:A,'Raw-restaurant_cuisines'!B:B),"not specified")</f>
        <v>Fast Food</v>
      </c>
      <c r="R161" s="10" t="str">
        <f>_xlfn.XLOOKUP($P161,'Raw-Restauarants'!$A:$A,'Raw-Restauarants'!B:B)</f>
        <v>Subway</v>
      </c>
      <c r="S161" s="10" t="str">
        <f>_xlfn.XLOOKUP($P161,'Raw-Restauarants'!$A:$A,'Raw-Restauarants'!$C:$C)</f>
        <v>Cuernavaca</v>
      </c>
      <c r="T161" s="10">
        <f>IFERROR(_xlfn.XLOOKUP(P161,'Table for cuisine count'!K:K,'Table for cuisine count'!L:L),"not specified")</f>
        <v>1</v>
      </c>
      <c r="U161" s="10" t="str" cm="1">
        <f t="array" ref="U161:Z161">_xlfn.XLOOKUP($P161,'Raw-Restauarants'!$A:$A,'Raw-Restauarants'!$I:$N)</f>
        <v>None</v>
      </c>
      <c r="V161" s="10" t="str">
        <v>No</v>
      </c>
      <c r="W161" s="10" t="str">
        <v>Low</v>
      </c>
      <c r="X161" s="10" t="str">
        <v>Yes</v>
      </c>
      <c r="Y161" s="10" t="str">
        <v>Closed</v>
      </c>
      <c r="Z161" s="10" t="str">
        <v>Public</v>
      </c>
      <c r="AA161" s="10">
        <v>2</v>
      </c>
      <c r="AB161" s="10">
        <v>0</v>
      </c>
      <c r="AC161" s="10">
        <v>0</v>
      </c>
      <c r="AD161" s="10" t="str" cm="1">
        <f t="array" ref="AD161">_xlfn.IFNA(_xlfn.IFS(AND(AA161=2,AB161=2,AC161=2),W161),"not_highest_rated")</f>
        <v>not_highest_rated</v>
      </c>
      <c r="AE161" s="64">
        <f t="shared" si="5"/>
        <v>2</v>
      </c>
    </row>
    <row r="162" spans="1:31" x14ac:dyDescent="0.25">
      <c r="A162" s="63" t="s">
        <v>157</v>
      </c>
      <c r="B162" s="10">
        <f>VLOOKUP(A162,'Table for cuisine count'!$E$2:$F$139,2)</f>
        <v>1</v>
      </c>
      <c r="C162" s="10" t="str" cm="1">
        <f t="array" ref="C162:O162">_xlfn.XLOOKUP($A162,'Raw-consumers'!$A:$A,'Raw-consumers'!B:N)</f>
        <v>Cuernavaca</v>
      </c>
      <c r="D162" s="10" t="str">
        <v>Morelos</v>
      </c>
      <c r="E162" s="10" t="str">
        <v>Mexico</v>
      </c>
      <c r="F162" s="10">
        <v>18.940062000000001</v>
      </c>
      <c r="G162" s="10">
        <v>-99.228172000000001</v>
      </c>
      <c r="H162" s="10" t="str">
        <v>Yes</v>
      </c>
      <c r="I162" s="10" t="str">
        <v>Casual Drinker</v>
      </c>
      <c r="J162" s="10" t="str">
        <v>Public</v>
      </c>
      <c r="K162" s="10" t="str">
        <v>Single</v>
      </c>
      <c r="L162" s="10" t="str">
        <v>Independent</v>
      </c>
      <c r="M162" s="10">
        <v>25</v>
      </c>
      <c r="N162" s="10" t="str">
        <v>Student</v>
      </c>
      <c r="O162" s="10" t="str">
        <v>Medium</v>
      </c>
      <c r="P162" s="10">
        <v>134983</v>
      </c>
      <c r="Q162" s="10" t="str">
        <f>IFERROR(_xlfn.XLOOKUP('Final Table'!$P162,'Raw-restaurant_cuisines'!A:A,'Raw-restaurant_cuisines'!B:B),"not specified")</f>
        <v>Bar</v>
      </c>
      <c r="R162" s="10" t="str">
        <f>_xlfn.XLOOKUP($P162,'Raw-Restauarants'!$A:$A,'Raw-Restauarants'!B:B)</f>
        <v>Restaurant And Bar And Clothesline Carlos N Charlies</v>
      </c>
      <c r="S162" s="10" t="str">
        <f>_xlfn.XLOOKUP($P162,'Raw-Restauarants'!$A:$A,'Raw-Restauarants'!$C:$C)</f>
        <v>Cuernavaca</v>
      </c>
      <c r="T162" s="10">
        <f>IFERROR(_xlfn.XLOOKUP(P162,'Table for cuisine count'!K:K,'Table for cuisine count'!L:L),"not specified")</f>
        <v>2</v>
      </c>
      <c r="U162" s="10" t="str" cm="1">
        <f t="array" ref="U162:Z162">_xlfn.XLOOKUP($P162,'Raw-Restauarants'!$A:$A,'Raw-Restauarants'!$I:$N)</f>
        <v>Full Bar</v>
      </c>
      <c r="V162" s="10" t="str">
        <v>Smoking Section</v>
      </c>
      <c r="W162" s="10" t="str">
        <v>High</v>
      </c>
      <c r="X162" s="10" t="str">
        <v>No</v>
      </c>
      <c r="Y162" s="10" t="str">
        <v>Closed</v>
      </c>
      <c r="Z162" s="10" t="str">
        <v>Yes</v>
      </c>
      <c r="AA162" s="10">
        <v>0</v>
      </c>
      <c r="AB162" s="10">
        <v>0</v>
      </c>
      <c r="AC162" s="10">
        <v>0</v>
      </c>
      <c r="AD162" s="10" t="str" cm="1">
        <f t="array" ref="AD162">_xlfn.IFNA(_xlfn.IFS(AND(AA162=2,AB162=2,AC162=2),W162),"not_highest_rated")</f>
        <v>not_highest_rated</v>
      </c>
      <c r="AE162" s="64">
        <f t="shared" si="5"/>
        <v>2</v>
      </c>
    </row>
    <row r="163" spans="1:31" x14ac:dyDescent="0.25">
      <c r="A163" s="63" t="s">
        <v>157</v>
      </c>
      <c r="B163" s="10">
        <f>VLOOKUP(A163,'Table for cuisine count'!$E$2:$F$139,2)</f>
        <v>1</v>
      </c>
      <c r="C163" s="10" t="str" cm="1">
        <f t="array" ref="C163:O163">_xlfn.XLOOKUP($A163,'Raw-consumers'!$A:$A,'Raw-consumers'!B:N)</f>
        <v>Cuernavaca</v>
      </c>
      <c r="D163" s="10" t="str">
        <v>Morelos</v>
      </c>
      <c r="E163" s="10" t="str">
        <v>Mexico</v>
      </c>
      <c r="F163" s="10">
        <v>18.940062000000001</v>
      </c>
      <c r="G163" s="10">
        <v>-99.228172000000001</v>
      </c>
      <c r="H163" s="10" t="str">
        <v>Yes</v>
      </c>
      <c r="I163" s="10" t="str">
        <v>Casual Drinker</v>
      </c>
      <c r="J163" s="10" t="str">
        <v>Public</v>
      </c>
      <c r="K163" s="10" t="str">
        <v>Single</v>
      </c>
      <c r="L163" s="10" t="str">
        <v>Independent</v>
      </c>
      <c r="M163" s="10">
        <v>25</v>
      </c>
      <c r="N163" s="10" t="str">
        <v>Student</v>
      </c>
      <c r="O163" s="10" t="str">
        <v>Medium</v>
      </c>
      <c r="P163" s="10">
        <v>135001</v>
      </c>
      <c r="Q163" s="10" t="str">
        <f>IFERROR(_xlfn.XLOOKUP('Final Table'!$P163,'Raw-restaurant_cuisines'!A:A,'Raw-restaurant_cuisines'!B:B),"not specified")</f>
        <v>not specified</v>
      </c>
      <c r="R163" s="10" t="str">
        <f>_xlfn.XLOOKUP($P163,'Raw-Restauarants'!$A:$A,'Raw-Restauarants'!B:B)</f>
        <v>Vips</v>
      </c>
      <c r="S163" s="10" t="str">
        <f>_xlfn.XLOOKUP($P163,'Raw-Restauarants'!$A:$A,'Raw-Restauarants'!$C:$C)</f>
        <v>Cuernavaca</v>
      </c>
      <c r="T163" s="10" t="str">
        <f>IFERROR(_xlfn.XLOOKUP(P163,'Table for cuisine count'!K:K,'Table for cuisine count'!L:L),"not specified")</f>
        <v>not specified</v>
      </c>
      <c r="U163" s="10" t="str" cm="1">
        <f t="array" ref="U163:Z163">_xlfn.XLOOKUP($P163,'Raw-Restauarants'!$A:$A,'Raw-Restauarants'!$I:$N)</f>
        <v>Wine &amp; Beer</v>
      </c>
      <c r="V163" s="10" t="str">
        <v>No</v>
      </c>
      <c r="W163" s="10" t="str">
        <v>Medium</v>
      </c>
      <c r="X163" s="10" t="str">
        <v>Yes</v>
      </c>
      <c r="Y163" s="10" t="str">
        <v>Closed</v>
      </c>
      <c r="Z163" s="10" t="str">
        <v>Yes</v>
      </c>
      <c r="AA163" s="10">
        <v>0</v>
      </c>
      <c r="AB163" s="10">
        <v>0</v>
      </c>
      <c r="AC163" s="10">
        <v>0</v>
      </c>
      <c r="AD163" s="10" t="str" cm="1">
        <f t="array" ref="AD163">_xlfn.IFNA(_xlfn.IFS(AND(AA163=2,AB163=2,AC163=2),W163),"not_highest_rated")</f>
        <v>not_highest_rated</v>
      </c>
      <c r="AE163" s="64">
        <f t="shared" si="5"/>
        <v>2</v>
      </c>
    </row>
    <row r="164" spans="1:31" x14ac:dyDescent="0.25">
      <c r="A164" s="63" t="s">
        <v>157</v>
      </c>
      <c r="B164" s="10">
        <f>VLOOKUP(A164,'Table for cuisine count'!$E$2:$F$139,2)</f>
        <v>1</v>
      </c>
      <c r="C164" s="10" t="str" cm="1">
        <f t="array" ref="C164:O164">_xlfn.XLOOKUP($A164,'Raw-consumers'!$A:$A,'Raw-consumers'!B:N)</f>
        <v>Cuernavaca</v>
      </c>
      <c r="D164" s="10" t="str">
        <v>Morelos</v>
      </c>
      <c r="E164" s="10" t="str">
        <v>Mexico</v>
      </c>
      <c r="F164" s="10">
        <v>18.940062000000001</v>
      </c>
      <c r="G164" s="10">
        <v>-99.228172000000001</v>
      </c>
      <c r="H164" s="10" t="str">
        <v>Yes</v>
      </c>
      <c r="I164" s="10" t="str">
        <v>Casual Drinker</v>
      </c>
      <c r="J164" s="10" t="str">
        <v>Public</v>
      </c>
      <c r="K164" s="10" t="str">
        <v>Single</v>
      </c>
      <c r="L164" s="10" t="str">
        <v>Independent</v>
      </c>
      <c r="M164" s="10">
        <v>25</v>
      </c>
      <c r="N164" s="10" t="str">
        <v>Student</v>
      </c>
      <c r="O164" s="10" t="str">
        <v>Medium</v>
      </c>
      <c r="P164" s="10">
        <v>134992</v>
      </c>
      <c r="Q164" s="10" t="str">
        <f>IFERROR(_xlfn.XLOOKUP('Final Table'!$P164,'Raw-restaurant_cuisines'!A:A,'Raw-restaurant_cuisines'!B:B),"not specified")</f>
        <v>not specified</v>
      </c>
      <c r="R164" s="10" t="str">
        <f>_xlfn.XLOOKUP($P164,'Raw-Restauarants'!$A:$A,'Raw-Restauarants'!B:B)</f>
        <v>Restaurant Teely</v>
      </c>
      <c r="S164" s="10" t="str">
        <f>_xlfn.XLOOKUP($P164,'Raw-Restauarants'!$A:$A,'Raw-Restauarants'!$C:$C)</f>
        <v>Cuernavaca</v>
      </c>
      <c r="T164" s="10" t="str">
        <f>IFERROR(_xlfn.XLOOKUP(P164,'Table for cuisine count'!K:K,'Table for cuisine count'!L:L),"not specified")</f>
        <v>not specified</v>
      </c>
      <c r="U164" s="10" t="str" cm="1">
        <f t="array" ref="U164:Z164">_xlfn.XLOOKUP($P164,'Raw-Restauarants'!$A:$A,'Raw-Restauarants'!$I:$N)</f>
        <v>Wine &amp; Beer</v>
      </c>
      <c r="V164" s="10" t="str">
        <v>Smoking Section</v>
      </c>
      <c r="W164" s="10" t="str">
        <v>High</v>
      </c>
      <c r="X164" s="10" t="str">
        <v>No</v>
      </c>
      <c r="Y164" s="10" t="str">
        <v>Closed</v>
      </c>
      <c r="Z164" s="10" t="str">
        <v>Yes</v>
      </c>
      <c r="AA164" s="10">
        <v>0</v>
      </c>
      <c r="AB164" s="10">
        <v>0</v>
      </c>
      <c r="AC164" s="10">
        <v>0</v>
      </c>
      <c r="AD164" s="10" t="str" cm="1">
        <f t="array" ref="AD164">_xlfn.IFNA(_xlfn.IFS(AND(AA164=2,AB164=2,AC164=2),W164),"not_highest_rated")</f>
        <v>not_highest_rated</v>
      </c>
      <c r="AE164" s="64">
        <f t="shared" si="5"/>
        <v>2</v>
      </c>
    </row>
    <row r="165" spans="1:31" x14ac:dyDescent="0.25">
      <c r="A165" s="63" t="s">
        <v>55</v>
      </c>
      <c r="B165" s="10">
        <f>VLOOKUP(A165,'Table for cuisine count'!$E$2:$F$139,2)</f>
        <v>1</v>
      </c>
      <c r="C165" s="10" t="str" cm="1">
        <f t="array" ref="C165:O165">_xlfn.XLOOKUP($A165,'Raw-consumers'!$A:$A,'Raw-consumers'!B:N)</f>
        <v>Cuernavaca</v>
      </c>
      <c r="D165" s="10" t="str">
        <v>Morelos</v>
      </c>
      <c r="E165" s="10" t="str">
        <v>Mexico</v>
      </c>
      <c r="F165" s="10">
        <v>18.878188999999999</v>
      </c>
      <c r="G165" s="10">
        <v>-99.222969000000006</v>
      </c>
      <c r="H165" s="10" t="str">
        <v>No</v>
      </c>
      <c r="I165" s="10" t="str">
        <v>Abstemious</v>
      </c>
      <c r="J165" s="10" t="str">
        <v>Public</v>
      </c>
      <c r="K165" s="10" t="str">
        <v>Single</v>
      </c>
      <c r="L165" s="10" t="str">
        <v>Independent</v>
      </c>
      <c r="M165" s="10">
        <v>30</v>
      </c>
      <c r="N165" s="10" t="str">
        <v>Employed</v>
      </c>
      <c r="O165" s="10" t="str">
        <v>Medium</v>
      </c>
      <c r="P165" s="10">
        <v>135088</v>
      </c>
      <c r="Q165" s="10" t="str">
        <f>IFERROR(_xlfn.XLOOKUP('Final Table'!$P165,'Raw-restaurant_cuisines'!A:A,'Raw-restaurant_cuisines'!B:B),"not specified")</f>
        <v>Cafeteria</v>
      </c>
      <c r="R165" s="10" t="str">
        <f>_xlfn.XLOOKUP($P165,'Raw-Restauarants'!$A:$A,'Raw-Restauarants'!B:B)</f>
        <v>Cafeteria Cenidet</v>
      </c>
      <c r="S165" s="10" t="str">
        <f>_xlfn.XLOOKUP($P165,'Raw-Restauarants'!$A:$A,'Raw-Restauarants'!$C:$C)</f>
        <v>Cuernavaca</v>
      </c>
      <c r="T165" s="10">
        <f>IFERROR(_xlfn.XLOOKUP(P165,'Table for cuisine count'!K:K,'Table for cuisine count'!L:L),"not specified")</f>
        <v>1</v>
      </c>
      <c r="U165" s="10" t="str" cm="1">
        <f t="array" ref="U165:Z165">_xlfn.XLOOKUP($P165,'Raw-Restauarants'!$A:$A,'Raw-Restauarants'!$I:$N)</f>
        <v>None</v>
      </c>
      <c r="V165" s="10" t="str">
        <v>No</v>
      </c>
      <c r="W165" s="10" t="str">
        <v>Low</v>
      </c>
      <c r="X165" s="10" t="str">
        <v>No</v>
      </c>
      <c r="Y165" s="10" t="str">
        <v>Closed</v>
      </c>
      <c r="Z165" s="10" t="str">
        <v>Public</v>
      </c>
      <c r="AA165" s="10">
        <v>1</v>
      </c>
      <c r="AB165" s="10">
        <v>2</v>
      </c>
      <c r="AC165" s="10">
        <v>0</v>
      </c>
      <c r="AD165" s="10" t="str" cm="1">
        <f t="array" ref="AD165">_xlfn.IFNA(_xlfn.IFS(AND(AA165=2,AB165=2,AC165=2),W165),"not_highest_rated")</f>
        <v>not_highest_rated</v>
      </c>
      <c r="AE165" s="64">
        <f t="shared" si="5"/>
        <v>8</v>
      </c>
    </row>
    <row r="166" spans="1:31" x14ac:dyDescent="0.25">
      <c r="A166" s="63" t="s">
        <v>55</v>
      </c>
      <c r="B166" s="10">
        <f>VLOOKUP(A166,'Table for cuisine count'!$E$2:$F$139,2)</f>
        <v>1</v>
      </c>
      <c r="C166" s="10" t="str" cm="1">
        <f t="array" ref="C166:O166">_xlfn.XLOOKUP($A166,'Raw-consumers'!$A:$A,'Raw-consumers'!B:N)</f>
        <v>Cuernavaca</v>
      </c>
      <c r="D166" s="10" t="str">
        <v>Morelos</v>
      </c>
      <c r="E166" s="10" t="str">
        <v>Mexico</v>
      </c>
      <c r="F166" s="10">
        <v>18.878188999999999</v>
      </c>
      <c r="G166" s="10">
        <v>-99.222969000000006</v>
      </c>
      <c r="H166" s="10" t="str">
        <v>No</v>
      </c>
      <c r="I166" s="10" t="str">
        <v>Abstemious</v>
      </c>
      <c r="J166" s="10" t="str">
        <v>Public</v>
      </c>
      <c r="K166" s="10" t="str">
        <v>Single</v>
      </c>
      <c r="L166" s="10" t="str">
        <v>Independent</v>
      </c>
      <c r="M166" s="10">
        <v>30</v>
      </c>
      <c r="N166" s="10" t="str">
        <v>Employed</v>
      </c>
      <c r="O166" s="10" t="str">
        <v>Medium</v>
      </c>
      <c r="P166" s="10">
        <v>132768</v>
      </c>
      <c r="Q166" s="10" t="str">
        <f>IFERROR(_xlfn.XLOOKUP('Final Table'!$P166,'Raw-restaurant_cuisines'!A:A,'Raw-restaurant_cuisines'!B:B),"not specified")</f>
        <v>Family</v>
      </c>
      <c r="R166" s="10" t="str">
        <f>_xlfn.XLOOKUP($P166,'Raw-Restauarants'!$A:$A,'Raw-Restauarants'!B:B)</f>
        <v>Mariscos Tia Licha</v>
      </c>
      <c r="S166" s="10" t="str">
        <f>_xlfn.XLOOKUP($P166,'Raw-Restauarants'!$A:$A,'Raw-Restauarants'!$C:$C)</f>
        <v>Cuernavaca</v>
      </c>
      <c r="T166" s="10">
        <f>IFERROR(_xlfn.XLOOKUP(P166,'Table for cuisine count'!K:K,'Table for cuisine count'!L:L),"not specified")</f>
        <v>1</v>
      </c>
      <c r="U166" s="10" t="str" cm="1">
        <f t="array" ref="U166:Z166">_xlfn.XLOOKUP($P166,'Raw-Restauarants'!$A:$A,'Raw-Restauarants'!$I:$N)</f>
        <v>None</v>
      </c>
      <c r="V166" s="10" t="str">
        <v>No</v>
      </c>
      <c r="W166" s="10" t="str">
        <v>Medium</v>
      </c>
      <c r="X166" s="10" t="str">
        <v>Yes</v>
      </c>
      <c r="Y166" s="10" t="str">
        <v>Closed</v>
      </c>
      <c r="Z166" s="10" t="str">
        <v>None</v>
      </c>
      <c r="AA166" s="10">
        <v>2</v>
      </c>
      <c r="AB166" s="10">
        <v>2</v>
      </c>
      <c r="AC166" s="10">
        <v>2</v>
      </c>
      <c r="AD166" s="10" t="str" cm="1">
        <f t="array" ref="AD166">_xlfn.IFNA(_xlfn.IFS(AND(AA166=2,AB166=2,AC166=2),W166),"not_highest_rated")</f>
        <v>Medium</v>
      </c>
      <c r="AE166" s="64">
        <f t="shared" si="5"/>
        <v>8</v>
      </c>
    </row>
    <row r="167" spans="1:31" x14ac:dyDescent="0.25">
      <c r="A167" s="63" t="s">
        <v>55</v>
      </c>
      <c r="B167" s="10">
        <f>VLOOKUP(A167,'Table for cuisine count'!$E$2:$F$139,2)</f>
        <v>1</v>
      </c>
      <c r="C167" s="10" t="str" cm="1">
        <f t="array" ref="C167:O167">_xlfn.XLOOKUP($A167,'Raw-consumers'!$A:$A,'Raw-consumers'!B:N)</f>
        <v>Cuernavaca</v>
      </c>
      <c r="D167" s="10" t="str">
        <v>Morelos</v>
      </c>
      <c r="E167" s="10" t="str">
        <v>Mexico</v>
      </c>
      <c r="F167" s="10">
        <v>18.878188999999999</v>
      </c>
      <c r="G167" s="10">
        <v>-99.222969000000006</v>
      </c>
      <c r="H167" s="10" t="str">
        <v>No</v>
      </c>
      <c r="I167" s="10" t="str">
        <v>Abstemious</v>
      </c>
      <c r="J167" s="10" t="str">
        <v>Public</v>
      </c>
      <c r="K167" s="10" t="str">
        <v>Single</v>
      </c>
      <c r="L167" s="10" t="str">
        <v>Independent</v>
      </c>
      <c r="M167" s="10">
        <v>30</v>
      </c>
      <c r="N167" s="10" t="str">
        <v>Employed</v>
      </c>
      <c r="O167" s="10" t="str">
        <v>Medium</v>
      </c>
      <c r="P167" s="10">
        <v>134996</v>
      </c>
      <c r="Q167" s="10" t="str">
        <f>IFERROR(_xlfn.XLOOKUP('Final Table'!$P167,'Raw-restaurant_cuisines'!A:A,'Raw-restaurant_cuisines'!B:B),"not specified")</f>
        <v>not specified</v>
      </c>
      <c r="R167" s="10" t="str">
        <f>_xlfn.XLOOKUP($P167,'Raw-Restauarants'!$A:$A,'Raw-Restauarants'!B:B)</f>
        <v>Sanborns Casa Piedra</v>
      </c>
      <c r="S167" s="10" t="str">
        <f>_xlfn.XLOOKUP($P167,'Raw-Restauarants'!$A:$A,'Raw-Restauarants'!$C:$C)</f>
        <v>Cuernavaca</v>
      </c>
      <c r="T167" s="10" t="str">
        <f>IFERROR(_xlfn.XLOOKUP(P167,'Table for cuisine count'!K:K,'Table for cuisine count'!L:L),"not specified")</f>
        <v>not specified</v>
      </c>
      <c r="U167" s="10" t="str" cm="1">
        <f t="array" ref="U167:Z167">_xlfn.XLOOKUP($P167,'Raw-Restauarants'!$A:$A,'Raw-Restauarants'!$I:$N)</f>
        <v>Wine &amp; Beer</v>
      </c>
      <c r="V167" s="10" t="str">
        <v>Bar Only</v>
      </c>
      <c r="W167" s="10" t="str">
        <v>Medium</v>
      </c>
      <c r="X167" s="10" t="str">
        <v>Yes</v>
      </c>
      <c r="Y167" s="10" t="str">
        <v>Closed</v>
      </c>
      <c r="Z167" s="10" t="str">
        <v>Yes</v>
      </c>
      <c r="AA167" s="10">
        <v>1</v>
      </c>
      <c r="AB167" s="10">
        <v>1</v>
      </c>
      <c r="AC167" s="10">
        <v>1</v>
      </c>
      <c r="AD167" s="10" t="str" cm="1">
        <f t="array" ref="AD167">_xlfn.IFNA(_xlfn.IFS(AND(AA167=2,AB167=2,AC167=2),W167),"not_highest_rated")</f>
        <v>not_highest_rated</v>
      </c>
      <c r="AE167" s="64">
        <f t="shared" si="5"/>
        <v>8</v>
      </c>
    </row>
    <row r="168" spans="1:31" x14ac:dyDescent="0.25">
      <c r="A168" s="63" t="s">
        <v>55</v>
      </c>
      <c r="B168" s="10">
        <f>VLOOKUP(A168,'Table for cuisine count'!$E$2:$F$139,2)</f>
        <v>1</v>
      </c>
      <c r="C168" s="10" t="str" cm="1">
        <f t="array" ref="C168:O168">_xlfn.XLOOKUP($A168,'Raw-consumers'!$A:$A,'Raw-consumers'!B:N)</f>
        <v>Cuernavaca</v>
      </c>
      <c r="D168" s="10" t="str">
        <v>Morelos</v>
      </c>
      <c r="E168" s="10" t="str">
        <v>Mexico</v>
      </c>
      <c r="F168" s="10">
        <v>18.878188999999999</v>
      </c>
      <c r="G168" s="10">
        <v>-99.222969000000006</v>
      </c>
      <c r="H168" s="10" t="str">
        <v>No</v>
      </c>
      <c r="I168" s="10" t="str">
        <v>Abstemious</v>
      </c>
      <c r="J168" s="10" t="str">
        <v>Public</v>
      </c>
      <c r="K168" s="10" t="str">
        <v>Single</v>
      </c>
      <c r="L168" s="10" t="str">
        <v>Independent</v>
      </c>
      <c r="M168" s="10">
        <v>30</v>
      </c>
      <c r="N168" s="10" t="str">
        <v>Employed</v>
      </c>
      <c r="O168" s="10" t="str">
        <v>Medium</v>
      </c>
      <c r="P168" s="10">
        <v>135109</v>
      </c>
      <c r="Q168" s="10" t="str">
        <f>IFERROR(_xlfn.XLOOKUP('Final Table'!$P168,'Raw-restaurant_cuisines'!A:A,'Raw-restaurant_cuisines'!B:B),"not specified")</f>
        <v>Italian</v>
      </c>
      <c r="R168" s="10" t="str">
        <f>_xlfn.XLOOKUP($P168,'Raw-Restauarants'!$A:$A,'Raw-Restauarants'!B:B)</f>
        <v>Paniroles</v>
      </c>
      <c r="S168" s="10" t="str">
        <f>_xlfn.XLOOKUP($P168,'Raw-Restauarants'!$A:$A,'Raw-Restauarants'!$C:$C)</f>
        <v>Cuernavaca</v>
      </c>
      <c r="T168" s="10">
        <f>IFERROR(_xlfn.XLOOKUP(P168,'Table for cuisine count'!K:K,'Table for cuisine count'!L:L),"not specified")</f>
        <v>1</v>
      </c>
      <c r="U168" s="10" t="str" cm="1">
        <f t="array" ref="U168:Z168">_xlfn.XLOOKUP($P168,'Raw-Restauarants'!$A:$A,'Raw-Restauarants'!$I:$N)</f>
        <v>Wine &amp; Beer</v>
      </c>
      <c r="V168" s="10" t="str">
        <v>No</v>
      </c>
      <c r="W168" s="10" t="str">
        <v>Medium</v>
      </c>
      <c r="X168" s="10" t="str">
        <v>No</v>
      </c>
      <c r="Y168" s="10" t="str">
        <v>Closed</v>
      </c>
      <c r="Z168" s="10" t="str">
        <v>None</v>
      </c>
      <c r="AA168" s="10">
        <v>2</v>
      </c>
      <c r="AB168" s="10">
        <v>2</v>
      </c>
      <c r="AC168" s="10">
        <v>1</v>
      </c>
      <c r="AD168" s="10" t="str" cm="1">
        <f t="array" ref="AD168">_xlfn.IFNA(_xlfn.IFS(AND(AA168=2,AB168=2,AC168=2),W168),"not_highest_rated")</f>
        <v>not_highest_rated</v>
      </c>
      <c r="AE168" s="64">
        <f t="shared" si="5"/>
        <v>8</v>
      </c>
    </row>
    <row r="169" spans="1:31" x14ac:dyDescent="0.25">
      <c r="A169" s="63" t="s">
        <v>89</v>
      </c>
      <c r="B169" s="10">
        <f>VLOOKUP(A169,'Table for cuisine count'!$E$2:$F$139,2)</f>
        <v>1</v>
      </c>
      <c r="C169" s="10" t="str" cm="1">
        <f t="array" ref="C169:O169">_xlfn.XLOOKUP($A169,'Raw-consumers'!$A:$A,'Raw-consumers'!B:N)</f>
        <v>Cuernavaca</v>
      </c>
      <c r="D169" s="10" t="str">
        <v>Morelos</v>
      </c>
      <c r="E169" s="10" t="str">
        <v>Mexico</v>
      </c>
      <c r="F169" s="10">
        <v>18.877718999999999</v>
      </c>
      <c r="G169" s="10">
        <v>-99.222989999999996</v>
      </c>
      <c r="H169" s="10" t="str">
        <v>No</v>
      </c>
      <c r="I169" s="10" t="str">
        <v>Casual Drinker</v>
      </c>
      <c r="J169" s="10" t="str">
        <v>Public</v>
      </c>
      <c r="K169" s="10" t="str">
        <v>Single</v>
      </c>
      <c r="L169" s="10" t="str">
        <v>Independent</v>
      </c>
      <c r="M169" s="10">
        <v>33</v>
      </c>
      <c r="N169" s="10" t="str">
        <v>Employed</v>
      </c>
      <c r="O169" s="10" t="str">
        <v>Medium</v>
      </c>
      <c r="P169" s="10">
        <v>135088</v>
      </c>
      <c r="Q169" s="10" t="str">
        <f>IFERROR(_xlfn.XLOOKUP('Final Table'!$P169,'Raw-restaurant_cuisines'!A:A,'Raw-restaurant_cuisines'!B:B),"not specified")</f>
        <v>Cafeteria</v>
      </c>
      <c r="R169" s="10" t="str">
        <f>_xlfn.XLOOKUP($P169,'Raw-Restauarants'!$A:$A,'Raw-Restauarants'!B:B)</f>
        <v>Cafeteria Cenidet</v>
      </c>
      <c r="S169" s="10" t="str">
        <f>_xlfn.XLOOKUP($P169,'Raw-Restauarants'!$A:$A,'Raw-Restauarants'!$C:$C)</f>
        <v>Cuernavaca</v>
      </c>
      <c r="T169" s="10">
        <f>IFERROR(_xlfn.XLOOKUP(P169,'Table for cuisine count'!K:K,'Table for cuisine count'!L:L),"not specified")</f>
        <v>1</v>
      </c>
      <c r="U169" s="10" t="str" cm="1">
        <f t="array" ref="U169:Z169">_xlfn.XLOOKUP($P169,'Raw-Restauarants'!$A:$A,'Raw-Restauarants'!$I:$N)</f>
        <v>None</v>
      </c>
      <c r="V169" s="10" t="str">
        <v>No</v>
      </c>
      <c r="W169" s="10" t="str">
        <v>Low</v>
      </c>
      <c r="X169" s="10" t="str">
        <v>No</v>
      </c>
      <c r="Y169" s="10" t="str">
        <v>Closed</v>
      </c>
      <c r="Z169" s="10" t="str">
        <v>Public</v>
      </c>
      <c r="AA169" s="10">
        <v>1</v>
      </c>
      <c r="AB169" s="10">
        <v>1</v>
      </c>
      <c r="AC169" s="10">
        <v>1</v>
      </c>
      <c r="AD169" s="10" t="str" cm="1">
        <f t="array" ref="AD169">_xlfn.IFNA(_xlfn.IFS(AND(AA169=2,AB169=2,AC169=2),W169),"not_highest_rated")</f>
        <v>not_highest_rated</v>
      </c>
      <c r="AE169" s="64">
        <f t="shared" si="5"/>
        <v>8</v>
      </c>
    </row>
    <row r="170" spans="1:31" x14ac:dyDescent="0.25">
      <c r="A170" s="63" t="s">
        <v>89</v>
      </c>
      <c r="B170" s="10">
        <f>VLOOKUP(A170,'Table for cuisine count'!$E$2:$F$139,2)</f>
        <v>1</v>
      </c>
      <c r="C170" s="10" t="str" cm="1">
        <f t="array" ref="C170:O170">_xlfn.XLOOKUP($A170,'Raw-consumers'!$A:$A,'Raw-consumers'!B:N)</f>
        <v>Cuernavaca</v>
      </c>
      <c r="D170" s="10" t="str">
        <v>Morelos</v>
      </c>
      <c r="E170" s="10" t="str">
        <v>Mexico</v>
      </c>
      <c r="F170" s="10">
        <v>18.877718999999999</v>
      </c>
      <c r="G170" s="10">
        <v>-99.222989999999996</v>
      </c>
      <c r="H170" s="10" t="str">
        <v>No</v>
      </c>
      <c r="I170" s="10" t="str">
        <v>Casual Drinker</v>
      </c>
      <c r="J170" s="10" t="str">
        <v>Public</v>
      </c>
      <c r="K170" s="10" t="str">
        <v>Single</v>
      </c>
      <c r="L170" s="10" t="str">
        <v>Independent</v>
      </c>
      <c r="M170" s="10">
        <v>33</v>
      </c>
      <c r="N170" s="10" t="str">
        <v>Employed</v>
      </c>
      <c r="O170" s="10" t="str">
        <v>Medium</v>
      </c>
      <c r="P170" s="10">
        <v>135109</v>
      </c>
      <c r="Q170" s="10" t="str">
        <f>IFERROR(_xlfn.XLOOKUP('Final Table'!$P170,'Raw-restaurant_cuisines'!A:A,'Raw-restaurant_cuisines'!B:B),"not specified")</f>
        <v>Italian</v>
      </c>
      <c r="R170" s="10" t="str">
        <f>_xlfn.XLOOKUP($P170,'Raw-Restauarants'!$A:$A,'Raw-Restauarants'!B:B)</f>
        <v>Paniroles</v>
      </c>
      <c r="S170" s="10" t="str">
        <f>_xlfn.XLOOKUP($P170,'Raw-Restauarants'!$A:$A,'Raw-Restauarants'!$C:$C)</f>
        <v>Cuernavaca</v>
      </c>
      <c r="T170" s="10">
        <f>IFERROR(_xlfn.XLOOKUP(P170,'Table for cuisine count'!K:K,'Table for cuisine count'!L:L),"not specified")</f>
        <v>1</v>
      </c>
      <c r="U170" s="10" t="str" cm="1">
        <f t="array" ref="U170:Z170">_xlfn.XLOOKUP($P170,'Raw-Restauarants'!$A:$A,'Raw-Restauarants'!$I:$N)</f>
        <v>Wine &amp; Beer</v>
      </c>
      <c r="V170" s="10" t="str">
        <v>No</v>
      </c>
      <c r="W170" s="10" t="str">
        <v>Medium</v>
      </c>
      <c r="X170" s="10" t="str">
        <v>No</v>
      </c>
      <c r="Y170" s="10" t="str">
        <v>Closed</v>
      </c>
      <c r="Z170" s="10" t="str">
        <v>None</v>
      </c>
      <c r="AA170" s="10">
        <v>1</v>
      </c>
      <c r="AB170" s="10">
        <v>1</v>
      </c>
      <c r="AC170" s="10">
        <v>1</v>
      </c>
      <c r="AD170" s="10" t="str" cm="1">
        <f t="array" ref="AD170">_xlfn.IFNA(_xlfn.IFS(AND(AA170=2,AB170=2,AC170=2),W170),"not_highest_rated")</f>
        <v>not_highest_rated</v>
      </c>
      <c r="AE170" s="64">
        <f t="shared" si="5"/>
        <v>8</v>
      </c>
    </row>
    <row r="171" spans="1:31" x14ac:dyDescent="0.25">
      <c r="A171" s="63" t="s">
        <v>89</v>
      </c>
      <c r="B171" s="10">
        <f>VLOOKUP(A171,'Table for cuisine count'!$E$2:$F$139,2)</f>
        <v>1</v>
      </c>
      <c r="C171" s="10" t="str" cm="1">
        <f t="array" ref="C171:O171">_xlfn.XLOOKUP($A171,'Raw-consumers'!$A:$A,'Raw-consumers'!B:N)</f>
        <v>Cuernavaca</v>
      </c>
      <c r="D171" s="10" t="str">
        <v>Morelos</v>
      </c>
      <c r="E171" s="10" t="str">
        <v>Mexico</v>
      </c>
      <c r="F171" s="10">
        <v>18.877718999999999</v>
      </c>
      <c r="G171" s="10">
        <v>-99.222989999999996</v>
      </c>
      <c r="H171" s="10" t="str">
        <v>No</v>
      </c>
      <c r="I171" s="10" t="str">
        <v>Casual Drinker</v>
      </c>
      <c r="J171" s="10" t="str">
        <v>Public</v>
      </c>
      <c r="K171" s="10" t="str">
        <v>Single</v>
      </c>
      <c r="L171" s="10" t="str">
        <v>Independent</v>
      </c>
      <c r="M171" s="10">
        <v>33</v>
      </c>
      <c r="N171" s="10" t="str">
        <v>Employed</v>
      </c>
      <c r="O171" s="10" t="str">
        <v>Medium</v>
      </c>
      <c r="P171" s="10">
        <v>132768</v>
      </c>
      <c r="Q171" s="10" t="str">
        <f>IFERROR(_xlfn.XLOOKUP('Final Table'!$P171,'Raw-restaurant_cuisines'!A:A,'Raw-restaurant_cuisines'!B:B),"not specified")</f>
        <v>Family</v>
      </c>
      <c r="R171" s="10" t="str">
        <f>_xlfn.XLOOKUP($P171,'Raw-Restauarants'!$A:$A,'Raw-Restauarants'!B:B)</f>
        <v>Mariscos Tia Licha</v>
      </c>
      <c r="S171" s="10" t="str">
        <f>_xlfn.XLOOKUP($P171,'Raw-Restauarants'!$A:$A,'Raw-Restauarants'!$C:$C)</f>
        <v>Cuernavaca</v>
      </c>
      <c r="T171" s="10">
        <f>IFERROR(_xlfn.XLOOKUP(P171,'Table for cuisine count'!K:K,'Table for cuisine count'!L:L),"not specified")</f>
        <v>1</v>
      </c>
      <c r="U171" s="10" t="str" cm="1">
        <f t="array" ref="U171:Z171">_xlfn.XLOOKUP($P171,'Raw-Restauarants'!$A:$A,'Raw-Restauarants'!$I:$N)</f>
        <v>None</v>
      </c>
      <c r="V171" s="10" t="str">
        <v>No</v>
      </c>
      <c r="W171" s="10" t="str">
        <v>Medium</v>
      </c>
      <c r="X171" s="10" t="str">
        <v>Yes</v>
      </c>
      <c r="Y171" s="10" t="str">
        <v>Closed</v>
      </c>
      <c r="Z171" s="10" t="str">
        <v>None</v>
      </c>
      <c r="AA171" s="10">
        <v>1</v>
      </c>
      <c r="AB171" s="10">
        <v>2</v>
      </c>
      <c r="AC171" s="10">
        <v>1</v>
      </c>
      <c r="AD171" s="10" t="str" cm="1">
        <f t="array" ref="AD171">_xlfn.IFNA(_xlfn.IFS(AND(AA171=2,AB171=2,AC171=2),W171),"not_highest_rated")</f>
        <v>not_highest_rated</v>
      </c>
      <c r="AE171" s="64">
        <f t="shared" si="5"/>
        <v>8</v>
      </c>
    </row>
    <row r="172" spans="1:31" x14ac:dyDescent="0.25">
      <c r="A172" s="63" t="s">
        <v>93</v>
      </c>
      <c r="B172" s="10">
        <f>VLOOKUP(A172,'Table for cuisine count'!$E$2:$F$139,2)</f>
        <v>1</v>
      </c>
      <c r="C172" s="10" t="str" cm="1">
        <f t="array" ref="C172:O172">_xlfn.XLOOKUP($A172,'Raw-consumers'!$A:$A,'Raw-consumers'!B:N)</f>
        <v>San Luis Potosi</v>
      </c>
      <c r="D172" s="10" t="str">
        <v>San Luis Potosi</v>
      </c>
      <c r="E172" s="10" t="str">
        <v>Mexico</v>
      </c>
      <c r="F172" s="10">
        <v>22.143288999999999</v>
      </c>
      <c r="G172" s="10">
        <v>-100.987683</v>
      </c>
      <c r="H172" s="10" t="str">
        <v>No</v>
      </c>
      <c r="I172" s="10" t="str">
        <v>Abstemious</v>
      </c>
      <c r="J172" s="10" t="str">
        <v>Car</v>
      </c>
      <c r="K172" s="10" t="str">
        <v>Married</v>
      </c>
      <c r="L172" s="10" t="str">
        <v>Dependent</v>
      </c>
      <c r="M172" s="10">
        <v>60</v>
      </c>
      <c r="N172" s="10" t="str">
        <v>Employed</v>
      </c>
      <c r="O172" s="10" t="str">
        <v>Medium</v>
      </c>
      <c r="P172" s="10">
        <v>135051</v>
      </c>
      <c r="Q172" s="10" t="str">
        <f>IFERROR(_xlfn.XLOOKUP('Final Table'!$P172,'Raw-restaurant_cuisines'!A:A,'Raw-restaurant_cuisines'!B:B),"not specified")</f>
        <v>not specified</v>
      </c>
      <c r="R172" s="10" t="str">
        <f>_xlfn.XLOOKUP($P172,'Raw-Restauarants'!$A:$A,'Raw-Restauarants'!B:B)</f>
        <v>Restaurante Versalles</v>
      </c>
      <c r="S172" s="10" t="str">
        <f>_xlfn.XLOOKUP($P172,'Raw-Restauarants'!$A:$A,'Raw-Restauarants'!$C:$C)</f>
        <v>San Luis Potosi</v>
      </c>
      <c r="T172" s="10" t="str">
        <f>IFERROR(_xlfn.XLOOKUP(P172,'Table for cuisine count'!K:K,'Table for cuisine count'!L:L),"not specified")</f>
        <v>not specified</v>
      </c>
      <c r="U172" s="10" t="str" cm="1">
        <f t="array" ref="U172:Z172">_xlfn.XLOOKUP($P172,'Raw-Restauarants'!$A:$A,'Raw-Restauarants'!$I:$N)</f>
        <v>None</v>
      </c>
      <c r="V172" s="10" t="str">
        <v>Smoking Section</v>
      </c>
      <c r="W172" s="10" t="str">
        <v>Low</v>
      </c>
      <c r="X172" s="10" t="str">
        <v>No</v>
      </c>
      <c r="Y172" s="10" t="str">
        <v>Closed</v>
      </c>
      <c r="Z172" s="10" t="str">
        <v>None</v>
      </c>
      <c r="AA172" s="10">
        <v>1</v>
      </c>
      <c r="AB172" s="10">
        <v>2</v>
      </c>
      <c r="AC172" s="10">
        <v>2</v>
      </c>
      <c r="AD172" s="10" t="str" cm="1">
        <f t="array" ref="AD172">_xlfn.IFNA(_xlfn.IFS(AND(AA172=2,AB172=2,AC172=2),W172),"not_highest_rated")</f>
        <v>not_highest_rated</v>
      </c>
      <c r="AE172" s="64">
        <f t="shared" si="5"/>
        <v>8</v>
      </c>
    </row>
    <row r="173" spans="1:31" x14ac:dyDescent="0.25">
      <c r="A173" s="63" t="s">
        <v>93</v>
      </c>
      <c r="B173" s="10">
        <f>VLOOKUP(A173,'Table for cuisine count'!$E$2:$F$139,2)</f>
        <v>1</v>
      </c>
      <c r="C173" s="10" t="str" cm="1">
        <f t="array" ref="C173:O173">_xlfn.XLOOKUP($A173,'Raw-consumers'!$A:$A,'Raw-consumers'!B:N)</f>
        <v>San Luis Potosi</v>
      </c>
      <c r="D173" s="10" t="str">
        <v>San Luis Potosi</v>
      </c>
      <c r="E173" s="10" t="str">
        <v>Mexico</v>
      </c>
      <c r="F173" s="10">
        <v>22.143288999999999</v>
      </c>
      <c r="G173" s="10">
        <v>-100.987683</v>
      </c>
      <c r="H173" s="10" t="str">
        <v>No</v>
      </c>
      <c r="I173" s="10" t="str">
        <v>Abstemious</v>
      </c>
      <c r="J173" s="10" t="str">
        <v>Car</v>
      </c>
      <c r="K173" s="10" t="str">
        <v>Married</v>
      </c>
      <c r="L173" s="10" t="str">
        <v>Dependent</v>
      </c>
      <c r="M173" s="10">
        <v>60</v>
      </c>
      <c r="N173" s="10" t="str">
        <v>Employed</v>
      </c>
      <c r="O173" s="10" t="str">
        <v>Medium</v>
      </c>
      <c r="P173" s="10">
        <v>135075</v>
      </c>
      <c r="Q173" s="10" t="str">
        <f>IFERROR(_xlfn.XLOOKUP('Final Table'!$P173,'Raw-restaurant_cuisines'!A:A,'Raw-restaurant_cuisines'!B:B),"not specified")</f>
        <v>Seafood</v>
      </c>
      <c r="R173" s="10" t="str">
        <f>_xlfn.XLOOKUP($P173,'Raw-Restauarants'!$A:$A,'Raw-Restauarants'!B:B)</f>
        <v>Mariscos El Pescador</v>
      </c>
      <c r="S173" s="10" t="str">
        <f>_xlfn.XLOOKUP($P173,'Raw-Restauarants'!$A:$A,'Raw-Restauarants'!$C:$C)</f>
        <v>San Luis Potosi</v>
      </c>
      <c r="T173" s="10">
        <f>IFERROR(_xlfn.XLOOKUP(P173,'Table for cuisine count'!K:K,'Table for cuisine count'!L:L),"not specified")</f>
        <v>1</v>
      </c>
      <c r="U173" s="10" t="str" cm="1">
        <f t="array" ref="U173:Z173">_xlfn.XLOOKUP($P173,'Raw-Restauarants'!$A:$A,'Raw-Restauarants'!$I:$N)</f>
        <v>None</v>
      </c>
      <c r="V173" s="10" t="str">
        <v>No</v>
      </c>
      <c r="W173" s="10" t="str">
        <v>Medium</v>
      </c>
      <c r="X173" s="10" t="str">
        <v>No</v>
      </c>
      <c r="Y173" s="10" t="str">
        <v>Closed</v>
      </c>
      <c r="Z173" s="10" t="str">
        <v>Yes</v>
      </c>
      <c r="AA173" s="10">
        <v>2</v>
      </c>
      <c r="AB173" s="10">
        <v>2</v>
      </c>
      <c r="AC173" s="10">
        <v>2</v>
      </c>
      <c r="AD173" s="10" t="str" cm="1">
        <f t="array" ref="AD173">_xlfn.IFNA(_xlfn.IFS(AND(AA173=2,AB173=2,AC173=2),W173),"not_highest_rated")</f>
        <v>Medium</v>
      </c>
      <c r="AE173" s="64">
        <f t="shared" si="5"/>
        <v>8</v>
      </c>
    </row>
    <row r="174" spans="1:31" x14ac:dyDescent="0.25">
      <c r="A174" s="63" t="s">
        <v>93</v>
      </c>
      <c r="B174" s="10">
        <f>VLOOKUP(A174,'Table for cuisine count'!$E$2:$F$139,2)</f>
        <v>1</v>
      </c>
      <c r="C174" s="10" t="str" cm="1">
        <f t="array" ref="C174:O174">_xlfn.XLOOKUP($A174,'Raw-consumers'!$A:$A,'Raw-consumers'!B:N)</f>
        <v>San Luis Potosi</v>
      </c>
      <c r="D174" s="10" t="str">
        <v>San Luis Potosi</v>
      </c>
      <c r="E174" s="10" t="str">
        <v>Mexico</v>
      </c>
      <c r="F174" s="10">
        <v>22.143288999999999</v>
      </c>
      <c r="G174" s="10">
        <v>-100.987683</v>
      </c>
      <c r="H174" s="10" t="str">
        <v>No</v>
      </c>
      <c r="I174" s="10" t="str">
        <v>Abstemious</v>
      </c>
      <c r="J174" s="10" t="str">
        <v>Car</v>
      </c>
      <c r="K174" s="10" t="str">
        <v>Married</v>
      </c>
      <c r="L174" s="10" t="str">
        <v>Dependent</v>
      </c>
      <c r="M174" s="10">
        <v>60</v>
      </c>
      <c r="N174" s="10" t="str">
        <v>Employed</v>
      </c>
      <c r="O174" s="10" t="str">
        <v>Medium</v>
      </c>
      <c r="P174" s="10">
        <v>132572</v>
      </c>
      <c r="Q174" s="10" t="str">
        <f>IFERROR(_xlfn.XLOOKUP('Final Table'!$P174,'Raw-restaurant_cuisines'!A:A,'Raw-restaurant_cuisines'!B:B),"not specified")</f>
        <v>Cafeteria</v>
      </c>
      <c r="R174" s="10" t="str">
        <f>_xlfn.XLOOKUP($P174,'Raw-Restauarants'!$A:$A,'Raw-Restauarants'!B:B)</f>
        <v>Cafe Chaires</v>
      </c>
      <c r="S174" s="10" t="str">
        <f>_xlfn.XLOOKUP($P174,'Raw-Restauarants'!$A:$A,'Raw-Restauarants'!$C:$C)</f>
        <v>San Luis Potosi</v>
      </c>
      <c r="T174" s="10">
        <f>IFERROR(_xlfn.XLOOKUP(P174,'Table for cuisine count'!K:K,'Table for cuisine count'!L:L),"not specified")</f>
        <v>1</v>
      </c>
      <c r="U174" s="10" t="str" cm="1">
        <f t="array" ref="U174:Z174">_xlfn.XLOOKUP($P174,'Raw-Restauarants'!$A:$A,'Raw-Restauarants'!$I:$N)</f>
        <v>None</v>
      </c>
      <c r="V174" s="10" t="str">
        <v>No</v>
      </c>
      <c r="W174" s="10" t="str">
        <v>Low</v>
      </c>
      <c r="X174" s="10" t="str">
        <v>No</v>
      </c>
      <c r="Y174" s="10" t="str">
        <v>Closed</v>
      </c>
      <c r="Z174" s="10" t="str">
        <v>Yes</v>
      </c>
      <c r="AA174" s="10">
        <v>2</v>
      </c>
      <c r="AB174" s="10">
        <v>2</v>
      </c>
      <c r="AC174" s="10">
        <v>2</v>
      </c>
      <c r="AD174" s="10" t="str" cm="1">
        <f t="array" ref="AD174">_xlfn.IFNA(_xlfn.IFS(AND(AA174=2,AB174=2,AC174=2),W174),"not_highest_rated")</f>
        <v>Low</v>
      </c>
      <c r="AE174" s="64">
        <f t="shared" si="5"/>
        <v>8</v>
      </c>
    </row>
    <row r="175" spans="1:31" x14ac:dyDescent="0.25">
      <c r="A175" s="63" t="s">
        <v>93</v>
      </c>
      <c r="B175" s="10">
        <f>VLOOKUP(A175,'Table for cuisine count'!$E$2:$F$139,2)</f>
        <v>1</v>
      </c>
      <c r="C175" s="10" t="str" cm="1">
        <f t="array" ref="C175:O175">_xlfn.XLOOKUP($A175,'Raw-consumers'!$A:$A,'Raw-consumers'!B:N)</f>
        <v>San Luis Potosi</v>
      </c>
      <c r="D175" s="10" t="str">
        <v>San Luis Potosi</v>
      </c>
      <c r="E175" s="10" t="str">
        <v>Mexico</v>
      </c>
      <c r="F175" s="10">
        <v>22.143288999999999</v>
      </c>
      <c r="G175" s="10">
        <v>-100.987683</v>
      </c>
      <c r="H175" s="10" t="str">
        <v>No</v>
      </c>
      <c r="I175" s="10" t="str">
        <v>Abstemious</v>
      </c>
      <c r="J175" s="10" t="str">
        <v>Car</v>
      </c>
      <c r="K175" s="10" t="str">
        <v>Married</v>
      </c>
      <c r="L175" s="10" t="str">
        <v>Dependent</v>
      </c>
      <c r="M175" s="10">
        <v>60</v>
      </c>
      <c r="N175" s="10" t="str">
        <v>Employed</v>
      </c>
      <c r="O175" s="10" t="str">
        <v>Medium</v>
      </c>
      <c r="P175" s="10">
        <v>135028</v>
      </c>
      <c r="Q175" s="10" t="str">
        <f>IFERROR(_xlfn.XLOOKUP('Final Table'!$P175,'Raw-restaurant_cuisines'!A:A,'Raw-restaurant_cuisines'!B:B),"not specified")</f>
        <v>Mexican</v>
      </c>
      <c r="R175" s="10" t="str">
        <f>_xlfn.XLOOKUP($P175,'Raw-Restauarants'!$A:$A,'Raw-Restauarants'!B:B)</f>
        <v>La Virreina</v>
      </c>
      <c r="S175" s="10" t="str">
        <f>_xlfn.XLOOKUP($P175,'Raw-Restauarants'!$A:$A,'Raw-Restauarants'!$C:$C)</f>
        <v>San Luis Potosi</v>
      </c>
      <c r="T175" s="10">
        <f>IFERROR(_xlfn.XLOOKUP(P175,'Table for cuisine count'!K:K,'Table for cuisine count'!L:L),"not specified")</f>
        <v>1</v>
      </c>
      <c r="U175" s="10" t="str" cm="1">
        <f t="array" ref="U175:Z175">_xlfn.XLOOKUP($P175,'Raw-Restauarants'!$A:$A,'Raw-Restauarants'!$I:$N)</f>
        <v>Wine &amp; Beer</v>
      </c>
      <c r="V175" s="10" t="str">
        <v>No</v>
      </c>
      <c r="W175" s="10" t="str">
        <v>Medium</v>
      </c>
      <c r="X175" s="10" t="str">
        <v>No</v>
      </c>
      <c r="Y175" s="10" t="str">
        <v>Closed</v>
      </c>
      <c r="Z175" s="10" t="str">
        <v>None</v>
      </c>
      <c r="AA175" s="10">
        <v>2</v>
      </c>
      <c r="AB175" s="10">
        <v>2</v>
      </c>
      <c r="AC175" s="10">
        <v>2</v>
      </c>
      <c r="AD175" s="10" t="str" cm="1">
        <f t="array" ref="AD175">_xlfn.IFNA(_xlfn.IFS(AND(AA175=2,AB175=2,AC175=2),W175),"not_highest_rated")</f>
        <v>Medium</v>
      </c>
      <c r="AE175" s="64">
        <f t="shared" si="5"/>
        <v>8</v>
      </c>
    </row>
    <row r="176" spans="1:31" x14ac:dyDescent="0.25">
      <c r="A176" s="63" t="s">
        <v>93</v>
      </c>
      <c r="B176" s="10">
        <f>VLOOKUP(A176,'Table for cuisine count'!$E$2:$F$139,2)</f>
        <v>1</v>
      </c>
      <c r="C176" s="10" t="str" cm="1">
        <f t="array" ref="C176:O176">_xlfn.XLOOKUP($A176,'Raw-consumers'!$A:$A,'Raw-consumers'!B:N)</f>
        <v>San Luis Potosi</v>
      </c>
      <c r="D176" s="10" t="str">
        <v>San Luis Potosi</v>
      </c>
      <c r="E176" s="10" t="str">
        <v>Mexico</v>
      </c>
      <c r="F176" s="10">
        <v>22.143288999999999</v>
      </c>
      <c r="G176" s="10">
        <v>-100.987683</v>
      </c>
      <c r="H176" s="10" t="str">
        <v>No</v>
      </c>
      <c r="I176" s="10" t="str">
        <v>Abstemious</v>
      </c>
      <c r="J176" s="10" t="str">
        <v>Car</v>
      </c>
      <c r="K176" s="10" t="str">
        <v>Married</v>
      </c>
      <c r="L176" s="10" t="str">
        <v>Dependent</v>
      </c>
      <c r="M176" s="10">
        <v>60</v>
      </c>
      <c r="N176" s="10" t="str">
        <v>Employed</v>
      </c>
      <c r="O176" s="10" t="str">
        <v>Medium</v>
      </c>
      <c r="P176" s="10">
        <v>135025</v>
      </c>
      <c r="Q176" s="10" t="str">
        <f>IFERROR(_xlfn.XLOOKUP('Final Table'!$P176,'Raw-restaurant_cuisines'!A:A,'Raw-restaurant_cuisines'!B:B),"not specified")</f>
        <v>Mexican</v>
      </c>
      <c r="R176" s="10" t="str">
        <f>_xlfn.XLOOKUP($P176,'Raw-Restauarants'!$A:$A,'Raw-Restauarants'!B:B)</f>
        <v>El Rincon De San Francisco</v>
      </c>
      <c r="S176" s="10" t="str">
        <f>_xlfn.XLOOKUP($P176,'Raw-Restauarants'!$A:$A,'Raw-Restauarants'!$C:$C)</f>
        <v>San Luis Potosi</v>
      </c>
      <c r="T176" s="10">
        <f>IFERROR(_xlfn.XLOOKUP(P176,'Table for cuisine count'!K:K,'Table for cuisine count'!L:L),"not specified")</f>
        <v>1</v>
      </c>
      <c r="U176" s="10" t="str" cm="1">
        <f t="array" ref="U176:Z176">_xlfn.XLOOKUP($P176,'Raw-Restauarants'!$A:$A,'Raw-Restauarants'!$I:$N)</f>
        <v>None</v>
      </c>
      <c r="V176" s="10" t="str">
        <v>No</v>
      </c>
      <c r="W176" s="10" t="str">
        <v>Medium</v>
      </c>
      <c r="X176" s="10" t="str">
        <v>No</v>
      </c>
      <c r="Y176" s="10" t="str">
        <v>Closed</v>
      </c>
      <c r="Z176" s="10" t="str">
        <v>None</v>
      </c>
      <c r="AA176" s="10">
        <v>2</v>
      </c>
      <c r="AB176" s="10">
        <v>2</v>
      </c>
      <c r="AC176" s="10">
        <v>2</v>
      </c>
      <c r="AD176" s="10" t="str" cm="1">
        <f t="array" ref="AD176">_xlfn.IFNA(_xlfn.IFS(AND(AA176=2,AB176=2,AC176=2),W176),"not_highest_rated")</f>
        <v>Medium</v>
      </c>
      <c r="AE176" s="64">
        <f t="shared" si="5"/>
        <v>8</v>
      </c>
    </row>
    <row r="177" spans="1:31" x14ac:dyDescent="0.25">
      <c r="A177" s="63" t="s">
        <v>122</v>
      </c>
      <c r="B177" s="10">
        <f>VLOOKUP(A177,'Table for cuisine count'!$E$2:$F$139,2)</f>
        <v>1</v>
      </c>
      <c r="C177" s="10" t="str" cm="1">
        <f t="array" ref="C177:O177">_xlfn.XLOOKUP($A177,'Raw-consumers'!$A:$A,'Raw-consumers'!B:N)</f>
        <v>San Luis Potosi</v>
      </c>
      <c r="D177" s="10" t="str">
        <v>San Luis Potosi</v>
      </c>
      <c r="E177" s="10" t="str">
        <v>Mexico</v>
      </c>
      <c r="F177" s="10">
        <v>22.13392</v>
      </c>
      <c r="G177" s="10">
        <v>-101.028373</v>
      </c>
      <c r="H177" s="10" t="str">
        <v>No</v>
      </c>
      <c r="I177" s="10" t="str">
        <v>Abstemious</v>
      </c>
      <c r="J177" s="10">
        <v>0</v>
      </c>
      <c r="K177" s="10">
        <v>0</v>
      </c>
      <c r="L177" s="10">
        <v>0</v>
      </c>
      <c r="M177" s="10">
        <v>31</v>
      </c>
      <c r="N177" s="10">
        <v>0</v>
      </c>
      <c r="O177" s="10">
        <v>0</v>
      </c>
      <c r="P177" s="10">
        <v>132572</v>
      </c>
      <c r="Q177" s="10" t="str">
        <f>IFERROR(_xlfn.XLOOKUP('Final Table'!$P177,'Raw-restaurant_cuisines'!A:A,'Raw-restaurant_cuisines'!B:B),"not specified")</f>
        <v>Cafeteria</v>
      </c>
      <c r="R177" s="10" t="str">
        <f>_xlfn.XLOOKUP($P177,'Raw-Restauarants'!$A:$A,'Raw-Restauarants'!B:B)</f>
        <v>Cafe Chaires</v>
      </c>
      <c r="S177" s="10" t="str">
        <f>_xlfn.XLOOKUP($P177,'Raw-Restauarants'!$A:$A,'Raw-Restauarants'!$C:$C)</f>
        <v>San Luis Potosi</v>
      </c>
      <c r="T177" s="10">
        <f>IFERROR(_xlfn.XLOOKUP(P177,'Table for cuisine count'!K:K,'Table for cuisine count'!L:L),"not specified")</f>
        <v>1</v>
      </c>
      <c r="U177" s="10" t="str" cm="1">
        <f t="array" ref="U177:Z177">_xlfn.XLOOKUP($P177,'Raw-Restauarants'!$A:$A,'Raw-Restauarants'!$I:$N)</f>
        <v>None</v>
      </c>
      <c r="V177" s="10" t="str">
        <v>No</v>
      </c>
      <c r="W177" s="10" t="str">
        <v>Low</v>
      </c>
      <c r="X177" s="10" t="str">
        <v>No</v>
      </c>
      <c r="Y177" s="10" t="str">
        <v>Closed</v>
      </c>
      <c r="Z177" s="10" t="str">
        <v>Yes</v>
      </c>
      <c r="AA177" s="10">
        <v>2</v>
      </c>
      <c r="AB177" s="10">
        <v>2</v>
      </c>
      <c r="AC177" s="10">
        <v>2</v>
      </c>
      <c r="AD177" s="10" t="str" cm="1">
        <f t="array" ref="AD177">_xlfn.IFNA(_xlfn.IFS(AND(AA177=2,AB177=2,AC177=2),W177),"not_highest_rated")</f>
        <v>Low</v>
      </c>
      <c r="AE177" s="64" t="str">
        <f t="shared" si="5"/>
        <v>others</v>
      </c>
    </row>
    <row r="178" spans="1:31" x14ac:dyDescent="0.25">
      <c r="A178" s="63" t="s">
        <v>122</v>
      </c>
      <c r="B178" s="10">
        <f>VLOOKUP(A178,'Table for cuisine count'!$E$2:$F$139,2)</f>
        <v>1</v>
      </c>
      <c r="C178" s="10" t="str" cm="1">
        <f t="array" ref="C178:O178">_xlfn.XLOOKUP($A178,'Raw-consumers'!$A:$A,'Raw-consumers'!B:N)</f>
        <v>San Luis Potosi</v>
      </c>
      <c r="D178" s="10" t="str">
        <v>San Luis Potosi</v>
      </c>
      <c r="E178" s="10" t="str">
        <v>Mexico</v>
      </c>
      <c r="F178" s="10">
        <v>22.13392</v>
      </c>
      <c r="G178" s="10">
        <v>-101.028373</v>
      </c>
      <c r="H178" s="10" t="str">
        <v>No</v>
      </c>
      <c r="I178" s="10" t="str">
        <v>Abstemious</v>
      </c>
      <c r="J178" s="10">
        <v>0</v>
      </c>
      <c r="K178" s="10">
        <v>0</v>
      </c>
      <c r="L178" s="10">
        <v>0</v>
      </c>
      <c r="M178" s="10">
        <v>31</v>
      </c>
      <c r="N178" s="10">
        <v>0</v>
      </c>
      <c r="O178" s="10">
        <v>0</v>
      </c>
      <c r="P178" s="10">
        <v>135049</v>
      </c>
      <c r="Q178" s="10" t="str">
        <f>IFERROR(_xlfn.XLOOKUP('Final Table'!$P178,'Raw-restaurant_cuisines'!A:A,'Raw-restaurant_cuisines'!B:B),"not specified")</f>
        <v>Seafood</v>
      </c>
      <c r="R178" s="10" t="str">
        <f>_xlfn.XLOOKUP($P178,'Raw-Restauarants'!$A:$A,'Raw-Restauarants'!B:B)</f>
        <v>Restaurante De Mariscos La Langosta</v>
      </c>
      <c r="S178" s="10" t="str">
        <f>_xlfn.XLOOKUP($P178,'Raw-Restauarants'!$A:$A,'Raw-Restauarants'!$C:$C)</f>
        <v>San Luis Potosi</v>
      </c>
      <c r="T178" s="10">
        <f>IFERROR(_xlfn.XLOOKUP(P178,'Table for cuisine count'!K:K,'Table for cuisine count'!L:L),"not specified")</f>
        <v>1</v>
      </c>
      <c r="U178" s="10" t="str" cm="1">
        <f t="array" ref="U178:Z178">_xlfn.XLOOKUP($P178,'Raw-Restauarants'!$A:$A,'Raw-Restauarants'!$I:$N)</f>
        <v>None</v>
      </c>
      <c r="V178" s="10" t="str">
        <v>No</v>
      </c>
      <c r="W178" s="10" t="str">
        <v>Medium</v>
      </c>
      <c r="X178" s="10" t="str">
        <v>No</v>
      </c>
      <c r="Y178" s="10" t="str">
        <v>Closed</v>
      </c>
      <c r="Z178" s="10" t="str">
        <v>None</v>
      </c>
      <c r="AA178" s="10">
        <v>0</v>
      </c>
      <c r="AB178" s="10">
        <v>0</v>
      </c>
      <c r="AC178" s="10">
        <v>0</v>
      </c>
      <c r="AD178" s="10" t="str" cm="1">
        <f t="array" ref="AD178">_xlfn.IFNA(_xlfn.IFS(AND(AA178=2,AB178=2,AC178=2),W178),"not_highest_rated")</f>
        <v>not_highest_rated</v>
      </c>
      <c r="AE178" s="64" t="str">
        <f t="shared" si="5"/>
        <v>others</v>
      </c>
    </row>
    <row r="179" spans="1:31" x14ac:dyDescent="0.25">
      <c r="A179" s="63" t="s">
        <v>93</v>
      </c>
      <c r="B179" s="10">
        <f>VLOOKUP(A179,'Table for cuisine count'!$E$2:$F$139,2)</f>
        <v>1</v>
      </c>
      <c r="C179" s="10" t="str" cm="1">
        <f t="array" ref="C179:O179">_xlfn.XLOOKUP($A179,'Raw-consumers'!$A:$A,'Raw-consumers'!B:N)</f>
        <v>San Luis Potosi</v>
      </c>
      <c r="D179" s="10" t="str">
        <v>San Luis Potosi</v>
      </c>
      <c r="E179" s="10" t="str">
        <v>Mexico</v>
      </c>
      <c r="F179" s="10">
        <v>22.143288999999999</v>
      </c>
      <c r="G179" s="10">
        <v>-100.987683</v>
      </c>
      <c r="H179" s="10" t="str">
        <v>No</v>
      </c>
      <c r="I179" s="10" t="str">
        <v>Abstemious</v>
      </c>
      <c r="J179" s="10" t="str">
        <v>Car</v>
      </c>
      <c r="K179" s="10" t="str">
        <v>Married</v>
      </c>
      <c r="L179" s="10" t="str">
        <v>Dependent</v>
      </c>
      <c r="M179" s="10">
        <v>60</v>
      </c>
      <c r="N179" s="10" t="str">
        <v>Employed</v>
      </c>
      <c r="O179" s="10" t="str">
        <v>Medium</v>
      </c>
      <c r="P179" s="10">
        <v>135106</v>
      </c>
      <c r="Q179" s="10" t="str">
        <f>IFERROR(_xlfn.XLOOKUP('Final Table'!$P179,'Raw-restaurant_cuisines'!A:A,'Raw-restaurant_cuisines'!B:B),"not specified")</f>
        <v>Mexican</v>
      </c>
      <c r="R179" s="10" t="str">
        <f>_xlfn.XLOOKUP($P179,'Raw-Restauarants'!$A:$A,'Raw-Restauarants'!B:B)</f>
        <v>El Rincón De San Francisco</v>
      </c>
      <c r="S179" s="10" t="str">
        <f>_xlfn.XLOOKUP($P179,'Raw-Restauarants'!$A:$A,'Raw-Restauarants'!$C:$C)</f>
        <v>San Luis Potosi</v>
      </c>
      <c r="T179" s="10">
        <f>IFERROR(_xlfn.XLOOKUP(P179,'Table for cuisine count'!K:K,'Table for cuisine count'!L:L),"not specified")</f>
        <v>1</v>
      </c>
      <c r="U179" s="10" t="str" cm="1">
        <f t="array" ref="U179:Z179">_xlfn.XLOOKUP($P179,'Raw-Restauarants'!$A:$A,'Raw-Restauarants'!$I:$N)</f>
        <v>Wine &amp; Beer</v>
      </c>
      <c r="V179" s="10" t="str">
        <v>Bar Only</v>
      </c>
      <c r="W179" s="10" t="str">
        <v>Medium</v>
      </c>
      <c r="X179" s="10" t="str">
        <v>No</v>
      </c>
      <c r="Y179" s="10" t="str">
        <v>Open</v>
      </c>
      <c r="Z179" s="10" t="str">
        <v>None</v>
      </c>
      <c r="AA179" s="10">
        <v>2</v>
      </c>
      <c r="AB179" s="10">
        <v>2</v>
      </c>
      <c r="AC179" s="10">
        <v>2</v>
      </c>
      <c r="AD179" s="10" t="str" cm="1">
        <f t="array" ref="AD179">_xlfn.IFNA(_xlfn.IFS(AND(AA179=2,AB179=2,AC179=2),W179),"not_highest_rated")</f>
        <v>Medium</v>
      </c>
      <c r="AE179" s="64">
        <f t="shared" si="5"/>
        <v>8</v>
      </c>
    </row>
    <row r="180" spans="1:31" x14ac:dyDescent="0.25">
      <c r="A180" s="63" t="s">
        <v>122</v>
      </c>
      <c r="B180" s="10">
        <f>VLOOKUP(A180,'Table for cuisine count'!$E$2:$F$139,2)</f>
        <v>1</v>
      </c>
      <c r="C180" s="10" t="str" cm="1">
        <f t="array" ref="C180:O180">_xlfn.XLOOKUP($A180,'Raw-consumers'!$A:$A,'Raw-consumers'!B:N)</f>
        <v>San Luis Potosi</v>
      </c>
      <c r="D180" s="10" t="str">
        <v>San Luis Potosi</v>
      </c>
      <c r="E180" s="10" t="str">
        <v>Mexico</v>
      </c>
      <c r="F180" s="10">
        <v>22.13392</v>
      </c>
      <c r="G180" s="10">
        <v>-101.028373</v>
      </c>
      <c r="H180" s="10" t="str">
        <v>No</v>
      </c>
      <c r="I180" s="10" t="str">
        <v>Abstemious</v>
      </c>
      <c r="J180" s="10">
        <v>0</v>
      </c>
      <c r="K180" s="10">
        <v>0</v>
      </c>
      <c r="L180" s="10">
        <v>0</v>
      </c>
      <c r="M180" s="10">
        <v>31</v>
      </c>
      <c r="N180" s="10">
        <v>0</v>
      </c>
      <c r="O180" s="10">
        <v>0</v>
      </c>
      <c r="P180" s="10">
        <v>135072</v>
      </c>
      <c r="Q180" s="10" t="str">
        <f>IFERROR(_xlfn.XLOOKUP('Final Table'!$P180,'Raw-restaurant_cuisines'!A:A,'Raw-restaurant_cuisines'!B:B),"not specified")</f>
        <v>Japanese</v>
      </c>
      <c r="R180" s="10" t="str">
        <f>_xlfn.XLOOKUP($P180,'Raw-Restauarants'!$A:$A,'Raw-Restauarants'!B:B)</f>
        <v>Sushi Itto</v>
      </c>
      <c r="S180" s="10" t="str">
        <f>_xlfn.XLOOKUP($P180,'Raw-Restauarants'!$A:$A,'Raw-Restauarants'!$C:$C)</f>
        <v>San Luis Potosi</v>
      </c>
      <c r="T180" s="10">
        <f>IFERROR(_xlfn.XLOOKUP(P180,'Table for cuisine count'!K:K,'Table for cuisine count'!L:L),"not specified")</f>
        <v>1</v>
      </c>
      <c r="U180" s="10" t="str" cm="1">
        <f t="array" ref="U180:Z180">_xlfn.XLOOKUP($P180,'Raw-Restauarants'!$A:$A,'Raw-Restauarants'!$I:$N)</f>
        <v>None</v>
      </c>
      <c r="V180" s="10" t="str">
        <v>No</v>
      </c>
      <c r="W180" s="10" t="str">
        <v>Medium</v>
      </c>
      <c r="X180" s="10" t="str">
        <v>No</v>
      </c>
      <c r="Y180" s="10" t="str">
        <v>Closed</v>
      </c>
      <c r="Z180" s="10" t="str">
        <v>None</v>
      </c>
      <c r="AA180" s="10">
        <v>1</v>
      </c>
      <c r="AB180" s="10">
        <v>2</v>
      </c>
      <c r="AC180" s="10">
        <v>2</v>
      </c>
      <c r="AD180" s="10" t="str" cm="1">
        <f t="array" ref="AD180">_xlfn.IFNA(_xlfn.IFS(AND(AA180=2,AB180=2,AC180=2),W180),"not_highest_rated")</f>
        <v>not_highest_rated</v>
      </c>
      <c r="AE180" s="64" t="str">
        <f t="shared" si="5"/>
        <v>others</v>
      </c>
    </row>
    <row r="181" spans="1:31" x14ac:dyDescent="0.25">
      <c r="A181" s="63" t="s">
        <v>122</v>
      </c>
      <c r="B181" s="10">
        <f>VLOOKUP(A181,'Table for cuisine count'!$E$2:$F$139,2)</f>
        <v>1</v>
      </c>
      <c r="C181" s="10" t="str" cm="1">
        <f t="array" ref="C181:O181">_xlfn.XLOOKUP($A181,'Raw-consumers'!$A:$A,'Raw-consumers'!B:N)</f>
        <v>San Luis Potosi</v>
      </c>
      <c r="D181" s="10" t="str">
        <v>San Luis Potosi</v>
      </c>
      <c r="E181" s="10" t="str">
        <v>Mexico</v>
      </c>
      <c r="F181" s="10">
        <v>22.13392</v>
      </c>
      <c r="G181" s="10">
        <v>-101.028373</v>
      </c>
      <c r="H181" s="10" t="str">
        <v>No</v>
      </c>
      <c r="I181" s="10" t="str">
        <v>Abstemious</v>
      </c>
      <c r="J181" s="10">
        <v>0</v>
      </c>
      <c r="K181" s="10">
        <v>0</v>
      </c>
      <c r="L181" s="10">
        <v>0</v>
      </c>
      <c r="M181" s="10">
        <v>31</v>
      </c>
      <c r="N181" s="10">
        <v>0</v>
      </c>
      <c r="O181" s="10">
        <v>0</v>
      </c>
      <c r="P181" s="10">
        <v>135074</v>
      </c>
      <c r="Q181" s="10" t="str">
        <f>IFERROR(_xlfn.XLOOKUP('Final Table'!$P181,'Raw-restaurant_cuisines'!A:A,'Raw-restaurant_cuisines'!B:B),"not specified")</f>
        <v>Contemporary</v>
      </c>
      <c r="R181" s="10" t="str">
        <f>_xlfn.XLOOKUP($P181,'Raw-Restauarants'!$A:$A,'Raw-Restauarants'!B:B)</f>
        <v>Restaurante La Parroquia Potosina</v>
      </c>
      <c r="S181" s="10" t="str">
        <f>_xlfn.XLOOKUP($P181,'Raw-Restauarants'!$A:$A,'Raw-Restauarants'!$C:$C)</f>
        <v>San Luis Potosi</v>
      </c>
      <c r="T181" s="10">
        <f>IFERROR(_xlfn.XLOOKUP(P181,'Table for cuisine count'!K:K,'Table for cuisine count'!L:L),"not specified")</f>
        <v>1</v>
      </c>
      <c r="U181" s="10" t="str" cm="1">
        <f t="array" ref="U181:Z181">_xlfn.XLOOKUP($P181,'Raw-Restauarants'!$A:$A,'Raw-Restauarants'!$I:$N)</f>
        <v>Wine &amp; Beer</v>
      </c>
      <c r="V181" s="10" t="str">
        <v>Smoking Section</v>
      </c>
      <c r="W181" s="10" t="str">
        <v>High</v>
      </c>
      <c r="X181" s="10" t="str">
        <v>No</v>
      </c>
      <c r="Y181" s="10" t="str">
        <v>Closed</v>
      </c>
      <c r="Z181" s="10" t="str">
        <v>Public</v>
      </c>
      <c r="AA181" s="10">
        <v>2</v>
      </c>
      <c r="AB181" s="10">
        <v>2</v>
      </c>
      <c r="AC181" s="10">
        <v>2</v>
      </c>
      <c r="AD181" s="10" t="str" cm="1">
        <f t="array" ref="AD181">_xlfn.IFNA(_xlfn.IFS(AND(AA181=2,AB181=2,AC181=2),W181),"not_highest_rated")</f>
        <v>High</v>
      </c>
      <c r="AE181" s="64" t="str">
        <f t="shared" si="5"/>
        <v>others</v>
      </c>
    </row>
    <row r="182" spans="1:31" x14ac:dyDescent="0.25">
      <c r="A182" s="63" t="s">
        <v>122</v>
      </c>
      <c r="B182" s="10">
        <f>VLOOKUP(A182,'Table for cuisine count'!$E$2:$F$139,2)</f>
        <v>1</v>
      </c>
      <c r="C182" s="10" t="str" cm="1">
        <f t="array" ref="C182:O182">_xlfn.XLOOKUP($A182,'Raw-consumers'!$A:$A,'Raw-consumers'!B:N)</f>
        <v>San Luis Potosi</v>
      </c>
      <c r="D182" s="10" t="str">
        <v>San Luis Potosi</v>
      </c>
      <c r="E182" s="10" t="str">
        <v>Mexico</v>
      </c>
      <c r="F182" s="10">
        <v>22.13392</v>
      </c>
      <c r="G182" s="10">
        <v>-101.028373</v>
      </c>
      <c r="H182" s="10" t="str">
        <v>No</v>
      </c>
      <c r="I182" s="10" t="str">
        <v>Abstemious</v>
      </c>
      <c r="J182" s="10">
        <v>0</v>
      </c>
      <c r="K182" s="10">
        <v>0</v>
      </c>
      <c r="L182" s="10">
        <v>0</v>
      </c>
      <c r="M182" s="10">
        <v>31</v>
      </c>
      <c r="N182" s="10">
        <v>0</v>
      </c>
      <c r="O182" s="10">
        <v>0</v>
      </c>
      <c r="P182" s="10">
        <v>132755</v>
      </c>
      <c r="Q182" s="10" t="str">
        <f>IFERROR(_xlfn.XLOOKUP('Final Table'!$P182,'Raw-restaurant_cuisines'!A:A,'Raw-restaurant_cuisines'!B:B),"not specified")</f>
        <v>Mexican</v>
      </c>
      <c r="R182" s="10" t="str">
        <f>_xlfn.XLOOKUP($P182,'Raw-Restauarants'!$A:$A,'Raw-Restauarants'!B:B)</f>
        <v>La Estrella De Dimas</v>
      </c>
      <c r="S182" s="10" t="str">
        <f>_xlfn.XLOOKUP($P182,'Raw-Restauarants'!$A:$A,'Raw-Restauarants'!$C:$C)</f>
        <v>San Luis Potosi</v>
      </c>
      <c r="T182" s="10">
        <f>IFERROR(_xlfn.XLOOKUP(P182,'Table for cuisine count'!K:K,'Table for cuisine count'!L:L),"not specified")</f>
        <v>1</v>
      </c>
      <c r="U182" s="10" t="str" cm="1">
        <f t="array" ref="U182:Z182">_xlfn.XLOOKUP($P182,'Raw-Restauarants'!$A:$A,'Raw-Restauarants'!$I:$N)</f>
        <v>None</v>
      </c>
      <c r="V182" s="10" t="str">
        <v>No</v>
      </c>
      <c r="W182" s="10" t="str">
        <v>Medium</v>
      </c>
      <c r="X182" s="10" t="str">
        <v>No</v>
      </c>
      <c r="Y182" s="10" t="str">
        <v>Closed</v>
      </c>
      <c r="Z182" s="10" t="str">
        <v>Public</v>
      </c>
      <c r="AA182" s="10">
        <v>2</v>
      </c>
      <c r="AB182" s="10">
        <v>2</v>
      </c>
      <c r="AC182" s="10">
        <v>2</v>
      </c>
      <c r="AD182" s="10" t="str" cm="1">
        <f t="array" ref="AD182">_xlfn.IFNA(_xlfn.IFS(AND(AA182=2,AB182=2,AC182=2),W182),"not_highest_rated")</f>
        <v>Medium</v>
      </c>
      <c r="AE182" s="64" t="str">
        <f t="shared" si="5"/>
        <v>others</v>
      </c>
    </row>
    <row r="183" spans="1:31" x14ac:dyDescent="0.25">
      <c r="A183" s="63" t="s">
        <v>122</v>
      </c>
      <c r="B183" s="10">
        <f>VLOOKUP(A183,'Table for cuisine count'!$E$2:$F$139,2)</f>
        <v>1</v>
      </c>
      <c r="C183" s="10" t="str" cm="1">
        <f t="array" ref="C183:O183">_xlfn.XLOOKUP($A183,'Raw-consumers'!$A:$A,'Raw-consumers'!B:N)</f>
        <v>San Luis Potosi</v>
      </c>
      <c r="D183" s="10" t="str">
        <v>San Luis Potosi</v>
      </c>
      <c r="E183" s="10" t="str">
        <v>Mexico</v>
      </c>
      <c r="F183" s="10">
        <v>22.13392</v>
      </c>
      <c r="G183" s="10">
        <v>-101.028373</v>
      </c>
      <c r="H183" s="10" t="str">
        <v>No</v>
      </c>
      <c r="I183" s="10" t="str">
        <v>Abstemious</v>
      </c>
      <c r="J183" s="10">
        <v>0</v>
      </c>
      <c r="K183" s="10">
        <v>0</v>
      </c>
      <c r="L183" s="10">
        <v>0</v>
      </c>
      <c r="M183" s="10">
        <v>31</v>
      </c>
      <c r="N183" s="10">
        <v>0</v>
      </c>
      <c r="O183" s="10">
        <v>0</v>
      </c>
      <c r="P183" s="10">
        <v>135044</v>
      </c>
      <c r="Q183" s="10" t="str">
        <f>IFERROR(_xlfn.XLOOKUP('Final Table'!$P183,'Raw-restaurant_cuisines'!A:A,'Raw-restaurant_cuisines'!B:B),"not specified")</f>
        <v>Chinese</v>
      </c>
      <c r="R183" s="10" t="str">
        <f>_xlfn.XLOOKUP($P183,'Raw-Restauarants'!$A:$A,'Raw-Restauarants'!B:B)</f>
        <v>Restaurant Wu Zhuo Yi</v>
      </c>
      <c r="S183" s="10" t="str">
        <f>_xlfn.XLOOKUP($P183,'Raw-Restauarants'!$A:$A,'Raw-Restauarants'!$C:$C)</f>
        <v>San Luis Potosi</v>
      </c>
      <c r="T183" s="10">
        <f>IFERROR(_xlfn.XLOOKUP(P183,'Table for cuisine count'!K:K,'Table for cuisine count'!L:L),"not specified")</f>
        <v>1</v>
      </c>
      <c r="U183" s="10" t="str" cm="1">
        <f t="array" ref="U183:Z183">_xlfn.XLOOKUP($P183,'Raw-Restauarants'!$A:$A,'Raw-Restauarants'!$I:$N)</f>
        <v>None</v>
      </c>
      <c r="V183" s="10" t="str">
        <v>No</v>
      </c>
      <c r="W183" s="10" t="str">
        <v>Medium</v>
      </c>
      <c r="X183" s="10" t="str">
        <v>No</v>
      </c>
      <c r="Y183" s="10" t="str">
        <v>Closed</v>
      </c>
      <c r="Z183" s="10" t="str">
        <v>None</v>
      </c>
      <c r="AA183" s="10">
        <v>1</v>
      </c>
      <c r="AB183" s="10">
        <v>2</v>
      </c>
      <c r="AC183" s="10">
        <v>2</v>
      </c>
      <c r="AD183" s="10" t="str" cm="1">
        <f t="array" ref="AD183">_xlfn.IFNA(_xlfn.IFS(AND(AA183=2,AB183=2,AC183=2),W183),"not_highest_rated")</f>
        <v>not_highest_rated</v>
      </c>
      <c r="AE183" s="64" t="str">
        <f t="shared" si="5"/>
        <v>others</v>
      </c>
    </row>
    <row r="184" spans="1:31" x14ac:dyDescent="0.25">
      <c r="A184" s="63" t="s">
        <v>93</v>
      </c>
      <c r="B184" s="10">
        <f>VLOOKUP(A184,'Table for cuisine count'!$E$2:$F$139,2)</f>
        <v>1</v>
      </c>
      <c r="C184" s="10" t="str" cm="1">
        <f t="array" ref="C184:O184">_xlfn.XLOOKUP($A184,'Raw-consumers'!$A:$A,'Raw-consumers'!B:N)</f>
        <v>San Luis Potosi</v>
      </c>
      <c r="D184" s="10" t="str">
        <v>San Luis Potosi</v>
      </c>
      <c r="E184" s="10" t="str">
        <v>Mexico</v>
      </c>
      <c r="F184" s="10">
        <v>22.143288999999999</v>
      </c>
      <c r="G184" s="10">
        <v>-100.987683</v>
      </c>
      <c r="H184" s="10" t="str">
        <v>No</v>
      </c>
      <c r="I184" s="10" t="str">
        <v>Abstemious</v>
      </c>
      <c r="J184" s="10" t="str">
        <v>Car</v>
      </c>
      <c r="K184" s="10" t="str">
        <v>Married</v>
      </c>
      <c r="L184" s="10" t="str">
        <v>Dependent</v>
      </c>
      <c r="M184" s="10">
        <v>60</v>
      </c>
      <c r="N184" s="10" t="str">
        <v>Employed</v>
      </c>
      <c r="O184" s="10" t="str">
        <v>Medium</v>
      </c>
      <c r="P184" s="10">
        <v>135048</v>
      </c>
      <c r="Q184" s="10" t="str">
        <f>IFERROR(_xlfn.XLOOKUP('Final Table'!$P184,'Raw-restaurant_cuisines'!A:A,'Raw-restaurant_cuisines'!B:B),"not specified")</f>
        <v>Bar</v>
      </c>
      <c r="R184" s="10" t="str">
        <f>_xlfn.XLOOKUP($P184,'Raw-Restauarants'!$A:$A,'Raw-Restauarants'!B:B)</f>
        <v>Restaurante Bar Fu-Hao</v>
      </c>
      <c r="S184" s="10" t="str">
        <f>_xlfn.XLOOKUP($P184,'Raw-Restauarants'!$A:$A,'Raw-Restauarants'!$C:$C)</f>
        <v>San Luis Potosi</v>
      </c>
      <c r="T184" s="10">
        <f>IFERROR(_xlfn.XLOOKUP(P184,'Table for cuisine count'!K:K,'Table for cuisine count'!L:L),"not specified")</f>
        <v>1</v>
      </c>
      <c r="U184" s="10" t="str" cm="1">
        <f t="array" ref="U184:Z184">_xlfn.XLOOKUP($P184,'Raw-Restauarants'!$A:$A,'Raw-Restauarants'!$I:$N)</f>
        <v>Wine &amp; Beer</v>
      </c>
      <c r="V184" s="10" t="str">
        <v>No</v>
      </c>
      <c r="W184" s="10" t="str">
        <v>High</v>
      </c>
      <c r="X184" s="10" t="str">
        <v>No</v>
      </c>
      <c r="Y184" s="10" t="str">
        <v>Closed</v>
      </c>
      <c r="Z184" s="10" t="str">
        <v>Yes</v>
      </c>
      <c r="AA184" s="10">
        <v>2</v>
      </c>
      <c r="AB184" s="10">
        <v>2</v>
      </c>
      <c r="AC184" s="10">
        <v>2</v>
      </c>
      <c r="AD184" s="10" t="str" cm="1">
        <f t="array" ref="AD184">_xlfn.IFNA(_xlfn.IFS(AND(AA184=2,AB184=2,AC184=2),W184),"not_highest_rated")</f>
        <v>High</v>
      </c>
      <c r="AE184" s="64">
        <f t="shared" si="5"/>
        <v>8</v>
      </c>
    </row>
    <row r="185" spans="1:31" x14ac:dyDescent="0.25">
      <c r="A185" s="63" t="s">
        <v>93</v>
      </c>
      <c r="B185" s="10">
        <f>VLOOKUP(A185,'Table for cuisine count'!$E$2:$F$139,2)</f>
        <v>1</v>
      </c>
      <c r="C185" s="10" t="str" cm="1">
        <f t="array" ref="C185:O185">_xlfn.XLOOKUP($A185,'Raw-consumers'!$A:$A,'Raw-consumers'!B:N)</f>
        <v>San Luis Potosi</v>
      </c>
      <c r="D185" s="10" t="str">
        <v>San Luis Potosi</v>
      </c>
      <c r="E185" s="10" t="str">
        <v>Mexico</v>
      </c>
      <c r="F185" s="10">
        <v>22.143288999999999</v>
      </c>
      <c r="G185" s="10">
        <v>-100.987683</v>
      </c>
      <c r="H185" s="10" t="str">
        <v>No</v>
      </c>
      <c r="I185" s="10" t="str">
        <v>Abstemious</v>
      </c>
      <c r="J185" s="10" t="str">
        <v>Car</v>
      </c>
      <c r="K185" s="10" t="str">
        <v>Married</v>
      </c>
      <c r="L185" s="10" t="str">
        <v>Dependent</v>
      </c>
      <c r="M185" s="10">
        <v>60</v>
      </c>
      <c r="N185" s="10" t="str">
        <v>Employed</v>
      </c>
      <c r="O185" s="10" t="str">
        <v>Medium</v>
      </c>
      <c r="P185" s="10">
        <v>135047</v>
      </c>
      <c r="Q185" s="10" t="str">
        <f>IFERROR(_xlfn.XLOOKUP('Final Table'!$P185,'Raw-restaurant_cuisines'!A:A,'Raw-restaurant_cuisines'!B:B),"not specified")</f>
        <v>not specified</v>
      </c>
      <c r="R185" s="10" t="str">
        <f>_xlfn.XLOOKUP($P185,'Raw-Restauarants'!$A:$A,'Raw-Restauarants'!B:B)</f>
        <v>Restaurante Casa De Las Flores</v>
      </c>
      <c r="S185" s="10" t="str">
        <f>_xlfn.XLOOKUP($P185,'Raw-Restauarants'!$A:$A,'Raw-Restauarants'!$C:$C)</f>
        <v>San Luis Potosi</v>
      </c>
      <c r="T185" s="10" t="str">
        <f>IFERROR(_xlfn.XLOOKUP(P185,'Table for cuisine count'!K:K,'Table for cuisine count'!L:L),"not specified")</f>
        <v>not specified</v>
      </c>
      <c r="U185" s="10" t="str" cm="1">
        <f t="array" ref="U185:Z185">_xlfn.XLOOKUP($P185,'Raw-Restauarants'!$A:$A,'Raw-Restauarants'!$I:$N)</f>
        <v>Wine &amp; Beer</v>
      </c>
      <c r="V185" s="10" t="str">
        <v>Smoking Section</v>
      </c>
      <c r="W185" s="10" t="str">
        <v>High</v>
      </c>
      <c r="X185" s="10" t="str">
        <v>No</v>
      </c>
      <c r="Y185" s="10" t="str">
        <v>Closed</v>
      </c>
      <c r="Z185" s="10" t="str">
        <v>Yes</v>
      </c>
      <c r="AA185" s="10">
        <v>2</v>
      </c>
      <c r="AB185" s="10">
        <v>2</v>
      </c>
      <c r="AC185" s="10">
        <v>2</v>
      </c>
      <c r="AD185" s="10" t="str" cm="1">
        <f t="array" ref="AD185">_xlfn.IFNA(_xlfn.IFS(AND(AA185=2,AB185=2,AC185=2),W185),"not_highest_rated")</f>
        <v>High</v>
      </c>
      <c r="AE185" s="64">
        <f t="shared" si="5"/>
        <v>8</v>
      </c>
    </row>
    <row r="186" spans="1:31" x14ac:dyDescent="0.25">
      <c r="A186" s="63" t="s">
        <v>93</v>
      </c>
      <c r="B186" s="10">
        <f>VLOOKUP(A186,'Table for cuisine count'!$E$2:$F$139,2)</f>
        <v>1</v>
      </c>
      <c r="C186" s="10" t="str" cm="1">
        <f t="array" ref="C186:O186">_xlfn.XLOOKUP($A186,'Raw-consumers'!$A:$A,'Raw-consumers'!B:N)</f>
        <v>San Luis Potosi</v>
      </c>
      <c r="D186" s="10" t="str">
        <v>San Luis Potosi</v>
      </c>
      <c r="E186" s="10" t="str">
        <v>Mexico</v>
      </c>
      <c r="F186" s="10">
        <v>22.143288999999999</v>
      </c>
      <c r="G186" s="10">
        <v>-100.987683</v>
      </c>
      <c r="H186" s="10" t="str">
        <v>No</v>
      </c>
      <c r="I186" s="10" t="str">
        <v>Abstemious</v>
      </c>
      <c r="J186" s="10" t="str">
        <v>Car</v>
      </c>
      <c r="K186" s="10" t="str">
        <v>Married</v>
      </c>
      <c r="L186" s="10" t="str">
        <v>Dependent</v>
      </c>
      <c r="M186" s="10">
        <v>60</v>
      </c>
      <c r="N186" s="10" t="str">
        <v>Employed</v>
      </c>
      <c r="O186" s="10" t="str">
        <v>Medium</v>
      </c>
      <c r="P186" s="10">
        <v>132754</v>
      </c>
      <c r="Q186" s="10" t="str">
        <f>IFERROR(_xlfn.XLOOKUP('Final Table'!$P186,'Raw-restaurant_cuisines'!A:A,'Raw-restaurant_cuisines'!B:B),"not specified")</f>
        <v>Mexican</v>
      </c>
      <c r="R186" s="10" t="str">
        <f>_xlfn.XLOOKUP($P186,'Raw-Restauarants'!$A:$A,'Raw-Restauarants'!B:B)</f>
        <v>Cabana Huasteca</v>
      </c>
      <c r="S186" s="10" t="str">
        <f>_xlfn.XLOOKUP($P186,'Raw-Restauarants'!$A:$A,'Raw-Restauarants'!$C:$C)</f>
        <v>San Luis Potosi</v>
      </c>
      <c r="T186" s="10">
        <f>IFERROR(_xlfn.XLOOKUP(P186,'Table for cuisine count'!K:K,'Table for cuisine count'!L:L),"not specified")</f>
        <v>1</v>
      </c>
      <c r="U186" s="10" t="str" cm="1">
        <f t="array" ref="U186:Z186">_xlfn.XLOOKUP($P186,'Raw-Restauarants'!$A:$A,'Raw-Restauarants'!$I:$N)</f>
        <v>None</v>
      </c>
      <c r="V186" s="10" t="str">
        <v>No</v>
      </c>
      <c r="W186" s="10" t="str">
        <v>Medium</v>
      </c>
      <c r="X186" s="10" t="str">
        <v>No</v>
      </c>
      <c r="Y186" s="10" t="str">
        <v>Closed</v>
      </c>
      <c r="Z186" s="10" t="str">
        <v>None</v>
      </c>
      <c r="AA186" s="10">
        <v>2</v>
      </c>
      <c r="AB186" s="10">
        <v>2</v>
      </c>
      <c r="AC186" s="10">
        <v>2</v>
      </c>
      <c r="AD186" s="10" t="str" cm="1">
        <f t="array" ref="AD186">_xlfn.IFNA(_xlfn.IFS(AND(AA186=2,AB186=2,AC186=2),W186),"not_highest_rated")</f>
        <v>Medium</v>
      </c>
      <c r="AE186" s="64">
        <f t="shared" si="5"/>
        <v>8</v>
      </c>
    </row>
    <row r="187" spans="1:31" x14ac:dyDescent="0.25">
      <c r="A187" s="63" t="s">
        <v>93</v>
      </c>
      <c r="B187" s="10">
        <f>VLOOKUP(A187,'Table for cuisine count'!$E$2:$F$139,2)</f>
        <v>1</v>
      </c>
      <c r="C187" s="10" t="str" cm="1">
        <f t="array" ref="C187:O187">_xlfn.XLOOKUP($A187,'Raw-consumers'!$A:$A,'Raw-consumers'!B:N)</f>
        <v>San Luis Potosi</v>
      </c>
      <c r="D187" s="10" t="str">
        <v>San Luis Potosi</v>
      </c>
      <c r="E187" s="10" t="str">
        <v>Mexico</v>
      </c>
      <c r="F187" s="10">
        <v>22.143288999999999</v>
      </c>
      <c r="G187" s="10">
        <v>-100.987683</v>
      </c>
      <c r="H187" s="10" t="str">
        <v>No</v>
      </c>
      <c r="I187" s="10" t="str">
        <v>Abstemious</v>
      </c>
      <c r="J187" s="10" t="str">
        <v>Car</v>
      </c>
      <c r="K187" s="10" t="str">
        <v>Married</v>
      </c>
      <c r="L187" s="10" t="str">
        <v>Dependent</v>
      </c>
      <c r="M187" s="10">
        <v>60</v>
      </c>
      <c r="N187" s="10" t="str">
        <v>Employed</v>
      </c>
      <c r="O187" s="10" t="str">
        <v>Medium</v>
      </c>
      <c r="P187" s="10">
        <v>132825</v>
      </c>
      <c r="Q187" s="10" t="str">
        <f>IFERROR(_xlfn.XLOOKUP('Final Table'!$P187,'Raw-restaurant_cuisines'!A:A,'Raw-restaurant_cuisines'!B:B),"not specified")</f>
        <v>Mexican</v>
      </c>
      <c r="R187" s="10" t="str">
        <f>_xlfn.XLOOKUP($P187,'Raw-Restauarants'!$A:$A,'Raw-Restauarants'!B:B)</f>
        <v>Puesto De Tacos</v>
      </c>
      <c r="S187" s="10" t="str">
        <f>_xlfn.XLOOKUP($P187,'Raw-Restauarants'!$A:$A,'Raw-Restauarants'!$C:$C)</f>
        <v>San Luis Potosi</v>
      </c>
      <c r="T187" s="10">
        <f>IFERROR(_xlfn.XLOOKUP(P187,'Table for cuisine count'!K:K,'Table for cuisine count'!L:L),"not specified")</f>
        <v>1</v>
      </c>
      <c r="U187" s="10" t="str" cm="1">
        <f t="array" ref="U187:Z187">_xlfn.XLOOKUP($P187,'Raw-Restauarants'!$A:$A,'Raw-Restauarants'!$I:$N)</f>
        <v>None</v>
      </c>
      <c r="V187" s="10" t="str">
        <v>No</v>
      </c>
      <c r="W187" s="10" t="str">
        <v>Low</v>
      </c>
      <c r="X187" s="10" t="str">
        <v>No</v>
      </c>
      <c r="Y187" s="10" t="str">
        <v>Open</v>
      </c>
      <c r="Z187" s="10" t="str">
        <v>None</v>
      </c>
      <c r="AA187" s="10">
        <v>2</v>
      </c>
      <c r="AB187" s="10">
        <v>2</v>
      </c>
      <c r="AC187" s="10">
        <v>2</v>
      </c>
      <c r="AD187" s="10" t="str" cm="1">
        <f t="array" ref="AD187">_xlfn.IFNA(_xlfn.IFS(AND(AA187=2,AB187=2,AC187=2),W187),"not_highest_rated")</f>
        <v>Low</v>
      </c>
      <c r="AE187" s="64">
        <f t="shared" si="5"/>
        <v>8</v>
      </c>
    </row>
    <row r="188" spans="1:31" x14ac:dyDescent="0.25">
      <c r="A188" s="63" t="s">
        <v>91</v>
      </c>
      <c r="B188" s="10">
        <f>VLOOKUP(A188,'Table for cuisine count'!$E$2:$F$139,2)</f>
        <v>1</v>
      </c>
      <c r="C188" s="10" t="str" cm="1">
        <f t="array" ref="C188:O188">_xlfn.XLOOKUP($A188,'Raw-consumers'!$A:$A,'Raw-consumers'!B:N)</f>
        <v>San Luis Potosi</v>
      </c>
      <c r="D188" s="10" t="str">
        <v>San Luis Potosi</v>
      </c>
      <c r="E188" s="10" t="str">
        <v>Mexico</v>
      </c>
      <c r="F188" s="10">
        <v>22.175833000000001</v>
      </c>
      <c r="G188" s="10">
        <v>-100.986671</v>
      </c>
      <c r="H188" s="10" t="str">
        <v>No</v>
      </c>
      <c r="I188" s="10" t="str">
        <v>Casual Drinker</v>
      </c>
      <c r="J188" s="10" t="str">
        <v>Public</v>
      </c>
      <c r="K188" s="10" t="str">
        <v>Single</v>
      </c>
      <c r="L188" s="10" t="str">
        <v>Independent</v>
      </c>
      <c r="M188" s="10">
        <v>22</v>
      </c>
      <c r="N188" s="10" t="str">
        <v>Student</v>
      </c>
      <c r="O188" s="10" t="str">
        <v>Low</v>
      </c>
      <c r="P188" s="10">
        <v>135076</v>
      </c>
      <c r="Q188" s="10" t="str">
        <f>IFERROR(_xlfn.XLOOKUP('Final Table'!$P188,'Raw-restaurant_cuisines'!A:A,'Raw-restaurant_cuisines'!B:B),"not specified")</f>
        <v>not specified</v>
      </c>
      <c r="R188" s="10" t="str">
        <f>_xlfn.XLOOKUP($P188,'Raw-Restauarants'!$A:$A,'Raw-Restauarants'!B:B)</f>
        <v>Restaurante Pueblo Bonito</v>
      </c>
      <c r="S188" s="10" t="str">
        <f>_xlfn.XLOOKUP($P188,'Raw-Restauarants'!$A:$A,'Raw-Restauarants'!$C:$C)</f>
        <v>San Luis Potosi</v>
      </c>
      <c r="T188" s="10" t="str">
        <f>IFERROR(_xlfn.XLOOKUP(P188,'Table for cuisine count'!K:K,'Table for cuisine count'!L:L),"not specified")</f>
        <v>not specified</v>
      </c>
      <c r="U188" s="10" t="str" cm="1">
        <f t="array" ref="U188:Z188">_xlfn.XLOOKUP($P188,'Raw-Restauarants'!$A:$A,'Raw-Restauarants'!$I:$N)</f>
        <v>Wine &amp; Beer</v>
      </c>
      <c r="V188" s="10" t="str">
        <v>No</v>
      </c>
      <c r="W188" s="10" t="str">
        <v>High</v>
      </c>
      <c r="X188" s="10" t="str">
        <v>No</v>
      </c>
      <c r="Y188" s="10" t="str">
        <v>Closed</v>
      </c>
      <c r="Z188" s="10" t="str">
        <v>Yes</v>
      </c>
      <c r="AA188" s="10">
        <v>1</v>
      </c>
      <c r="AB188" s="10">
        <v>1</v>
      </c>
      <c r="AC188" s="10">
        <v>1</v>
      </c>
      <c r="AD188" s="10" t="str" cm="1">
        <f t="array" ref="AD188">_xlfn.IFNA(_xlfn.IFS(AND(AA188=2,AB188=2,AC188=2),W188),"not_highest_rated")</f>
        <v>not_highest_rated</v>
      </c>
      <c r="AE188" s="64">
        <f t="shared" si="5"/>
        <v>1</v>
      </c>
    </row>
    <row r="189" spans="1:31" x14ac:dyDescent="0.25">
      <c r="A189" s="63" t="s">
        <v>91</v>
      </c>
      <c r="B189" s="10">
        <f>VLOOKUP(A189,'Table for cuisine count'!$E$2:$F$139,2)</f>
        <v>1</v>
      </c>
      <c r="C189" s="10" t="str" cm="1">
        <f t="array" ref="C189:O189">_xlfn.XLOOKUP($A189,'Raw-consumers'!$A:$A,'Raw-consumers'!B:N)</f>
        <v>San Luis Potosi</v>
      </c>
      <c r="D189" s="10" t="str">
        <v>San Luis Potosi</v>
      </c>
      <c r="E189" s="10" t="str">
        <v>Mexico</v>
      </c>
      <c r="F189" s="10">
        <v>22.175833000000001</v>
      </c>
      <c r="G189" s="10">
        <v>-100.986671</v>
      </c>
      <c r="H189" s="10" t="str">
        <v>No</v>
      </c>
      <c r="I189" s="10" t="str">
        <v>Casual Drinker</v>
      </c>
      <c r="J189" s="10" t="str">
        <v>Public</v>
      </c>
      <c r="K189" s="10" t="str">
        <v>Single</v>
      </c>
      <c r="L189" s="10" t="str">
        <v>Independent</v>
      </c>
      <c r="M189" s="10">
        <v>22</v>
      </c>
      <c r="N189" s="10" t="str">
        <v>Student</v>
      </c>
      <c r="O189" s="10" t="str">
        <v>Low</v>
      </c>
      <c r="P189" s="10">
        <v>135032</v>
      </c>
      <c r="Q189" s="10" t="str">
        <f>IFERROR(_xlfn.XLOOKUP('Final Table'!$P189,'Raw-restaurant_cuisines'!A:A,'Raw-restaurant_cuisines'!B:B),"not specified")</f>
        <v>Cafeteria</v>
      </c>
      <c r="R189" s="10" t="str">
        <f>_xlfn.XLOOKUP($P189,'Raw-Restauarants'!$A:$A,'Raw-Restauarants'!B:B)</f>
        <v>Cafeteria Y Restaurant El Pacifico</v>
      </c>
      <c r="S189" s="10" t="str">
        <f>_xlfn.XLOOKUP($P189,'Raw-Restauarants'!$A:$A,'Raw-Restauarants'!$C:$C)</f>
        <v>San Luis Potosi</v>
      </c>
      <c r="T189" s="10">
        <f>IFERROR(_xlfn.XLOOKUP(P189,'Table for cuisine count'!K:K,'Table for cuisine count'!L:L),"not specified")</f>
        <v>2</v>
      </c>
      <c r="U189" s="10" t="str" cm="1">
        <f t="array" ref="U189:Z189">_xlfn.XLOOKUP($P189,'Raw-Restauarants'!$A:$A,'Raw-Restauarants'!$I:$N)</f>
        <v>Wine &amp; Beer</v>
      </c>
      <c r="V189" s="10" t="str">
        <v>Smoking Section</v>
      </c>
      <c r="W189" s="10" t="str">
        <v>Medium</v>
      </c>
      <c r="X189" s="10" t="str">
        <v>No</v>
      </c>
      <c r="Y189" s="10" t="str">
        <v>Closed</v>
      </c>
      <c r="Z189" s="10" t="str">
        <v>Public</v>
      </c>
      <c r="AA189" s="10">
        <v>2</v>
      </c>
      <c r="AB189" s="10">
        <v>2</v>
      </c>
      <c r="AC189" s="10">
        <v>1</v>
      </c>
      <c r="AD189" s="10" t="str" cm="1">
        <f t="array" ref="AD189">_xlfn.IFNA(_xlfn.IFS(AND(AA189=2,AB189=2,AC189=2),W189),"not_highest_rated")</f>
        <v>not_highest_rated</v>
      </c>
      <c r="AE189" s="64">
        <f t="shared" si="5"/>
        <v>1</v>
      </c>
    </row>
    <row r="190" spans="1:31" x14ac:dyDescent="0.25">
      <c r="A190" s="63" t="s">
        <v>91</v>
      </c>
      <c r="B190" s="10">
        <f>VLOOKUP(A190,'Table for cuisine count'!$E$2:$F$139,2)</f>
        <v>1</v>
      </c>
      <c r="C190" s="10" t="str" cm="1">
        <f t="array" ref="C190:O190">_xlfn.XLOOKUP($A190,'Raw-consumers'!$A:$A,'Raw-consumers'!B:N)</f>
        <v>San Luis Potosi</v>
      </c>
      <c r="D190" s="10" t="str">
        <v>San Luis Potosi</v>
      </c>
      <c r="E190" s="10" t="str">
        <v>Mexico</v>
      </c>
      <c r="F190" s="10">
        <v>22.175833000000001</v>
      </c>
      <c r="G190" s="10">
        <v>-100.986671</v>
      </c>
      <c r="H190" s="10" t="str">
        <v>No</v>
      </c>
      <c r="I190" s="10" t="str">
        <v>Casual Drinker</v>
      </c>
      <c r="J190" s="10" t="str">
        <v>Public</v>
      </c>
      <c r="K190" s="10" t="str">
        <v>Single</v>
      </c>
      <c r="L190" s="10" t="str">
        <v>Independent</v>
      </c>
      <c r="M190" s="10">
        <v>22</v>
      </c>
      <c r="N190" s="10" t="str">
        <v>Student</v>
      </c>
      <c r="O190" s="10" t="str">
        <v>Low</v>
      </c>
      <c r="P190" s="10">
        <v>132825</v>
      </c>
      <c r="Q190" s="10" t="str">
        <f>IFERROR(_xlfn.XLOOKUP('Final Table'!$P190,'Raw-restaurant_cuisines'!A:A,'Raw-restaurant_cuisines'!B:B),"not specified")</f>
        <v>Mexican</v>
      </c>
      <c r="R190" s="10" t="str">
        <f>_xlfn.XLOOKUP($P190,'Raw-Restauarants'!$A:$A,'Raw-Restauarants'!B:B)</f>
        <v>Puesto De Tacos</v>
      </c>
      <c r="S190" s="10" t="str">
        <f>_xlfn.XLOOKUP($P190,'Raw-Restauarants'!$A:$A,'Raw-Restauarants'!$C:$C)</f>
        <v>San Luis Potosi</v>
      </c>
      <c r="T190" s="10">
        <f>IFERROR(_xlfn.XLOOKUP(P190,'Table for cuisine count'!K:K,'Table for cuisine count'!L:L),"not specified")</f>
        <v>1</v>
      </c>
      <c r="U190" s="10" t="str" cm="1">
        <f t="array" ref="U190:Z190">_xlfn.XLOOKUP($P190,'Raw-Restauarants'!$A:$A,'Raw-Restauarants'!$I:$N)</f>
        <v>None</v>
      </c>
      <c r="V190" s="10" t="str">
        <v>No</v>
      </c>
      <c r="W190" s="10" t="str">
        <v>Low</v>
      </c>
      <c r="X190" s="10" t="str">
        <v>No</v>
      </c>
      <c r="Y190" s="10" t="str">
        <v>Open</v>
      </c>
      <c r="Z190" s="10" t="str">
        <v>None</v>
      </c>
      <c r="AA190" s="10">
        <v>1</v>
      </c>
      <c r="AB190" s="10">
        <v>2</v>
      </c>
      <c r="AC190" s="10">
        <v>0</v>
      </c>
      <c r="AD190" s="10" t="str" cm="1">
        <f t="array" ref="AD190">_xlfn.IFNA(_xlfn.IFS(AND(AA190=2,AB190=2,AC190=2),W190),"not_highest_rated")</f>
        <v>not_highest_rated</v>
      </c>
      <c r="AE190" s="64">
        <f t="shared" si="5"/>
        <v>1</v>
      </c>
    </row>
    <row r="191" spans="1:31" x14ac:dyDescent="0.25">
      <c r="A191" s="63" t="s">
        <v>91</v>
      </c>
      <c r="B191" s="10">
        <f>VLOOKUP(A191,'Table for cuisine count'!$E$2:$F$139,2)</f>
        <v>1</v>
      </c>
      <c r="C191" s="10" t="str" cm="1">
        <f t="array" ref="C191:O191">_xlfn.XLOOKUP($A191,'Raw-consumers'!$A:$A,'Raw-consumers'!B:N)</f>
        <v>San Luis Potosi</v>
      </c>
      <c r="D191" s="10" t="str">
        <v>San Luis Potosi</v>
      </c>
      <c r="E191" s="10" t="str">
        <v>Mexico</v>
      </c>
      <c r="F191" s="10">
        <v>22.175833000000001</v>
      </c>
      <c r="G191" s="10">
        <v>-100.986671</v>
      </c>
      <c r="H191" s="10" t="str">
        <v>No</v>
      </c>
      <c r="I191" s="10" t="str">
        <v>Casual Drinker</v>
      </c>
      <c r="J191" s="10" t="str">
        <v>Public</v>
      </c>
      <c r="K191" s="10" t="str">
        <v>Single</v>
      </c>
      <c r="L191" s="10" t="str">
        <v>Independent</v>
      </c>
      <c r="M191" s="10">
        <v>22</v>
      </c>
      <c r="N191" s="10" t="str">
        <v>Student</v>
      </c>
      <c r="O191" s="10" t="str">
        <v>Low</v>
      </c>
      <c r="P191" s="10">
        <v>135063</v>
      </c>
      <c r="Q191" s="10" t="str">
        <f>IFERROR(_xlfn.XLOOKUP('Final Table'!$P191,'Raw-restaurant_cuisines'!A:A,'Raw-restaurant_cuisines'!B:B),"not specified")</f>
        <v>not specified</v>
      </c>
      <c r="R191" s="10" t="str">
        <f>_xlfn.XLOOKUP($P191,'Raw-Restauarants'!$A:$A,'Raw-Restauarants'!B:B)</f>
        <v>Restaurante Alhondiga</v>
      </c>
      <c r="S191" s="10" t="str">
        <f>_xlfn.XLOOKUP($P191,'Raw-Restauarants'!$A:$A,'Raw-Restauarants'!$C:$C)</f>
        <v>San Luis Potosi</v>
      </c>
      <c r="T191" s="10" t="str">
        <f>IFERROR(_xlfn.XLOOKUP(P191,'Table for cuisine count'!K:K,'Table for cuisine count'!L:L),"not specified")</f>
        <v>not specified</v>
      </c>
      <c r="U191" s="10" t="str" cm="1">
        <f t="array" ref="U191:Z191">_xlfn.XLOOKUP($P191,'Raw-Restauarants'!$A:$A,'Raw-Restauarants'!$I:$N)</f>
        <v>None</v>
      </c>
      <c r="V191" s="10" t="str">
        <v>No</v>
      </c>
      <c r="W191" s="10" t="str">
        <v>Medium</v>
      </c>
      <c r="X191" s="10" t="str">
        <v>No</v>
      </c>
      <c r="Y191" s="10" t="str">
        <v>Closed</v>
      </c>
      <c r="Z191" s="10" t="str">
        <v>None</v>
      </c>
      <c r="AA191" s="10">
        <v>2</v>
      </c>
      <c r="AB191" s="10">
        <v>1</v>
      </c>
      <c r="AC191" s="10">
        <v>2</v>
      </c>
      <c r="AD191" s="10" t="str" cm="1">
        <f t="array" ref="AD191">_xlfn.IFNA(_xlfn.IFS(AND(AA191=2,AB191=2,AC191=2),W191),"not_highest_rated")</f>
        <v>not_highest_rated</v>
      </c>
      <c r="AE191" s="64">
        <f t="shared" si="5"/>
        <v>1</v>
      </c>
    </row>
    <row r="192" spans="1:31" x14ac:dyDescent="0.25">
      <c r="A192" s="63" t="s">
        <v>72</v>
      </c>
      <c r="B192" s="10">
        <f>VLOOKUP(A192,'Table for cuisine count'!$E$2:$F$139,2)</f>
        <v>1</v>
      </c>
      <c r="C192" s="10" t="str" cm="1">
        <f t="array" ref="C192:O192">_xlfn.XLOOKUP($A192,'Raw-consumers'!$A:$A,'Raw-consumers'!B:N)</f>
        <v>Cuernavaca</v>
      </c>
      <c r="D192" s="10" t="str">
        <v>Morelos</v>
      </c>
      <c r="E192" s="10" t="str">
        <v>Mexico</v>
      </c>
      <c r="F192" s="10">
        <v>18.839670999999999</v>
      </c>
      <c r="G192" s="10">
        <v>-99.223896999999994</v>
      </c>
      <c r="H192" s="10" t="str">
        <v>Yes</v>
      </c>
      <c r="I192" s="10" t="str">
        <v>Casual Drinker</v>
      </c>
      <c r="J192" s="10" t="str">
        <v>Car</v>
      </c>
      <c r="K192" s="10" t="str">
        <v>Single</v>
      </c>
      <c r="L192" s="10" t="str">
        <v>Independent</v>
      </c>
      <c r="M192" s="10">
        <v>27</v>
      </c>
      <c r="N192" s="10" t="str">
        <v>Student</v>
      </c>
      <c r="O192" s="10" t="str">
        <v>Medium</v>
      </c>
      <c r="P192" s="10">
        <v>135018</v>
      </c>
      <c r="Q192" s="10" t="str">
        <f>IFERROR(_xlfn.XLOOKUP('Final Table'!$P192,'Raw-restaurant_cuisines'!A:A,'Raw-restaurant_cuisines'!B:B),"not specified")</f>
        <v>Mexican</v>
      </c>
      <c r="R192" s="10" t="str">
        <f>_xlfn.XLOOKUP($P192,'Raw-Restauarants'!$A:$A,'Raw-Restauarants'!B:B)</f>
        <v>El Oceano Dorado</v>
      </c>
      <c r="S192" s="10" t="str">
        <f>_xlfn.XLOOKUP($P192,'Raw-Restauarants'!$A:$A,'Raw-Restauarants'!$C:$C)</f>
        <v>Cuernavaca</v>
      </c>
      <c r="T192" s="10">
        <f>IFERROR(_xlfn.XLOOKUP(P192,'Table for cuisine count'!K:K,'Table for cuisine count'!L:L),"not specified")</f>
        <v>1</v>
      </c>
      <c r="U192" s="10" t="str" cm="1">
        <f t="array" ref="U192:Z192">_xlfn.XLOOKUP($P192,'Raw-Restauarants'!$A:$A,'Raw-Restauarants'!$I:$N)</f>
        <v>Full Bar</v>
      </c>
      <c r="V192" s="10" t="str">
        <v>Yes</v>
      </c>
      <c r="W192" s="10" t="str">
        <v>Medium</v>
      </c>
      <c r="X192" s="10" t="str">
        <v>No</v>
      </c>
      <c r="Y192" s="10" t="str">
        <v>Open</v>
      </c>
      <c r="Z192" s="10" t="str">
        <v>Yes</v>
      </c>
      <c r="AA192" s="10">
        <v>1</v>
      </c>
      <c r="AB192" s="10">
        <v>2</v>
      </c>
      <c r="AC192" s="10">
        <v>1</v>
      </c>
      <c r="AD192" s="10" t="str" cm="1">
        <f t="array" ref="AD192">_xlfn.IFNA(_xlfn.IFS(AND(AA192=2,AB192=2,AC192=2),W192),"not_highest_rated")</f>
        <v>not_highest_rated</v>
      </c>
      <c r="AE192" s="64">
        <f t="shared" si="5"/>
        <v>2</v>
      </c>
    </row>
    <row r="193" spans="1:31" x14ac:dyDescent="0.25">
      <c r="A193" s="63" t="s">
        <v>72</v>
      </c>
      <c r="B193" s="10">
        <f>VLOOKUP(A193,'Table for cuisine count'!$E$2:$F$139,2)</f>
        <v>1</v>
      </c>
      <c r="C193" s="10" t="str" cm="1">
        <f t="array" ref="C193:O193">_xlfn.XLOOKUP($A193,'Raw-consumers'!$A:$A,'Raw-consumers'!B:N)</f>
        <v>Cuernavaca</v>
      </c>
      <c r="D193" s="10" t="str">
        <v>Morelos</v>
      </c>
      <c r="E193" s="10" t="str">
        <v>Mexico</v>
      </c>
      <c r="F193" s="10">
        <v>18.839670999999999</v>
      </c>
      <c r="G193" s="10">
        <v>-99.223896999999994</v>
      </c>
      <c r="H193" s="10" t="str">
        <v>Yes</v>
      </c>
      <c r="I193" s="10" t="str">
        <v>Casual Drinker</v>
      </c>
      <c r="J193" s="10" t="str">
        <v>Car</v>
      </c>
      <c r="K193" s="10" t="str">
        <v>Single</v>
      </c>
      <c r="L193" s="10" t="str">
        <v>Independent</v>
      </c>
      <c r="M193" s="10">
        <v>27</v>
      </c>
      <c r="N193" s="10" t="str">
        <v>Student</v>
      </c>
      <c r="O193" s="10" t="str">
        <v>Medium</v>
      </c>
      <c r="P193" s="10">
        <v>132773</v>
      </c>
      <c r="Q193" s="10" t="str">
        <f>IFERROR(_xlfn.XLOOKUP('Final Table'!$P193,'Raw-restaurant_cuisines'!A:A,'Raw-restaurant_cuisines'!B:B),"not specified")</f>
        <v>Family</v>
      </c>
      <c r="R193" s="10" t="str">
        <f>_xlfn.XLOOKUP($P193,'Raw-Restauarants'!$A:$A,'Raw-Restauarants'!B:B)</f>
        <v>El Cotorreo</v>
      </c>
      <c r="S193" s="10" t="str">
        <f>_xlfn.XLOOKUP($P193,'Raw-Restauarants'!$A:$A,'Raw-Restauarants'!$C:$C)</f>
        <v>Cuernavaca</v>
      </c>
      <c r="T193" s="10">
        <f>IFERROR(_xlfn.XLOOKUP(P193,'Table for cuisine count'!K:K,'Table for cuisine count'!L:L),"not specified")</f>
        <v>2</v>
      </c>
      <c r="U193" s="10" t="str" cm="1">
        <f t="array" ref="U193:Z193">_xlfn.XLOOKUP($P193,'Raw-Restauarants'!$A:$A,'Raw-Restauarants'!$I:$N)</f>
        <v>Wine &amp; Beer</v>
      </c>
      <c r="V193" s="10" t="str">
        <v>Yes</v>
      </c>
      <c r="W193" s="10" t="str">
        <v>Low</v>
      </c>
      <c r="X193" s="10" t="str">
        <v>No</v>
      </c>
      <c r="Y193" s="10" t="str">
        <v>Open</v>
      </c>
      <c r="Z193" s="10" t="str">
        <v>None</v>
      </c>
      <c r="AA193" s="10">
        <v>2</v>
      </c>
      <c r="AB193" s="10">
        <v>1</v>
      </c>
      <c r="AC193" s="10">
        <v>2</v>
      </c>
      <c r="AD193" s="10" t="str" cm="1">
        <f t="array" ref="AD193">_xlfn.IFNA(_xlfn.IFS(AND(AA193=2,AB193=2,AC193=2),W193),"not_highest_rated")</f>
        <v>not_highest_rated</v>
      </c>
      <c r="AE193" s="64">
        <f t="shared" si="5"/>
        <v>2</v>
      </c>
    </row>
    <row r="194" spans="1:31" x14ac:dyDescent="0.25">
      <c r="A194" s="63" t="s">
        <v>91</v>
      </c>
      <c r="B194" s="10">
        <f>VLOOKUP(A194,'Table for cuisine count'!$E$2:$F$139,2)</f>
        <v>1</v>
      </c>
      <c r="C194" s="10" t="str" cm="1">
        <f t="array" ref="C194:O194">_xlfn.XLOOKUP($A194,'Raw-consumers'!$A:$A,'Raw-consumers'!B:N)</f>
        <v>San Luis Potosi</v>
      </c>
      <c r="D194" s="10" t="str">
        <v>San Luis Potosi</v>
      </c>
      <c r="E194" s="10" t="str">
        <v>Mexico</v>
      </c>
      <c r="F194" s="10">
        <v>22.175833000000001</v>
      </c>
      <c r="G194" s="10">
        <v>-100.986671</v>
      </c>
      <c r="H194" s="10" t="str">
        <v>No</v>
      </c>
      <c r="I194" s="10" t="str">
        <v>Casual Drinker</v>
      </c>
      <c r="J194" s="10" t="str">
        <v>Public</v>
      </c>
      <c r="K194" s="10" t="str">
        <v>Single</v>
      </c>
      <c r="L194" s="10" t="str">
        <v>Independent</v>
      </c>
      <c r="M194" s="10">
        <v>22</v>
      </c>
      <c r="N194" s="10" t="str">
        <v>Student</v>
      </c>
      <c r="O194" s="10" t="str">
        <v>Low</v>
      </c>
      <c r="P194" s="10">
        <v>135042</v>
      </c>
      <c r="Q194" s="10" t="str">
        <f>IFERROR(_xlfn.XLOOKUP('Final Table'!$P194,'Raw-restaurant_cuisines'!A:A,'Raw-restaurant_cuisines'!B:B),"not specified")</f>
        <v>Chinese</v>
      </c>
      <c r="R194" s="10" t="str">
        <f>_xlfn.XLOOKUP($P194,'Raw-Restauarants'!$A:$A,'Raw-Restauarants'!B:B)</f>
        <v>Restaurant Oriental Express</v>
      </c>
      <c r="S194" s="10" t="str">
        <f>_xlfn.XLOOKUP($P194,'Raw-Restauarants'!$A:$A,'Raw-Restauarants'!$C:$C)</f>
        <v>San Luis Potosi</v>
      </c>
      <c r="T194" s="10">
        <f>IFERROR(_xlfn.XLOOKUP(P194,'Table for cuisine count'!K:K,'Table for cuisine count'!L:L),"not specified")</f>
        <v>1</v>
      </c>
      <c r="U194" s="10" t="str" cm="1">
        <f t="array" ref="U194:Z194">_xlfn.XLOOKUP($P194,'Raw-Restauarants'!$A:$A,'Raw-Restauarants'!$I:$N)</f>
        <v>None</v>
      </c>
      <c r="V194" s="10" t="str">
        <v>No</v>
      </c>
      <c r="W194" s="10" t="str">
        <v>Medium</v>
      </c>
      <c r="X194" s="10" t="str">
        <v>No</v>
      </c>
      <c r="Y194" s="10" t="str">
        <v>Closed</v>
      </c>
      <c r="Z194" s="10" t="str">
        <v>None</v>
      </c>
      <c r="AA194" s="10">
        <v>2</v>
      </c>
      <c r="AB194" s="10">
        <v>1</v>
      </c>
      <c r="AC194" s="10">
        <v>2</v>
      </c>
      <c r="AD194" s="10" t="str" cm="1">
        <f t="array" ref="AD194">_xlfn.IFNA(_xlfn.IFS(AND(AA194=2,AB194=2,AC194=2),W194),"not_highest_rated")</f>
        <v>not_highest_rated</v>
      </c>
      <c r="AE194" s="64">
        <f t="shared" si="5"/>
        <v>1</v>
      </c>
    </row>
    <row r="195" spans="1:31" x14ac:dyDescent="0.25">
      <c r="A195" s="63" t="s">
        <v>91</v>
      </c>
      <c r="B195" s="10">
        <f>VLOOKUP(A195,'Table for cuisine count'!$E$2:$F$139,2)</f>
        <v>1</v>
      </c>
      <c r="C195" s="10" t="str" cm="1">
        <f t="array" ref="C195:O195">_xlfn.XLOOKUP($A195,'Raw-consumers'!$A:$A,'Raw-consumers'!B:N)</f>
        <v>San Luis Potosi</v>
      </c>
      <c r="D195" s="10" t="str">
        <v>San Luis Potosi</v>
      </c>
      <c r="E195" s="10" t="str">
        <v>Mexico</v>
      </c>
      <c r="F195" s="10">
        <v>22.175833000000001</v>
      </c>
      <c r="G195" s="10">
        <v>-100.986671</v>
      </c>
      <c r="H195" s="10" t="str">
        <v>No</v>
      </c>
      <c r="I195" s="10" t="str">
        <v>Casual Drinker</v>
      </c>
      <c r="J195" s="10" t="str">
        <v>Public</v>
      </c>
      <c r="K195" s="10" t="str">
        <v>Single</v>
      </c>
      <c r="L195" s="10" t="str">
        <v>Independent</v>
      </c>
      <c r="M195" s="10">
        <v>22</v>
      </c>
      <c r="N195" s="10" t="str">
        <v>Student</v>
      </c>
      <c r="O195" s="10" t="str">
        <v>Low</v>
      </c>
      <c r="P195" s="10">
        <v>135053</v>
      </c>
      <c r="Q195" s="10" t="str">
        <f>IFERROR(_xlfn.XLOOKUP('Final Table'!$P195,'Raw-restaurant_cuisines'!A:A,'Raw-restaurant_cuisines'!B:B),"not specified")</f>
        <v>Cafeteria</v>
      </c>
      <c r="R195" s="10" t="str">
        <f>_xlfn.XLOOKUP($P195,'Raw-Restauarants'!$A:$A,'Raw-Restauarants'!B:B)</f>
        <v>La Fontana Pizza Restaurante And Cafe</v>
      </c>
      <c r="S195" s="10" t="str">
        <f>_xlfn.XLOOKUP($P195,'Raw-Restauarants'!$A:$A,'Raw-Restauarants'!$C:$C)</f>
        <v>San Luis Potosi</v>
      </c>
      <c r="T195" s="10">
        <f>IFERROR(_xlfn.XLOOKUP(P195,'Table for cuisine count'!K:K,'Table for cuisine count'!L:L),"not specified")</f>
        <v>3</v>
      </c>
      <c r="U195" s="10" t="str" cm="1">
        <f t="array" ref="U195:Z195">_xlfn.XLOOKUP($P195,'Raw-Restauarants'!$A:$A,'Raw-Restauarants'!$I:$N)</f>
        <v>None</v>
      </c>
      <c r="V195" s="10" t="str">
        <v>Smoking Section</v>
      </c>
      <c r="W195" s="10" t="str">
        <v>High</v>
      </c>
      <c r="X195" s="10" t="str">
        <v>No</v>
      </c>
      <c r="Y195" s="10" t="str">
        <v>Closed</v>
      </c>
      <c r="Z195" s="10" t="str">
        <v>Yes</v>
      </c>
      <c r="AA195" s="10">
        <v>2</v>
      </c>
      <c r="AB195" s="10">
        <v>2</v>
      </c>
      <c r="AC195" s="10">
        <v>0</v>
      </c>
      <c r="AD195" s="10" t="str" cm="1">
        <f t="array" ref="AD195">_xlfn.IFNA(_xlfn.IFS(AND(AA195=2,AB195=2,AC195=2),W195),"not_highest_rated")</f>
        <v>not_highest_rated</v>
      </c>
      <c r="AE195" s="64">
        <f t="shared" si="5"/>
        <v>1</v>
      </c>
    </row>
    <row r="196" spans="1:31" x14ac:dyDescent="0.25">
      <c r="A196" s="63" t="s">
        <v>91</v>
      </c>
      <c r="B196" s="10">
        <f>VLOOKUP(A196,'Table for cuisine count'!$E$2:$F$139,2)</f>
        <v>1</v>
      </c>
      <c r="C196" s="10" t="str" cm="1">
        <f t="array" ref="C196:O196">_xlfn.XLOOKUP($A196,'Raw-consumers'!$A:$A,'Raw-consumers'!B:N)</f>
        <v>San Luis Potosi</v>
      </c>
      <c r="D196" s="10" t="str">
        <v>San Luis Potosi</v>
      </c>
      <c r="E196" s="10" t="str">
        <v>Mexico</v>
      </c>
      <c r="F196" s="10">
        <v>22.175833000000001</v>
      </c>
      <c r="G196" s="10">
        <v>-100.986671</v>
      </c>
      <c r="H196" s="10" t="str">
        <v>No</v>
      </c>
      <c r="I196" s="10" t="str">
        <v>Casual Drinker</v>
      </c>
      <c r="J196" s="10" t="str">
        <v>Public</v>
      </c>
      <c r="K196" s="10" t="str">
        <v>Single</v>
      </c>
      <c r="L196" s="10" t="str">
        <v>Independent</v>
      </c>
      <c r="M196" s="10">
        <v>22</v>
      </c>
      <c r="N196" s="10" t="str">
        <v>Student</v>
      </c>
      <c r="O196" s="10" t="str">
        <v>Low</v>
      </c>
      <c r="P196" s="10">
        <v>132754</v>
      </c>
      <c r="Q196" s="10" t="str">
        <f>IFERROR(_xlfn.XLOOKUP('Final Table'!$P196,'Raw-restaurant_cuisines'!A:A,'Raw-restaurant_cuisines'!B:B),"not specified")</f>
        <v>Mexican</v>
      </c>
      <c r="R196" s="10" t="str">
        <f>_xlfn.XLOOKUP($P196,'Raw-Restauarants'!$A:$A,'Raw-Restauarants'!B:B)</f>
        <v>Cabana Huasteca</v>
      </c>
      <c r="S196" s="10" t="str">
        <f>_xlfn.XLOOKUP($P196,'Raw-Restauarants'!$A:$A,'Raw-Restauarants'!$C:$C)</f>
        <v>San Luis Potosi</v>
      </c>
      <c r="T196" s="10">
        <f>IFERROR(_xlfn.XLOOKUP(P196,'Table for cuisine count'!K:K,'Table for cuisine count'!L:L),"not specified")</f>
        <v>1</v>
      </c>
      <c r="U196" s="10" t="str" cm="1">
        <f t="array" ref="U196:Z196">_xlfn.XLOOKUP($P196,'Raw-Restauarants'!$A:$A,'Raw-Restauarants'!$I:$N)</f>
        <v>None</v>
      </c>
      <c r="V196" s="10" t="str">
        <v>No</v>
      </c>
      <c r="W196" s="10" t="str">
        <v>Medium</v>
      </c>
      <c r="X196" s="10" t="str">
        <v>No</v>
      </c>
      <c r="Y196" s="10" t="str">
        <v>Closed</v>
      </c>
      <c r="Z196" s="10" t="str">
        <v>None</v>
      </c>
      <c r="AA196" s="10">
        <v>1</v>
      </c>
      <c r="AB196" s="10">
        <v>2</v>
      </c>
      <c r="AC196" s="10">
        <v>1</v>
      </c>
      <c r="AD196" s="10" t="str" cm="1">
        <f t="array" ref="AD196">_xlfn.IFNA(_xlfn.IFS(AND(AA196=2,AB196=2,AC196=2),W196),"not_highest_rated")</f>
        <v>not_highest_rated</v>
      </c>
      <c r="AE196" s="64">
        <f t="shared" si="5"/>
        <v>1</v>
      </c>
    </row>
    <row r="197" spans="1:31" x14ac:dyDescent="0.25">
      <c r="A197" s="63" t="s">
        <v>72</v>
      </c>
      <c r="B197" s="10">
        <f>VLOOKUP(A197,'Table for cuisine count'!$E$2:$F$139,2)</f>
        <v>1</v>
      </c>
      <c r="C197" s="10" t="str" cm="1">
        <f t="array" ref="C197:O197">_xlfn.XLOOKUP($A197,'Raw-consumers'!$A:$A,'Raw-consumers'!B:N)</f>
        <v>Cuernavaca</v>
      </c>
      <c r="D197" s="10" t="str">
        <v>Morelos</v>
      </c>
      <c r="E197" s="10" t="str">
        <v>Mexico</v>
      </c>
      <c r="F197" s="10">
        <v>18.839670999999999</v>
      </c>
      <c r="G197" s="10">
        <v>-99.223896999999994</v>
      </c>
      <c r="H197" s="10" t="str">
        <v>Yes</v>
      </c>
      <c r="I197" s="10" t="str">
        <v>Casual Drinker</v>
      </c>
      <c r="J197" s="10" t="str">
        <v>Car</v>
      </c>
      <c r="K197" s="10" t="str">
        <v>Single</v>
      </c>
      <c r="L197" s="10" t="str">
        <v>Independent</v>
      </c>
      <c r="M197" s="10">
        <v>27</v>
      </c>
      <c r="N197" s="10" t="str">
        <v>Student</v>
      </c>
      <c r="O197" s="10" t="str">
        <v>Medium</v>
      </c>
      <c r="P197" s="10">
        <v>132583</v>
      </c>
      <c r="Q197" s="10" t="str">
        <f>IFERROR(_xlfn.XLOOKUP('Final Table'!$P197,'Raw-restaurant_cuisines'!A:A,'Raw-restaurant_cuisines'!B:B),"not specified")</f>
        <v>American</v>
      </c>
      <c r="R197" s="10" t="str">
        <f>_xlfn.XLOOKUP($P197,'Raw-Restauarants'!$A:$A,'Raw-Restauarants'!B:B)</f>
        <v>McDonalds Centro</v>
      </c>
      <c r="S197" s="10" t="str">
        <f>_xlfn.XLOOKUP($P197,'Raw-Restauarants'!$A:$A,'Raw-Restauarants'!$C:$C)</f>
        <v>Cuernavaca</v>
      </c>
      <c r="T197" s="10">
        <f>IFERROR(_xlfn.XLOOKUP(P197,'Table for cuisine count'!K:K,'Table for cuisine count'!L:L),"not specified")</f>
        <v>1</v>
      </c>
      <c r="U197" s="10" t="str" cm="1">
        <f t="array" ref="U197:Z197">_xlfn.XLOOKUP($P197,'Raw-Restauarants'!$A:$A,'Raw-Restauarants'!$I:$N)</f>
        <v>None</v>
      </c>
      <c r="V197" s="10" t="str">
        <v>No</v>
      </c>
      <c r="W197" s="10" t="str">
        <v>Low</v>
      </c>
      <c r="X197" s="10" t="str">
        <v>Yes</v>
      </c>
      <c r="Y197" s="10" t="str">
        <v>Closed</v>
      </c>
      <c r="Z197" s="10" t="str">
        <v>None</v>
      </c>
      <c r="AA197" s="10">
        <v>1</v>
      </c>
      <c r="AB197" s="10">
        <v>0</v>
      </c>
      <c r="AC197" s="10">
        <v>2</v>
      </c>
      <c r="AD197" s="10" t="str" cm="1">
        <f t="array" ref="AD197">_xlfn.IFNA(_xlfn.IFS(AND(AA197=2,AB197=2,AC197=2),W197),"not_highest_rated")</f>
        <v>not_highest_rated</v>
      </c>
      <c r="AE197" s="64">
        <f t="shared" si="5"/>
        <v>2</v>
      </c>
    </row>
    <row r="198" spans="1:31" x14ac:dyDescent="0.25">
      <c r="A198" s="63" t="s">
        <v>91</v>
      </c>
      <c r="B198" s="10">
        <f>VLOOKUP(A198,'Table for cuisine count'!$E$2:$F$139,2)</f>
        <v>1</v>
      </c>
      <c r="C198" s="10" t="str" cm="1">
        <f t="array" ref="C198:O198">_xlfn.XLOOKUP($A198,'Raw-consumers'!$A:$A,'Raw-consumers'!B:N)</f>
        <v>San Luis Potosi</v>
      </c>
      <c r="D198" s="10" t="str">
        <v>San Luis Potosi</v>
      </c>
      <c r="E198" s="10" t="str">
        <v>Mexico</v>
      </c>
      <c r="F198" s="10">
        <v>22.175833000000001</v>
      </c>
      <c r="G198" s="10">
        <v>-100.986671</v>
      </c>
      <c r="H198" s="10" t="str">
        <v>No</v>
      </c>
      <c r="I198" s="10" t="str">
        <v>Casual Drinker</v>
      </c>
      <c r="J198" s="10" t="str">
        <v>Public</v>
      </c>
      <c r="K198" s="10" t="str">
        <v>Single</v>
      </c>
      <c r="L198" s="10" t="str">
        <v>Independent</v>
      </c>
      <c r="M198" s="10">
        <v>22</v>
      </c>
      <c r="N198" s="10" t="str">
        <v>Student</v>
      </c>
      <c r="O198" s="10" t="str">
        <v>Low</v>
      </c>
      <c r="P198" s="10">
        <v>135081</v>
      </c>
      <c r="Q198" s="10" t="str">
        <f>IFERROR(_xlfn.XLOOKUP('Final Table'!$P198,'Raw-restaurant_cuisines'!A:A,'Raw-restaurant_cuisines'!B:B),"not specified")</f>
        <v>not specified</v>
      </c>
      <c r="R198" s="10" t="str">
        <f>_xlfn.XLOOKUP($P198,'Raw-Restauarants'!$A:$A,'Raw-Restauarants'!B:B)</f>
        <v>El Club</v>
      </c>
      <c r="S198" s="10" t="str">
        <f>_xlfn.XLOOKUP($P198,'Raw-Restauarants'!$A:$A,'Raw-Restauarants'!$C:$C)</f>
        <v>San Luis Potosi</v>
      </c>
      <c r="T198" s="10" t="str">
        <f>IFERROR(_xlfn.XLOOKUP(P198,'Table for cuisine count'!K:K,'Table for cuisine count'!L:L),"not specified")</f>
        <v>not specified</v>
      </c>
      <c r="U198" s="10" t="str" cm="1">
        <f t="array" ref="U198:Z198">_xlfn.XLOOKUP($P198,'Raw-Restauarants'!$A:$A,'Raw-Restauarants'!$I:$N)</f>
        <v>None</v>
      </c>
      <c r="V198" s="10" t="str">
        <v>No</v>
      </c>
      <c r="W198" s="10" t="str">
        <v>Medium</v>
      </c>
      <c r="X198" s="10" t="str">
        <v>No</v>
      </c>
      <c r="Y198" s="10" t="str">
        <v>Closed</v>
      </c>
      <c r="Z198" s="10" t="str">
        <v>None</v>
      </c>
      <c r="AA198" s="10">
        <v>2</v>
      </c>
      <c r="AB198" s="10">
        <v>2</v>
      </c>
      <c r="AC198" s="10">
        <v>1</v>
      </c>
      <c r="AD198" s="10" t="str" cm="1">
        <f t="array" ref="AD198">_xlfn.IFNA(_xlfn.IFS(AND(AA198=2,AB198=2,AC198=2),W198),"not_highest_rated")</f>
        <v>not_highest_rated</v>
      </c>
      <c r="AE198" s="64">
        <f t="shared" ref="AE198:AE261" si="6">IF(AND(N198="Student",O198="Low"),1,IF(AND(N198="Student",O198="Medium"),2,IF(AND(N198="Student",O198="High"),3,IF(AND(N198="Unemployed",O198="Low"),4,IF(AND(N198="Unemployed",O198="Medium"),5,IF(AND(N198="Unemployed",O198="High"),6,IF(AND(N198="Employed",O198="Low"),7,IF(AND(N198="Employed",O198="Medium"),8,IF(AND(N198="Employed",O198="High"),9,"others")))))))))</f>
        <v>1</v>
      </c>
    </row>
    <row r="199" spans="1:31" x14ac:dyDescent="0.25">
      <c r="A199" s="63" t="s">
        <v>91</v>
      </c>
      <c r="B199" s="10">
        <f>VLOOKUP(A199,'Table for cuisine count'!$E$2:$F$139,2)</f>
        <v>1</v>
      </c>
      <c r="C199" s="10" t="str" cm="1">
        <f t="array" ref="C199:O199">_xlfn.XLOOKUP($A199,'Raw-consumers'!$A:$A,'Raw-consumers'!B:N)</f>
        <v>San Luis Potosi</v>
      </c>
      <c r="D199" s="10" t="str">
        <v>San Luis Potosi</v>
      </c>
      <c r="E199" s="10" t="str">
        <v>Mexico</v>
      </c>
      <c r="F199" s="10">
        <v>22.175833000000001</v>
      </c>
      <c r="G199" s="10">
        <v>-100.986671</v>
      </c>
      <c r="H199" s="10" t="str">
        <v>No</v>
      </c>
      <c r="I199" s="10" t="str">
        <v>Casual Drinker</v>
      </c>
      <c r="J199" s="10" t="str">
        <v>Public</v>
      </c>
      <c r="K199" s="10" t="str">
        <v>Single</v>
      </c>
      <c r="L199" s="10" t="str">
        <v>Independent</v>
      </c>
      <c r="M199" s="10">
        <v>22</v>
      </c>
      <c r="N199" s="10" t="str">
        <v>Student</v>
      </c>
      <c r="O199" s="10" t="str">
        <v>Low</v>
      </c>
      <c r="P199" s="10">
        <v>135025</v>
      </c>
      <c r="Q199" s="10" t="str">
        <f>IFERROR(_xlfn.XLOOKUP('Final Table'!$P199,'Raw-restaurant_cuisines'!A:A,'Raw-restaurant_cuisines'!B:B),"not specified")</f>
        <v>Mexican</v>
      </c>
      <c r="R199" s="10" t="str">
        <f>_xlfn.XLOOKUP($P199,'Raw-Restauarants'!$A:$A,'Raw-Restauarants'!B:B)</f>
        <v>El Rincon De San Francisco</v>
      </c>
      <c r="S199" s="10" t="str">
        <f>_xlfn.XLOOKUP($P199,'Raw-Restauarants'!$A:$A,'Raw-Restauarants'!$C:$C)</f>
        <v>San Luis Potosi</v>
      </c>
      <c r="T199" s="10">
        <f>IFERROR(_xlfn.XLOOKUP(P199,'Table for cuisine count'!K:K,'Table for cuisine count'!L:L),"not specified")</f>
        <v>1</v>
      </c>
      <c r="U199" s="10" t="str" cm="1">
        <f t="array" ref="U199:Z199">_xlfn.XLOOKUP($P199,'Raw-Restauarants'!$A:$A,'Raw-Restauarants'!$I:$N)</f>
        <v>None</v>
      </c>
      <c r="V199" s="10" t="str">
        <v>No</v>
      </c>
      <c r="W199" s="10" t="str">
        <v>Medium</v>
      </c>
      <c r="X199" s="10" t="str">
        <v>No</v>
      </c>
      <c r="Y199" s="10" t="str">
        <v>Closed</v>
      </c>
      <c r="Z199" s="10" t="str">
        <v>None</v>
      </c>
      <c r="AA199" s="10">
        <v>2</v>
      </c>
      <c r="AB199" s="10">
        <v>1</v>
      </c>
      <c r="AC199" s="10">
        <v>2</v>
      </c>
      <c r="AD199" s="10" t="str" cm="1">
        <f t="array" ref="AD199">_xlfn.IFNA(_xlfn.IFS(AND(AA199=2,AB199=2,AC199=2),W199),"not_highest_rated")</f>
        <v>not_highest_rated</v>
      </c>
      <c r="AE199" s="64">
        <f t="shared" si="6"/>
        <v>1</v>
      </c>
    </row>
    <row r="200" spans="1:31" x14ac:dyDescent="0.25">
      <c r="A200" s="63" t="s">
        <v>91</v>
      </c>
      <c r="B200" s="10">
        <f>VLOOKUP(A200,'Table for cuisine count'!$E$2:$F$139,2)</f>
        <v>1</v>
      </c>
      <c r="C200" s="10" t="str" cm="1">
        <f t="array" ref="C200:O200">_xlfn.XLOOKUP($A200,'Raw-consumers'!$A:$A,'Raw-consumers'!B:N)</f>
        <v>San Luis Potosi</v>
      </c>
      <c r="D200" s="10" t="str">
        <v>San Luis Potosi</v>
      </c>
      <c r="E200" s="10" t="str">
        <v>Mexico</v>
      </c>
      <c r="F200" s="10">
        <v>22.175833000000001</v>
      </c>
      <c r="G200" s="10">
        <v>-100.986671</v>
      </c>
      <c r="H200" s="10" t="str">
        <v>No</v>
      </c>
      <c r="I200" s="10" t="str">
        <v>Casual Drinker</v>
      </c>
      <c r="J200" s="10" t="str">
        <v>Public</v>
      </c>
      <c r="K200" s="10" t="str">
        <v>Single</v>
      </c>
      <c r="L200" s="10" t="str">
        <v>Independent</v>
      </c>
      <c r="M200" s="10">
        <v>22</v>
      </c>
      <c r="N200" s="10" t="str">
        <v>Student</v>
      </c>
      <c r="O200" s="10" t="str">
        <v>Low</v>
      </c>
      <c r="P200" s="10">
        <v>135038</v>
      </c>
      <c r="Q200" s="10" t="str">
        <f>IFERROR(_xlfn.XLOOKUP('Final Table'!$P200,'Raw-restaurant_cuisines'!A:A,'Raw-restaurant_cuisines'!B:B),"not specified")</f>
        <v>not specified</v>
      </c>
      <c r="R200" s="10" t="str">
        <f>_xlfn.XLOOKUP($P200,'Raw-Restauarants'!$A:$A,'Raw-Restauarants'!B:B)</f>
        <v>Restaurant La Chalita</v>
      </c>
      <c r="S200" s="10" t="str">
        <f>_xlfn.XLOOKUP($P200,'Raw-Restauarants'!$A:$A,'Raw-Restauarants'!$C:$C)</f>
        <v>San Luis Potosi</v>
      </c>
      <c r="T200" s="10" t="str">
        <f>IFERROR(_xlfn.XLOOKUP(P200,'Table for cuisine count'!K:K,'Table for cuisine count'!L:L),"not specified")</f>
        <v>not specified</v>
      </c>
      <c r="U200" s="10" t="str" cm="1">
        <f t="array" ref="U200:Z200">_xlfn.XLOOKUP($P200,'Raw-Restauarants'!$A:$A,'Raw-Restauarants'!$I:$N)</f>
        <v>None</v>
      </c>
      <c r="V200" s="10" t="str">
        <v>Smoking Section</v>
      </c>
      <c r="W200" s="10" t="str">
        <v>Medium</v>
      </c>
      <c r="X200" s="10" t="str">
        <v>No</v>
      </c>
      <c r="Y200" s="10" t="str">
        <v>Closed</v>
      </c>
      <c r="Z200" s="10" t="str">
        <v>None</v>
      </c>
      <c r="AA200" s="10">
        <v>2</v>
      </c>
      <c r="AB200" s="10">
        <v>1</v>
      </c>
      <c r="AC200" s="10">
        <v>2</v>
      </c>
      <c r="AD200" s="10" t="str" cm="1">
        <f t="array" ref="AD200">_xlfn.IFNA(_xlfn.IFS(AND(AA200=2,AB200=2,AC200=2),W200),"not_highest_rated")</f>
        <v>not_highest_rated</v>
      </c>
      <c r="AE200" s="64">
        <f t="shared" si="6"/>
        <v>1</v>
      </c>
    </row>
    <row r="201" spans="1:31" x14ac:dyDescent="0.25">
      <c r="A201" s="63" t="s">
        <v>91</v>
      </c>
      <c r="B201" s="10">
        <f>VLOOKUP(A201,'Table for cuisine count'!$E$2:$F$139,2)</f>
        <v>1</v>
      </c>
      <c r="C201" s="10" t="str" cm="1">
        <f t="array" ref="C201:O201">_xlfn.XLOOKUP($A201,'Raw-consumers'!$A:$A,'Raw-consumers'!B:N)</f>
        <v>San Luis Potosi</v>
      </c>
      <c r="D201" s="10" t="str">
        <v>San Luis Potosi</v>
      </c>
      <c r="E201" s="10" t="str">
        <v>Mexico</v>
      </c>
      <c r="F201" s="10">
        <v>22.175833000000001</v>
      </c>
      <c r="G201" s="10">
        <v>-100.986671</v>
      </c>
      <c r="H201" s="10" t="str">
        <v>No</v>
      </c>
      <c r="I201" s="10" t="str">
        <v>Casual Drinker</v>
      </c>
      <c r="J201" s="10" t="str">
        <v>Public</v>
      </c>
      <c r="K201" s="10" t="str">
        <v>Single</v>
      </c>
      <c r="L201" s="10" t="str">
        <v>Independent</v>
      </c>
      <c r="M201" s="10">
        <v>22</v>
      </c>
      <c r="N201" s="10" t="str">
        <v>Student</v>
      </c>
      <c r="O201" s="10" t="str">
        <v>Low</v>
      </c>
      <c r="P201" s="10">
        <v>135060</v>
      </c>
      <c r="Q201" s="10" t="str">
        <f>IFERROR(_xlfn.XLOOKUP('Final Table'!$P201,'Raw-restaurant_cuisines'!A:A,'Raw-restaurant_cuisines'!B:B),"not specified")</f>
        <v>Seafood</v>
      </c>
      <c r="R201" s="10" t="str">
        <f>_xlfn.XLOOKUP($P201,'Raw-Restauarants'!$A:$A,'Raw-Restauarants'!B:B)</f>
        <v>Restaurante Marisco Sam</v>
      </c>
      <c r="S201" s="10" t="str">
        <f>_xlfn.XLOOKUP($P201,'Raw-Restauarants'!$A:$A,'Raw-Restauarants'!$C:$C)</f>
        <v>San Luis Potosi</v>
      </c>
      <c r="T201" s="10">
        <f>IFERROR(_xlfn.XLOOKUP(P201,'Table for cuisine count'!K:K,'Table for cuisine count'!L:L),"not specified")</f>
        <v>1</v>
      </c>
      <c r="U201" s="10" t="str" cm="1">
        <f t="array" ref="U201:Z201">_xlfn.XLOOKUP($P201,'Raw-Restauarants'!$A:$A,'Raw-Restauarants'!$I:$N)</f>
        <v>None</v>
      </c>
      <c r="V201" s="10" t="str">
        <v>No</v>
      </c>
      <c r="W201" s="10" t="str">
        <v>Medium</v>
      </c>
      <c r="X201" s="10" t="str">
        <v>No</v>
      </c>
      <c r="Y201" s="10" t="str">
        <v>Closed</v>
      </c>
      <c r="Z201" s="10" t="str">
        <v>None</v>
      </c>
      <c r="AA201" s="10">
        <v>2</v>
      </c>
      <c r="AB201" s="10">
        <v>2</v>
      </c>
      <c r="AC201" s="10">
        <v>1</v>
      </c>
      <c r="AD201" s="10" t="str" cm="1">
        <f t="array" ref="AD201">_xlfn.IFNA(_xlfn.IFS(AND(AA201=2,AB201=2,AC201=2),W201),"not_highest_rated")</f>
        <v>not_highest_rated</v>
      </c>
      <c r="AE201" s="64">
        <f t="shared" si="6"/>
        <v>1</v>
      </c>
    </row>
    <row r="202" spans="1:31" x14ac:dyDescent="0.25">
      <c r="A202" s="63" t="s">
        <v>91</v>
      </c>
      <c r="B202" s="10">
        <f>VLOOKUP(A202,'Table for cuisine count'!$E$2:$F$139,2)</f>
        <v>1</v>
      </c>
      <c r="C202" s="10" t="str" cm="1">
        <f t="array" ref="C202:O202">_xlfn.XLOOKUP($A202,'Raw-consumers'!$A:$A,'Raw-consumers'!B:N)</f>
        <v>San Luis Potosi</v>
      </c>
      <c r="D202" s="10" t="str">
        <v>San Luis Potosi</v>
      </c>
      <c r="E202" s="10" t="str">
        <v>Mexico</v>
      </c>
      <c r="F202" s="10">
        <v>22.175833000000001</v>
      </c>
      <c r="G202" s="10">
        <v>-100.986671</v>
      </c>
      <c r="H202" s="10" t="str">
        <v>No</v>
      </c>
      <c r="I202" s="10" t="str">
        <v>Casual Drinker</v>
      </c>
      <c r="J202" s="10" t="str">
        <v>Public</v>
      </c>
      <c r="K202" s="10" t="str">
        <v>Single</v>
      </c>
      <c r="L202" s="10" t="str">
        <v>Independent</v>
      </c>
      <c r="M202" s="10">
        <v>22</v>
      </c>
      <c r="N202" s="10" t="str">
        <v>Student</v>
      </c>
      <c r="O202" s="10" t="str">
        <v>Low</v>
      </c>
      <c r="P202" s="10">
        <v>135062</v>
      </c>
      <c r="Q202" s="10" t="str">
        <f>IFERROR(_xlfn.XLOOKUP('Final Table'!$P202,'Raw-restaurant_cuisines'!A:A,'Raw-restaurant_cuisines'!B:B),"not specified")</f>
        <v>not specified</v>
      </c>
      <c r="R202" s="10" t="str">
        <f>_xlfn.XLOOKUP($P202,'Raw-Restauarants'!$A:$A,'Raw-Restauarants'!B:B)</f>
        <v>Restaurante El Cielo Potosino</v>
      </c>
      <c r="S202" s="10" t="str">
        <f>_xlfn.XLOOKUP($P202,'Raw-Restauarants'!$A:$A,'Raw-Restauarants'!$C:$C)</f>
        <v>San Luis Potosi</v>
      </c>
      <c r="T202" s="10" t="str">
        <f>IFERROR(_xlfn.XLOOKUP(P202,'Table for cuisine count'!K:K,'Table for cuisine count'!L:L),"not specified")</f>
        <v>not specified</v>
      </c>
      <c r="U202" s="10" t="str" cm="1">
        <f t="array" ref="U202:Z202">_xlfn.XLOOKUP($P202,'Raw-Restauarants'!$A:$A,'Raw-Restauarants'!$I:$N)</f>
        <v>None</v>
      </c>
      <c r="V202" s="10" t="str">
        <v>No</v>
      </c>
      <c r="W202" s="10" t="str">
        <v>Medium</v>
      </c>
      <c r="X202" s="10" t="str">
        <v>No</v>
      </c>
      <c r="Y202" s="10" t="str">
        <v>Closed</v>
      </c>
      <c r="Z202" s="10" t="str">
        <v>Yes</v>
      </c>
      <c r="AA202" s="10">
        <v>2</v>
      </c>
      <c r="AB202" s="10">
        <v>1</v>
      </c>
      <c r="AC202" s="10">
        <v>1</v>
      </c>
      <c r="AD202" s="10" t="str" cm="1">
        <f t="array" ref="AD202">_xlfn.IFNA(_xlfn.IFS(AND(AA202=2,AB202=2,AC202=2),W202),"not_highest_rated")</f>
        <v>not_highest_rated</v>
      </c>
      <c r="AE202" s="64">
        <f t="shared" si="6"/>
        <v>1</v>
      </c>
    </row>
    <row r="203" spans="1:31" x14ac:dyDescent="0.25">
      <c r="A203" s="63" t="s">
        <v>91</v>
      </c>
      <c r="B203" s="10">
        <f>VLOOKUP(A203,'Table for cuisine count'!$E$2:$F$139,2)</f>
        <v>1</v>
      </c>
      <c r="C203" s="10" t="str" cm="1">
        <f t="array" ref="C203:O203">_xlfn.XLOOKUP($A203,'Raw-consumers'!$A:$A,'Raw-consumers'!B:N)</f>
        <v>San Luis Potosi</v>
      </c>
      <c r="D203" s="10" t="str">
        <v>San Luis Potosi</v>
      </c>
      <c r="E203" s="10" t="str">
        <v>Mexico</v>
      </c>
      <c r="F203" s="10">
        <v>22.175833000000001</v>
      </c>
      <c r="G203" s="10">
        <v>-100.986671</v>
      </c>
      <c r="H203" s="10" t="str">
        <v>No</v>
      </c>
      <c r="I203" s="10" t="str">
        <v>Casual Drinker</v>
      </c>
      <c r="J203" s="10" t="str">
        <v>Public</v>
      </c>
      <c r="K203" s="10" t="str">
        <v>Single</v>
      </c>
      <c r="L203" s="10" t="str">
        <v>Independent</v>
      </c>
      <c r="M203" s="10">
        <v>22</v>
      </c>
      <c r="N203" s="10" t="str">
        <v>Student</v>
      </c>
      <c r="O203" s="10" t="str">
        <v>Low</v>
      </c>
      <c r="P203" s="10">
        <v>135047</v>
      </c>
      <c r="Q203" s="10" t="str">
        <f>IFERROR(_xlfn.XLOOKUP('Final Table'!$P203,'Raw-restaurant_cuisines'!A:A,'Raw-restaurant_cuisines'!B:B),"not specified")</f>
        <v>not specified</v>
      </c>
      <c r="R203" s="10" t="str">
        <f>_xlfn.XLOOKUP($P203,'Raw-Restauarants'!$A:$A,'Raw-Restauarants'!B:B)</f>
        <v>Restaurante Casa De Las Flores</v>
      </c>
      <c r="S203" s="10" t="str">
        <f>_xlfn.XLOOKUP($P203,'Raw-Restauarants'!$A:$A,'Raw-Restauarants'!$C:$C)</f>
        <v>San Luis Potosi</v>
      </c>
      <c r="T203" s="10" t="str">
        <f>IFERROR(_xlfn.XLOOKUP(P203,'Table for cuisine count'!K:K,'Table for cuisine count'!L:L),"not specified")</f>
        <v>not specified</v>
      </c>
      <c r="U203" s="10" t="str" cm="1">
        <f t="array" ref="U203:Z203">_xlfn.XLOOKUP($P203,'Raw-Restauarants'!$A:$A,'Raw-Restauarants'!$I:$N)</f>
        <v>Wine &amp; Beer</v>
      </c>
      <c r="V203" s="10" t="str">
        <v>Smoking Section</v>
      </c>
      <c r="W203" s="10" t="str">
        <v>High</v>
      </c>
      <c r="X203" s="10" t="str">
        <v>No</v>
      </c>
      <c r="Y203" s="10" t="str">
        <v>Closed</v>
      </c>
      <c r="Z203" s="10" t="str">
        <v>Yes</v>
      </c>
      <c r="AA203" s="10">
        <v>2</v>
      </c>
      <c r="AB203" s="10">
        <v>2</v>
      </c>
      <c r="AC203" s="10">
        <v>2</v>
      </c>
      <c r="AD203" s="10" t="str" cm="1">
        <f t="array" ref="AD203">_xlfn.IFNA(_xlfn.IFS(AND(AA203=2,AB203=2,AC203=2),W203),"not_highest_rated")</f>
        <v>High</v>
      </c>
      <c r="AE203" s="64">
        <f t="shared" si="6"/>
        <v>1</v>
      </c>
    </row>
    <row r="204" spans="1:31" x14ac:dyDescent="0.25">
      <c r="A204" s="63" t="s">
        <v>103</v>
      </c>
      <c r="B204" s="10">
        <f>VLOOKUP(A204,'Table for cuisine count'!$E$2:$F$139,2)</f>
        <v>1</v>
      </c>
      <c r="C204" s="10" t="str" cm="1">
        <f t="array" ref="C204:O204">_xlfn.XLOOKUP($A204,'Raw-consumers'!$A:$A,'Raw-consumers'!B:N)</f>
        <v>San Luis Potosi</v>
      </c>
      <c r="D204" s="10" t="str">
        <v>San Luis Potosi</v>
      </c>
      <c r="E204" s="10" t="str">
        <v>Mexico</v>
      </c>
      <c r="F204" s="10">
        <v>22.139510999999999</v>
      </c>
      <c r="G204" s="10">
        <v>-100.957002</v>
      </c>
      <c r="H204" s="10" t="str">
        <v>No</v>
      </c>
      <c r="I204" s="10" t="str">
        <v>Casual Drinker</v>
      </c>
      <c r="J204" s="10" t="str">
        <v>Public</v>
      </c>
      <c r="K204" s="10" t="str">
        <v>Single</v>
      </c>
      <c r="L204" s="10" t="str">
        <v>Independent</v>
      </c>
      <c r="M204" s="10">
        <v>21</v>
      </c>
      <c r="N204" s="10" t="str">
        <v>Student</v>
      </c>
      <c r="O204" s="10" t="str">
        <v>Medium</v>
      </c>
      <c r="P204" s="10">
        <v>135042</v>
      </c>
      <c r="Q204" s="10" t="str">
        <f>IFERROR(_xlfn.XLOOKUP('Final Table'!$P204,'Raw-restaurant_cuisines'!A:A,'Raw-restaurant_cuisines'!B:B),"not specified")</f>
        <v>Chinese</v>
      </c>
      <c r="R204" s="10" t="str">
        <f>_xlfn.XLOOKUP($P204,'Raw-Restauarants'!$A:$A,'Raw-Restauarants'!B:B)</f>
        <v>Restaurant Oriental Express</v>
      </c>
      <c r="S204" s="10" t="str">
        <f>_xlfn.XLOOKUP($P204,'Raw-Restauarants'!$A:$A,'Raw-Restauarants'!$C:$C)</f>
        <v>San Luis Potosi</v>
      </c>
      <c r="T204" s="10">
        <f>IFERROR(_xlfn.XLOOKUP(P204,'Table for cuisine count'!K:K,'Table for cuisine count'!L:L),"not specified")</f>
        <v>1</v>
      </c>
      <c r="U204" s="10" t="str" cm="1">
        <f t="array" ref="U204:Z204">_xlfn.XLOOKUP($P204,'Raw-Restauarants'!$A:$A,'Raw-Restauarants'!$I:$N)</f>
        <v>None</v>
      </c>
      <c r="V204" s="10" t="str">
        <v>No</v>
      </c>
      <c r="W204" s="10" t="str">
        <v>Medium</v>
      </c>
      <c r="X204" s="10" t="str">
        <v>No</v>
      </c>
      <c r="Y204" s="10" t="str">
        <v>Closed</v>
      </c>
      <c r="Z204" s="10" t="str">
        <v>None</v>
      </c>
      <c r="AA204" s="10">
        <v>1</v>
      </c>
      <c r="AB204" s="10">
        <v>2</v>
      </c>
      <c r="AC204" s="10">
        <v>1</v>
      </c>
      <c r="AD204" s="10" t="str" cm="1">
        <f t="array" ref="AD204">_xlfn.IFNA(_xlfn.IFS(AND(AA204=2,AB204=2,AC204=2),W204),"not_highest_rated")</f>
        <v>not_highest_rated</v>
      </c>
      <c r="AE204" s="64">
        <f t="shared" si="6"/>
        <v>2</v>
      </c>
    </row>
    <row r="205" spans="1:31" x14ac:dyDescent="0.25">
      <c r="A205" s="63" t="s">
        <v>120</v>
      </c>
      <c r="B205" s="10">
        <f>VLOOKUP(A205,'Table for cuisine count'!$E$2:$F$139,2)</f>
        <v>1</v>
      </c>
      <c r="C205" s="10" t="str" cm="1">
        <f t="array" ref="C205:O205">_xlfn.XLOOKUP($A205,'Raw-consumers'!$A:$A,'Raw-consumers'!B:N)</f>
        <v>San Luis Potosi</v>
      </c>
      <c r="D205" s="10" t="str">
        <v>San Luis Potosi</v>
      </c>
      <c r="E205" s="10" t="str">
        <v>Mexico</v>
      </c>
      <c r="F205" s="10">
        <v>22.207749</v>
      </c>
      <c r="G205" s="10">
        <v>-100.94238300000001</v>
      </c>
      <c r="H205" s="10" t="str">
        <v>No</v>
      </c>
      <c r="I205" s="10" t="str">
        <v>Casual Drinker</v>
      </c>
      <c r="J205" s="10" t="str">
        <v>Public</v>
      </c>
      <c r="K205" s="10" t="str">
        <v>Single</v>
      </c>
      <c r="L205" s="10" t="str">
        <v>Independent</v>
      </c>
      <c r="M205" s="10">
        <v>21</v>
      </c>
      <c r="N205" s="10" t="str">
        <v>Student</v>
      </c>
      <c r="O205" s="10" t="str">
        <v>Low</v>
      </c>
      <c r="P205" s="10">
        <v>135069</v>
      </c>
      <c r="Q205" s="10" t="str">
        <f>IFERROR(_xlfn.XLOOKUP('Final Table'!$P205,'Raw-restaurant_cuisines'!A:A,'Raw-restaurant_cuisines'!B:B),"not specified")</f>
        <v>Bar</v>
      </c>
      <c r="R205" s="10" t="str">
        <f>_xlfn.XLOOKUP($P205,'Raw-Restauarants'!$A:$A,'Raw-Restauarants'!B:B)</f>
        <v>Abondance Restaurante Bar</v>
      </c>
      <c r="S205" s="10" t="str">
        <f>_xlfn.XLOOKUP($P205,'Raw-Restauarants'!$A:$A,'Raw-Restauarants'!$C:$C)</f>
        <v>San Luis Potosi</v>
      </c>
      <c r="T205" s="10">
        <f>IFERROR(_xlfn.XLOOKUP(P205,'Table for cuisine count'!K:K,'Table for cuisine count'!L:L),"not specified")</f>
        <v>1</v>
      </c>
      <c r="U205" s="10" t="str" cm="1">
        <f t="array" ref="U205:Z205">_xlfn.XLOOKUP($P205,'Raw-Restauarants'!$A:$A,'Raw-Restauarants'!$I:$N)</f>
        <v>Wine &amp; Beer</v>
      </c>
      <c r="V205" s="10" t="str">
        <v>No</v>
      </c>
      <c r="W205" s="10" t="str">
        <v>Low</v>
      </c>
      <c r="X205" s="10" t="str">
        <v>No</v>
      </c>
      <c r="Y205" s="10" t="str">
        <v>Closed</v>
      </c>
      <c r="Z205" s="10" t="str">
        <v>Yes</v>
      </c>
      <c r="AA205" s="10">
        <v>1</v>
      </c>
      <c r="AB205" s="10">
        <v>0</v>
      </c>
      <c r="AC205" s="10">
        <v>1</v>
      </c>
      <c r="AD205" s="10" t="str" cm="1">
        <f t="array" ref="AD205">_xlfn.IFNA(_xlfn.IFS(AND(AA205=2,AB205=2,AC205=2),W205),"not_highest_rated")</f>
        <v>not_highest_rated</v>
      </c>
      <c r="AE205" s="64">
        <f t="shared" si="6"/>
        <v>1</v>
      </c>
    </row>
    <row r="206" spans="1:31" x14ac:dyDescent="0.25">
      <c r="A206" s="63" t="s">
        <v>103</v>
      </c>
      <c r="B206" s="10">
        <f>VLOOKUP(A206,'Table for cuisine count'!$E$2:$F$139,2)</f>
        <v>1</v>
      </c>
      <c r="C206" s="10" t="str" cm="1">
        <f t="array" ref="C206:O206">_xlfn.XLOOKUP($A206,'Raw-consumers'!$A:$A,'Raw-consumers'!B:N)</f>
        <v>San Luis Potosi</v>
      </c>
      <c r="D206" s="10" t="str">
        <v>San Luis Potosi</v>
      </c>
      <c r="E206" s="10" t="str">
        <v>Mexico</v>
      </c>
      <c r="F206" s="10">
        <v>22.139510999999999</v>
      </c>
      <c r="G206" s="10">
        <v>-100.957002</v>
      </c>
      <c r="H206" s="10" t="str">
        <v>No</v>
      </c>
      <c r="I206" s="10" t="str">
        <v>Casual Drinker</v>
      </c>
      <c r="J206" s="10" t="str">
        <v>Public</v>
      </c>
      <c r="K206" s="10" t="str">
        <v>Single</v>
      </c>
      <c r="L206" s="10" t="str">
        <v>Independent</v>
      </c>
      <c r="M206" s="10">
        <v>21</v>
      </c>
      <c r="N206" s="10" t="str">
        <v>Student</v>
      </c>
      <c r="O206" s="10" t="str">
        <v>Medium</v>
      </c>
      <c r="P206" s="10">
        <v>135057</v>
      </c>
      <c r="Q206" s="10" t="str">
        <f>IFERROR(_xlfn.XLOOKUP('Final Table'!$P206,'Raw-restaurant_cuisines'!A:A,'Raw-restaurant_cuisines'!B:B),"not specified")</f>
        <v>Bar</v>
      </c>
      <c r="R206" s="10" t="str">
        <f>_xlfn.XLOOKUP($P206,'Raw-Restauarants'!$A:$A,'Raw-Restauarants'!B:B)</f>
        <v>El Herradero Restaurante And Bar</v>
      </c>
      <c r="S206" s="10" t="str">
        <f>_xlfn.XLOOKUP($P206,'Raw-Restauarants'!$A:$A,'Raw-Restauarants'!$C:$C)</f>
        <v>San Luis Potosi</v>
      </c>
      <c r="T206" s="10">
        <f>IFERROR(_xlfn.XLOOKUP(P206,'Table for cuisine count'!K:K,'Table for cuisine count'!L:L),"not specified")</f>
        <v>1</v>
      </c>
      <c r="U206" s="10" t="str" cm="1">
        <f t="array" ref="U206:Z206">_xlfn.XLOOKUP($P206,'Raw-Restauarants'!$A:$A,'Raw-Restauarants'!$I:$N)</f>
        <v>Wine &amp; Beer</v>
      </c>
      <c r="V206" s="10" t="str">
        <v>Smoking Section</v>
      </c>
      <c r="W206" s="10" t="str">
        <v>Medium</v>
      </c>
      <c r="X206" s="10" t="str">
        <v>No</v>
      </c>
      <c r="Y206" s="10" t="str">
        <v>Closed</v>
      </c>
      <c r="Z206" s="10" t="str">
        <v>Yes</v>
      </c>
      <c r="AA206" s="10">
        <v>1</v>
      </c>
      <c r="AB206" s="10">
        <v>1</v>
      </c>
      <c r="AC206" s="10">
        <v>2</v>
      </c>
      <c r="AD206" s="10" t="str" cm="1">
        <f t="array" ref="AD206">_xlfn.IFNA(_xlfn.IFS(AND(AA206=2,AB206=2,AC206=2),W206),"not_highest_rated")</f>
        <v>not_highest_rated</v>
      </c>
      <c r="AE206" s="64">
        <f t="shared" si="6"/>
        <v>2</v>
      </c>
    </row>
    <row r="207" spans="1:31" x14ac:dyDescent="0.25">
      <c r="A207" s="63" t="s">
        <v>120</v>
      </c>
      <c r="B207" s="10">
        <f>VLOOKUP(A207,'Table for cuisine count'!$E$2:$F$139,2)</f>
        <v>1</v>
      </c>
      <c r="C207" s="10" t="str" cm="1">
        <f t="array" ref="C207:O207">_xlfn.XLOOKUP($A207,'Raw-consumers'!$A:$A,'Raw-consumers'!B:N)</f>
        <v>San Luis Potosi</v>
      </c>
      <c r="D207" s="10" t="str">
        <v>San Luis Potosi</v>
      </c>
      <c r="E207" s="10" t="str">
        <v>Mexico</v>
      </c>
      <c r="F207" s="10">
        <v>22.207749</v>
      </c>
      <c r="G207" s="10">
        <v>-100.94238300000001</v>
      </c>
      <c r="H207" s="10" t="str">
        <v>No</v>
      </c>
      <c r="I207" s="10" t="str">
        <v>Casual Drinker</v>
      </c>
      <c r="J207" s="10" t="str">
        <v>Public</v>
      </c>
      <c r="K207" s="10" t="str">
        <v>Single</v>
      </c>
      <c r="L207" s="10" t="str">
        <v>Independent</v>
      </c>
      <c r="M207" s="10">
        <v>21</v>
      </c>
      <c r="N207" s="10" t="str">
        <v>Student</v>
      </c>
      <c r="O207" s="10" t="str">
        <v>Low</v>
      </c>
      <c r="P207" s="10">
        <v>135076</v>
      </c>
      <c r="Q207" s="10" t="str">
        <f>IFERROR(_xlfn.XLOOKUP('Final Table'!$P207,'Raw-restaurant_cuisines'!A:A,'Raw-restaurant_cuisines'!B:B),"not specified")</f>
        <v>not specified</v>
      </c>
      <c r="R207" s="10" t="str">
        <f>_xlfn.XLOOKUP($P207,'Raw-Restauarants'!$A:$A,'Raw-Restauarants'!B:B)</f>
        <v>Restaurante Pueblo Bonito</v>
      </c>
      <c r="S207" s="10" t="str">
        <f>_xlfn.XLOOKUP($P207,'Raw-Restauarants'!$A:$A,'Raw-Restauarants'!$C:$C)</f>
        <v>San Luis Potosi</v>
      </c>
      <c r="T207" s="10" t="str">
        <f>IFERROR(_xlfn.XLOOKUP(P207,'Table for cuisine count'!K:K,'Table for cuisine count'!L:L),"not specified")</f>
        <v>not specified</v>
      </c>
      <c r="U207" s="10" t="str" cm="1">
        <f t="array" ref="U207:Z207">_xlfn.XLOOKUP($P207,'Raw-Restauarants'!$A:$A,'Raw-Restauarants'!$I:$N)</f>
        <v>Wine &amp; Beer</v>
      </c>
      <c r="V207" s="10" t="str">
        <v>No</v>
      </c>
      <c r="W207" s="10" t="str">
        <v>High</v>
      </c>
      <c r="X207" s="10" t="str">
        <v>No</v>
      </c>
      <c r="Y207" s="10" t="str">
        <v>Closed</v>
      </c>
      <c r="Z207" s="10" t="str">
        <v>Yes</v>
      </c>
      <c r="AA207" s="10">
        <v>1</v>
      </c>
      <c r="AB207" s="10">
        <v>2</v>
      </c>
      <c r="AC207" s="10">
        <v>2</v>
      </c>
      <c r="AD207" s="10" t="str" cm="1">
        <f t="array" ref="AD207">_xlfn.IFNA(_xlfn.IFS(AND(AA207=2,AB207=2,AC207=2),W207),"not_highest_rated")</f>
        <v>not_highest_rated</v>
      </c>
      <c r="AE207" s="64">
        <f t="shared" si="6"/>
        <v>1</v>
      </c>
    </row>
    <row r="208" spans="1:31" x14ac:dyDescent="0.25">
      <c r="A208" s="63" t="s">
        <v>120</v>
      </c>
      <c r="B208" s="10">
        <f>VLOOKUP(A208,'Table for cuisine count'!$E$2:$F$139,2)</f>
        <v>1</v>
      </c>
      <c r="C208" s="10" t="str" cm="1">
        <f t="array" ref="C208:O208">_xlfn.XLOOKUP($A208,'Raw-consumers'!$A:$A,'Raw-consumers'!B:N)</f>
        <v>San Luis Potosi</v>
      </c>
      <c r="D208" s="10" t="str">
        <v>San Luis Potosi</v>
      </c>
      <c r="E208" s="10" t="str">
        <v>Mexico</v>
      </c>
      <c r="F208" s="10">
        <v>22.207749</v>
      </c>
      <c r="G208" s="10">
        <v>-100.94238300000001</v>
      </c>
      <c r="H208" s="10" t="str">
        <v>No</v>
      </c>
      <c r="I208" s="10" t="str">
        <v>Casual Drinker</v>
      </c>
      <c r="J208" s="10" t="str">
        <v>Public</v>
      </c>
      <c r="K208" s="10" t="str">
        <v>Single</v>
      </c>
      <c r="L208" s="10" t="str">
        <v>Independent</v>
      </c>
      <c r="M208" s="10">
        <v>21</v>
      </c>
      <c r="N208" s="10" t="str">
        <v>Student</v>
      </c>
      <c r="O208" s="10" t="str">
        <v>Low</v>
      </c>
      <c r="P208" s="10">
        <v>135043</v>
      </c>
      <c r="Q208" s="10" t="str">
        <f>IFERROR(_xlfn.XLOOKUP('Final Table'!$P208,'Raw-restaurant_cuisines'!A:A,'Raw-restaurant_cuisines'!B:B),"not specified")</f>
        <v>Fast Food</v>
      </c>
      <c r="R208" s="10" t="str">
        <f>_xlfn.XLOOKUP($P208,'Raw-Restauarants'!$A:$A,'Raw-Restauarants'!B:B)</f>
        <v>Pizza Clasica</v>
      </c>
      <c r="S208" s="10" t="str">
        <f>_xlfn.XLOOKUP($P208,'Raw-Restauarants'!$A:$A,'Raw-Restauarants'!$C:$C)</f>
        <v>San Luis Potosi</v>
      </c>
      <c r="T208" s="10">
        <f>IFERROR(_xlfn.XLOOKUP(P208,'Table for cuisine count'!K:K,'Table for cuisine count'!L:L),"not specified")</f>
        <v>2</v>
      </c>
      <c r="U208" s="10" t="str" cm="1">
        <f t="array" ref="U208:Z208">_xlfn.XLOOKUP($P208,'Raw-Restauarants'!$A:$A,'Raw-Restauarants'!$I:$N)</f>
        <v>None</v>
      </c>
      <c r="V208" s="10" t="str">
        <v>No</v>
      </c>
      <c r="W208" s="10" t="str">
        <v>Medium</v>
      </c>
      <c r="X208" s="10" t="str">
        <v>No</v>
      </c>
      <c r="Y208" s="10" t="str">
        <v>Closed</v>
      </c>
      <c r="Z208" s="10" t="str">
        <v>None</v>
      </c>
      <c r="AA208" s="10">
        <v>0</v>
      </c>
      <c r="AB208" s="10">
        <v>0</v>
      </c>
      <c r="AC208" s="10">
        <v>1</v>
      </c>
      <c r="AD208" s="10" t="str" cm="1">
        <f t="array" ref="AD208">_xlfn.IFNA(_xlfn.IFS(AND(AA208=2,AB208=2,AC208=2),W208),"not_highest_rated")</f>
        <v>not_highest_rated</v>
      </c>
      <c r="AE208" s="64">
        <f t="shared" si="6"/>
        <v>1</v>
      </c>
    </row>
    <row r="209" spans="1:31" x14ac:dyDescent="0.25">
      <c r="A209" s="63" t="s">
        <v>103</v>
      </c>
      <c r="B209" s="10">
        <f>VLOOKUP(A209,'Table for cuisine count'!$E$2:$F$139,2)</f>
        <v>1</v>
      </c>
      <c r="C209" s="10" t="str" cm="1">
        <f t="array" ref="C209:O209">_xlfn.XLOOKUP($A209,'Raw-consumers'!$A:$A,'Raw-consumers'!B:N)</f>
        <v>San Luis Potosi</v>
      </c>
      <c r="D209" s="10" t="str">
        <v>San Luis Potosi</v>
      </c>
      <c r="E209" s="10" t="str">
        <v>Mexico</v>
      </c>
      <c r="F209" s="10">
        <v>22.139510999999999</v>
      </c>
      <c r="G209" s="10">
        <v>-100.957002</v>
      </c>
      <c r="H209" s="10" t="str">
        <v>No</v>
      </c>
      <c r="I209" s="10" t="str">
        <v>Casual Drinker</v>
      </c>
      <c r="J209" s="10" t="str">
        <v>Public</v>
      </c>
      <c r="K209" s="10" t="str">
        <v>Single</v>
      </c>
      <c r="L209" s="10" t="str">
        <v>Independent</v>
      </c>
      <c r="M209" s="10">
        <v>21</v>
      </c>
      <c r="N209" s="10" t="str">
        <v>Student</v>
      </c>
      <c r="O209" s="10" t="str">
        <v>Medium</v>
      </c>
      <c r="P209" s="10">
        <v>135069</v>
      </c>
      <c r="Q209" s="10" t="str">
        <f>IFERROR(_xlfn.XLOOKUP('Final Table'!$P209,'Raw-restaurant_cuisines'!A:A,'Raw-restaurant_cuisines'!B:B),"not specified")</f>
        <v>Bar</v>
      </c>
      <c r="R209" s="10" t="str">
        <f>_xlfn.XLOOKUP($P209,'Raw-Restauarants'!$A:$A,'Raw-Restauarants'!B:B)</f>
        <v>Abondance Restaurante Bar</v>
      </c>
      <c r="S209" s="10" t="str">
        <f>_xlfn.XLOOKUP($P209,'Raw-Restauarants'!$A:$A,'Raw-Restauarants'!$C:$C)</f>
        <v>San Luis Potosi</v>
      </c>
      <c r="T209" s="10">
        <f>IFERROR(_xlfn.XLOOKUP(P209,'Table for cuisine count'!K:K,'Table for cuisine count'!L:L),"not specified")</f>
        <v>1</v>
      </c>
      <c r="U209" s="10" t="str" cm="1">
        <f t="array" ref="U209:Z209">_xlfn.XLOOKUP($P209,'Raw-Restauarants'!$A:$A,'Raw-Restauarants'!$I:$N)</f>
        <v>Wine &amp; Beer</v>
      </c>
      <c r="V209" s="10" t="str">
        <v>No</v>
      </c>
      <c r="W209" s="10" t="str">
        <v>Low</v>
      </c>
      <c r="X209" s="10" t="str">
        <v>No</v>
      </c>
      <c r="Y209" s="10" t="str">
        <v>Closed</v>
      </c>
      <c r="Z209" s="10" t="str">
        <v>Yes</v>
      </c>
      <c r="AA209" s="10">
        <v>0</v>
      </c>
      <c r="AB209" s="10">
        <v>0</v>
      </c>
      <c r="AC209" s="10">
        <v>1</v>
      </c>
      <c r="AD209" s="10" t="str" cm="1">
        <f t="array" ref="AD209">_xlfn.IFNA(_xlfn.IFS(AND(AA209=2,AB209=2,AC209=2),W209),"not_highest_rated")</f>
        <v>not_highest_rated</v>
      </c>
      <c r="AE209" s="64">
        <f t="shared" si="6"/>
        <v>2</v>
      </c>
    </row>
    <row r="210" spans="1:31" x14ac:dyDescent="0.25">
      <c r="A210" s="63" t="s">
        <v>120</v>
      </c>
      <c r="B210" s="10">
        <f>VLOOKUP(A210,'Table for cuisine count'!$E$2:$F$139,2)</f>
        <v>1</v>
      </c>
      <c r="C210" s="10" t="str" cm="1">
        <f t="array" ref="C210:O210">_xlfn.XLOOKUP($A210,'Raw-consumers'!$A:$A,'Raw-consumers'!B:N)</f>
        <v>San Luis Potosi</v>
      </c>
      <c r="D210" s="10" t="str">
        <v>San Luis Potosi</v>
      </c>
      <c r="E210" s="10" t="str">
        <v>Mexico</v>
      </c>
      <c r="F210" s="10">
        <v>22.207749</v>
      </c>
      <c r="G210" s="10">
        <v>-100.94238300000001</v>
      </c>
      <c r="H210" s="10" t="str">
        <v>No</v>
      </c>
      <c r="I210" s="10" t="str">
        <v>Casual Drinker</v>
      </c>
      <c r="J210" s="10" t="str">
        <v>Public</v>
      </c>
      <c r="K210" s="10" t="str">
        <v>Single</v>
      </c>
      <c r="L210" s="10" t="str">
        <v>Independent</v>
      </c>
      <c r="M210" s="10">
        <v>21</v>
      </c>
      <c r="N210" s="10" t="str">
        <v>Student</v>
      </c>
      <c r="O210" s="10" t="str">
        <v>Low</v>
      </c>
      <c r="P210" s="10">
        <v>135039</v>
      </c>
      <c r="Q210" s="10" t="str">
        <f>IFERROR(_xlfn.XLOOKUP('Final Table'!$P210,'Raw-restaurant_cuisines'!A:A,'Raw-restaurant_cuisines'!B:B),"not specified")</f>
        <v>Seafood</v>
      </c>
      <c r="R210" s="10" t="str">
        <f>_xlfn.XLOOKUP($P210,'Raw-Restauarants'!$A:$A,'Raw-Restauarants'!B:B)</f>
        <v>Restaurant De Mariscos De Picon</v>
      </c>
      <c r="S210" s="10" t="str">
        <f>_xlfn.XLOOKUP($P210,'Raw-Restauarants'!$A:$A,'Raw-Restauarants'!$C:$C)</f>
        <v>San Luis Potosi</v>
      </c>
      <c r="T210" s="10">
        <f>IFERROR(_xlfn.XLOOKUP(P210,'Table for cuisine count'!K:K,'Table for cuisine count'!L:L),"not specified")</f>
        <v>1</v>
      </c>
      <c r="U210" s="10" t="str" cm="1">
        <f t="array" ref="U210:Z210">_xlfn.XLOOKUP($P210,'Raw-Restauarants'!$A:$A,'Raw-Restauarants'!$I:$N)</f>
        <v>None</v>
      </c>
      <c r="V210" s="10" t="str">
        <v>Smoking Section</v>
      </c>
      <c r="W210" s="10" t="str">
        <v>Low</v>
      </c>
      <c r="X210" s="10" t="str">
        <v>No</v>
      </c>
      <c r="Y210" s="10" t="str">
        <v>Closed</v>
      </c>
      <c r="Z210" s="10" t="str">
        <v>Yes</v>
      </c>
      <c r="AA210" s="10">
        <v>0</v>
      </c>
      <c r="AB210" s="10">
        <v>0</v>
      </c>
      <c r="AC210" s="10">
        <v>0</v>
      </c>
      <c r="AD210" s="10" t="str" cm="1">
        <f t="array" ref="AD210">_xlfn.IFNA(_xlfn.IFS(AND(AA210=2,AB210=2,AC210=2),W210),"not_highest_rated")</f>
        <v>not_highest_rated</v>
      </c>
      <c r="AE210" s="64">
        <f t="shared" si="6"/>
        <v>1</v>
      </c>
    </row>
    <row r="211" spans="1:31" x14ac:dyDescent="0.25">
      <c r="A211" s="63" t="s">
        <v>103</v>
      </c>
      <c r="B211" s="10">
        <f>VLOOKUP(A211,'Table for cuisine count'!$E$2:$F$139,2)</f>
        <v>1</v>
      </c>
      <c r="C211" s="10" t="str" cm="1">
        <f t="array" ref="C211:O211">_xlfn.XLOOKUP($A211,'Raw-consumers'!$A:$A,'Raw-consumers'!B:N)</f>
        <v>San Luis Potosi</v>
      </c>
      <c r="D211" s="10" t="str">
        <v>San Luis Potosi</v>
      </c>
      <c r="E211" s="10" t="str">
        <v>Mexico</v>
      </c>
      <c r="F211" s="10">
        <v>22.139510999999999</v>
      </c>
      <c r="G211" s="10">
        <v>-100.957002</v>
      </c>
      <c r="H211" s="10" t="str">
        <v>No</v>
      </c>
      <c r="I211" s="10" t="str">
        <v>Casual Drinker</v>
      </c>
      <c r="J211" s="10" t="str">
        <v>Public</v>
      </c>
      <c r="K211" s="10" t="str">
        <v>Single</v>
      </c>
      <c r="L211" s="10" t="str">
        <v>Independent</v>
      </c>
      <c r="M211" s="10">
        <v>21</v>
      </c>
      <c r="N211" s="10" t="str">
        <v>Student</v>
      </c>
      <c r="O211" s="10" t="str">
        <v>Medium</v>
      </c>
      <c r="P211" s="10">
        <v>135060</v>
      </c>
      <c r="Q211" s="10" t="str">
        <f>IFERROR(_xlfn.XLOOKUP('Final Table'!$P211,'Raw-restaurant_cuisines'!A:A,'Raw-restaurant_cuisines'!B:B),"not specified")</f>
        <v>Seafood</v>
      </c>
      <c r="R211" s="10" t="str">
        <f>_xlfn.XLOOKUP($P211,'Raw-Restauarants'!$A:$A,'Raw-Restauarants'!B:B)</f>
        <v>Restaurante Marisco Sam</v>
      </c>
      <c r="S211" s="10" t="str">
        <f>_xlfn.XLOOKUP($P211,'Raw-Restauarants'!$A:$A,'Raw-Restauarants'!$C:$C)</f>
        <v>San Luis Potosi</v>
      </c>
      <c r="T211" s="10">
        <f>IFERROR(_xlfn.XLOOKUP(P211,'Table for cuisine count'!K:K,'Table for cuisine count'!L:L),"not specified")</f>
        <v>1</v>
      </c>
      <c r="U211" s="10" t="str" cm="1">
        <f t="array" ref="U211:Z211">_xlfn.XLOOKUP($P211,'Raw-Restauarants'!$A:$A,'Raw-Restauarants'!$I:$N)</f>
        <v>None</v>
      </c>
      <c r="V211" s="10" t="str">
        <v>No</v>
      </c>
      <c r="W211" s="10" t="str">
        <v>Medium</v>
      </c>
      <c r="X211" s="10" t="str">
        <v>No</v>
      </c>
      <c r="Y211" s="10" t="str">
        <v>Closed</v>
      </c>
      <c r="Z211" s="10" t="str">
        <v>None</v>
      </c>
      <c r="AA211" s="10">
        <v>1</v>
      </c>
      <c r="AB211" s="10">
        <v>0</v>
      </c>
      <c r="AC211" s="10">
        <v>1</v>
      </c>
      <c r="AD211" s="10" t="str" cm="1">
        <f t="array" ref="AD211">_xlfn.IFNA(_xlfn.IFS(AND(AA211=2,AB211=2,AC211=2),W211),"not_highest_rated")</f>
        <v>not_highest_rated</v>
      </c>
      <c r="AE211" s="64">
        <f t="shared" si="6"/>
        <v>2</v>
      </c>
    </row>
    <row r="212" spans="1:31" x14ac:dyDescent="0.25">
      <c r="A212" s="63" t="s">
        <v>103</v>
      </c>
      <c r="B212" s="10">
        <f>VLOOKUP(A212,'Table for cuisine count'!$E$2:$F$139,2)</f>
        <v>1</v>
      </c>
      <c r="C212" s="10" t="str" cm="1">
        <f t="array" ref="C212:O212">_xlfn.XLOOKUP($A212,'Raw-consumers'!$A:$A,'Raw-consumers'!B:N)</f>
        <v>San Luis Potosi</v>
      </c>
      <c r="D212" s="10" t="str">
        <v>San Luis Potosi</v>
      </c>
      <c r="E212" s="10" t="str">
        <v>Mexico</v>
      </c>
      <c r="F212" s="10">
        <v>22.139510999999999</v>
      </c>
      <c r="G212" s="10">
        <v>-100.957002</v>
      </c>
      <c r="H212" s="10" t="str">
        <v>No</v>
      </c>
      <c r="I212" s="10" t="str">
        <v>Casual Drinker</v>
      </c>
      <c r="J212" s="10" t="str">
        <v>Public</v>
      </c>
      <c r="K212" s="10" t="str">
        <v>Single</v>
      </c>
      <c r="L212" s="10" t="str">
        <v>Independent</v>
      </c>
      <c r="M212" s="10">
        <v>21</v>
      </c>
      <c r="N212" s="10" t="str">
        <v>Student</v>
      </c>
      <c r="O212" s="10" t="str">
        <v>Medium</v>
      </c>
      <c r="P212" s="10">
        <v>135052</v>
      </c>
      <c r="Q212" s="10" t="str">
        <f>IFERROR(_xlfn.XLOOKUP('Final Table'!$P212,'Raw-restaurant_cuisines'!A:A,'Raw-restaurant_cuisines'!B:B),"not specified")</f>
        <v>Bar</v>
      </c>
      <c r="R212" s="10" t="str">
        <f>_xlfn.XLOOKUP($P212,'Raw-Restauarants'!$A:$A,'Raw-Restauarants'!B:B)</f>
        <v>La Cantina Restaurante</v>
      </c>
      <c r="S212" s="10" t="str">
        <f>_xlfn.XLOOKUP($P212,'Raw-Restauarants'!$A:$A,'Raw-Restauarants'!$C:$C)</f>
        <v>San Luis Potosi</v>
      </c>
      <c r="T212" s="10">
        <f>IFERROR(_xlfn.XLOOKUP(P212,'Table for cuisine count'!K:K,'Table for cuisine count'!L:L),"not specified")</f>
        <v>2</v>
      </c>
      <c r="U212" s="10" t="str" cm="1">
        <f t="array" ref="U212:Z212">_xlfn.XLOOKUP($P212,'Raw-Restauarants'!$A:$A,'Raw-Restauarants'!$I:$N)</f>
        <v>Full Bar</v>
      </c>
      <c r="V212" s="10" t="str">
        <v>No</v>
      </c>
      <c r="W212" s="10" t="str">
        <v>High</v>
      </c>
      <c r="X212" s="10" t="str">
        <v>No</v>
      </c>
      <c r="Y212" s="10" t="str">
        <v>Closed</v>
      </c>
      <c r="Z212" s="10" t="str">
        <v>None</v>
      </c>
      <c r="AA212" s="10">
        <v>2</v>
      </c>
      <c r="AB212" s="10">
        <v>0</v>
      </c>
      <c r="AC212" s="10">
        <v>2</v>
      </c>
      <c r="AD212" s="10" t="str" cm="1">
        <f t="array" ref="AD212">_xlfn.IFNA(_xlfn.IFS(AND(AA212=2,AB212=2,AC212=2),W212),"not_highest_rated")</f>
        <v>not_highest_rated</v>
      </c>
      <c r="AE212" s="64">
        <f t="shared" si="6"/>
        <v>2</v>
      </c>
    </row>
    <row r="213" spans="1:31" x14ac:dyDescent="0.25">
      <c r="A213" s="63" t="s">
        <v>120</v>
      </c>
      <c r="B213" s="10">
        <f>VLOOKUP(A213,'Table for cuisine count'!$E$2:$F$139,2)</f>
        <v>1</v>
      </c>
      <c r="C213" s="10" t="str" cm="1">
        <f t="array" ref="C213:O213">_xlfn.XLOOKUP($A213,'Raw-consumers'!$A:$A,'Raw-consumers'!B:N)</f>
        <v>San Luis Potosi</v>
      </c>
      <c r="D213" s="10" t="str">
        <v>San Luis Potosi</v>
      </c>
      <c r="E213" s="10" t="str">
        <v>Mexico</v>
      </c>
      <c r="F213" s="10">
        <v>22.207749</v>
      </c>
      <c r="G213" s="10">
        <v>-100.94238300000001</v>
      </c>
      <c r="H213" s="10" t="str">
        <v>No</v>
      </c>
      <c r="I213" s="10" t="str">
        <v>Casual Drinker</v>
      </c>
      <c r="J213" s="10" t="str">
        <v>Public</v>
      </c>
      <c r="K213" s="10" t="str">
        <v>Single</v>
      </c>
      <c r="L213" s="10" t="str">
        <v>Independent</v>
      </c>
      <c r="M213" s="10">
        <v>21</v>
      </c>
      <c r="N213" s="10" t="str">
        <v>Student</v>
      </c>
      <c r="O213" s="10" t="str">
        <v>Low</v>
      </c>
      <c r="P213" s="10">
        <v>132825</v>
      </c>
      <c r="Q213" s="10" t="str">
        <f>IFERROR(_xlfn.XLOOKUP('Final Table'!$P213,'Raw-restaurant_cuisines'!A:A,'Raw-restaurant_cuisines'!B:B),"not specified")</f>
        <v>Mexican</v>
      </c>
      <c r="R213" s="10" t="str">
        <f>_xlfn.XLOOKUP($P213,'Raw-Restauarants'!$A:$A,'Raw-Restauarants'!B:B)</f>
        <v>Puesto De Tacos</v>
      </c>
      <c r="S213" s="10" t="str">
        <f>_xlfn.XLOOKUP($P213,'Raw-Restauarants'!$A:$A,'Raw-Restauarants'!$C:$C)</f>
        <v>San Luis Potosi</v>
      </c>
      <c r="T213" s="10">
        <f>IFERROR(_xlfn.XLOOKUP(P213,'Table for cuisine count'!K:K,'Table for cuisine count'!L:L),"not specified")</f>
        <v>1</v>
      </c>
      <c r="U213" s="10" t="str" cm="1">
        <f t="array" ref="U213:Z213">_xlfn.XLOOKUP($P213,'Raw-Restauarants'!$A:$A,'Raw-Restauarants'!$I:$N)</f>
        <v>None</v>
      </c>
      <c r="V213" s="10" t="str">
        <v>No</v>
      </c>
      <c r="W213" s="10" t="str">
        <v>Low</v>
      </c>
      <c r="X213" s="10" t="str">
        <v>No</v>
      </c>
      <c r="Y213" s="10" t="str">
        <v>Open</v>
      </c>
      <c r="Z213" s="10" t="str">
        <v>None</v>
      </c>
      <c r="AA213" s="10">
        <v>1</v>
      </c>
      <c r="AB213" s="10">
        <v>0</v>
      </c>
      <c r="AC213" s="10">
        <v>1</v>
      </c>
      <c r="AD213" s="10" t="str" cm="1">
        <f t="array" ref="AD213">_xlfn.IFNA(_xlfn.IFS(AND(AA213=2,AB213=2,AC213=2),W213),"not_highest_rated")</f>
        <v>not_highest_rated</v>
      </c>
      <c r="AE213" s="64">
        <f t="shared" si="6"/>
        <v>1</v>
      </c>
    </row>
    <row r="214" spans="1:31" x14ac:dyDescent="0.25">
      <c r="A214" s="63" t="s">
        <v>120</v>
      </c>
      <c r="B214" s="10">
        <f>VLOOKUP(A214,'Table for cuisine count'!$E$2:$F$139,2)</f>
        <v>1</v>
      </c>
      <c r="C214" s="10" t="str" cm="1">
        <f t="array" ref="C214:O214">_xlfn.XLOOKUP($A214,'Raw-consumers'!$A:$A,'Raw-consumers'!B:N)</f>
        <v>San Luis Potosi</v>
      </c>
      <c r="D214" s="10" t="str">
        <v>San Luis Potosi</v>
      </c>
      <c r="E214" s="10" t="str">
        <v>Mexico</v>
      </c>
      <c r="F214" s="10">
        <v>22.207749</v>
      </c>
      <c r="G214" s="10">
        <v>-100.94238300000001</v>
      </c>
      <c r="H214" s="10" t="str">
        <v>No</v>
      </c>
      <c r="I214" s="10" t="str">
        <v>Casual Drinker</v>
      </c>
      <c r="J214" s="10" t="str">
        <v>Public</v>
      </c>
      <c r="K214" s="10" t="str">
        <v>Single</v>
      </c>
      <c r="L214" s="10" t="str">
        <v>Independent</v>
      </c>
      <c r="M214" s="10">
        <v>21</v>
      </c>
      <c r="N214" s="10" t="str">
        <v>Student</v>
      </c>
      <c r="O214" s="10" t="str">
        <v>Low</v>
      </c>
      <c r="P214" s="10">
        <v>135032</v>
      </c>
      <c r="Q214" s="10" t="str">
        <f>IFERROR(_xlfn.XLOOKUP('Final Table'!$P214,'Raw-restaurant_cuisines'!A:A,'Raw-restaurant_cuisines'!B:B),"not specified")</f>
        <v>Cafeteria</v>
      </c>
      <c r="R214" s="10" t="str">
        <f>_xlfn.XLOOKUP($P214,'Raw-Restauarants'!$A:$A,'Raw-Restauarants'!B:B)</f>
        <v>Cafeteria Y Restaurant El Pacifico</v>
      </c>
      <c r="S214" s="10" t="str">
        <f>_xlfn.XLOOKUP($P214,'Raw-Restauarants'!$A:$A,'Raw-Restauarants'!$C:$C)</f>
        <v>San Luis Potosi</v>
      </c>
      <c r="T214" s="10">
        <f>IFERROR(_xlfn.XLOOKUP(P214,'Table for cuisine count'!K:K,'Table for cuisine count'!L:L),"not specified")</f>
        <v>2</v>
      </c>
      <c r="U214" s="10" t="str" cm="1">
        <f t="array" ref="U214:Z214">_xlfn.XLOOKUP($P214,'Raw-Restauarants'!$A:$A,'Raw-Restauarants'!$I:$N)</f>
        <v>Wine &amp; Beer</v>
      </c>
      <c r="V214" s="10" t="str">
        <v>Smoking Section</v>
      </c>
      <c r="W214" s="10" t="str">
        <v>Medium</v>
      </c>
      <c r="X214" s="10" t="str">
        <v>No</v>
      </c>
      <c r="Y214" s="10" t="str">
        <v>Closed</v>
      </c>
      <c r="Z214" s="10" t="str">
        <v>Public</v>
      </c>
      <c r="AA214" s="10">
        <v>0</v>
      </c>
      <c r="AB214" s="10">
        <v>1</v>
      </c>
      <c r="AC214" s="10">
        <v>1</v>
      </c>
      <c r="AD214" s="10" t="str" cm="1">
        <f t="array" ref="AD214">_xlfn.IFNA(_xlfn.IFS(AND(AA214=2,AB214=2,AC214=2),W214),"not_highest_rated")</f>
        <v>not_highest_rated</v>
      </c>
      <c r="AE214" s="64">
        <f t="shared" si="6"/>
        <v>1</v>
      </c>
    </row>
    <row r="215" spans="1:31" x14ac:dyDescent="0.25">
      <c r="A215" s="63" t="s">
        <v>120</v>
      </c>
      <c r="B215" s="10">
        <f>VLOOKUP(A215,'Table for cuisine count'!$E$2:$F$139,2)</f>
        <v>1</v>
      </c>
      <c r="C215" s="10" t="str" cm="1">
        <f t="array" ref="C215:O215">_xlfn.XLOOKUP($A215,'Raw-consumers'!$A:$A,'Raw-consumers'!B:N)</f>
        <v>San Luis Potosi</v>
      </c>
      <c r="D215" s="10" t="str">
        <v>San Luis Potosi</v>
      </c>
      <c r="E215" s="10" t="str">
        <v>Mexico</v>
      </c>
      <c r="F215" s="10">
        <v>22.207749</v>
      </c>
      <c r="G215" s="10">
        <v>-100.94238300000001</v>
      </c>
      <c r="H215" s="10" t="str">
        <v>No</v>
      </c>
      <c r="I215" s="10" t="str">
        <v>Casual Drinker</v>
      </c>
      <c r="J215" s="10" t="str">
        <v>Public</v>
      </c>
      <c r="K215" s="10" t="str">
        <v>Single</v>
      </c>
      <c r="L215" s="10" t="str">
        <v>Independent</v>
      </c>
      <c r="M215" s="10">
        <v>21</v>
      </c>
      <c r="N215" s="10" t="str">
        <v>Student</v>
      </c>
      <c r="O215" s="10" t="str">
        <v>Low</v>
      </c>
      <c r="P215" s="10">
        <v>135028</v>
      </c>
      <c r="Q215" s="10" t="str">
        <f>IFERROR(_xlfn.XLOOKUP('Final Table'!$P215,'Raw-restaurant_cuisines'!A:A,'Raw-restaurant_cuisines'!B:B),"not specified")</f>
        <v>Mexican</v>
      </c>
      <c r="R215" s="10" t="str">
        <f>_xlfn.XLOOKUP($P215,'Raw-Restauarants'!$A:$A,'Raw-Restauarants'!B:B)</f>
        <v>La Virreina</v>
      </c>
      <c r="S215" s="10" t="str">
        <f>_xlfn.XLOOKUP($P215,'Raw-Restauarants'!$A:$A,'Raw-Restauarants'!$C:$C)</f>
        <v>San Luis Potosi</v>
      </c>
      <c r="T215" s="10">
        <f>IFERROR(_xlfn.XLOOKUP(P215,'Table for cuisine count'!K:K,'Table for cuisine count'!L:L),"not specified")</f>
        <v>1</v>
      </c>
      <c r="U215" s="10" t="str" cm="1">
        <f t="array" ref="U215:Z215">_xlfn.XLOOKUP($P215,'Raw-Restauarants'!$A:$A,'Raw-Restauarants'!$I:$N)</f>
        <v>Wine &amp; Beer</v>
      </c>
      <c r="V215" s="10" t="str">
        <v>No</v>
      </c>
      <c r="W215" s="10" t="str">
        <v>Medium</v>
      </c>
      <c r="X215" s="10" t="str">
        <v>No</v>
      </c>
      <c r="Y215" s="10" t="str">
        <v>Closed</v>
      </c>
      <c r="Z215" s="10" t="str">
        <v>None</v>
      </c>
      <c r="AA215" s="10">
        <v>1</v>
      </c>
      <c r="AB215" s="10">
        <v>2</v>
      </c>
      <c r="AC215" s="10">
        <v>2</v>
      </c>
      <c r="AD215" s="10" t="str" cm="1">
        <f t="array" ref="AD215">_xlfn.IFNA(_xlfn.IFS(AND(AA215=2,AB215=2,AC215=2),W215),"not_highest_rated")</f>
        <v>not_highest_rated</v>
      </c>
      <c r="AE215" s="64">
        <f t="shared" si="6"/>
        <v>1</v>
      </c>
    </row>
    <row r="216" spans="1:31" x14ac:dyDescent="0.25">
      <c r="A216" s="63" t="s">
        <v>120</v>
      </c>
      <c r="B216" s="10">
        <f>VLOOKUP(A216,'Table for cuisine count'!$E$2:$F$139,2)</f>
        <v>1</v>
      </c>
      <c r="C216" s="10" t="str" cm="1">
        <f t="array" ref="C216:O216">_xlfn.XLOOKUP($A216,'Raw-consumers'!$A:$A,'Raw-consumers'!B:N)</f>
        <v>San Luis Potosi</v>
      </c>
      <c r="D216" s="10" t="str">
        <v>San Luis Potosi</v>
      </c>
      <c r="E216" s="10" t="str">
        <v>Mexico</v>
      </c>
      <c r="F216" s="10">
        <v>22.207749</v>
      </c>
      <c r="G216" s="10">
        <v>-100.94238300000001</v>
      </c>
      <c r="H216" s="10" t="str">
        <v>No</v>
      </c>
      <c r="I216" s="10" t="str">
        <v>Casual Drinker</v>
      </c>
      <c r="J216" s="10" t="str">
        <v>Public</v>
      </c>
      <c r="K216" s="10" t="str">
        <v>Single</v>
      </c>
      <c r="L216" s="10" t="str">
        <v>Independent</v>
      </c>
      <c r="M216" s="10">
        <v>21</v>
      </c>
      <c r="N216" s="10" t="str">
        <v>Student</v>
      </c>
      <c r="O216" s="10" t="str">
        <v>Low</v>
      </c>
      <c r="P216" s="10">
        <v>135085</v>
      </c>
      <c r="Q216" s="10" t="str">
        <f>IFERROR(_xlfn.XLOOKUP('Final Table'!$P216,'Raw-restaurant_cuisines'!A:A,'Raw-restaurant_cuisines'!B:B),"not specified")</f>
        <v>Fast Food</v>
      </c>
      <c r="R216" s="10" t="str">
        <f>_xlfn.XLOOKUP($P216,'Raw-Restauarants'!$A:$A,'Raw-Restauarants'!B:B)</f>
        <v>Tortas Locas Hipocampo</v>
      </c>
      <c r="S216" s="10" t="str">
        <f>_xlfn.XLOOKUP($P216,'Raw-Restauarants'!$A:$A,'Raw-Restauarants'!$C:$C)</f>
        <v>San Luis Potosi</v>
      </c>
      <c r="T216" s="10">
        <f>IFERROR(_xlfn.XLOOKUP(P216,'Table for cuisine count'!K:K,'Table for cuisine count'!L:L),"not specified")</f>
        <v>1</v>
      </c>
      <c r="U216" s="10" t="str" cm="1">
        <f t="array" ref="U216:Z216">_xlfn.XLOOKUP($P216,'Raw-Restauarants'!$A:$A,'Raw-Restauarants'!$I:$N)</f>
        <v>None</v>
      </c>
      <c r="V216" s="10" t="str">
        <v>No</v>
      </c>
      <c r="W216" s="10" t="str">
        <v>Medium</v>
      </c>
      <c r="X216" s="10" t="str">
        <v>No</v>
      </c>
      <c r="Y216" s="10" t="str">
        <v>Closed</v>
      </c>
      <c r="Z216" s="10" t="str">
        <v>Public</v>
      </c>
      <c r="AA216" s="10">
        <v>1</v>
      </c>
      <c r="AB216" s="10">
        <v>2</v>
      </c>
      <c r="AC216" s="10">
        <v>1</v>
      </c>
      <c r="AD216" s="10" t="str" cm="1">
        <f t="array" ref="AD216">_xlfn.IFNA(_xlfn.IFS(AND(AA216=2,AB216=2,AC216=2),W216),"not_highest_rated")</f>
        <v>not_highest_rated</v>
      </c>
      <c r="AE216" s="64">
        <f t="shared" si="6"/>
        <v>1</v>
      </c>
    </row>
    <row r="217" spans="1:31" x14ac:dyDescent="0.25">
      <c r="A217" s="63" t="s">
        <v>120</v>
      </c>
      <c r="B217" s="10">
        <f>VLOOKUP(A217,'Table for cuisine count'!$E$2:$F$139,2)</f>
        <v>1</v>
      </c>
      <c r="C217" s="10" t="str" cm="1">
        <f t="array" ref="C217:O217">_xlfn.XLOOKUP($A217,'Raw-consumers'!$A:$A,'Raw-consumers'!B:N)</f>
        <v>San Luis Potosi</v>
      </c>
      <c r="D217" s="10" t="str">
        <v>San Luis Potosi</v>
      </c>
      <c r="E217" s="10" t="str">
        <v>Mexico</v>
      </c>
      <c r="F217" s="10">
        <v>22.207749</v>
      </c>
      <c r="G217" s="10">
        <v>-100.94238300000001</v>
      </c>
      <c r="H217" s="10" t="str">
        <v>No</v>
      </c>
      <c r="I217" s="10" t="str">
        <v>Casual Drinker</v>
      </c>
      <c r="J217" s="10" t="str">
        <v>Public</v>
      </c>
      <c r="K217" s="10" t="str">
        <v>Single</v>
      </c>
      <c r="L217" s="10" t="str">
        <v>Independent</v>
      </c>
      <c r="M217" s="10">
        <v>21</v>
      </c>
      <c r="N217" s="10" t="str">
        <v>Student</v>
      </c>
      <c r="O217" s="10" t="str">
        <v>Low</v>
      </c>
      <c r="P217" s="10">
        <v>135052</v>
      </c>
      <c r="Q217" s="10" t="str">
        <f>IFERROR(_xlfn.XLOOKUP('Final Table'!$P217,'Raw-restaurant_cuisines'!A:A,'Raw-restaurant_cuisines'!B:B),"not specified")</f>
        <v>Bar</v>
      </c>
      <c r="R217" s="10" t="str">
        <f>_xlfn.XLOOKUP($P217,'Raw-Restauarants'!$A:$A,'Raw-Restauarants'!B:B)</f>
        <v>La Cantina Restaurante</v>
      </c>
      <c r="S217" s="10" t="str">
        <f>_xlfn.XLOOKUP($P217,'Raw-Restauarants'!$A:$A,'Raw-Restauarants'!$C:$C)</f>
        <v>San Luis Potosi</v>
      </c>
      <c r="T217" s="10">
        <f>IFERROR(_xlfn.XLOOKUP(P217,'Table for cuisine count'!K:K,'Table for cuisine count'!L:L),"not specified")</f>
        <v>2</v>
      </c>
      <c r="U217" s="10" t="str" cm="1">
        <f t="array" ref="U217:Z217">_xlfn.XLOOKUP($P217,'Raw-Restauarants'!$A:$A,'Raw-Restauarants'!$I:$N)</f>
        <v>Full Bar</v>
      </c>
      <c r="V217" s="10" t="str">
        <v>No</v>
      </c>
      <c r="W217" s="10" t="str">
        <v>High</v>
      </c>
      <c r="X217" s="10" t="str">
        <v>No</v>
      </c>
      <c r="Y217" s="10" t="str">
        <v>Closed</v>
      </c>
      <c r="Z217" s="10" t="str">
        <v>None</v>
      </c>
      <c r="AA217" s="10">
        <v>0</v>
      </c>
      <c r="AB217" s="10">
        <v>1</v>
      </c>
      <c r="AC217" s="10">
        <v>1</v>
      </c>
      <c r="AD217" s="10" t="str" cm="1">
        <f t="array" ref="AD217">_xlfn.IFNA(_xlfn.IFS(AND(AA217=2,AB217=2,AC217=2),W217),"not_highest_rated")</f>
        <v>not_highest_rated</v>
      </c>
      <c r="AE217" s="64">
        <f t="shared" si="6"/>
        <v>1</v>
      </c>
    </row>
    <row r="218" spans="1:31" x14ac:dyDescent="0.25">
      <c r="A218" s="63" t="s">
        <v>120</v>
      </c>
      <c r="B218" s="10">
        <f>VLOOKUP(A218,'Table for cuisine count'!$E$2:$F$139,2)</f>
        <v>1</v>
      </c>
      <c r="C218" s="10" t="str" cm="1">
        <f t="array" ref="C218:O218">_xlfn.XLOOKUP($A218,'Raw-consumers'!$A:$A,'Raw-consumers'!B:N)</f>
        <v>San Luis Potosi</v>
      </c>
      <c r="D218" s="10" t="str">
        <v>San Luis Potosi</v>
      </c>
      <c r="E218" s="10" t="str">
        <v>Mexico</v>
      </c>
      <c r="F218" s="10">
        <v>22.207749</v>
      </c>
      <c r="G218" s="10">
        <v>-100.94238300000001</v>
      </c>
      <c r="H218" s="10" t="str">
        <v>No</v>
      </c>
      <c r="I218" s="10" t="str">
        <v>Casual Drinker</v>
      </c>
      <c r="J218" s="10" t="str">
        <v>Public</v>
      </c>
      <c r="K218" s="10" t="str">
        <v>Single</v>
      </c>
      <c r="L218" s="10" t="str">
        <v>Independent</v>
      </c>
      <c r="M218" s="10">
        <v>21</v>
      </c>
      <c r="N218" s="10" t="str">
        <v>Student</v>
      </c>
      <c r="O218" s="10" t="str">
        <v>Low</v>
      </c>
      <c r="P218" s="10">
        <v>135030</v>
      </c>
      <c r="Q218" s="10" t="str">
        <f>IFERROR(_xlfn.XLOOKUP('Final Table'!$P218,'Raw-restaurant_cuisines'!A:A,'Raw-restaurant_cuisines'!B:B),"not specified")</f>
        <v>Coffee Shop</v>
      </c>
      <c r="R218" s="10" t="str">
        <f>_xlfn.XLOOKUP($P218,'Raw-Restauarants'!$A:$A,'Raw-Restauarants'!B:B)</f>
        <v>Preambulo Wifi Zone Cafe</v>
      </c>
      <c r="S218" s="10" t="str">
        <f>_xlfn.XLOOKUP($P218,'Raw-Restauarants'!$A:$A,'Raw-Restauarants'!$C:$C)</f>
        <v>San Luis Potosi</v>
      </c>
      <c r="T218" s="10">
        <f>IFERROR(_xlfn.XLOOKUP(P218,'Table for cuisine count'!K:K,'Table for cuisine count'!L:L),"not specified")</f>
        <v>2</v>
      </c>
      <c r="U218" s="10" t="str" cm="1">
        <f t="array" ref="U218:Z218">_xlfn.XLOOKUP($P218,'Raw-Restauarants'!$A:$A,'Raw-Restauarants'!$I:$N)</f>
        <v>None</v>
      </c>
      <c r="V218" s="10" t="str">
        <v>No</v>
      </c>
      <c r="W218" s="10" t="str">
        <v>Medium</v>
      </c>
      <c r="X218" s="10" t="str">
        <v>No</v>
      </c>
      <c r="Y218" s="10" t="str">
        <v>Closed</v>
      </c>
      <c r="Z218" s="10" t="str">
        <v>None</v>
      </c>
      <c r="AA218" s="10">
        <v>1</v>
      </c>
      <c r="AB218" s="10">
        <v>1</v>
      </c>
      <c r="AC218" s="10">
        <v>1</v>
      </c>
      <c r="AD218" s="10" t="str" cm="1">
        <f t="array" ref="AD218">_xlfn.IFNA(_xlfn.IFS(AND(AA218=2,AB218=2,AC218=2),W218),"not_highest_rated")</f>
        <v>not_highest_rated</v>
      </c>
      <c r="AE218" s="64">
        <f t="shared" si="6"/>
        <v>1</v>
      </c>
    </row>
    <row r="219" spans="1:31" x14ac:dyDescent="0.25">
      <c r="A219" s="63" t="s">
        <v>120</v>
      </c>
      <c r="B219" s="10">
        <f>VLOOKUP(A219,'Table for cuisine count'!$E$2:$F$139,2)</f>
        <v>1</v>
      </c>
      <c r="C219" s="10" t="str" cm="1">
        <f t="array" ref="C219:O219">_xlfn.XLOOKUP($A219,'Raw-consumers'!$A:$A,'Raw-consumers'!B:N)</f>
        <v>San Luis Potosi</v>
      </c>
      <c r="D219" s="10" t="str">
        <v>San Luis Potosi</v>
      </c>
      <c r="E219" s="10" t="str">
        <v>Mexico</v>
      </c>
      <c r="F219" s="10">
        <v>22.207749</v>
      </c>
      <c r="G219" s="10">
        <v>-100.94238300000001</v>
      </c>
      <c r="H219" s="10" t="str">
        <v>No</v>
      </c>
      <c r="I219" s="10" t="str">
        <v>Casual Drinker</v>
      </c>
      <c r="J219" s="10" t="str">
        <v>Public</v>
      </c>
      <c r="K219" s="10" t="str">
        <v>Single</v>
      </c>
      <c r="L219" s="10" t="str">
        <v>Independent</v>
      </c>
      <c r="M219" s="10">
        <v>21</v>
      </c>
      <c r="N219" s="10" t="str">
        <v>Student</v>
      </c>
      <c r="O219" s="10" t="str">
        <v>Low</v>
      </c>
      <c r="P219" s="10">
        <v>135027</v>
      </c>
      <c r="Q219" s="10" t="str">
        <f>IFERROR(_xlfn.XLOOKUP('Final Table'!$P219,'Raw-restaurant_cuisines'!A:A,'Raw-restaurant_cuisines'!B:B),"not specified")</f>
        <v>Mexican</v>
      </c>
      <c r="R219" s="10" t="str">
        <f>_xlfn.XLOOKUP($P219,'Raw-Restauarants'!$A:$A,'Raw-Restauarants'!B:B)</f>
        <v>Restaurant Orizatlan</v>
      </c>
      <c r="S219" s="10" t="str">
        <f>_xlfn.XLOOKUP($P219,'Raw-Restauarants'!$A:$A,'Raw-Restauarants'!$C:$C)</f>
        <v>San Luis Potosi</v>
      </c>
      <c r="T219" s="10">
        <f>IFERROR(_xlfn.XLOOKUP(P219,'Table for cuisine count'!K:K,'Table for cuisine count'!L:L),"not specified")</f>
        <v>1</v>
      </c>
      <c r="U219" s="10" t="str" cm="1">
        <f t="array" ref="U219:Z219">_xlfn.XLOOKUP($P219,'Raw-Restauarants'!$A:$A,'Raw-Restauarants'!$I:$N)</f>
        <v>Wine &amp; Beer</v>
      </c>
      <c r="V219" s="10" t="str">
        <v>No</v>
      </c>
      <c r="W219" s="10" t="str">
        <v>Medium</v>
      </c>
      <c r="X219" s="10" t="str">
        <v>No</v>
      </c>
      <c r="Y219" s="10" t="str">
        <v>Closed</v>
      </c>
      <c r="Z219" s="10" t="str">
        <v>None</v>
      </c>
      <c r="AA219" s="10">
        <v>0</v>
      </c>
      <c r="AB219" s="10">
        <v>1</v>
      </c>
      <c r="AC219" s="10">
        <v>1</v>
      </c>
      <c r="AD219" s="10" t="str" cm="1">
        <f t="array" ref="AD219">_xlfn.IFNA(_xlfn.IFS(AND(AA219=2,AB219=2,AC219=2),W219),"not_highest_rated")</f>
        <v>not_highest_rated</v>
      </c>
      <c r="AE219" s="64">
        <f t="shared" si="6"/>
        <v>1</v>
      </c>
    </row>
    <row r="220" spans="1:31" x14ac:dyDescent="0.25">
      <c r="A220" s="63" t="s">
        <v>14</v>
      </c>
      <c r="B220" s="10">
        <f>VLOOKUP(A220,'Table for cuisine count'!$E$2:$F$139,2)</f>
        <v>1</v>
      </c>
      <c r="C220" s="10" t="str" cm="1">
        <f t="array" ref="C220:O220">_xlfn.XLOOKUP($A220,'Raw-consumers'!$A:$A,'Raw-consumers'!B:N)</f>
        <v>San Luis Potosi</v>
      </c>
      <c r="D220" s="10" t="str">
        <v>San Luis Potosi</v>
      </c>
      <c r="E220" s="10" t="str">
        <v>Mexico</v>
      </c>
      <c r="F220" s="10">
        <v>22.139997000000001</v>
      </c>
      <c r="G220" s="10">
        <v>-100.978803</v>
      </c>
      <c r="H220" s="10" t="str">
        <v>No</v>
      </c>
      <c r="I220" s="10" t="str">
        <v>Abstemious</v>
      </c>
      <c r="J220" s="10" t="str">
        <v>On Foot</v>
      </c>
      <c r="K220" s="10" t="str">
        <v>Single</v>
      </c>
      <c r="L220" s="10" t="str">
        <v>Independent</v>
      </c>
      <c r="M220" s="10">
        <v>23</v>
      </c>
      <c r="N220" s="10" t="str">
        <v>Student</v>
      </c>
      <c r="O220" s="10" t="str">
        <v>Medium</v>
      </c>
      <c r="P220" s="10">
        <v>132830</v>
      </c>
      <c r="Q220" s="10" t="str">
        <f>IFERROR(_xlfn.XLOOKUP('Final Table'!$P220,'Raw-restaurant_cuisines'!A:A,'Raw-restaurant_cuisines'!B:B),"not specified")</f>
        <v>not specified</v>
      </c>
      <c r="R220" s="10" t="str">
        <f>_xlfn.XLOOKUP($P220,'Raw-Restauarants'!$A:$A,'Raw-Restauarants'!B:B)</f>
        <v>Rincon Huasteco</v>
      </c>
      <c r="S220" s="10" t="str">
        <f>_xlfn.XLOOKUP($P220,'Raw-Restauarants'!$A:$A,'Raw-Restauarants'!$C:$C)</f>
        <v>San Luis Potosi</v>
      </c>
      <c r="T220" s="10" t="str">
        <f>IFERROR(_xlfn.XLOOKUP(P220,'Table for cuisine count'!K:K,'Table for cuisine count'!L:L),"not specified")</f>
        <v>not specified</v>
      </c>
      <c r="U220" s="10" t="str" cm="1">
        <f t="array" ref="U220:Z220">_xlfn.XLOOKUP($P220,'Raw-Restauarants'!$A:$A,'Raw-Restauarants'!$I:$N)</f>
        <v>None</v>
      </c>
      <c r="V220" s="10" t="str">
        <v>No</v>
      </c>
      <c r="W220" s="10" t="str">
        <v>Low</v>
      </c>
      <c r="X220" s="10" t="str">
        <v>No</v>
      </c>
      <c r="Y220" s="10" t="str">
        <v>Closed</v>
      </c>
      <c r="Z220" s="10" t="str">
        <v>None</v>
      </c>
      <c r="AA220" s="10">
        <v>1</v>
      </c>
      <c r="AB220" s="10">
        <v>1</v>
      </c>
      <c r="AC220" s="10">
        <v>1</v>
      </c>
      <c r="AD220" s="10" t="str" cm="1">
        <f t="array" ref="AD220">_xlfn.IFNA(_xlfn.IFS(AND(AA220=2,AB220=2,AC220=2),W220),"not_highest_rated")</f>
        <v>not_highest_rated</v>
      </c>
      <c r="AE220" s="64">
        <f t="shared" si="6"/>
        <v>2</v>
      </c>
    </row>
    <row r="221" spans="1:31" x14ac:dyDescent="0.25">
      <c r="A221" s="63" t="s">
        <v>14</v>
      </c>
      <c r="B221" s="10">
        <f>VLOOKUP(A221,'Table for cuisine count'!$E$2:$F$139,2)</f>
        <v>1</v>
      </c>
      <c r="C221" s="10" t="str" cm="1">
        <f t="array" ref="C221:O221">_xlfn.XLOOKUP($A221,'Raw-consumers'!$A:$A,'Raw-consumers'!B:N)</f>
        <v>San Luis Potosi</v>
      </c>
      <c r="D221" s="10" t="str">
        <v>San Luis Potosi</v>
      </c>
      <c r="E221" s="10" t="str">
        <v>Mexico</v>
      </c>
      <c r="F221" s="10">
        <v>22.139997000000001</v>
      </c>
      <c r="G221" s="10">
        <v>-100.978803</v>
      </c>
      <c r="H221" s="10" t="str">
        <v>No</v>
      </c>
      <c r="I221" s="10" t="str">
        <v>Abstemious</v>
      </c>
      <c r="J221" s="10" t="str">
        <v>On Foot</v>
      </c>
      <c r="K221" s="10" t="str">
        <v>Single</v>
      </c>
      <c r="L221" s="10" t="str">
        <v>Independent</v>
      </c>
      <c r="M221" s="10">
        <v>23</v>
      </c>
      <c r="N221" s="10" t="str">
        <v>Student</v>
      </c>
      <c r="O221" s="10" t="str">
        <v>Medium</v>
      </c>
      <c r="P221" s="10">
        <v>132825</v>
      </c>
      <c r="Q221" s="10" t="str">
        <f>IFERROR(_xlfn.XLOOKUP('Final Table'!$P221,'Raw-restaurant_cuisines'!A:A,'Raw-restaurant_cuisines'!B:B),"not specified")</f>
        <v>Mexican</v>
      </c>
      <c r="R221" s="10" t="str">
        <f>_xlfn.XLOOKUP($P221,'Raw-Restauarants'!$A:$A,'Raw-Restauarants'!B:B)</f>
        <v>Puesto De Tacos</v>
      </c>
      <c r="S221" s="10" t="str">
        <f>_xlfn.XLOOKUP($P221,'Raw-Restauarants'!$A:$A,'Raw-Restauarants'!$C:$C)</f>
        <v>San Luis Potosi</v>
      </c>
      <c r="T221" s="10">
        <f>IFERROR(_xlfn.XLOOKUP(P221,'Table for cuisine count'!K:K,'Table for cuisine count'!L:L),"not specified")</f>
        <v>1</v>
      </c>
      <c r="U221" s="10" t="str" cm="1">
        <f t="array" ref="U221:Z221">_xlfn.XLOOKUP($P221,'Raw-Restauarants'!$A:$A,'Raw-Restauarants'!$I:$N)</f>
        <v>None</v>
      </c>
      <c r="V221" s="10" t="str">
        <v>No</v>
      </c>
      <c r="W221" s="10" t="str">
        <v>Low</v>
      </c>
      <c r="X221" s="10" t="str">
        <v>No</v>
      </c>
      <c r="Y221" s="10" t="str">
        <v>Open</v>
      </c>
      <c r="Z221" s="10" t="str">
        <v>None</v>
      </c>
      <c r="AA221" s="10">
        <v>2</v>
      </c>
      <c r="AB221" s="10">
        <v>2</v>
      </c>
      <c r="AC221" s="10">
        <v>1</v>
      </c>
      <c r="AD221" s="10" t="str" cm="1">
        <f t="array" ref="AD221">_xlfn.IFNA(_xlfn.IFS(AND(AA221=2,AB221=2,AC221=2),W221),"not_highest_rated")</f>
        <v>not_highest_rated</v>
      </c>
      <c r="AE221" s="64">
        <f t="shared" si="6"/>
        <v>2</v>
      </c>
    </row>
    <row r="222" spans="1:31" x14ac:dyDescent="0.25">
      <c r="A222" s="63" t="s">
        <v>49</v>
      </c>
      <c r="B222" s="10">
        <f>VLOOKUP(A222,'Table for cuisine count'!$E$2:$F$139,2)</f>
        <v>2</v>
      </c>
      <c r="C222" s="10" t="str" cm="1">
        <f t="array" ref="C222:O222">_xlfn.XLOOKUP($A222,'Raw-consumers'!$A:$A,'Raw-consumers'!B:N)</f>
        <v>Ciudad Victoria</v>
      </c>
      <c r="D222" s="10" t="str">
        <v>Tamaulipas</v>
      </c>
      <c r="E222" s="10" t="str">
        <v>Mexico</v>
      </c>
      <c r="F222" s="10">
        <v>23.751607</v>
      </c>
      <c r="G222" s="10">
        <v>-99.170107999999999</v>
      </c>
      <c r="H222" s="10" t="str">
        <v>No</v>
      </c>
      <c r="I222" s="10" t="str">
        <v>Abstemious</v>
      </c>
      <c r="J222" s="10" t="str">
        <v>Public</v>
      </c>
      <c r="K222" s="10" t="str">
        <v>Single</v>
      </c>
      <c r="L222" s="10" t="str">
        <v>Independent</v>
      </c>
      <c r="M222" s="10">
        <v>22</v>
      </c>
      <c r="N222" s="10" t="str">
        <v>Student</v>
      </c>
      <c r="O222" s="10" t="str">
        <v>Medium</v>
      </c>
      <c r="P222" s="10">
        <v>135076</v>
      </c>
      <c r="Q222" s="10" t="str">
        <f>IFERROR(_xlfn.XLOOKUP('Final Table'!$P222,'Raw-restaurant_cuisines'!A:A,'Raw-restaurant_cuisines'!B:B),"not specified")</f>
        <v>not specified</v>
      </c>
      <c r="R222" s="10" t="str">
        <f>_xlfn.XLOOKUP($P222,'Raw-Restauarants'!$A:$A,'Raw-Restauarants'!B:B)</f>
        <v>Restaurante Pueblo Bonito</v>
      </c>
      <c r="S222" s="10" t="str">
        <f>_xlfn.XLOOKUP($P222,'Raw-Restauarants'!$A:$A,'Raw-Restauarants'!$C:$C)</f>
        <v>San Luis Potosi</v>
      </c>
      <c r="T222" s="10" t="str">
        <f>IFERROR(_xlfn.XLOOKUP(P222,'Table for cuisine count'!K:K,'Table for cuisine count'!L:L),"not specified")</f>
        <v>not specified</v>
      </c>
      <c r="U222" s="10" t="str" cm="1">
        <f t="array" ref="U222:Z222">_xlfn.XLOOKUP($P222,'Raw-Restauarants'!$A:$A,'Raw-Restauarants'!$I:$N)</f>
        <v>Wine &amp; Beer</v>
      </c>
      <c r="V222" s="10" t="str">
        <v>No</v>
      </c>
      <c r="W222" s="10" t="str">
        <v>High</v>
      </c>
      <c r="X222" s="10" t="str">
        <v>No</v>
      </c>
      <c r="Y222" s="10" t="str">
        <v>Closed</v>
      </c>
      <c r="Z222" s="10" t="str">
        <v>Yes</v>
      </c>
      <c r="AA222" s="10">
        <v>1</v>
      </c>
      <c r="AB222" s="10">
        <v>2</v>
      </c>
      <c r="AC222" s="10">
        <v>1</v>
      </c>
      <c r="AD222" s="10" t="str" cm="1">
        <f t="array" ref="AD222">_xlfn.IFNA(_xlfn.IFS(AND(AA222=2,AB222=2,AC222=2),W222),"not_highest_rated")</f>
        <v>not_highest_rated</v>
      </c>
      <c r="AE222" s="64">
        <f t="shared" si="6"/>
        <v>2</v>
      </c>
    </row>
    <row r="223" spans="1:31" x14ac:dyDescent="0.25">
      <c r="A223" s="63" t="s">
        <v>127</v>
      </c>
      <c r="B223" s="10">
        <f>VLOOKUP(A223,'Table for cuisine count'!$E$2:$F$139,2)</f>
        <v>1</v>
      </c>
      <c r="C223" s="10" t="str" cm="1">
        <f t="array" ref="C223:O223">_xlfn.XLOOKUP($A223,'Raw-consumers'!$A:$A,'Raw-consumers'!B:N)</f>
        <v>San Luis Potosi</v>
      </c>
      <c r="D223" s="10" t="str">
        <v>San Luis Potosi</v>
      </c>
      <c r="E223" s="10" t="str">
        <v>Mexico</v>
      </c>
      <c r="F223" s="10">
        <v>22.142748000000001</v>
      </c>
      <c r="G223" s="10">
        <v>-100.940664</v>
      </c>
      <c r="H223" s="10" t="str">
        <v>No</v>
      </c>
      <c r="I223" s="10" t="str">
        <v>Social Drinker</v>
      </c>
      <c r="J223" s="10" t="str">
        <v>On Foot</v>
      </c>
      <c r="K223" s="10" t="str">
        <v>Single</v>
      </c>
      <c r="L223" s="10" t="str">
        <v>Independent</v>
      </c>
      <c r="M223" s="10">
        <v>21</v>
      </c>
      <c r="N223" s="10" t="str">
        <v>Student</v>
      </c>
      <c r="O223" s="10" t="str">
        <v>Medium</v>
      </c>
      <c r="P223" s="10">
        <v>132830</v>
      </c>
      <c r="Q223" s="10" t="str">
        <f>IFERROR(_xlfn.XLOOKUP('Final Table'!$P223,'Raw-restaurant_cuisines'!A:A,'Raw-restaurant_cuisines'!B:B),"not specified")</f>
        <v>not specified</v>
      </c>
      <c r="R223" s="10" t="str">
        <f>_xlfn.XLOOKUP($P223,'Raw-Restauarants'!$A:$A,'Raw-Restauarants'!B:B)</f>
        <v>Rincon Huasteco</v>
      </c>
      <c r="S223" s="10" t="str">
        <f>_xlfn.XLOOKUP($P223,'Raw-Restauarants'!$A:$A,'Raw-Restauarants'!$C:$C)</f>
        <v>San Luis Potosi</v>
      </c>
      <c r="T223" s="10" t="str">
        <f>IFERROR(_xlfn.XLOOKUP(P223,'Table for cuisine count'!K:K,'Table for cuisine count'!L:L),"not specified")</f>
        <v>not specified</v>
      </c>
      <c r="U223" s="10" t="str" cm="1">
        <f t="array" ref="U223:Z223">_xlfn.XLOOKUP($P223,'Raw-Restauarants'!$A:$A,'Raw-Restauarants'!$I:$N)</f>
        <v>None</v>
      </c>
      <c r="V223" s="10" t="str">
        <v>No</v>
      </c>
      <c r="W223" s="10" t="str">
        <v>Low</v>
      </c>
      <c r="X223" s="10" t="str">
        <v>No</v>
      </c>
      <c r="Y223" s="10" t="str">
        <v>Closed</v>
      </c>
      <c r="Z223" s="10" t="str">
        <v>None</v>
      </c>
      <c r="AA223" s="10">
        <v>0</v>
      </c>
      <c r="AB223" s="10">
        <v>2</v>
      </c>
      <c r="AC223" s="10">
        <v>2</v>
      </c>
      <c r="AD223" s="10" t="str" cm="1">
        <f t="array" ref="AD223">_xlfn.IFNA(_xlfn.IFS(AND(AA223=2,AB223=2,AC223=2),W223),"not_highest_rated")</f>
        <v>not_highest_rated</v>
      </c>
      <c r="AE223" s="64">
        <f t="shared" si="6"/>
        <v>2</v>
      </c>
    </row>
    <row r="224" spans="1:31" x14ac:dyDescent="0.25">
      <c r="A224" s="63" t="s">
        <v>127</v>
      </c>
      <c r="B224" s="10">
        <f>VLOOKUP(A224,'Table for cuisine count'!$E$2:$F$139,2)</f>
        <v>1</v>
      </c>
      <c r="C224" s="10" t="str" cm="1">
        <f t="array" ref="C224:O224">_xlfn.XLOOKUP($A224,'Raw-consumers'!$A:$A,'Raw-consumers'!B:N)</f>
        <v>San Luis Potosi</v>
      </c>
      <c r="D224" s="10" t="str">
        <v>San Luis Potosi</v>
      </c>
      <c r="E224" s="10" t="str">
        <v>Mexico</v>
      </c>
      <c r="F224" s="10">
        <v>22.142748000000001</v>
      </c>
      <c r="G224" s="10">
        <v>-100.940664</v>
      </c>
      <c r="H224" s="10" t="str">
        <v>No</v>
      </c>
      <c r="I224" s="10" t="str">
        <v>Social Drinker</v>
      </c>
      <c r="J224" s="10" t="str">
        <v>On Foot</v>
      </c>
      <c r="K224" s="10" t="str">
        <v>Single</v>
      </c>
      <c r="L224" s="10" t="str">
        <v>Independent</v>
      </c>
      <c r="M224" s="10">
        <v>21</v>
      </c>
      <c r="N224" s="10" t="str">
        <v>Student</v>
      </c>
      <c r="O224" s="10" t="str">
        <v>Medium</v>
      </c>
      <c r="P224" s="10">
        <v>135108</v>
      </c>
      <c r="Q224" s="10" t="str">
        <f>IFERROR(_xlfn.XLOOKUP('Final Table'!$P224,'Raw-restaurant_cuisines'!A:A,'Raw-restaurant_cuisines'!B:B),"not specified")</f>
        <v>not specified</v>
      </c>
      <c r="R224" s="10" t="str">
        <f>_xlfn.XLOOKUP($P224,'Raw-Restauarants'!$A:$A,'Raw-Restauarants'!B:B)</f>
        <v>Potzocalli</v>
      </c>
      <c r="S224" s="10" t="str">
        <f>_xlfn.XLOOKUP($P224,'Raw-Restauarants'!$A:$A,'Raw-Restauarants'!$C:$C)</f>
        <v>San Luis Potosi</v>
      </c>
      <c r="T224" s="10" t="str">
        <f>IFERROR(_xlfn.XLOOKUP(P224,'Table for cuisine count'!K:K,'Table for cuisine count'!L:L),"not specified")</f>
        <v>not specified</v>
      </c>
      <c r="U224" s="10" t="str" cm="1">
        <f t="array" ref="U224:Z224">_xlfn.XLOOKUP($P224,'Raw-Restauarants'!$A:$A,'Raw-Restauarants'!$I:$N)</f>
        <v>None</v>
      </c>
      <c r="V224" s="10" t="str">
        <v>No</v>
      </c>
      <c r="W224" s="10" t="str">
        <v>Low</v>
      </c>
      <c r="X224" s="10" t="str">
        <v>No</v>
      </c>
      <c r="Y224" s="10" t="str">
        <v>Closed</v>
      </c>
      <c r="Z224" s="10" t="str">
        <v>None</v>
      </c>
      <c r="AA224" s="10">
        <v>2</v>
      </c>
      <c r="AB224" s="10">
        <v>2</v>
      </c>
      <c r="AC224" s="10">
        <v>2</v>
      </c>
      <c r="AD224" s="10" t="str" cm="1">
        <f t="array" ref="AD224">_xlfn.IFNA(_xlfn.IFS(AND(AA224=2,AB224=2,AC224=2),W224),"not_highest_rated")</f>
        <v>Low</v>
      </c>
      <c r="AE224" s="64">
        <f t="shared" si="6"/>
        <v>2</v>
      </c>
    </row>
    <row r="225" spans="1:31" x14ac:dyDescent="0.25">
      <c r="A225" s="63" t="s">
        <v>49</v>
      </c>
      <c r="B225" s="10">
        <f>VLOOKUP(A225,'Table for cuisine count'!$E$2:$F$139,2)</f>
        <v>2</v>
      </c>
      <c r="C225" s="10" t="str" cm="1">
        <f t="array" ref="C225:O225">_xlfn.XLOOKUP($A225,'Raw-consumers'!$A:$A,'Raw-consumers'!B:N)</f>
        <v>Ciudad Victoria</v>
      </c>
      <c r="D225" s="10" t="str">
        <v>Tamaulipas</v>
      </c>
      <c r="E225" s="10" t="str">
        <v>Mexico</v>
      </c>
      <c r="F225" s="10">
        <v>23.751607</v>
      </c>
      <c r="G225" s="10">
        <v>-99.170107999999999</v>
      </c>
      <c r="H225" s="10" t="str">
        <v>No</v>
      </c>
      <c r="I225" s="10" t="str">
        <v>Abstemious</v>
      </c>
      <c r="J225" s="10" t="str">
        <v>Public</v>
      </c>
      <c r="K225" s="10" t="str">
        <v>Single</v>
      </c>
      <c r="L225" s="10" t="str">
        <v>Independent</v>
      </c>
      <c r="M225" s="10">
        <v>22</v>
      </c>
      <c r="N225" s="10" t="str">
        <v>Student</v>
      </c>
      <c r="O225" s="10" t="str">
        <v>Medium</v>
      </c>
      <c r="P225" s="10">
        <v>135069</v>
      </c>
      <c r="Q225" s="10" t="str">
        <f>IFERROR(_xlfn.XLOOKUP('Final Table'!$P225,'Raw-restaurant_cuisines'!A:A,'Raw-restaurant_cuisines'!B:B),"not specified")</f>
        <v>Bar</v>
      </c>
      <c r="R225" s="10" t="str">
        <f>_xlfn.XLOOKUP($P225,'Raw-Restauarants'!$A:$A,'Raw-Restauarants'!B:B)</f>
        <v>Abondance Restaurante Bar</v>
      </c>
      <c r="S225" s="10" t="str">
        <f>_xlfn.XLOOKUP($P225,'Raw-Restauarants'!$A:$A,'Raw-Restauarants'!$C:$C)</f>
        <v>San Luis Potosi</v>
      </c>
      <c r="T225" s="10">
        <f>IFERROR(_xlfn.XLOOKUP(P225,'Table for cuisine count'!K:K,'Table for cuisine count'!L:L),"not specified")</f>
        <v>1</v>
      </c>
      <c r="U225" s="10" t="str" cm="1">
        <f t="array" ref="U225:Z225">_xlfn.XLOOKUP($P225,'Raw-Restauarants'!$A:$A,'Raw-Restauarants'!$I:$N)</f>
        <v>Wine &amp; Beer</v>
      </c>
      <c r="V225" s="10" t="str">
        <v>No</v>
      </c>
      <c r="W225" s="10" t="str">
        <v>Low</v>
      </c>
      <c r="X225" s="10" t="str">
        <v>No</v>
      </c>
      <c r="Y225" s="10" t="str">
        <v>Closed</v>
      </c>
      <c r="Z225" s="10" t="str">
        <v>Yes</v>
      </c>
      <c r="AA225" s="10">
        <v>1</v>
      </c>
      <c r="AB225" s="10">
        <v>0</v>
      </c>
      <c r="AC225" s="10">
        <v>1</v>
      </c>
      <c r="AD225" s="10" t="str" cm="1">
        <f t="array" ref="AD225">_xlfn.IFNA(_xlfn.IFS(AND(AA225=2,AB225=2,AC225=2),W225),"not_highest_rated")</f>
        <v>not_highest_rated</v>
      </c>
      <c r="AE225" s="64">
        <f t="shared" si="6"/>
        <v>2</v>
      </c>
    </row>
    <row r="226" spans="1:31" x14ac:dyDescent="0.25">
      <c r="A226" s="63" t="s">
        <v>49</v>
      </c>
      <c r="B226" s="10">
        <f>VLOOKUP(A226,'Table for cuisine count'!$E$2:$F$139,2)</f>
        <v>2</v>
      </c>
      <c r="C226" s="10" t="str" cm="1">
        <f t="array" ref="C226:O226">_xlfn.XLOOKUP($A226,'Raw-consumers'!$A:$A,'Raw-consumers'!B:N)</f>
        <v>Ciudad Victoria</v>
      </c>
      <c r="D226" s="10" t="str">
        <v>Tamaulipas</v>
      </c>
      <c r="E226" s="10" t="str">
        <v>Mexico</v>
      </c>
      <c r="F226" s="10">
        <v>23.751607</v>
      </c>
      <c r="G226" s="10">
        <v>-99.170107999999999</v>
      </c>
      <c r="H226" s="10" t="str">
        <v>No</v>
      </c>
      <c r="I226" s="10" t="str">
        <v>Abstemious</v>
      </c>
      <c r="J226" s="10" t="str">
        <v>Public</v>
      </c>
      <c r="K226" s="10" t="str">
        <v>Single</v>
      </c>
      <c r="L226" s="10" t="str">
        <v>Independent</v>
      </c>
      <c r="M226" s="10">
        <v>22</v>
      </c>
      <c r="N226" s="10" t="str">
        <v>Student</v>
      </c>
      <c r="O226" s="10" t="str">
        <v>Medium</v>
      </c>
      <c r="P226" s="10">
        <v>135050</v>
      </c>
      <c r="Q226" s="10" t="str">
        <f>IFERROR(_xlfn.XLOOKUP('Final Table'!$P226,'Raw-restaurant_cuisines'!A:A,'Raw-restaurant_cuisines'!B:B),"not specified")</f>
        <v>not specified</v>
      </c>
      <c r="R226" s="10" t="str">
        <f>_xlfn.XLOOKUP($P226,'Raw-Restauarants'!$A:$A,'Raw-Restauarants'!B:B)</f>
        <v>Restaurante La Estrella De Dima</v>
      </c>
      <c r="S226" s="10" t="str">
        <f>_xlfn.XLOOKUP($P226,'Raw-Restauarants'!$A:$A,'Raw-Restauarants'!$C:$C)</f>
        <v>San Luis Potosi</v>
      </c>
      <c r="T226" s="10" t="str">
        <f>IFERROR(_xlfn.XLOOKUP(P226,'Table for cuisine count'!K:K,'Table for cuisine count'!L:L),"not specified")</f>
        <v>not specified</v>
      </c>
      <c r="U226" s="10" t="str" cm="1">
        <f t="array" ref="U226:Z226">_xlfn.XLOOKUP($P226,'Raw-Restauarants'!$A:$A,'Raw-Restauarants'!$I:$N)</f>
        <v>Wine &amp; Beer</v>
      </c>
      <c r="V226" s="10" t="str">
        <v>No</v>
      </c>
      <c r="W226" s="10" t="str">
        <v>High</v>
      </c>
      <c r="X226" s="10" t="str">
        <v>No</v>
      </c>
      <c r="Y226" s="10" t="str">
        <v>Closed</v>
      </c>
      <c r="Z226" s="10" t="str">
        <v>Yes</v>
      </c>
      <c r="AA226" s="10">
        <v>2</v>
      </c>
      <c r="AB226" s="10">
        <v>2</v>
      </c>
      <c r="AC226" s="10">
        <v>2</v>
      </c>
      <c r="AD226" s="10" t="str" cm="1">
        <f t="array" ref="AD226">_xlfn.IFNA(_xlfn.IFS(AND(AA226=2,AB226=2,AC226=2),W226),"not_highest_rated")</f>
        <v>High</v>
      </c>
      <c r="AE226" s="64">
        <f t="shared" si="6"/>
        <v>2</v>
      </c>
    </row>
    <row r="227" spans="1:31" x14ac:dyDescent="0.25">
      <c r="A227" s="63" t="s">
        <v>127</v>
      </c>
      <c r="B227" s="10">
        <f>VLOOKUP(A227,'Table for cuisine count'!$E$2:$F$139,2)</f>
        <v>1</v>
      </c>
      <c r="C227" s="10" t="str" cm="1">
        <f t="array" ref="C227:O227">_xlfn.XLOOKUP($A227,'Raw-consumers'!$A:$A,'Raw-consumers'!B:N)</f>
        <v>San Luis Potosi</v>
      </c>
      <c r="D227" s="10" t="str">
        <v>San Luis Potosi</v>
      </c>
      <c r="E227" s="10" t="str">
        <v>Mexico</v>
      </c>
      <c r="F227" s="10">
        <v>22.142748000000001</v>
      </c>
      <c r="G227" s="10">
        <v>-100.940664</v>
      </c>
      <c r="H227" s="10" t="str">
        <v>No</v>
      </c>
      <c r="I227" s="10" t="str">
        <v>Social Drinker</v>
      </c>
      <c r="J227" s="10" t="str">
        <v>On Foot</v>
      </c>
      <c r="K227" s="10" t="str">
        <v>Single</v>
      </c>
      <c r="L227" s="10" t="str">
        <v>Independent</v>
      </c>
      <c r="M227" s="10">
        <v>21</v>
      </c>
      <c r="N227" s="10" t="str">
        <v>Student</v>
      </c>
      <c r="O227" s="10" t="str">
        <v>Medium</v>
      </c>
      <c r="P227" s="10">
        <v>135057</v>
      </c>
      <c r="Q227" s="10" t="str">
        <f>IFERROR(_xlfn.XLOOKUP('Final Table'!$P227,'Raw-restaurant_cuisines'!A:A,'Raw-restaurant_cuisines'!B:B),"not specified")</f>
        <v>Bar</v>
      </c>
      <c r="R227" s="10" t="str">
        <f>_xlfn.XLOOKUP($P227,'Raw-Restauarants'!$A:$A,'Raw-Restauarants'!B:B)</f>
        <v>El Herradero Restaurante And Bar</v>
      </c>
      <c r="S227" s="10" t="str">
        <f>_xlfn.XLOOKUP($P227,'Raw-Restauarants'!$A:$A,'Raw-Restauarants'!$C:$C)</f>
        <v>San Luis Potosi</v>
      </c>
      <c r="T227" s="10">
        <f>IFERROR(_xlfn.XLOOKUP(P227,'Table for cuisine count'!K:K,'Table for cuisine count'!L:L),"not specified")</f>
        <v>1</v>
      </c>
      <c r="U227" s="10" t="str" cm="1">
        <f t="array" ref="U227:Z227">_xlfn.XLOOKUP($P227,'Raw-Restauarants'!$A:$A,'Raw-Restauarants'!$I:$N)</f>
        <v>Wine &amp; Beer</v>
      </c>
      <c r="V227" s="10" t="str">
        <v>Smoking Section</v>
      </c>
      <c r="W227" s="10" t="str">
        <v>Medium</v>
      </c>
      <c r="X227" s="10" t="str">
        <v>No</v>
      </c>
      <c r="Y227" s="10" t="str">
        <v>Closed</v>
      </c>
      <c r="Z227" s="10" t="str">
        <v>Yes</v>
      </c>
      <c r="AA227" s="10">
        <v>1</v>
      </c>
      <c r="AB227" s="10">
        <v>2</v>
      </c>
      <c r="AC227" s="10">
        <v>2</v>
      </c>
      <c r="AD227" s="10" t="str" cm="1">
        <f t="array" ref="AD227">_xlfn.IFNA(_xlfn.IFS(AND(AA227=2,AB227=2,AC227=2),W227),"not_highest_rated")</f>
        <v>not_highest_rated</v>
      </c>
      <c r="AE227" s="64">
        <f t="shared" si="6"/>
        <v>2</v>
      </c>
    </row>
    <row r="228" spans="1:31" x14ac:dyDescent="0.25">
      <c r="A228" s="63" t="s">
        <v>49</v>
      </c>
      <c r="B228" s="10">
        <f>VLOOKUP(A228,'Table for cuisine count'!$E$2:$F$139,2)</f>
        <v>2</v>
      </c>
      <c r="C228" s="10" t="str" cm="1">
        <f t="array" ref="C228:O228">_xlfn.XLOOKUP($A228,'Raw-consumers'!$A:$A,'Raw-consumers'!B:N)</f>
        <v>Ciudad Victoria</v>
      </c>
      <c r="D228" s="10" t="str">
        <v>Tamaulipas</v>
      </c>
      <c r="E228" s="10" t="str">
        <v>Mexico</v>
      </c>
      <c r="F228" s="10">
        <v>23.751607</v>
      </c>
      <c r="G228" s="10">
        <v>-99.170107999999999</v>
      </c>
      <c r="H228" s="10" t="str">
        <v>No</v>
      </c>
      <c r="I228" s="10" t="str">
        <v>Abstemious</v>
      </c>
      <c r="J228" s="10" t="str">
        <v>Public</v>
      </c>
      <c r="K228" s="10" t="str">
        <v>Single</v>
      </c>
      <c r="L228" s="10" t="str">
        <v>Independent</v>
      </c>
      <c r="M228" s="10">
        <v>22</v>
      </c>
      <c r="N228" s="10" t="str">
        <v>Student</v>
      </c>
      <c r="O228" s="10" t="str">
        <v>Medium</v>
      </c>
      <c r="P228" s="10">
        <v>135081</v>
      </c>
      <c r="Q228" s="10" t="str">
        <f>IFERROR(_xlfn.XLOOKUP('Final Table'!$P228,'Raw-restaurant_cuisines'!A:A,'Raw-restaurant_cuisines'!B:B),"not specified")</f>
        <v>not specified</v>
      </c>
      <c r="R228" s="10" t="str">
        <f>_xlfn.XLOOKUP($P228,'Raw-Restauarants'!$A:$A,'Raw-Restauarants'!B:B)</f>
        <v>El Club</v>
      </c>
      <c r="S228" s="10" t="str">
        <f>_xlfn.XLOOKUP($P228,'Raw-Restauarants'!$A:$A,'Raw-Restauarants'!$C:$C)</f>
        <v>San Luis Potosi</v>
      </c>
      <c r="T228" s="10" t="str">
        <f>IFERROR(_xlfn.XLOOKUP(P228,'Table for cuisine count'!K:K,'Table for cuisine count'!L:L),"not specified")</f>
        <v>not specified</v>
      </c>
      <c r="U228" s="10" t="str" cm="1">
        <f t="array" ref="U228:Z228">_xlfn.XLOOKUP($P228,'Raw-Restauarants'!$A:$A,'Raw-Restauarants'!$I:$N)</f>
        <v>None</v>
      </c>
      <c r="V228" s="10" t="str">
        <v>No</v>
      </c>
      <c r="W228" s="10" t="str">
        <v>Medium</v>
      </c>
      <c r="X228" s="10" t="str">
        <v>No</v>
      </c>
      <c r="Y228" s="10" t="str">
        <v>Closed</v>
      </c>
      <c r="Z228" s="10" t="str">
        <v>None</v>
      </c>
      <c r="AA228" s="10">
        <v>2</v>
      </c>
      <c r="AB228" s="10">
        <v>1</v>
      </c>
      <c r="AC228" s="10">
        <v>1</v>
      </c>
      <c r="AD228" s="10" t="str" cm="1">
        <f t="array" ref="AD228">_xlfn.IFNA(_xlfn.IFS(AND(AA228=2,AB228=2,AC228=2),W228),"not_highest_rated")</f>
        <v>not_highest_rated</v>
      </c>
      <c r="AE228" s="64">
        <f t="shared" si="6"/>
        <v>2</v>
      </c>
    </row>
    <row r="229" spans="1:31" x14ac:dyDescent="0.25">
      <c r="A229" s="63" t="s">
        <v>49</v>
      </c>
      <c r="B229" s="10">
        <f>VLOOKUP(A229,'Table for cuisine count'!$E$2:$F$139,2)</f>
        <v>2</v>
      </c>
      <c r="C229" s="10" t="str" cm="1">
        <f t="array" ref="C229:O229">_xlfn.XLOOKUP($A229,'Raw-consumers'!$A:$A,'Raw-consumers'!B:N)</f>
        <v>Ciudad Victoria</v>
      </c>
      <c r="D229" s="10" t="str">
        <v>Tamaulipas</v>
      </c>
      <c r="E229" s="10" t="str">
        <v>Mexico</v>
      </c>
      <c r="F229" s="10">
        <v>23.751607</v>
      </c>
      <c r="G229" s="10">
        <v>-99.170107999999999</v>
      </c>
      <c r="H229" s="10" t="str">
        <v>No</v>
      </c>
      <c r="I229" s="10" t="str">
        <v>Abstemious</v>
      </c>
      <c r="J229" s="10" t="str">
        <v>Public</v>
      </c>
      <c r="K229" s="10" t="str">
        <v>Single</v>
      </c>
      <c r="L229" s="10" t="str">
        <v>Independent</v>
      </c>
      <c r="M229" s="10">
        <v>22</v>
      </c>
      <c r="N229" s="10" t="str">
        <v>Student</v>
      </c>
      <c r="O229" s="10" t="str">
        <v>Medium</v>
      </c>
      <c r="P229" s="10">
        <v>135057</v>
      </c>
      <c r="Q229" s="10" t="str">
        <f>IFERROR(_xlfn.XLOOKUP('Final Table'!$P229,'Raw-restaurant_cuisines'!A:A,'Raw-restaurant_cuisines'!B:B),"not specified")</f>
        <v>Bar</v>
      </c>
      <c r="R229" s="10" t="str">
        <f>_xlfn.XLOOKUP($P229,'Raw-Restauarants'!$A:$A,'Raw-Restauarants'!B:B)</f>
        <v>El Herradero Restaurante And Bar</v>
      </c>
      <c r="S229" s="10" t="str">
        <f>_xlfn.XLOOKUP($P229,'Raw-Restauarants'!$A:$A,'Raw-Restauarants'!$C:$C)</f>
        <v>San Luis Potosi</v>
      </c>
      <c r="T229" s="10">
        <f>IFERROR(_xlfn.XLOOKUP(P229,'Table for cuisine count'!K:K,'Table for cuisine count'!L:L),"not specified")</f>
        <v>1</v>
      </c>
      <c r="U229" s="10" t="str" cm="1">
        <f t="array" ref="U229:Z229">_xlfn.XLOOKUP($P229,'Raw-Restauarants'!$A:$A,'Raw-Restauarants'!$I:$N)</f>
        <v>Wine &amp; Beer</v>
      </c>
      <c r="V229" s="10" t="str">
        <v>Smoking Section</v>
      </c>
      <c r="W229" s="10" t="str">
        <v>Medium</v>
      </c>
      <c r="X229" s="10" t="str">
        <v>No</v>
      </c>
      <c r="Y229" s="10" t="str">
        <v>Closed</v>
      </c>
      <c r="Z229" s="10" t="str">
        <v>Yes</v>
      </c>
      <c r="AA229" s="10">
        <v>1</v>
      </c>
      <c r="AB229" s="10">
        <v>0</v>
      </c>
      <c r="AC229" s="10">
        <v>2</v>
      </c>
      <c r="AD229" s="10" t="str" cm="1">
        <f t="array" ref="AD229">_xlfn.IFNA(_xlfn.IFS(AND(AA229=2,AB229=2,AC229=2),W229),"not_highest_rated")</f>
        <v>not_highest_rated</v>
      </c>
      <c r="AE229" s="64">
        <f t="shared" si="6"/>
        <v>2</v>
      </c>
    </row>
    <row r="230" spans="1:31" x14ac:dyDescent="0.25">
      <c r="A230" s="63" t="s">
        <v>49</v>
      </c>
      <c r="B230" s="10">
        <f>VLOOKUP(A230,'Table for cuisine count'!$E$2:$F$139,2)</f>
        <v>2</v>
      </c>
      <c r="C230" s="10" t="str" cm="1">
        <f t="array" ref="C230:O230">_xlfn.XLOOKUP($A230,'Raw-consumers'!$A:$A,'Raw-consumers'!B:N)</f>
        <v>Ciudad Victoria</v>
      </c>
      <c r="D230" s="10" t="str">
        <v>Tamaulipas</v>
      </c>
      <c r="E230" s="10" t="str">
        <v>Mexico</v>
      </c>
      <c r="F230" s="10">
        <v>23.751607</v>
      </c>
      <c r="G230" s="10">
        <v>-99.170107999999999</v>
      </c>
      <c r="H230" s="10" t="str">
        <v>No</v>
      </c>
      <c r="I230" s="10" t="str">
        <v>Abstemious</v>
      </c>
      <c r="J230" s="10" t="str">
        <v>Public</v>
      </c>
      <c r="K230" s="10" t="str">
        <v>Single</v>
      </c>
      <c r="L230" s="10" t="str">
        <v>Independent</v>
      </c>
      <c r="M230" s="10">
        <v>22</v>
      </c>
      <c r="N230" s="10" t="str">
        <v>Student</v>
      </c>
      <c r="O230" s="10" t="str">
        <v>Medium</v>
      </c>
      <c r="P230" s="10">
        <v>135070</v>
      </c>
      <c r="Q230" s="10" t="str">
        <f>IFERROR(_xlfn.XLOOKUP('Final Table'!$P230,'Raw-restaurant_cuisines'!A:A,'Raw-restaurant_cuisines'!B:B),"not specified")</f>
        <v>not specified</v>
      </c>
      <c r="R230" s="10" t="str">
        <f>_xlfn.XLOOKUP($P230,'Raw-Restauarants'!$A:$A,'Raw-Restauarants'!B:B)</f>
        <v>Restaurante 75</v>
      </c>
      <c r="S230" s="10" t="str">
        <f>_xlfn.XLOOKUP($P230,'Raw-Restauarants'!$A:$A,'Raw-Restauarants'!$C:$C)</f>
        <v>San Luis Potosi</v>
      </c>
      <c r="T230" s="10" t="str">
        <f>IFERROR(_xlfn.XLOOKUP(P230,'Table for cuisine count'!K:K,'Table for cuisine count'!L:L),"not specified")</f>
        <v>not specified</v>
      </c>
      <c r="U230" s="10" t="str" cm="1">
        <f t="array" ref="U230:Z230">_xlfn.XLOOKUP($P230,'Raw-Restauarants'!$A:$A,'Raw-Restauarants'!$I:$N)</f>
        <v>None</v>
      </c>
      <c r="V230" s="10" t="str">
        <v>No</v>
      </c>
      <c r="W230" s="10" t="str">
        <v>Medium</v>
      </c>
      <c r="X230" s="10" t="str">
        <v>No</v>
      </c>
      <c r="Y230" s="10" t="str">
        <v>Closed</v>
      </c>
      <c r="Z230" s="10" t="str">
        <v>Yes</v>
      </c>
      <c r="AA230" s="10">
        <v>2</v>
      </c>
      <c r="AB230" s="10">
        <v>2</v>
      </c>
      <c r="AC230" s="10">
        <v>2</v>
      </c>
      <c r="AD230" s="10" t="str" cm="1">
        <f t="array" ref="AD230">_xlfn.IFNA(_xlfn.IFS(AND(AA230=2,AB230=2,AC230=2),W230),"not_highest_rated")</f>
        <v>Medium</v>
      </c>
      <c r="AE230" s="64">
        <f t="shared" si="6"/>
        <v>2</v>
      </c>
    </row>
    <row r="231" spans="1:31" x14ac:dyDescent="0.25">
      <c r="A231" s="63" t="s">
        <v>127</v>
      </c>
      <c r="B231" s="10">
        <f>VLOOKUP(A231,'Table for cuisine count'!$E$2:$F$139,2)</f>
        <v>1</v>
      </c>
      <c r="C231" s="10" t="str" cm="1">
        <f t="array" ref="C231:O231">_xlfn.XLOOKUP($A231,'Raw-consumers'!$A:$A,'Raw-consumers'!B:N)</f>
        <v>San Luis Potosi</v>
      </c>
      <c r="D231" s="10" t="str">
        <v>San Luis Potosi</v>
      </c>
      <c r="E231" s="10" t="str">
        <v>Mexico</v>
      </c>
      <c r="F231" s="10">
        <v>22.142748000000001</v>
      </c>
      <c r="G231" s="10">
        <v>-100.940664</v>
      </c>
      <c r="H231" s="10" t="str">
        <v>No</v>
      </c>
      <c r="I231" s="10" t="str">
        <v>Social Drinker</v>
      </c>
      <c r="J231" s="10" t="str">
        <v>On Foot</v>
      </c>
      <c r="K231" s="10" t="str">
        <v>Single</v>
      </c>
      <c r="L231" s="10" t="str">
        <v>Independent</v>
      </c>
      <c r="M231" s="10">
        <v>21</v>
      </c>
      <c r="N231" s="10" t="str">
        <v>Student</v>
      </c>
      <c r="O231" s="10" t="str">
        <v>Medium</v>
      </c>
      <c r="P231" s="10">
        <v>135041</v>
      </c>
      <c r="Q231" s="10" t="str">
        <f>IFERROR(_xlfn.XLOOKUP('Final Table'!$P231,'Raw-restaurant_cuisines'!A:A,'Raw-restaurant_cuisines'!B:B),"not specified")</f>
        <v>Bar</v>
      </c>
      <c r="R231" s="10" t="str">
        <f>_xlfn.XLOOKUP($P231,'Raw-Restauarants'!$A:$A,'Raw-Restauarants'!B:B)</f>
        <v>Luna Cafe</v>
      </c>
      <c r="S231" s="10" t="str">
        <f>_xlfn.XLOOKUP($P231,'Raw-Restauarants'!$A:$A,'Raw-Restauarants'!$C:$C)</f>
        <v>San Luis Potosi</v>
      </c>
      <c r="T231" s="10">
        <f>IFERROR(_xlfn.XLOOKUP(P231,'Table for cuisine count'!K:K,'Table for cuisine count'!L:L),"not specified")</f>
        <v>2</v>
      </c>
      <c r="U231" s="10" t="str" cm="1">
        <f t="array" ref="U231:Z231">_xlfn.XLOOKUP($P231,'Raw-Restauarants'!$A:$A,'Raw-Restauarants'!$I:$N)</f>
        <v>Wine &amp; Beer</v>
      </c>
      <c r="V231" s="10" t="str">
        <v>No</v>
      </c>
      <c r="W231" s="10" t="str">
        <v>Medium</v>
      </c>
      <c r="X231" s="10" t="str">
        <v>No</v>
      </c>
      <c r="Y231" s="10" t="str">
        <v>Closed</v>
      </c>
      <c r="Z231" s="10" t="str">
        <v>None</v>
      </c>
      <c r="AA231" s="10">
        <v>2</v>
      </c>
      <c r="AB231" s="10">
        <v>2</v>
      </c>
      <c r="AC231" s="10">
        <v>2</v>
      </c>
      <c r="AD231" s="10" t="str" cm="1">
        <f t="array" ref="AD231">_xlfn.IFNA(_xlfn.IFS(AND(AA231=2,AB231=2,AC231=2),W231),"not_highest_rated")</f>
        <v>Medium</v>
      </c>
      <c r="AE231" s="64">
        <f t="shared" si="6"/>
        <v>2</v>
      </c>
    </row>
    <row r="232" spans="1:31" x14ac:dyDescent="0.25">
      <c r="A232" s="63" t="s">
        <v>127</v>
      </c>
      <c r="B232" s="10">
        <f>VLOOKUP(A232,'Table for cuisine count'!$E$2:$F$139,2)</f>
        <v>1</v>
      </c>
      <c r="C232" s="10" t="str" cm="1">
        <f t="array" ref="C232:O232">_xlfn.XLOOKUP($A232,'Raw-consumers'!$A:$A,'Raw-consumers'!B:N)</f>
        <v>San Luis Potosi</v>
      </c>
      <c r="D232" s="10" t="str">
        <v>San Luis Potosi</v>
      </c>
      <c r="E232" s="10" t="str">
        <v>Mexico</v>
      </c>
      <c r="F232" s="10">
        <v>22.142748000000001</v>
      </c>
      <c r="G232" s="10">
        <v>-100.940664</v>
      </c>
      <c r="H232" s="10" t="str">
        <v>No</v>
      </c>
      <c r="I232" s="10" t="str">
        <v>Social Drinker</v>
      </c>
      <c r="J232" s="10" t="str">
        <v>On Foot</v>
      </c>
      <c r="K232" s="10" t="str">
        <v>Single</v>
      </c>
      <c r="L232" s="10" t="str">
        <v>Independent</v>
      </c>
      <c r="M232" s="10">
        <v>21</v>
      </c>
      <c r="N232" s="10" t="str">
        <v>Student</v>
      </c>
      <c r="O232" s="10" t="str">
        <v>Medium</v>
      </c>
      <c r="P232" s="10">
        <v>135069</v>
      </c>
      <c r="Q232" s="10" t="str">
        <f>IFERROR(_xlfn.XLOOKUP('Final Table'!$P232,'Raw-restaurant_cuisines'!A:A,'Raw-restaurant_cuisines'!B:B),"not specified")</f>
        <v>Bar</v>
      </c>
      <c r="R232" s="10" t="str">
        <f>_xlfn.XLOOKUP($P232,'Raw-Restauarants'!$A:$A,'Raw-Restauarants'!B:B)</f>
        <v>Abondance Restaurante Bar</v>
      </c>
      <c r="S232" s="10" t="str">
        <f>_xlfn.XLOOKUP($P232,'Raw-Restauarants'!$A:$A,'Raw-Restauarants'!$C:$C)</f>
        <v>San Luis Potosi</v>
      </c>
      <c r="T232" s="10">
        <f>IFERROR(_xlfn.XLOOKUP(P232,'Table for cuisine count'!K:K,'Table for cuisine count'!L:L),"not specified")</f>
        <v>1</v>
      </c>
      <c r="U232" s="10" t="str" cm="1">
        <f t="array" ref="U232:Z232">_xlfn.XLOOKUP($P232,'Raw-Restauarants'!$A:$A,'Raw-Restauarants'!$I:$N)</f>
        <v>Wine &amp; Beer</v>
      </c>
      <c r="V232" s="10" t="str">
        <v>No</v>
      </c>
      <c r="W232" s="10" t="str">
        <v>Low</v>
      </c>
      <c r="X232" s="10" t="str">
        <v>No</v>
      </c>
      <c r="Y232" s="10" t="str">
        <v>Closed</v>
      </c>
      <c r="Z232" s="10" t="str">
        <v>Yes</v>
      </c>
      <c r="AA232" s="10">
        <v>1</v>
      </c>
      <c r="AB232" s="10">
        <v>2</v>
      </c>
      <c r="AC232" s="10">
        <v>2</v>
      </c>
      <c r="AD232" s="10" t="str" cm="1">
        <f t="array" ref="AD232">_xlfn.IFNA(_xlfn.IFS(AND(AA232=2,AB232=2,AC232=2),W232),"not_highest_rated")</f>
        <v>not_highest_rated</v>
      </c>
      <c r="AE232" s="64">
        <f t="shared" si="6"/>
        <v>2</v>
      </c>
    </row>
    <row r="233" spans="1:31" x14ac:dyDescent="0.25">
      <c r="A233" s="63" t="s">
        <v>127</v>
      </c>
      <c r="B233" s="10">
        <f>VLOOKUP(A233,'Table for cuisine count'!$E$2:$F$139,2)</f>
        <v>1</v>
      </c>
      <c r="C233" s="10" t="str" cm="1">
        <f t="array" ref="C233:O233">_xlfn.XLOOKUP($A233,'Raw-consumers'!$A:$A,'Raw-consumers'!B:N)</f>
        <v>San Luis Potosi</v>
      </c>
      <c r="D233" s="10" t="str">
        <v>San Luis Potosi</v>
      </c>
      <c r="E233" s="10" t="str">
        <v>Mexico</v>
      </c>
      <c r="F233" s="10">
        <v>22.142748000000001</v>
      </c>
      <c r="G233" s="10">
        <v>-100.940664</v>
      </c>
      <c r="H233" s="10" t="str">
        <v>No</v>
      </c>
      <c r="I233" s="10" t="str">
        <v>Social Drinker</v>
      </c>
      <c r="J233" s="10" t="str">
        <v>On Foot</v>
      </c>
      <c r="K233" s="10" t="str">
        <v>Single</v>
      </c>
      <c r="L233" s="10" t="str">
        <v>Independent</v>
      </c>
      <c r="M233" s="10">
        <v>21</v>
      </c>
      <c r="N233" s="10" t="str">
        <v>Student</v>
      </c>
      <c r="O233" s="10" t="str">
        <v>Medium</v>
      </c>
      <c r="P233" s="10">
        <v>135082</v>
      </c>
      <c r="Q233" s="10" t="str">
        <f>IFERROR(_xlfn.XLOOKUP('Final Table'!$P233,'Raw-restaurant_cuisines'!A:A,'Raw-restaurant_cuisines'!B:B),"not specified")</f>
        <v>not specified</v>
      </c>
      <c r="R233" s="10" t="str">
        <f>_xlfn.XLOOKUP($P233,'Raw-Restauarants'!$A:$A,'Raw-Restauarants'!B:B)</f>
        <v>La Estrella De Dimas</v>
      </c>
      <c r="S233" s="10" t="str">
        <f>_xlfn.XLOOKUP($P233,'Raw-Restauarants'!$A:$A,'Raw-Restauarants'!$C:$C)</f>
        <v>San Luis Potosi</v>
      </c>
      <c r="T233" s="10" t="str">
        <f>IFERROR(_xlfn.XLOOKUP(P233,'Table for cuisine count'!K:K,'Table for cuisine count'!L:L),"not specified")</f>
        <v>not specified</v>
      </c>
      <c r="U233" s="10" t="str" cm="1">
        <f t="array" ref="U233:Z233">_xlfn.XLOOKUP($P233,'Raw-Restauarants'!$A:$A,'Raw-Restauarants'!$I:$N)</f>
        <v>None</v>
      </c>
      <c r="V233" s="10" t="str">
        <v>No</v>
      </c>
      <c r="W233" s="10" t="str">
        <v>Medium</v>
      </c>
      <c r="X233" s="10" t="str">
        <v>No</v>
      </c>
      <c r="Y233" s="10" t="str">
        <v>Closed</v>
      </c>
      <c r="Z233" s="10" t="str">
        <v>None</v>
      </c>
      <c r="AA233" s="10">
        <v>2</v>
      </c>
      <c r="AB233" s="10">
        <v>2</v>
      </c>
      <c r="AC233" s="10">
        <v>2</v>
      </c>
      <c r="AD233" s="10" t="str" cm="1">
        <f t="array" ref="AD233">_xlfn.IFNA(_xlfn.IFS(AND(AA233=2,AB233=2,AC233=2),W233),"not_highest_rated")</f>
        <v>Medium</v>
      </c>
      <c r="AE233" s="64">
        <f t="shared" si="6"/>
        <v>2</v>
      </c>
    </row>
    <row r="234" spans="1:31" x14ac:dyDescent="0.25">
      <c r="A234" s="63" t="s">
        <v>49</v>
      </c>
      <c r="B234" s="10">
        <f>VLOOKUP(A234,'Table for cuisine count'!$E$2:$F$139,2)</f>
        <v>2</v>
      </c>
      <c r="C234" s="10" t="str" cm="1">
        <f t="array" ref="C234:O234">_xlfn.XLOOKUP($A234,'Raw-consumers'!$A:$A,'Raw-consumers'!B:N)</f>
        <v>Ciudad Victoria</v>
      </c>
      <c r="D234" s="10" t="str">
        <v>Tamaulipas</v>
      </c>
      <c r="E234" s="10" t="str">
        <v>Mexico</v>
      </c>
      <c r="F234" s="10">
        <v>23.751607</v>
      </c>
      <c r="G234" s="10">
        <v>-99.170107999999999</v>
      </c>
      <c r="H234" s="10" t="str">
        <v>No</v>
      </c>
      <c r="I234" s="10" t="str">
        <v>Abstemious</v>
      </c>
      <c r="J234" s="10" t="str">
        <v>Public</v>
      </c>
      <c r="K234" s="10" t="str">
        <v>Single</v>
      </c>
      <c r="L234" s="10" t="str">
        <v>Independent</v>
      </c>
      <c r="M234" s="10">
        <v>22</v>
      </c>
      <c r="N234" s="10" t="str">
        <v>Student</v>
      </c>
      <c r="O234" s="10" t="str">
        <v>Medium</v>
      </c>
      <c r="P234" s="10">
        <v>135043</v>
      </c>
      <c r="Q234" s="10" t="str">
        <f>IFERROR(_xlfn.XLOOKUP('Final Table'!$P234,'Raw-restaurant_cuisines'!A:A,'Raw-restaurant_cuisines'!B:B),"not specified")</f>
        <v>Fast Food</v>
      </c>
      <c r="R234" s="10" t="str">
        <f>_xlfn.XLOOKUP($P234,'Raw-Restauarants'!$A:$A,'Raw-Restauarants'!B:B)</f>
        <v>Pizza Clasica</v>
      </c>
      <c r="S234" s="10" t="str">
        <f>_xlfn.XLOOKUP($P234,'Raw-Restauarants'!$A:$A,'Raw-Restauarants'!$C:$C)</f>
        <v>San Luis Potosi</v>
      </c>
      <c r="T234" s="10">
        <f>IFERROR(_xlfn.XLOOKUP(P234,'Table for cuisine count'!K:K,'Table for cuisine count'!L:L),"not specified")</f>
        <v>2</v>
      </c>
      <c r="U234" s="10" t="str" cm="1">
        <f t="array" ref="U234:Z234">_xlfn.XLOOKUP($P234,'Raw-Restauarants'!$A:$A,'Raw-Restauarants'!$I:$N)</f>
        <v>None</v>
      </c>
      <c r="V234" s="10" t="str">
        <v>No</v>
      </c>
      <c r="W234" s="10" t="str">
        <v>Medium</v>
      </c>
      <c r="X234" s="10" t="str">
        <v>No</v>
      </c>
      <c r="Y234" s="10" t="str">
        <v>Closed</v>
      </c>
      <c r="Z234" s="10" t="str">
        <v>None</v>
      </c>
      <c r="AA234" s="10">
        <v>1</v>
      </c>
      <c r="AB234" s="10">
        <v>0</v>
      </c>
      <c r="AC234" s="10">
        <v>0</v>
      </c>
      <c r="AD234" s="10" t="str" cm="1">
        <f t="array" ref="AD234">_xlfn.IFNA(_xlfn.IFS(AND(AA234=2,AB234=2,AC234=2),W234),"not_highest_rated")</f>
        <v>not_highest_rated</v>
      </c>
      <c r="AE234" s="64">
        <f t="shared" si="6"/>
        <v>2</v>
      </c>
    </row>
    <row r="235" spans="1:31" x14ac:dyDescent="0.25">
      <c r="A235" s="63" t="s">
        <v>49</v>
      </c>
      <c r="B235" s="10">
        <f>VLOOKUP(A235,'Table for cuisine count'!$E$2:$F$139,2)</f>
        <v>2</v>
      </c>
      <c r="C235" s="10" t="str" cm="1">
        <f t="array" ref="C235:O235">_xlfn.XLOOKUP($A235,'Raw-consumers'!$A:$A,'Raw-consumers'!B:N)</f>
        <v>Ciudad Victoria</v>
      </c>
      <c r="D235" s="10" t="str">
        <v>Tamaulipas</v>
      </c>
      <c r="E235" s="10" t="str">
        <v>Mexico</v>
      </c>
      <c r="F235" s="10">
        <v>23.751607</v>
      </c>
      <c r="G235" s="10">
        <v>-99.170107999999999</v>
      </c>
      <c r="H235" s="10" t="str">
        <v>No</v>
      </c>
      <c r="I235" s="10" t="str">
        <v>Abstemious</v>
      </c>
      <c r="J235" s="10" t="str">
        <v>Public</v>
      </c>
      <c r="K235" s="10" t="str">
        <v>Single</v>
      </c>
      <c r="L235" s="10" t="str">
        <v>Independent</v>
      </c>
      <c r="M235" s="10">
        <v>22</v>
      </c>
      <c r="N235" s="10" t="str">
        <v>Student</v>
      </c>
      <c r="O235" s="10" t="str">
        <v>Medium</v>
      </c>
      <c r="P235" s="10">
        <v>135042</v>
      </c>
      <c r="Q235" s="10" t="str">
        <f>IFERROR(_xlfn.XLOOKUP('Final Table'!$P235,'Raw-restaurant_cuisines'!A:A,'Raw-restaurant_cuisines'!B:B),"not specified")</f>
        <v>Chinese</v>
      </c>
      <c r="R235" s="10" t="str">
        <f>_xlfn.XLOOKUP($P235,'Raw-Restauarants'!$A:$A,'Raw-Restauarants'!B:B)</f>
        <v>Restaurant Oriental Express</v>
      </c>
      <c r="S235" s="10" t="str">
        <f>_xlfn.XLOOKUP($P235,'Raw-Restauarants'!$A:$A,'Raw-Restauarants'!$C:$C)</f>
        <v>San Luis Potosi</v>
      </c>
      <c r="T235" s="10">
        <f>IFERROR(_xlfn.XLOOKUP(P235,'Table for cuisine count'!K:K,'Table for cuisine count'!L:L),"not specified")</f>
        <v>1</v>
      </c>
      <c r="U235" s="10" t="str" cm="1">
        <f t="array" ref="U235:Z235">_xlfn.XLOOKUP($P235,'Raw-Restauarants'!$A:$A,'Raw-Restauarants'!$I:$N)</f>
        <v>None</v>
      </c>
      <c r="V235" s="10" t="str">
        <v>No</v>
      </c>
      <c r="W235" s="10" t="str">
        <v>Medium</v>
      </c>
      <c r="X235" s="10" t="str">
        <v>No</v>
      </c>
      <c r="Y235" s="10" t="str">
        <v>Closed</v>
      </c>
      <c r="Z235" s="10" t="str">
        <v>None</v>
      </c>
      <c r="AA235" s="10">
        <v>1</v>
      </c>
      <c r="AB235" s="10">
        <v>1</v>
      </c>
      <c r="AC235" s="10">
        <v>0</v>
      </c>
      <c r="AD235" s="10" t="str" cm="1">
        <f t="array" ref="AD235">_xlfn.IFNA(_xlfn.IFS(AND(AA235=2,AB235=2,AC235=2),W235),"not_highest_rated")</f>
        <v>not_highest_rated</v>
      </c>
      <c r="AE235" s="64">
        <f t="shared" si="6"/>
        <v>2</v>
      </c>
    </row>
    <row r="236" spans="1:31" x14ac:dyDescent="0.25">
      <c r="A236" s="63" t="s">
        <v>127</v>
      </c>
      <c r="B236" s="10">
        <f>VLOOKUP(A236,'Table for cuisine count'!$E$2:$F$139,2)</f>
        <v>1</v>
      </c>
      <c r="C236" s="10" t="str" cm="1">
        <f t="array" ref="C236:O236">_xlfn.XLOOKUP($A236,'Raw-consumers'!$A:$A,'Raw-consumers'!B:N)</f>
        <v>San Luis Potosi</v>
      </c>
      <c r="D236" s="10" t="str">
        <v>San Luis Potosi</v>
      </c>
      <c r="E236" s="10" t="str">
        <v>Mexico</v>
      </c>
      <c r="F236" s="10">
        <v>22.142748000000001</v>
      </c>
      <c r="G236" s="10">
        <v>-100.940664</v>
      </c>
      <c r="H236" s="10" t="str">
        <v>No</v>
      </c>
      <c r="I236" s="10" t="str">
        <v>Social Drinker</v>
      </c>
      <c r="J236" s="10" t="str">
        <v>On Foot</v>
      </c>
      <c r="K236" s="10" t="str">
        <v>Single</v>
      </c>
      <c r="L236" s="10" t="str">
        <v>Independent</v>
      </c>
      <c r="M236" s="10">
        <v>21</v>
      </c>
      <c r="N236" s="10" t="str">
        <v>Student</v>
      </c>
      <c r="O236" s="10" t="str">
        <v>Medium</v>
      </c>
      <c r="P236" s="10">
        <v>135071</v>
      </c>
      <c r="Q236" s="10" t="str">
        <f>IFERROR(_xlfn.XLOOKUP('Final Table'!$P236,'Raw-restaurant_cuisines'!A:A,'Raw-restaurant_cuisines'!B:B),"not specified")</f>
        <v>Bar</v>
      </c>
      <c r="R236" s="10" t="str">
        <f>_xlfn.XLOOKUP($P236,'Raw-Restauarants'!$A:$A,'Raw-Restauarants'!B:B)</f>
        <v>Restaurante La Cantina</v>
      </c>
      <c r="S236" s="10" t="str">
        <f>_xlfn.XLOOKUP($P236,'Raw-Restauarants'!$A:$A,'Raw-Restauarants'!$C:$C)</f>
        <v>San Luis Potosi</v>
      </c>
      <c r="T236" s="10">
        <f>IFERROR(_xlfn.XLOOKUP(P236,'Table for cuisine count'!K:K,'Table for cuisine count'!L:L),"not specified")</f>
        <v>2</v>
      </c>
      <c r="U236" s="10" t="str" cm="1">
        <f t="array" ref="U236:Z236">_xlfn.XLOOKUP($P236,'Raw-Restauarants'!$A:$A,'Raw-Restauarants'!$I:$N)</f>
        <v>Full Bar</v>
      </c>
      <c r="V236" s="10" t="str">
        <v>Smoking Section</v>
      </c>
      <c r="W236" s="10" t="str">
        <v>Medium</v>
      </c>
      <c r="X236" s="10" t="str">
        <v>No</v>
      </c>
      <c r="Y236" s="10" t="str">
        <v>Closed</v>
      </c>
      <c r="Z236" s="10" t="str">
        <v>Yes</v>
      </c>
      <c r="AA236" s="10">
        <v>0</v>
      </c>
      <c r="AB236" s="10">
        <v>0</v>
      </c>
      <c r="AC236" s="10">
        <v>0</v>
      </c>
      <c r="AD236" s="10" t="str" cm="1">
        <f t="array" ref="AD236">_xlfn.IFNA(_xlfn.IFS(AND(AA236=2,AB236=2,AC236=2),W236),"not_highest_rated")</f>
        <v>not_highest_rated</v>
      </c>
      <c r="AE236" s="64">
        <f t="shared" si="6"/>
        <v>2</v>
      </c>
    </row>
    <row r="237" spans="1:31" x14ac:dyDescent="0.25">
      <c r="A237" s="63" t="s">
        <v>127</v>
      </c>
      <c r="B237" s="10">
        <f>VLOOKUP(A237,'Table for cuisine count'!$E$2:$F$139,2)</f>
        <v>1</v>
      </c>
      <c r="C237" s="10" t="str" cm="1">
        <f t="array" ref="C237:O237">_xlfn.XLOOKUP($A237,'Raw-consumers'!$A:$A,'Raw-consumers'!B:N)</f>
        <v>San Luis Potosi</v>
      </c>
      <c r="D237" s="10" t="str">
        <v>San Luis Potosi</v>
      </c>
      <c r="E237" s="10" t="str">
        <v>Mexico</v>
      </c>
      <c r="F237" s="10">
        <v>22.142748000000001</v>
      </c>
      <c r="G237" s="10">
        <v>-100.940664</v>
      </c>
      <c r="H237" s="10" t="str">
        <v>No</v>
      </c>
      <c r="I237" s="10" t="str">
        <v>Social Drinker</v>
      </c>
      <c r="J237" s="10" t="str">
        <v>On Foot</v>
      </c>
      <c r="K237" s="10" t="str">
        <v>Single</v>
      </c>
      <c r="L237" s="10" t="str">
        <v>Independent</v>
      </c>
      <c r="M237" s="10">
        <v>21</v>
      </c>
      <c r="N237" s="10" t="str">
        <v>Student</v>
      </c>
      <c r="O237" s="10" t="str">
        <v>Medium</v>
      </c>
      <c r="P237" s="10">
        <v>135054</v>
      </c>
      <c r="Q237" s="10" t="str">
        <f>IFERROR(_xlfn.XLOOKUP('Final Table'!$P237,'Raw-restaurant_cuisines'!A:A,'Raw-restaurant_cuisines'!B:B),"not specified")</f>
        <v>Seafood</v>
      </c>
      <c r="R237" s="10" t="str">
        <f>_xlfn.XLOOKUP($P237,'Raw-Restauarants'!$A:$A,'Raw-Restauarants'!B:B)</f>
        <v>Restaurante Y Pescaderia Tampico</v>
      </c>
      <c r="S237" s="10" t="str">
        <f>_xlfn.XLOOKUP($P237,'Raw-Restauarants'!$A:$A,'Raw-Restauarants'!$C:$C)</f>
        <v>San Luis Potosi</v>
      </c>
      <c r="T237" s="10">
        <f>IFERROR(_xlfn.XLOOKUP(P237,'Table for cuisine count'!K:K,'Table for cuisine count'!L:L),"not specified")</f>
        <v>1</v>
      </c>
      <c r="U237" s="10" t="str" cm="1">
        <f t="array" ref="U237:Z237">_xlfn.XLOOKUP($P237,'Raw-Restauarants'!$A:$A,'Raw-Restauarants'!$I:$N)</f>
        <v>None</v>
      </c>
      <c r="V237" s="10" t="str">
        <v>No</v>
      </c>
      <c r="W237" s="10" t="str">
        <v>High</v>
      </c>
      <c r="X237" s="10" t="str">
        <v>No</v>
      </c>
      <c r="Y237" s="10" t="str">
        <v>Closed</v>
      </c>
      <c r="Z237" s="10" t="str">
        <v>Yes</v>
      </c>
      <c r="AA237" s="10">
        <v>2</v>
      </c>
      <c r="AB237" s="10">
        <v>2</v>
      </c>
      <c r="AC237" s="10">
        <v>2</v>
      </c>
      <c r="AD237" s="10" t="str" cm="1">
        <f t="array" ref="AD237">_xlfn.IFNA(_xlfn.IFS(AND(AA237=2,AB237=2,AC237=2),W237),"not_highest_rated")</f>
        <v>High</v>
      </c>
      <c r="AE237" s="64">
        <f t="shared" si="6"/>
        <v>2</v>
      </c>
    </row>
    <row r="238" spans="1:31" x14ac:dyDescent="0.25">
      <c r="A238" s="63" t="s">
        <v>127</v>
      </c>
      <c r="B238" s="10">
        <f>VLOOKUP(A238,'Table for cuisine count'!$E$2:$F$139,2)</f>
        <v>1</v>
      </c>
      <c r="C238" s="10" t="str" cm="1">
        <f t="array" ref="C238:O238">_xlfn.XLOOKUP($A238,'Raw-consumers'!$A:$A,'Raw-consumers'!B:N)</f>
        <v>San Luis Potosi</v>
      </c>
      <c r="D238" s="10" t="str">
        <v>San Luis Potosi</v>
      </c>
      <c r="E238" s="10" t="str">
        <v>Mexico</v>
      </c>
      <c r="F238" s="10">
        <v>22.142748000000001</v>
      </c>
      <c r="G238" s="10">
        <v>-100.940664</v>
      </c>
      <c r="H238" s="10" t="str">
        <v>No</v>
      </c>
      <c r="I238" s="10" t="str">
        <v>Social Drinker</v>
      </c>
      <c r="J238" s="10" t="str">
        <v>On Foot</v>
      </c>
      <c r="K238" s="10" t="str">
        <v>Single</v>
      </c>
      <c r="L238" s="10" t="str">
        <v>Independent</v>
      </c>
      <c r="M238" s="10">
        <v>21</v>
      </c>
      <c r="N238" s="10" t="str">
        <v>Student</v>
      </c>
      <c r="O238" s="10" t="str">
        <v>Medium</v>
      </c>
      <c r="P238" s="10">
        <v>135070</v>
      </c>
      <c r="Q238" s="10" t="str">
        <f>IFERROR(_xlfn.XLOOKUP('Final Table'!$P238,'Raw-restaurant_cuisines'!A:A,'Raw-restaurant_cuisines'!B:B),"not specified")</f>
        <v>not specified</v>
      </c>
      <c r="R238" s="10" t="str">
        <f>_xlfn.XLOOKUP($P238,'Raw-Restauarants'!$A:$A,'Raw-Restauarants'!B:B)</f>
        <v>Restaurante 75</v>
      </c>
      <c r="S238" s="10" t="str">
        <f>_xlfn.XLOOKUP($P238,'Raw-Restauarants'!$A:$A,'Raw-Restauarants'!$C:$C)</f>
        <v>San Luis Potosi</v>
      </c>
      <c r="T238" s="10" t="str">
        <f>IFERROR(_xlfn.XLOOKUP(P238,'Table for cuisine count'!K:K,'Table for cuisine count'!L:L),"not specified")</f>
        <v>not specified</v>
      </c>
      <c r="U238" s="10" t="str" cm="1">
        <f t="array" ref="U238:Z238">_xlfn.XLOOKUP($P238,'Raw-Restauarants'!$A:$A,'Raw-Restauarants'!$I:$N)</f>
        <v>None</v>
      </c>
      <c r="V238" s="10" t="str">
        <v>No</v>
      </c>
      <c r="W238" s="10" t="str">
        <v>Medium</v>
      </c>
      <c r="X238" s="10" t="str">
        <v>No</v>
      </c>
      <c r="Y238" s="10" t="str">
        <v>Closed</v>
      </c>
      <c r="Z238" s="10" t="str">
        <v>Yes</v>
      </c>
      <c r="AA238" s="10">
        <v>2</v>
      </c>
      <c r="AB238" s="10">
        <v>2</v>
      </c>
      <c r="AC238" s="10">
        <v>1</v>
      </c>
      <c r="AD238" s="10" t="str" cm="1">
        <f t="array" ref="AD238">_xlfn.IFNA(_xlfn.IFS(AND(AA238=2,AB238=2,AC238=2),W238),"not_highest_rated")</f>
        <v>not_highest_rated</v>
      </c>
      <c r="AE238" s="64">
        <f t="shared" si="6"/>
        <v>2</v>
      </c>
    </row>
    <row r="239" spans="1:31" x14ac:dyDescent="0.25">
      <c r="A239" s="63" t="s">
        <v>49</v>
      </c>
      <c r="B239" s="10">
        <f>VLOOKUP(A239,'Table for cuisine count'!$E$2:$F$139,2)</f>
        <v>2</v>
      </c>
      <c r="C239" s="10" t="str" cm="1">
        <f t="array" ref="C239:O239">_xlfn.XLOOKUP($A239,'Raw-consumers'!$A:$A,'Raw-consumers'!B:N)</f>
        <v>Ciudad Victoria</v>
      </c>
      <c r="D239" s="10" t="str">
        <v>Tamaulipas</v>
      </c>
      <c r="E239" s="10" t="str">
        <v>Mexico</v>
      </c>
      <c r="F239" s="10">
        <v>23.751607</v>
      </c>
      <c r="G239" s="10">
        <v>-99.170107999999999</v>
      </c>
      <c r="H239" s="10" t="str">
        <v>No</v>
      </c>
      <c r="I239" s="10" t="str">
        <v>Abstemious</v>
      </c>
      <c r="J239" s="10" t="str">
        <v>Public</v>
      </c>
      <c r="K239" s="10" t="str">
        <v>Single</v>
      </c>
      <c r="L239" s="10" t="str">
        <v>Independent</v>
      </c>
      <c r="M239" s="10">
        <v>22</v>
      </c>
      <c r="N239" s="10" t="str">
        <v>Student</v>
      </c>
      <c r="O239" s="10" t="str">
        <v>Medium</v>
      </c>
      <c r="P239" s="10">
        <v>135066</v>
      </c>
      <c r="Q239" s="10" t="str">
        <f>IFERROR(_xlfn.XLOOKUP('Final Table'!$P239,'Raw-restaurant_cuisines'!A:A,'Raw-restaurant_cuisines'!B:B),"not specified")</f>
        <v>not specified</v>
      </c>
      <c r="R239" s="10" t="str">
        <f>_xlfn.XLOOKUP($P239,'Raw-Restauarants'!$A:$A,'Raw-Restauarants'!B:B)</f>
        <v>Restaurante Guerra</v>
      </c>
      <c r="S239" s="10" t="str">
        <f>_xlfn.XLOOKUP($P239,'Raw-Restauarants'!$A:$A,'Raw-Restauarants'!$C:$C)</f>
        <v>San Luis Potosi</v>
      </c>
      <c r="T239" s="10" t="str">
        <f>IFERROR(_xlfn.XLOOKUP(P239,'Table for cuisine count'!K:K,'Table for cuisine count'!L:L),"not specified")</f>
        <v>not specified</v>
      </c>
      <c r="U239" s="10" t="str" cm="1">
        <f t="array" ref="U239:Z239">_xlfn.XLOOKUP($P239,'Raw-Restauarants'!$A:$A,'Raw-Restauarants'!$I:$N)</f>
        <v>Wine &amp; Beer</v>
      </c>
      <c r="V239" s="10" t="str">
        <v>Smoking Section</v>
      </c>
      <c r="W239" s="10" t="str">
        <v>High</v>
      </c>
      <c r="X239" s="10" t="str">
        <v>No</v>
      </c>
      <c r="Y239" s="10" t="str">
        <v>Closed</v>
      </c>
      <c r="Z239" s="10" t="str">
        <v>Yes</v>
      </c>
      <c r="AA239" s="10">
        <v>2</v>
      </c>
      <c r="AB239" s="10">
        <v>1</v>
      </c>
      <c r="AC239" s="10">
        <v>2</v>
      </c>
      <c r="AD239" s="10" t="str" cm="1">
        <f t="array" ref="AD239">_xlfn.IFNA(_xlfn.IFS(AND(AA239=2,AB239=2,AC239=2),W239),"not_highest_rated")</f>
        <v>not_highest_rated</v>
      </c>
      <c r="AE239" s="64">
        <f t="shared" si="6"/>
        <v>2</v>
      </c>
    </row>
    <row r="240" spans="1:31" x14ac:dyDescent="0.25">
      <c r="A240" s="63" t="s">
        <v>127</v>
      </c>
      <c r="B240" s="10">
        <f>VLOOKUP(A240,'Table for cuisine count'!$E$2:$F$139,2)</f>
        <v>1</v>
      </c>
      <c r="C240" s="10" t="str" cm="1">
        <f t="array" ref="C240:O240">_xlfn.XLOOKUP($A240,'Raw-consumers'!$A:$A,'Raw-consumers'!B:N)</f>
        <v>San Luis Potosi</v>
      </c>
      <c r="D240" s="10" t="str">
        <v>San Luis Potosi</v>
      </c>
      <c r="E240" s="10" t="str">
        <v>Mexico</v>
      </c>
      <c r="F240" s="10">
        <v>22.142748000000001</v>
      </c>
      <c r="G240" s="10">
        <v>-100.940664</v>
      </c>
      <c r="H240" s="10" t="str">
        <v>No</v>
      </c>
      <c r="I240" s="10" t="str">
        <v>Social Drinker</v>
      </c>
      <c r="J240" s="10" t="str">
        <v>On Foot</v>
      </c>
      <c r="K240" s="10" t="str">
        <v>Single</v>
      </c>
      <c r="L240" s="10" t="str">
        <v>Independent</v>
      </c>
      <c r="M240" s="10">
        <v>21</v>
      </c>
      <c r="N240" s="10" t="str">
        <v>Student</v>
      </c>
      <c r="O240" s="10" t="str">
        <v>Medium</v>
      </c>
      <c r="P240" s="10">
        <v>135032</v>
      </c>
      <c r="Q240" s="10" t="str">
        <f>IFERROR(_xlfn.XLOOKUP('Final Table'!$P240,'Raw-restaurant_cuisines'!A:A,'Raw-restaurant_cuisines'!B:B),"not specified")</f>
        <v>Cafeteria</v>
      </c>
      <c r="R240" s="10" t="str">
        <f>_xlfn.XLOOKUP($P240,'Raw-Restauarants'!$A:$A,'Raw-Restauarants'!B:B)</f>
        <v>Cafeteria Y Restaurant El Pacifico</v>
      </c>
      <c r="S240" s="10" t="str">
        <f>_xlfn.XLOOKUP($P240,'Raw-Restauarants'!$A:$A,'Raw-Restauarants'!$C:$C)</f>
        <v>San Luis Potosi</v>
      </c>
      <c r="T240" s="10">
        <f>IFERROR(_xlfn.XLOOKUP(P240,'Table for cuisine count'!K:K,'Table for cuisine count'!L:L),"not specified")</f>
        <v>2</v>
      </c>
      <c r="U240" s="10" t="str" cm="1">
        <f t="array" ref="U240:Z240">_xlfn.XLOOKUP($P240,'Raw-Restauarants'!$A:$A,'Raw-Restauarants'!$I:$N)</f>
        <v>Wine &amp; Beer</v>
      </c>
      <c r="V240" s="10" t="str">
        <v>Smoking Section</v>
      </c>
      <c r="W240" s="10" t="str">
        <v>Medium</v>
      </c>
      <c r="X240" s="10" t="str">
        <v>No</v>
      </c>
      <c r="Y240" s="10" t="str">
        <v>Closed</v>
      </c>
      <c r="Z240" s="10" t="str">
        <v>Public</v>
      </c>
      <c r="AA240" s="10">
        <v>2</v>
      </c>
      <c r="AB240" s="10">
        <v>2</v>
      </c>
      <c r="AC240" s="10">
        <v>2</v>
      </c>
      <c r="AD240" s="10" t="str" cm="1">
        <f t="array" ref="AD240">_xlfn.IFNA(_xlfn.IFS(AND(AA240=2,AB240=2,AC240=2),W240),"not_highest_rated")</f>
        <v>Medium</v>
      </c>
      <c r="AE240" s="64">
        <f t="shared" si="6"/>
        <v>2</v>
      </c>
    </row>
    <row r="241" spans="1:31" x14ac:dyDescent="0.25">
      <c r="A241" s="63" t="s">
        <v>127</v>
      </c>
      <c r="B241" s="10">
        <f>VLOOKUP(A241,'Table for cuisine count'!$E$2:$F$139,2)</f>
        <v>1</v>
      </c>
      <c r="C241" s="10" t="str" cm="1">
        <f t="array" ref="C241:O241">_xlfn.XLOOKUP($A241,'Raw-consumers'!$A:$A,'Raw-consumers'!B:N)</f>
        <v>San Luis Potosi</v>
      </c>
      <c r="D241" s="10" t="str">
        <v>San Luis Potosi</v>
      </c>
      <c r="E241" s="10" t="str">
        <v>Mexico</v>
      </c>
      <c r="F241" s="10">
        <v>22.142748000000001</v>
      </c>
      <c r="G241" s="10">
        <v>-100.940664</v>
      </c>
      <c r="H241" s="10" t="str">
        <v>No</v>
      </c>
      <c r="I241" s="10" t="str">
        <v>Social Drinker</v>
      </c>
      <c r="J241" s="10" t="str">
        <v>On Foot</v>
      </c>
      <c r="K241" s="10" t="str">
        <v>Single</v>
      </c>
      <c r="L241" s="10" t="str">
        <v>Independent</v>
      </c>
      <c r="M241" s="10">
        <v>21</v>
      </c>
      <c r="N241" s="10" t="str">
        <v>Student</v>
      </c>
      <c r="O241" s="10" t="str">
        <v>Medium</v>
      </c>
      <c r="P241" s="10">
        <v>135081</v>
      </c>
      <c r="Q241" s="10" t="str">
        <f>IFERROR(_xlfn.XLOOKUP('Final Table'!$P241,'Raw-restaurant_cuisines'!A:A,'Raw-restaurant_cuisines'!B:B),"not specified")</f>
        <v>not specified</v>
      </c>
      <c r="R241" s="10" t="str">
        <f>_xlfn.XLOOKUP($P241,'Raw-Restauarants'!$A:$A,'Raw-Restauarants'!B:B)</f>
        <v>El Club</v>
      </c>
      <c r="S241" s="10" t="str">
        <f>_xlfn.XLOOKUP($P241,'Raw-Restauarants'!$A:$A,'Raw-Restauarants'!$C:$C)</f>
        <v>San Luis Potosi</v>
      </c>
      <c r="T241" s="10" t="str">
        <f>IFERROR(_xlfn.XLOOKUP(P241,'Table for cuisine count'!K:K,'Table for cuisine count'!L:L),"not specified")</f>
        <v>not specified</v>
      </c>
      <c r="U241" s="10" t="str" cm="1">
        <f t="array" ref="U241:Z241">_xlfn.XLOOKUP($P241,'Raw-Restauarants'!$A:$A,'Raw-Restauarants'!$I:$N)</f>
        <v>None</v>
      </c>
      <c r="V241" s="10" t="str">
        <v>No</v>
      </c>
      <c r="W241" s="10" t="str">
        <v>Medium</v>
      </c>
      <c r="X241" s="10" t="str">
        <v>No</v>
      </c>
      <c r="Y241" s="10" t="str">
        <v>Closed</v>
      </c>
      <c r="Z241" s="10" t="str">
        <v>None</v>
      </c>
      <c r="AA241" s="10">
        <v>1</v>
      </c>
      <c r="AB241" s="10">
        <v>2</v>
      </c>
      <c r="AC241" s="10">
        <v>2</v>
      </c>
      <c r="AD241" s="10" t="str" cm="1">
        <f t="array" ref="AD241">_xlfn.IFNA(_xlfn.IFS(AND(AA241=2,AB241=2,AC241=2),W241),"not_highest_rated")</f>
        <v>not_highest_rated</v>
      </c>
      <c r="AE241" s="64">
        <f t="shared" si="6"/>
        <v>2</v>
      </c>
    </row>
    <row r="242" spans="1:31" x14ac:dyDescent="0.25">
      <c r="A242" s="63" t="s">
        <v>127</v>
      </c>
      <c r="B242" s="10">
        <f>VLOOKUP(A242,'Table for cuisine count'!$E$2:$F$139,2)</f>
        <v>1</v>
      </c>
      <c r="C242" s="10" t="str" cm="1">
        <f t="array" ref="C242:O242">_xlfn.XLOOKUP($A242,'Raw-consumers'!$A:$A,'Raw-consumers'!B:N)</f>
        <v>San Luis Potosi</v>
      </c>
      <c r="D242" s="10" t="str">
        <v>San Luis Potosi</v>
      </c>
      <c r="E242" s="10" t="str">
        <v>Mexico</v>
      </c>
      <c r="F242" s="10">
        <v>22.142748000000001</v>
      </c>
      <c r="G242" s="10">
        <v>-100.940664</v>
      </c>
      <c r="H242" s="10" t="str">
        <v>No</v>
      </c>
      <c r="I242" s="10" t="str">
        <v>Social Drinker</v>
      </c>
      <c r="J242" s="10" t="str">
        <v>On Foot</v>
      </c>
      <c r="K242" s="10" t="str">
        <v>Single</v>
      </c>
      <c r="L242" s="10" t="str">
        <v>Independent</v>
      </c>
      <c r="M242" s="10">
        <v>21</v>
      </c>
      <c r="N242" s="10" t="str">
        <v>Student</v>
      </c>
      <c r="O242" s="10" t="str">
        <v>Medium</v>
      </c>
      <c r="P242" s="10">
        <v>135051</v>
      </c>
      <c r="Q242" s="10" t="str">
        <f>IFERROR(_xlfn.XLOOKUP('Final Table'!$P242,'Raw-restaurant_cuisines'!A:A,'Raw-restaurant_cuisines'!B:B),"not specified")</f>
        <v>not specified</v>
      </c>
      <c r="R242" s="10" t="str">
        <f>_xlfn.XLOOKUP($P242,'Raw-Restauarants'!$A:$A,'Raw-Restauarants'!B:B)</f>
        <v>Restaurante Versalles</v>
      </c>
      <c r="S242" s="10" t="str">
        <f>_xlfn.XLOOKUP($P242,'Raw-Restauarants'!$A:$A,'Raw-Restauarants'!$C:$C)</f>
        <v>San Luis Potosi</v>
      </c>
      <c r="T242" s="10" t="str">
        <f>IFERROR(_xlfn.XLOOKUP(P242,'Table for cuisine count'!K:K,'Table for cuisine count'!L:L),"not specified")</f>
        <v>not specified</v>
      </c>
      <c r="U242" s="10" t="str" cm="1">
        <f t="array" ref="U242:Z242">_xlfn.XLOOKUP($P242,'Raw-Restauarants'!$A:$A,'Raw-Restauarants'!$I:$N)</f>
        <v>None</v>
      </c>
      <c r="V242" s="10" t="str">
        <v>Smoking Section</v>
      </c>
      <c r="W242" s="10" t="str">
        <v>Low</v>
      </c>
      <c r="X242" s="10" t="str">
        <v>No</v>
      </c>
      <c r="Y242" s="10" t="str">
        <v>Closed</v>
      </c>
      <c r="Z242" s="10" t="str">
        <v>None</v>
      </c>
      <c r="AA242" s="10">
        <v>2</v>
      </c>
      <c r="AB242" s="10">
        <v>1</v>
      </c>
      <c r="AC242" s="10">
        <v>2</v>
      </c>
      <c r="AD242" s="10" t="str" cm="1">
        <f t="array" ref="AD242">_xlfn.IFNA(_xlfn.IFS(AND(AA242=2,AB242=2,AC242=2),W242),"not_highest_rated")</f>
        <v>not_highest_rated</v>
      </c>
      <c r="AE242" s="64">
        <f t="shared" si="6"/>
        <v>2</v>
      </c>
    </row>
    <row r="243" spans="1:31" x14ac:dyDescent="0.25">
      <c r="A243" s="63" t="s">
        <v>49</v>
      </c>
      <c r="B243" s="10">
        <f>VLOOKUP(A243,'Table for cuisine count'!$E$2:$F$139,2)</f>
        <v>2</v>
      </c>
      <c r="C243" s="10" t="str" cm="1">
        <f t="array" ref="C243:O243">_xlfn.XLOOKUP($A243,'Raw-consumers'!$A:$A,'Raw-consumers'!B:N)</f>
        <v>Ciudad Victoria</v>
      </c>
      <c r="D243" s="10" t="str">
        <v>Tamaulipas</v>
      </c>
      <c r="E243" s="10" t="str">
        <v>Mexico</v>
      </c>
      <c r="F243" s="10">
        <v>23.751607</v>
      </c>
      <c r="G243" s="10">
        <v>-99.170107999999999</v>
      </c>
      <c r="H243" s="10" t="str">
        <v>No</v>
      </c>
      <c r="I243" s="10" t="str">
        <v>Abstemious</v>
      </c>
      <c r="J243" s="10" t="str">
        <v>Public</v>
      </c>
      <c r="K243" s="10" t="str">
        <v>Single</v>
      </c>
      <c r="L243" s="10" t="str">
        <v>Independent</v>
      </c>
      <c r="M243" s="10">
        <v>22</v>
      </c>
      <c r="N243" s="10" t="str">
        <v>Student</v>
      </c>
      <c r="O243" s="10" t="str">
        <v>Medium</v>
      </c>
      <c r="P243" s="10">
        <v>132830</v>
      </c>
      <c r="Q243" s="10" t="str">
        <f>IFERROR(_xlfn.XLOOKUP('Final Table'!$P243,'Raw-restaurant_cuisines'!A:A,'Raw-restaurant_cuisines'!B:B),"not specified")</f>
        <v>not specified</v>
      </c>
      <c r="R243" s="10" t="str">
        <f>_xlfn.XLOOKUP($P243,'Raw-Restauarants'!$A:$A,'Raw-Restauarants'!B:B)</f>
        <v>Rincon Huasteco</v>
      </c>
      <c r="S243" s="10" t="str">
        <f>_xlfn.XLOOKUP($P243,'Raw-Restauarants'!$A:$A,'Raw-Restauarants'!$C:$C)</f>
        <v>San Luis Potosi</v>
      </c>
      <c r="T243" s="10" t="str">
        <f>IFERROR(_xlfn.XLOOKUP(P243,'Table for cuisine count'!K:K,'Table for cuisine count'!L:L),"not specified")</f>
        <v>not specified</v>
      </c>
      <c r="U243" s="10" t="str" cm="1">
        <f t="array" ref="U243:Z243">_xlfn.XLOOKUP($P243,'Raw-Restauarants'!$A:$A,'Raw-Restauarants'!$I:$N)</f>
        <v>None</v>
      </c>
      <c r="V243" s="10" t="str">
        <v>No</v>
      </c>
      <c r="W243" s="10" t="str">
        <v>Low</v>
      </c>
      <c r="X243" s="10" t="str">
        <v>No</v>
      </c>
      <c r="Y243" s="10" t="str">
        <v>Closed</v>
      </c>
      <c r="Z243" s="10" t="str">
        <v>None</v>
      </c>
      <c r="AA243" s="10">
        <v>2</v>
      </c>
      <c r="AB243" s="10">
        <v>2</v>
      </c>
      <c r="AC243" s="10">
        <v>1</v>
      </c>
      <c r="AD243" s="10" t="str" cm="1">
        <f t="array" ref="AD243">_xlfn.IFNA(_xlfn.IFS(AND(AA243=2,AB243=2,AC243=2),W243),"not_highest_rated")</f>
        <v>not_highest_rated</v>
      </c>
      <c r="AE243" s="64">
        <f t="shared" si="6"/>
        <v>2</v>
      </c>
    </row>
    <row r="244" spans="1:31" x14ac:dyDescent="0.25">
      <c r="A244" s="63" t="s">
        <v>49</v>
      </c>
      <c r="B244" s="10">
        <f>VLOOKUP(A244,'Table for cuisine count'!$E$2:$F$139,2)</f>
        <v>2</v>
      </c>
      <c r="C244" s="10" t="str" cm="1">
        <f t="array" ref="C244:O244">_xlfn.XLOOKUP($A244,'Raw-consumers'!$A:$A,'Raw-consumers'!B:N)</f>
        <v>Ciudad Victoria</v>
      </c>
      <c r="D244" s="10" t="str">
        <v>Tamaulipas</v>
      </c>
      <c r="E244" s="10" t="str">
        <v>Mexico</v>
      </c>
      <c r="F244" s="10">
        <v>23.751607</v>
      </c>
      <c r="G244" s="10">
        <v>-99.170107999999999</v>
      </c>
      <c r="H244" s="10" t="str">
        <v>No</v>
      </c>
      <c r="I244" s="10" t="str">
        <v>Abstemious</v>
      </c>
      <c r="J244" s="10" t="str">
        <v>Public</v>
      </c>
      <c r="K244" s="10" t="str">
        <v>Single</v>
      </c>
      <c r="L244" s="10" t="str">
        <v>Independent</v>
      </c>
      <c r="M244" s="10">
        <v>22</v>
      </c>
      <c r="N244" s="10" t="str">
        <v>Student</v>
      </c>
      <c r="O244" s="10" t="str">
        <v>Medium</v>
      </c>
      <c r="P244" s="10">
        <v>135082</v>
      </c>
      <c r="Q244" s="10" t="str">
        <f>IFERROR(_xlfn.XLOOKUP('Final Table'!$P244,'Raw-restaurant_cuisines'!A:A,'Raw-restaurant_cuisines'!B:B),"not specified")</f>
        <v>not specified</v>
      </c>
      <c r="R244" s="10" t="str">
        <f>_xlfn.XLOOKUP($P244,'Raw-Restauarants'!$A:$A,'Raw-Restauarants'!B:B)</f>
        <v>La Estrella De Dimas</v>
      </c>
      <c r="S244" s="10" t="str">
        <f>_xlfn.XLOOKUP($P244,'Raw-Restauarants'!$A:$A,'Raw-Restauarants'!$C:$C)</f>
        <v>San Luis Potosi</v>
      </c>
      <c r="T244" s="10" t="str">
        <f>IFERROR(_xlfn.XLOOKUP(P244,'Table for cuisine count'!K:K,'Table for cuisine count'!L:L),"not specified")</f>
        <v>not specified</v>
      </c>
      <c r="U244" s="10" t="str" cm="1">
        <f t="array" ref="U244:Z244">_xlfn.XLOOKUP($P244,'Raw-Restauarants'!$A:$A,'Raw-Restauarants'!$I:$N)</f>
        <v>None</v>
      </c>
      <c r="V244" s="10" t="str">
        <v>No</v>
      </c>
      <c r="W244" s="10" t="str">
        <v>Medium</v>
      </c>
      <c r="X244" s="10" t="str">
        <v>No</v>
      </c>
      <c r="Y244" s="10" t="str">
        <v>Closed</v>
      </c>
      <c r="Z244" s="10" t="str">
        <v>None</v>
      </c>
      <c r="AA244" s="10">
        <v>0</v>
      </c>
      <c r="AB244" s="10">
        <v>0</v>
      </c>
      <c r="AC244" s="10">
        <v>0</v>
      </c>
      <c r="AD244" s="10" t="str" cm="1">
        <f t="array" ref="AD244">_xlfn.IFNA(_xlfn.IFS(AND(AA244=2,AB244=2,AC244=2),W244),"not_highest_rated")</f>
        <v>not_highest_rated</v>
      </c>
      <c r="AE244" s="64">
        <f t="shared" si="6"/>
        <v>2</v>
      </c>
    </row>
    <row r="245" spans="1:31" x14ac:dyDescent="0.25">
      <c r="A245" s="63" t="s">
        <v>94</v>
      </c>
      <c r="B245" s="10">
        <f>VLOOKUP(A245,'Table for cuisine count'!$E$2:$F$139,2)</f>
        <v>1</v>
      </c>
      <c r="C245" s="10" t="str" cm="1">
        <f t="array" ref="C245:O245">_xlfn.XLOOKUP($A245,'Raw-consumers'!$A:$A,'Raw-consumers'!B:N)</f>
        <v>San Luis Potosi</v>
      </c>
      <c r="D245" s="10" t="str">
        <v>San Luis Potosi</v>
      </c>
      <c r="E245" s="10" t="str">
        <v>Mexico</v>
      </c>
      <c r="F245" s="10">
        <v>22.168997000000001</v>
      </c>
      <c r="G245" s="10">
        <v>-100.97437600000001</v>
      </c>
      <c r="H245" s="10" t="str">
        <v>No</v>
      </c>
      <c r="I245" s="10" t="str">
        <v>Social Drinker</v>
      </c>
      <c r="J245" s="10" t="str">
        <v>On Foot</v>
      </c>
      <c r="K245" s="10" t="str">
        <v>Single</v>
      </c>
      <c r="L245" s="10" t="str">
        <v>Independent</v>
      </c>
      <c r="M245" s="10">
        <v>82</v>
      </c>
      <c r="N245" s="10" t="str">
        <v>Student</v>
      </c>
      <c r="O245" s="10" t="str">
        <v>Medium</v>
      </c>
      <c r="P245" s="10">
        <v>135066</v>
      </c>
      <c r="Q245" s="10" t="str">
        <f>IFERROR(_xlfn.XLOOKUP('Final Table'!$P245,'Raw-restaurant_cuisines'!A:A,'Raw-restaurant_cuisines'!B:B),"not specified")</f>
        <v>not specified</v>
      </c>
      <c r="R245" s="10" t="str">
        <f>_xlfn.XLOOKUP($P245,'Raw-Restauarants'!$A:$A,'Raw-Restauarants'!B:B)</f>
        <v>Restaurante Guerra</v>
      </c>
      <c r="S245" s="10" t="str">
        <f>_xlfn.XLOOKUP($P245,'Raw-Restauarants'!$A:$A,'Raw-Restauarants'!$C:$C)</f>
        <v>San Luis Potosi</v>
      </c>
      <c r="T245" s="10" t="str">
        <f>IFERROR(_xlfn.XLOOKUP(P245,'Table for cuisine count'!K:K,'Table for cuisine count'!L:L),"not specified")</f>
        <v>not specified</v>
      </c>
      <c r="U245" s="10" t="str" cm="1">
        <f t="array" ref="U245:Z245">_xlfn.XLOOKUP($P245,'Raw-Restauarants'!$A:$A,'Raw-Restauarants'!$I:$N)</f>
        <v>Wine &amp; Beer</v>
      </c>
      <c r="V245" s="10" t="str">
        <v>Smoking Section</v>
      </c>
      <c r="W245" s="10" t="str">
        <v>High</v>
      </c>
      <c r="X245" s="10" t="str">
        <v>No</v>
      </c>
      <c r="Y245" s="10" t="str">
        <v>Closed</v>
      </c>
      <c r="Z245" s="10" t="str">
        <v>Yes</v>
      </c>
      <c r="AA245" s="10">
        <v>2</v>
      </c>
      <c r="AB245" s="10">
        <v>2</v>
      </c>
      <c r="AC245" s="10">
        <v>2</v>
      </c>
      <c r="AD245" s="10" t="str" cm="1">
        <f t="array" ref="AD245">_xlfn.IFNA(_xlfn.IFS(AND(AA245=2,AB245=2,AC245=2),W245),"not_highest_rated")</f>
        <v>High</v>
      </c>
      <c r="AE245" s="64">
        <f t="shared" si="6"/>
        <v>2</v>
      </c>
    </row>
    <row r="246" spans="1:31" x14ac:dyDescent="0.25">
      <c r="A246" s="63" t="s">
        <v>94</v>
      </c>
      <c r="B246" s="10">
        <f>VLOOKUP(A246,'Table for cuisine count'!$E$2:$F$139,2)</f>
        <v>1</v>
      </c>
      <c r="C246" s="10" t="str" cm="1">
        <f t="array" ref="C246:O246">_xlfn.XLOOKUP($A246,'Raw-consumers'!$A:$A,'Raw-consumers'!B:N)</f>
        <v>San Luis Potosi</v>
      </c>
      <c r="D246" s="10" t="str">
        <v>San Luis Potosi</v>
      </c>
      <c r="E246" s="10" t="str">
        <v>Mexico</v>
      </c>
      <c r="F246" s="10">
        <v>22.168997000000001</v>
      </c>
      <c r="G246" s="10">
        <v>-100.97437600000001</v>
      </c>
      <c r="H246" s="10" t="str">
        <v>No</v>
      </c>
      <c r="I246" s="10" t="str">
        <v>Social Drinker</v>
      </c>
      <c r="J246" s="10" t="str">
        <v>On Foot</v>
      </c>
      <c r="K246" s="10" t="str">
        <v>Single</v>
      </c>
      <c r="L246" s="10" t="str">
        <v>Independent</v>
      </c>
      <c r="M246" s="10">
        <v>82</v>
      </c>
      <c r="N246" s="10" t="str">
        <v>Student</v>
      </c>
      <c r="O246" s="10" t="str">
        <v>Medium</v>
      </c>
      <c r="P246" s="10">
        <v>135050</v>
      </c>
      <c r="Q246" s="10" t="str">
        <f>IFERROR(_xlfn.XLOOKUP('Final Table'!$P246,'Raw-restaurant_cuisines'!A:A,'Raw-restaurant_cuisines'!B:B),"not specified")</f>
        <v>not specified</v>
      </c>
      <c r="R246" s="10" t="str">
        <f>_xlfn.XLOOKUP($P246,'Raw-Restauarants'!$A:$A,'Raw-Restauarants'!B:B)</f>
        <v>Restaurante La Estrella De Dima</v>
      </c>
      <c r="S246" s="10" t="str">
        <f>_xlfn.XLOOKUP($P246,'Raw-Restauarants'!$A:$A,'Raw-Restauarants'!$C:$C)</f>
        <v>San Luis Potosi</v>
      </c>
      <c r="T246" s="10" t="str">
        <f>IFERROR(_xlfn.XLOOKUP(P246,'Table for cuisine count'!K:K,'Table for cuisine count'!L:L),"not specified")</f>
        <v>not specified</v>
      </c>
      <c r="U246" s="10" t="str" cm="1">
        <f t="array" ref="U246:Z246">_xlfn.XLOOKUP($P246,'Raw-Restauarants'!$A:$A,'Raw-Restauarants'!$I:$N)</f>
        <v>Wine &amp; Beer</v>
      </c>
      <c r="V246" s="10" t="str">
        <v>No</v>
      </c>
      <c r="W246" s="10" t="str">
        <v>High</v>
      </c>
      <c r="X246" s="10" t="str">
        <v>No</v>
      </c>
      <c r="Y246" s="10" t="str">
        <v>Closed</v>
      </c>
      <c r="Z246" s="10" t="str">
        <v>Yes</v>
      </c>
      <c r="AA246" s="10">
        <v>0</v>
      </c>
      <c r="AB246" s="10">
        <v>0</v>
      </c>
      <c r="AC246" s="10">
        <v>0</v>
      </c>
      <c r="AD246" s="10" t="str" cm="1">
        <f t="array" ref="AD246">_xlfn.IFNA(_xlfn.IFS(AND(AA246=2,AB246=2,AC246=2),W246),"not_highest_rated")</f>
        <v>not_highest_rated</v>
      </c>
      <c r="AE246" s="64">
        <f t="shared" si="6"/>
        <v>2</v>
      </c>
    </row>
    <row r="247" spans="1:31" x14ac:dyDescent="0.25">
      <c r="A247" s="63" t="s">
        <v>94</v>
      </c>
      <c r="B247" s="10">
        <f>VLOOKUP(A247,'Table for cuisine count'!$E$2:$F$139,2)</f>
        <v>1</v>
      </c>
      <c r="C247" s="10" t="str" cm="1">
        <f t="array" ref="C247:O247">_xlfn.XLOOKUP($A247,'Raw-consumers'!$A:$A,'Raw-consumers'!B:N)</f>
        <v>San Luis Potosi</v>
      </c>
      <c r="D247" s="10" t="str">
        <v>San Luis Potosi</v>
      </c>
      <c r="E247" s="10" t="str">
        <v>Mexico</v>
      </c>
      <c r="F247" s="10">
        <v>22.168997000000001</v>
      </c>
      <c r="G247" s="10">
        <v>-100.97437600000001</v>
      </c>
      <c r="H247" s="10" t="str">
        <v>No</v>
      </c>
      <c r="I247" s="10" t="str">
        <v>Social Drinker</v>
      </c>
      <c r="J247" s="10" t="str">
        <v>On Foot</v>
      </c>
      <c r="K247" s="10" t="str">
        <v>Single</v>
      </c>
      <c r="L247" s="10" t="str">
        <v>Independent</v>
      </c>
      <c r="M247" s="10">
        <v>82</v>
      </c>
      <c r="N247" s="10" t="str">
        <v>Student</v>
      </c>
      <c r="O247" s="10" t="str">
        <v>Medium</v>
      </c>
      <c r="P247" s="10">
        <v>135076</v>
      </c>
      <c r="Q247" s="10" t="str">
        <f>IFERROR(_xlfn.XLOOKUP('Final Table'!$P247,'Raw-restaurant_cuisines'!A:A,'Raw-restaurant_cuisines'!B:B),"not specified")</f>
        <v>not specified</v>
      </c>
      <c r="R247" s="10" t="str">
        <f>_xlfn.XLOOKUP($P247,'Raw-Restauarants'!$A:$A,'Raw-Restauarants'!B:B)</f>
        <v>Restaurante Pueblo Bonito</v>
      </c>
      <c r="S247" s="10" t="str">
        <f>_xlfn.XLOOKUP($P247,'Raw-Restauarants'!$A:$A,'Raw-Restauarants'!$C:$C)</f>
        <v>San Luis Potosi</v>
      </c>
      <c r="T247" s="10" t="str">
        <f>IFERROR(_xlfn.XLOOKUP(P247,'Table for cuisine count'!K:K,'Table for cuisine count'!L:L),"not specified")</f>
        <v>not specified</v>
      </c>
      <c r="U247" s="10" t="str" cm="1">
        <f t="array" ref="U247:Z247">_xlfn.XLOOKUP($P247,'Raw-Restauarants'!$A:$A,'Raw-Restauarants'!$I:$N)</f>
        <v>Wine &amp; Beer</v>
      </c>
      <c r="V247" s="10" t="str">
        <v>No</v>
      </c>
      <c r="W247" s="10" t="str">
        <v>High</v>
      </c>
      <c r="X247" s="10" t="str">
        <v>No</v>
      </c>
      <c r="Y247" s="10" t="str">
        <v>Closed</v>
      </c>
      <c r="Z247" s="10" t="str">
        <v>Yes</v>
      </c>
      <c r="AA247" s="10">
        <v>2</v>
      </c>
      <c r="AB247" s="10">
        <v>2</v>
      </c>
      <c r="AC247" s="10">
        <v>2</v>
      </c>
      <c r="AD247" s="10" t="str" cm="1">
        <f t="array" ref="AD247">_xlfn.IFNA(_xlfn.IFS(AND(AA247=2,AB247=2,AC247=2),W247),"not_highest_rated")</f>
        <v>High</v>
      </c>
      <c r="AE247" s="64">
        <f t="shared" si="6"/>
        <v>2</v>
      </c>
    </row>
    <row r="248" spans="1:31" x14ac:dyDescent="0.25">
      <c r="A248" s="63" t="s">
        <v>94</v>
      </c>
      <c r="B248" s="10">
        <f>VLOOKUP(A248,'Table for cuisine count'!$E$2:$F$139,2)</f>
        <v>1</v>
      </c>
      <c r="C248" s="10" t="str" cm="1">
        <f t="array" ref="C248:O248">_xlfn.XLOOKUP($A248,'Raw-consumers'!$A:$A,'Raw-consumers'!B:N)</f>
        <v>San Luis Potosi</v>
      </c>
      <c r="D248" s="10" t="str">
        <v>San Luis Potosi</v>
      </c>
      <c r="E248" s="10" t="str">
        <v>Mexico</v>
      </c>
      <c r="F248" s="10">
        <v>22.168997000000001</v>
      </c>
      <c r="G248" s="10">
        <v>-100.97437600000001</v>
      </c>
      <c r="H248" s="10" t="str">
        <v>No</v>
      </c>
      <c r="I248" s="10" t="str">
        <v>Social Drinker</v>
      </c>
      <c r="J248" s="10" t="str">
        <v>On Foot</v>
      </c>
      <c r="K248" s="10" t="str">
        <v>Single</v>
      </c>
      <c r="L248" s="10" t="str">
        <v>Independent</v>
      </c>
      <c r="M248" s="10">
        <v>82</v>
      </c>
      <c r="N248" s="10" t="str">
        <v>Student</v>
      </c>
      <c r="O248" s="10" t="str">
        <v>Medium</v>
      </c>
      <c r="P248" s="10">
        <v>135081</v>
      </c>
      <c r="Q248" s="10" t="str">
        <f>IFERROR(_xlfn.XLOOKUP('Final Table'!$P248,'Raw-restaurant_cuisines'!A:A,'Raw-restaurant_cuisines'!B:B),"not specified")</f>
        <v>not specified</v>
      </c>
      <c r="R248" s="10" t="str">
        <f>_xlfn.XLOOKUP($P248,'Raw-Restauarants'!$A:$A,'Raw-Restauarants'!B:B)</f>
        <v>El Club</v>
      </c>
      <c r="S248" s="10" t="str">
        <f>_xlfn.XLOOKUP($P248,'Raw-Restauarants'!$A:$A,'Raw-Restauarants'!$C:$C)</f>
        <v>San Luis Potosi</v>
      </c>
      <c r="T248" s="10" t="str">
        <f>IFERROR(_xlfn.XLOOKUP(P248,'Table for cuisine count'!K:K,'Table for cuisine count'!L:L),"not specified")</f>
        <v>not specified</v>
      </c>
      <c r="U248" s="10" t="str" cm="1">
        <f t="array" ref="U248:Z248">_xlfn.XLOOKUP($P248,'Raw-Restauarants'!$A:$A,'Raw-Restauarants'!$I:$N)</f>
        <v>None</v>
      </c>
      <c r="V248" s="10" t="str">
        <v>No</v>
      </c>
      <c r="W248" s="10" t="str">
        <v>Medium</v>
      </c>
      <c r="X248" s="10" t="str">
        <v>No</v>
      </c>
      <c r="Y248" s="10" t="str">
        <v>Closed</v>
      </c>
      <c r="Z248" s="10" t="str">
        <v>None</v>
      </c>
      <c r="AA248" s="10">
        <v>2</v>
      </c>
      <c r="AB248" s="10">
        <v>2</v>
      </c>
      <c r="AC248" s="10">
        <v>2</v>
      </c>
      <c r="AD248" s="10" t="str" cm="1">
        <f t="array" ref="AD248">_xlfn.IFNA(_xlfn.IFS(AND(AA248=2,AB248=2,AC248=2),W248),"not_highest_rated")</f>
        <v>Medium</v>
      </c>
      <c r="AE248" s="64">
        <f t="shared" si="6"/>
        <v>2</v>
      </c>
    </row>
    <row r="249" spans="1:31" x14ac:dyDescent="0.25">
      <c r="A249" s="63" t="s">
        <v>94</v>
      </c>
      <c r="B249" s="10">
        <f>VLOOKUP(A249,'Table for cuisine count'!$E$2:$F$139,2)</f>
        <v>1</v>
      </c>
      <c r="C249" s="10" t="str" cm="1">
        <f t="array" ref="C249:O249">_xlfn.XLOOKUP($A249,'Raw-consumers'!$A:$A,'Raw-consumers'!B:N)</f>
        <v>San Luis Potosi</v>
      </c>
      <c r="D249" s="10" t="str">
        <v>San Luis Potosi</v>
      </c>
      <c r="E249" s="10" t="str">
        <v>Mexico</v>
      </c>
      <c r="F249" s="10">
        <v>22.168997000000001</v>
      </c>
      <c r="G249" s="10">
        <v>-100.97437600000001</v>
      </c>
      <c r="H249" s="10" t="str">
        <v>No</v>
      </c>
      <c r="I249" s="10" t="str">
        <v>Social Drinker</v>
      </c>
      <c r="J249" s="10" t="str">
        <v>On Foot</v>
      </c>
      <c r="K249" s="10" t="str">
        <v>Single</v>
      </c>
      <c r="L249" s="10" t="str">
        <v>Independent</v>
      </c>
      <c r="M249" s="10">
        <v>82</v>
      </c>
      <c r="N249" s="10" t="str">
        <v>Student</v>
      </c>
      <c r="O249" s="10" t="str">
        <v>Medium</v>
      </c>
      <c r="P249" s="10">
        <v>135062</v>
      </c>
      <c r="Q249" s="10" t="str">
        <f>IFERROR(_xlfn.XLOOKUP('Final Table'!$P249,'Raw-restaurant_cuisines'!A:A,'Raw-restaurant_cuisines'!B:B),"not specified")</f>
        <v>not specified</v>
      </c>
      <c r="R249" s="10" t="str">
        <f>_xlfn.XLOOKUP($P249,'Raw-Restauarants'!$A:$A,'Raw-Restauarants'!B:B)</f>
        <v>Restaurante El Cielo Potosino</v>
      </c>
      <c r="S249" s="10" t="str">
        <f>_xlfn.XLOOKUP($P249,'Raw-Restauarants'!$A:$A,'Raw-Restauarants'!$C:$C)</f>
        <v>San Luis Potosi</v>
      </c>
      <c r="T249" s="10" t="str">
        <f>IFERROR(_xlfn.XLOOKUP(P249,'Table for cuisine count'!K:K,'Table for cuisine count'!L:L),"not specified")</f>
        <v>not specified</v>
      </c>
      <c r="U249" s="10" t="str" cm="1">
        <f t="array" ref="U249:Z249">_xlfn.XLOOKUP($P249,'Raw-Restauarants'!$A:$A,'Raw-Restauarants'!$I:$N)</f>
        <v>None</v>
      </c>
      <c r="V249" s="10" t="str">
        <v>No</v>
      </c>
      <c r="W249" s="10" t="str">
        <v>Medium</v>
      </c>
      <c r="X249" s="10" t="str">
        <v>No</v>
      </c>
      <c r="Y249" s="10" t="str">
        <v>Closed</v>
      </c>
      <c r="Z249" s="10" t="str">
        <v>Yes</v>
      </c>
      <c r="AA249" s="10">
        <v>2</v>
      </c>
      <c r="AB249" s="10">
        <v>2</v>
      </c>
      <c r="AC249" s="10">
        <v>2</v>
      </c>
      <c r="AD249" s="10" t="str" cm="1">
        <f t="array" ref="AD249">_xlfn.IFNA(_xlfn.IFS(AND(AA249=2,AB249=2,AC249=2),W249),"not_highest_rated")</f>
        <v>Medium</v>
      </c>
      <c r="AE249" s="64">
        <f t="shared" si="6"/>
        <v>2</v>
      </c>
    </row>
    <row r="250" spans="1:31" x14ac:dyDescent="0.25">
      <c r="A250" s="63" t="s">
        <v>94</v>
      </c>
      <c r="B250" s="10">
        <f>VLOOKUP(A250,'Table for cuisine count'!$E$2:$F$139,2)</f>
        <v>1</v>
      </c>
      <c r="C250" s="10" t="str" cm="1">
        <f t="array" ref="C250:O250">_xlfn.XLOOKUP($A250,'Raw-consumers'!$A:$A,'Raw-consumers'!B:N)</f>
        <v>San Luis Potosi</v>
      </c>
      <c r="D250" s="10" t="str">
        <v>San Luis Potosi</v>
      </c>
      <c r="E250" s="10" t="str">
        <v>Mexico</v>
      </c>
      <c r="F250" s="10">
        <v>22.168997000000001</v>
      </c>
      <c r="G250" s="10">
        <v>-100.97437600000001</v>
      </c>
      <c r="H250" s="10" t="str">
        <v>No</v>
      </c>
      <c r="I250" s="10" t="str">
        <v>Social Drinker</v>
      </c>
      <c r="J250" s="10" t="str">
        <v>On Foot</v>
      </c>
      <c r="K250" s="10" t="str">
        <v>Single</v>
      </c>
      <c r="L250" s="10" t="str">
        <v>Independent</v>
      </c>
      <c r="M250" s="10">
        <v>82</v>
      </c>
      <c r="N250" s="10" t="str">
        <v>Student</v>
      </c>
      <c r="O250" s="10" t="str">
        <v>Medium</v>
      </c>
      <c r="P250" s="10">
        <v>135027</v>
      </c>
      <c r="Q250" s="10" t="str">
        <f>IFERROR(_xlfn.XLOOKUP('Final Table'!$P250,'Raw-restaurant_cuisines'!A:A,'Raw-restaurant_cuisines'!B:B),"not specified")</f>
        <v>Mexican</v>
      </c>
      <c r="R250" s="10" t="str">
        <f>_xlfn.XLOOKUP($P250,'Raw-Restauarants'!$A:$A,'Raw-Restauarants'!B:B)</f>
        <v>Restaurant Orizatlan</v>
      </c>
      <c r="S250" s="10" t="str">
        <f>_xlfn.XLOOKUP($P250,'Raw-Restauarants'!$A:$A,'Raw-Restauarants'!$C:$C)</f>
        <v>San Luis Potosi</v>
      </c>
      <c r="T250" s="10">
        <f>IFERROR(_xlfn.XLOOKUP(P250,'Table for cuisine count'!K:K,'Table for cuisine count'!L:L),"not specified")</f>
        <v>1</v>
      </c>
      <c r="U250" s="10" t="str" cm="1">
        <f t="array" ref="U250:Z250">_xlfn.XLOOKUP($P250,'Raw-Restauarants'!$A:$A,'Raw-Restauarants'!$I:$N)</f>
        <v>Wine &amp; Beer</v>
      </c>
      <c r="V250" s="10" t="str">
        <v>No</v>
      </c>
      <c r="W250" s="10" t="str">
        <v>Medium</v>
      </c>
      <c r="X250" s="10" t="str">
        <v>No</v>
      </c>
      <c r="Y250" s="10" t="str">
        <v>Closed</v>
      </c>
      <c r="Z250" s="10" t="str">
        <v>None</v>
      </c>
      <c r="AA250" s="10">
        <v>2</v>
      </c>
      <c r="AB250" s="10">
        <v>2</v>
      </c>
      <c r="AC250" s="10">
        <v>2</v>
      </c>
      <c r="AD250" s="10" t="str" cm="1">
        <f t="array" ref="AD250">_xlfn.IFNA(_xlfn.IFS(AND(AA250=2,AB250=2,AC250=2),W250),"not_highest_rated")</f>
        <v>Medium</v>
      </c>
      <c r="AE250" s="64">
        <f t="shared" si="6"/>
        <v>2</v>
      </c>
    </row>
    <row r="251" spans="1:31" x14ac:dyDescent="0.25">
      <c r="A251" s="63" t="s">
        <v>94</v>
      </c>
      <c r="B251" s="10">
        <f>VLOOKUP(A251,'Table for cuisine count'!$E$2:$F$139,2)</f>
        <v>1</v>
      </c>
      <c r="C251" s="10" t="str" cm="1">
        <f t="array" ref="C251:O251">_xlfn.XLOOKUP($A251,'Raw-consumers'!$A:$A,'Raw-consumers'!B:N)</f>
        <v>San Luis Potosi</v>
      </c>
      <c r="D251" s="10" t="str">
        <v>San Luis Potosi</v>
      </c>
      <c r="E251" s="10" t="str">
        <v>Mexico</v>
      </c>
      <c r="F251" s="10">
        <v>22.168997000000001</v>
      </c>
      <c r="G251" s="10">
        <v>-100.97437600000001</v>
      </c>
      <c r="H251" s="10" t="str">
        <v>No</v>
      </c>
      <c r="I251" s="10" t="str">
        <v>Social Drinker</v>
      </c>
      <c r="J251" s="10" t="str">
        <v>On Foot</v>
      </c>
      <c r="K251" s="10" t="str">
        <v>Single</v>
      </c>
      <c r="L251" s="10" t="str">
        <v>Independent</v>
      </c>
      <c r="M251" s="10">
        <v>82</v>
      </c>
      <c r="N251" s="10" t="str">
        <v>Student</v>
      </c>
      <c r="O251" s="10" t="str">
        <v>Medium</v>
      </c>
      <c r="P251" s="10">
        <v>135085</v>
      </c>
      <c r="Q251" s="10" t="str">
        <f>IFERROR(_xlfn.XLOOKUP('Final Table'!$P251,'Raw-restaurant_cuisines'!A:A,'Raw-restaurant_cuisines'!B:B),"not specified")</f>
        <v>Fast Food</v>
      </c>
      <c r="R251" s="10" t="str">
        <f>_xlfn.XLOOKUP($P251,'Raw-Restauarants'!$A:$A,'Raw-Restauarants'!B:B)</f>
        <v>Tortas Locas Hipocampo</v>
      </c>
      <c r="S251" s="10" t="str">
        <f>_xlfn.XLOOKUP($P251,'Raw-Restauarants'!$A:$A,'Raw-Restauarants'!$C:$C)</f>
        <v>San Luis Potosi</v>
      </c>
      <c r="T251" s="10">
        <f>IFERROR(_xlfn.XLOOKUP(P251,'Table for cuisine count'!K:K,'Table for cuisine count'!L:L),"not specified")</f>
        <v>1</v>
      </c>
      <c r="U251" s="10" t="str" cm="1">
        <f t="array" ref="U251:Z251">_xlfn.XLOOKUP($P251,'Raw-Restauarants'!$A:$A,'Raw-Restauarants'!$I:$N)</f>
        <v>None</v>
      </c>
      <c r="V251" s="10" t="str">
        <v>No</v>
      </c>
      <c r="W251" s="10" t="str">
        <v>Medium</v>
      </c>
      <c r="X251" s="10" t="str">
        <v>No</v>
      </c>
      <c r="Y251" s="10" t="str">
        <v>Closed</v>
      </c>
      <c r="Z251" s="10" t="str">
        <v>Public</v>
      </c>
      <c r="AA251" s="10">
        <v>2</v>
      </c>
      <c r="AB251" s="10">
        <v>2</v>
      </c>
      <c r="AC251" s="10">
        <v>2</v>
      </c>
      <c r="AD251" s="10" t="str" cm="1">
        <f t="array" ref="AD251">_xlfn.IFNA(_xlfn.IFS(AND(AA251=2,AB251=2,AC251=2),W251),"not_highest_rated")</f>
        <v>Medium</v>
      </c>
      <c r="AE251" s="64">
        <f t="shared" si="6"/>
        <v>2</v>
      </c>
    </row>
    <row r="252" spans="1:31" x14ac:dyDescent="0.25">
      <c r="A252" s="63" t="s">
        <v>94</v>
      </c>
      <c r="B252" s="10">
        <f>VLOOKUP(A252,'Table for cuisine count'!$E$2:$F$139,2)</f>
        <v>1</v>
      </c>
      <c r="C252" s="10" t="str" cm="1">
        <f t="array" ref="C252:O252">_xlfn.XLOOKUP($A252,'Raw-consumers'!$A:$A,'Raw-consumers'!B:N)</f>
        <v>San Luis Potosi</v>
      </c>
      <c r="D252" s="10" t="str">
        <v>San Luis Potosi</v>
      </c>
      <c r="E252" s="10" t="str">
        <v>Mexico</v>
      </c>
      <c r="F252" s="10">
        <v>22.168997000000001</v>
      </c>
      <c r="G252" s="10">
        <v>-100.97437600000001</v>
      </c>
      <c r="H252" s="10" t="str">
        <v>No</v>
      </c>
      <c r="I252" s="10" t="str">
        <v>Social Drinker</v>
      </c>
      <c r="J252" s="10" t="str">
        <v>On Foot</v>
      </c>
      <c r="K252" s="10" t="str">
        <v>Single</v>
      </c>
      <c r="L252" s="10" t="str">
        <v>Independent</v>
      </c>
      <c r="M252" s="10">
        <v>82</v>
      </c>
      <c r="N252" s="10" t="str">
        <v>Student</v>
      </c>
      <c r="O252" s="10" t="str">
        <v>Medium</v>
      </c>
      <c r="P252" s="10">
        <v>135052</v>
      </c>
      <c r="Q252" s="10" t="str">
        <f>IFERROR(_xlfn.XLOOKUP('Final Table'!$P252,'Raw-restaurant_cuisines'!A:A,'Raw-restaurant_cuisines'!B:B),"not specified")</f>
        <v>Bar</v>
      </c>
      <c r="R252" s="10" t="str">
        <f>_xlfn.XLOOKUP($P252,'Raw-Restauarants'!$A:$A,'Raw-Restauarants'!B:B)</f>
        <v>La Cantina Restaurante</v>
      </c>
      <c r="S252" s="10" t="str">
        <f>_xlfn.XLOOKUP($P252,'Raw-Restauarants'!$A:$A,'Raw-Restauarants'!$C:$C)</f>
        <v>San Luis Potosi</v>
      </c>
      <c r="T252" s="10">
        <f>IFERROR(_xlfn.XLOOKUP(P252,'Table for cuisine count'!K:K,'Table for cuisine count'!L:L),"not specified")</f>
        <v>2</v>
      </c>
      <c r="U252" s="10" t="str" cm="1">
        <f t="array" ref="U252:Z252">_xlfn.XLOOKUP($P252,'Raw-Restauarants'!$A:$A,'Raw-Restauarants'!$I:$N)</f>
        <v>Full Bar</v>
      </c>
      <c r="V252" s="10" t="str">
        <v>No</v>
      </c>
      <c r="W252" s="10" t="str">
        <v>High</v>
      </c>
      <c r="X252" s="10" t="str">
        <v>No</v>
      </c>
      <c r="Y252" s="10" t="str">
        <v>Closed</v>
      </c>
      <c r="Z252" s="10" t="str">
        <v>None</v>
      </c>
      <c r="AA252" s="10">
        <v>2</v>
      </c>
      <c r="AB252" s="10">
        <v>2</v>
      </c>
      <c r="AC252" s="10">
        <v>2</v>
      </c>
      <c r="AD252" s="10" t="str" cm="1">
        <f t="array" ref="AD252">_xlfn.IFNA(_xlfn.IFS(AND(AA252=2,AB252=2,AC252=2),W252),"not_highest_rated")</f>
        <v>High</v>
      </c>
      <c r="AE252" s="64">
        <f t="shared" si="6"/>
        <v>2</v>
      </c>
    </row>
    <row r="253" spans="1:31" x14ac:dyDescent="0.25">
      <c r="A253" s="63" t="s">
        <v>94</v>
      </c>
      <c r="B253" s="10">
        <f>VLOOKUP(A253,'Table for cuisine count'!$E$2:$F$139,2)</f>
        <v>1</v>
      </c>
      <c r="C253" s="10" t="str" cm="1">
        <f t="array" ref="C253:O253">_xlfn.XLOOKUP($A253,'Raw-consumers'!$A:$A,'Raw-consumers'!B:N)</f>
        <v>San Luis Potosi</v>
      </c>
      <c r="D253" s="10" t="str">
        <v>San Luis Potosi</v>
      </c>
      <c r="E253" s="10" t="str">
        <v>Mexico</v>
      </c>
      <c r="F253" s="10">
        <v>22.168997000000001</v>
      </c>
      <c r="G253" s="10">
        <v>-100.97437600000001</v>
      </c>
      <c r="H253" s="10" t="str">
        <v>No</v>
      </c>
      <c r="I253" s="10" t="str">
        <v>Social Drinker</v>
      </c>
      <c r="J253" s="10" t="str">
        <v>On Foot</v>
      </c>
      <c r="K253" s="10" t="str">
        <v>Single</v>
      </c>
      <c r="L253" s="10" t="str">
        <v>Independent</v>
      </c>
      <c r="M253" s="10">
        <v>82</v>
      </c>
      <c r="N253" s="10" t="str">
        <v>Student</v>
      </c>
      <c r="O253" s="10" t="str">
        <v>Medium</v>
      </c>
      <c r="P253" s="10">
        <v>132825</v>
      </c>
      <c r="Q253" s="10" t="str">
        <f>IFERROR(_xlfn.XLOOKUP('Final Table'!$P253,'Raw-restaurant_cuisines'!A:A,'Raw-restaurant_cuisines'!B:B),"not specified")</f>
        <v>Mexican</v>
      </c>
      <c r="R253" s="10" t="str">
        <f>_xlfn.XLOOKUP($P253,'Raw-Restauarants'!$A:$A,'Raw-Restauarants'!B:B)</f>
        <v>Puesto De Tacos</v>
      </c>
      <c r="S253" s="10" t="str">
        <f>_xlfn.XLOOKUP($P253,'Raw-Restauarants'!$A:$A,'Raw-Restauarants'!$C:$C)</f>
        <v>San Luis Potosi</v>
      </c>
      <c r="T253" s="10">
        <f>IFERROR(_xlfn.XLOOKUP(P253,'Table for cuisine count'!K:K,'Table for cuisine count'!L:L),"not specified")</f>
        <v>1</v>
      </c>
      <c r="U253" s="10" t="str" cm="1">
        <f t="array" ref="U253:Z253">_xlfn.XLOOKUP($P253,'Raw-Restauarants'!$A:$A,'Raw-Restauarants'!$I:$N)</f>
        <v>None</v>
      </c>
      <c r="V253" s="10" t="str">
        <v>No</v>
      </c>
      <c r="W253" s="10" t="str">
        <v>Low</v>
      </c>
      <c r="X253" s="10" t="str">
        <v>No</v>
      </c>
      <c r="Y253" s="10" t="str">
        <v>Open</v>
      </c>
      <c r="Z253" s="10" t="str">
        <v>None</v>
      </c>
      <c r="AA253" s="10">
        <v>2</v>
      </c>
      <c r="AB253" s="10">
        <v>2</v>
      </c>
      <c r="AC253" s="10">
        <v>2</v>
      </c>
      <c r="AD253" s="10" t="str" cm="1">
        <f t="array" ref="AD253">_xlfn.IFNA(_xlfn.IFS(AND(AA253=2,AB253=2,AC253=2),W253),"not_highest_rated")</f>
        <v>Low</v>
      </c>
      <c r="AE253" s="64">
        <f t="shared" si="6"/>
        <v>2</v>
      </c>
    </row>
    <row r="254" spans="1:31" x14ac:dyDescent="0.25">
      <c r="A254" s="63" t="s">
        <v>94</v>
      </c>
      <c r="B254" s="10">
        <f>VLOOKUP(A254,'Table for cuisine count'!$E$2:$F$139,2)</f>
        <v>1</v>
      </c>
      <c r="C254" s="10" t="str" cm="1">
        <f t="array" ref="C254:O254">_xlfn.XLOOKUP($A254,'Raw-consumers'!$A:$A,'Raw-consumers'!B:N)</f>
        <v>San Luis Potosi</v>
      </c>
      <c r="D254" s="10" t="str">
        <v>San Luis Potosi</v>
      </c>
      <c r="E254" s="10" t="str">
        <v>Mexico</v>
      </c>
      <c r="F254" s="10">
        <v>22.168997000000001</v>
      </c>
      <c r="G254" s="10">
        <v>-100.97437600000001</v>
      </c>
      <c r="H254" s="10" t="str">
        <v>No</v>
      </c>
      <c r="I254" s="10" t="str">
        <v>Social Drinker</v>
      </c>
      <c r="J254" s="10" t="str">
        <v>On Foot</v>
      </c>
      <c r="K254" s="10" t="str">
        <v>Single</v>
      </c>
      <c r="L254" s="10" t="str">
        <v>Independent</v>
      </c>
      <c r="M254" s="10">
        <v>82</v>
      </c>
      <c r="N254" s="10" t="str">
        <v>Student</v>
      </c>
      <c r="O254" s="10" t="str">
        <v>Medium</v>
      </c>
      <c r="P254" s="10">
        <v>135051</v>
      </c>
      <c r="Q254" s="10" t="str">
        <f>IFERROR(_xlfn.XLOOKUP('Final Table'!$P254,'Raw-restaurant_cuisines'!A:A,'Raw-restaurant_cuisines'!B:B),"not specified")</f>
        <v>not specified</v>
      </c>
      <c r="R254" s="10" t="str">
        <f>_xlfn.XLOOKUP($P254,'Raw-Restauarants'!$A:$A,'Raw-Restauarants'!B:B)</f>
        <v>Restaurante Versalles</v>
      </c>
      <c r="S254" s="10" t="str">
        <f>_xlfn.XLOOKUP($P254,'Raw-Restauarants'!$A:$A,'Raw-Restauarants'!$C:$C)</f>
        <v>San Luis Potosi</v>
      </c>
      <c r="T254" s="10" t="str">
        <f>IFERROR(_xlfn.XLOOKUP(P254,'Table for cuisine count'!K:K,'Table for cuisine count'!L:L),"not specified")</f>
        <v>not specified</v>
      </c>
      <c r="U254" s="10" t="str" cm="1">
        <f t="array" ref="U254:Z254">_xlfn.XLOOKUP($P254,'Raw-Restauarants'!$A:$A,'Raw-Restauarants'!$I:$N)</f>
        <v>None</v>
      </c>
      <c r="V254" s="10" t="str">
        <v>Smoking Section</v>
      </c>
      <c r="W254" s="10" t="str">
        <v>Low</v>
      </c>
      <c r="X254" s="10" t="str">
        <v>No</v>
      </c>
      <c r="Y254" s="10" t="str">
        <v>Closed</v>
      </c>
      <c r="Z254" s="10" t="str">
        <v>None</v>
      </c>
      <c r="AA254" s="10">
        <v>2</v>
      </c>
      <c r="AB254" s="10">
        <v>2</v>
      </c>
      <c r="AC254" s="10">
        <v>2</v>
      </c>
      <c r="AD254" s="10" t="str" cm="1">
        <f t="array" ref="AD254">_xlfn.IFNA(_xlfn.IFS(AND(AA254=2,AB254=2,AC254=2),W254),"not_highest_rated")</f>
        <v>Low</v>
      </c>
      <c r="AE254" s="64">
        <f t="shared" si="6"/>
        <v>2</v>
      </c>
    </row>
    <row r="255" spans="1:31" x14ac:dyDescent="0.25">
      <c r="A255" s="63" t="s">
        <v>173</v>
      </c>
      <c r="B255" s="10">
        <f>VLOOKUP(A255,'Table for cuisine count'!$E$2:$F$139,2)</f>
        <v>1</v>
      </c>
      <c r="C255" s="10" t="str" cm="1">
        <f t="array" ref="C255:O255">_xlfn.XLOOKUP($A255,'Raw-consumers'!$A:$A,'Raw-consumers'!B:N)</f>
        <v>San Luis Potosi</v>
      </c>
      <c r="D255" s="10" t="str">
        <v>San Luis Potosi</v>
      </c>
      <c r="E255" s="10" t="str">
        <v>Mexico</v>
      </c>
      <c r="F255" s="10">
        <v>22.149654000000002</v>
      </c>
      <c r="G255" s="10">
        <v>-100.99861</v>
      </c>
      <c r="H255" s="10" t="str">
        <v>No</v>
      </c>
      <c r="I255" s="10" t="str">
        <v>Casual Drinker</v>
      </c>
      <c r="J255" s="10" t="str">
        <v>Public</v>
      </c>
      <c r="K255" s="10" t="str">
        <v>Single</v>
      </c>
      <c r="L255" s="10" t="str">
        <v>Independent</v>
      </c>
      <c r="M255" s="10">
        <v>21</v>
      </c>
      <c r="N255" s="10" t="str">
        <v>Student</v>
      </c>
      <c r="O255" s="10" t="str">
        <v>Medium</v>
      </c>
      <c r="P255" s="10">
        <v>135047</v>
      </c>
      <c r="Q255" s="10" t="str">
        <f>IFERROR(_xlfn.XLOOKUP('Final Table'!$P255,'Raw-restaurant_cuisines'!A:A,'Raw-restaurant_cuisines'!B:B),"not specified")</f>
        <v>not specified</v>
      </c>
      <c r="R255" s="10" t="str">
        <f>_xlfn.XLOOKUP($P255,'Raw-Restauarants'!$A:$A,'Raw-Restauarants'!B:B)</f>
        <v>Restaurante Casa De Las Flores</v>
      </c>
      <c r="S255" s="10" t="str">
        <f>_xlfn.XLOOKUP($P255,'Raw-Restauarants'!$A:$A,'Raw-Restauarants'!$C:$C)</f>
        <v>San Luis Potosi</v>
      </c>
      <c r="T255" s="10" t="str">
        <f>IFERROR(_xlfn.XLOOKUP(P255,'Table for cuisine count'!K:K,'Table for cuisine count'!L:L),"not specified")</f>
        <v>not specified</v>
      </c>
      <c r="U255" s="10" t="str" cm="1">
        <f t="array" ref="U255:Z255">_xlfn.XLOOKUP($P255,'Raw-Restauarants'!$A:$A,'Raw-Restauarants'!$I:$N)</f>
        <v>Wine &amp; Beer</v>
      </c>
      <c r="V255" s="10" t="str">
        <v>Smoking Section</v>
      </c>
      <c r="W255" s="10" t="str">
        <v>High</v>
      </c>
      <c r="X255" s="10" t="str">
        <v>No</v>
      </c>
      <c r="Y255" s="10" t="str">
        <v>Closed</v>
      </c>
      <c r="Z255" s="10" t="str">
        <v>Yes</v>
      </c>
      <c r="AA255" s="10">
        <v>1</v>
      </c>
      <c r="AB255" s="10">
        <v>1</v>
      </c>
      <c r="AC255" s="10">
        <v>1</v>
      </c>
      <c r="AD255" s="10" t="str" cm="1">
        <f t="array" ref="AD255">_xlfn.IFNA(_xlfn.IFS(AND(AA255=2,AB255=2,AC255=2),W255),"not_highest_rated")</f>
        <v>not_highest_rated</v>
      </c>
      <c r="AE255" s="64">
        <f t="shared" si="6"/>
        <v>2</v>
      </c>
    </row>
    <row r="256" spans="1:31" x14ac:dyDescent="0.25">
      <c r="A256" s="63" t="s">
        <v>173</v>
      </c>
      <c r="B256" s="10">
        <f>VLOOKUP(A256,'Table for cuisine count'!$E$2:$F$139,2)</f>
        <v>1</v>
      </c>
      <c r="C256" s="10" t="str" cm="1">
        <f t="array" ref="C256:O256">_xlfn.XLOOKUP($A256,'Raw-consumers'!$A:$A,'Raw-consumers'!B:N)</f>
        <v>San Luis Potosi</v>
      </c>
      <c r="D256" s="10" t="str">
        <v>San Luis Potosi</v>
      </c>
      <c r="E256" s="10" t="str">
        <v>Mexico</v>
      </c>
      <c r="F256" s="10">
        <v>22.149654000000002</v>
      </c>
      <c r="G256" s="10">
        <v>-100.99861</v>
      </c>
      <c r="H256" s="10" t="str">
        <v>No</v>
      </c>
      <c r="I256" s="10" t="str">
        <v>Casual Drinker</v>
      </c>
      <c r="J256" s="10" t="str">
        <v>Public</v>
      </c>
      <c r="K256" s="10" t="str">
        <v>Single</v>
      </c>
      <c r="L256" s="10" t="str">
        <v>Independent</v>
      </c>
      <c r="M256" s="10">
        <v>21</v>
      </c>
      <c r="N256" s="10" t="str">
        <v>Student</v>
      </c>
      <c r="O256" s="10" t="str">
        <v>Medium</v>
      </c>
      <c r="P256" s="10">
        <v>135026</v>
      </c>
      <c r="Q256" s="10" t="str">
        <f>IFERROR(_xlfn.XLOOKUP('Final Table'!$P256,'Raw-restaurant_cuisines'!A:A,'Raw-restaurant_cuisines'!B:B),"not specified")</f>
        <v>Bar</v>
      </c>
      <c r="R256" s="10" t="str">
        <f>_xlfn.XLOOKUP($P256,'Raw-Restauarants'!$A:$A,'Raw-Restauarants'!B:B)</f>
        <v>La Cantina</v>
      </c>
      <c r="S256" s="10" t="str">
        <f>_xlfn.XLOOKUP($P256,'Raw-Restauarants'!$A:$A,'Raw-Restauarants'!$C:$C)</f>
        <v>San Luis Potosi</v>
      </c>
      <c r="T256" s="10">
        <f>IFERROR(_xlfn.XLOOKUP(P256,'Table for cuisine count'!K:K,'Table for cuisine count'!L:L),"not specified")</f>
        <v>2</v>
      </c>
      <c r="U256" s="10" t="str" cm="1">
        <f t="array" ref="U256:Z256">_xlfn.XLOOKUP($P256,'Raw-Restauarants'!$A:$A,'Raw-Restauarants'!$I:$N)</f>
        <v>Full Bar</v>
      </c>
      <c r="V256" s="10" t="str">
        <v>No</v>
      </c>
      <c r="W256" s="10" t="str">
        <v>High</v>
      </c>
      <c r="X256" s="10" t="str">
        <v>No</v>
      </c>
      <c r="Y256" s="10" t="str">
        <v>Closed</v>
      </c>
      <c r="Z256" s="10" t="str">
        <v>None</v>
      </c>
      <c r="AA256" s="10">
        <v>0</v>
      </c>
      <c r="AB256" s="10">
        <v>0</v>
      </c>
      <c r="AC256" s="10">
        <v>0</v>
      </c>
      <c r="AD256" s="10" t="str" cm="1">
        <f t="array" ref="AD256">_xlfn.IFNA(_xlfn.IFS(AND(AA256=2,AB256=2,AC256=2),W256),"not_highest_rated")</f>
        <v>not_highest_rated</v>
      </c>
      <c r="AE256" s="64">
        <f t="shared" si="6"/>
        <v>2</v>
      </c>
    </row>
    <row r="257" spans="1:31" x14ac:dyDescent="0.25">
      <c r="A257" s="63" t="s">
        <v>173</v>
      </c>
      <c r="B257" s="10">
        <f>VLOOKUP(A257,'Table for cuisine count'!$E$2:$F$139,2)</f>
        <v>1</v>
      </c>
      <c r="C257" s="10" t="str" cm="1">
        <f t="array" ref="C257:O257">_xlfn.XLOOKUP($A257,'Raw-consumers'!$A:$A,'Raw-consumers'!B:N)</f>
        <v>San Luis Potosi</v>
      </c>
      <c r="D257" s="10" t="str">
        <v>San Luis Potosi</v>
      </c>
      <c r="E257" s="10" t="str">
        <v>Mexico</v>
      </c>
      <c r="F257" s="10">
        <v>22.149654000000002</v>
      </c>
      <c r="G257" s="10">
        <v>-100.99861</v>
      </c>
      <c r="H257" s="10" t="str">
        <v>No</v>
      </c>
      <c r="I257" s="10" t="str">
        <v>Casual Drinker</v>
      </c>
      <c r="J257" s="10" t="str">
        <v>Public</v>
      </c>
      <c r="K257" s="10" t="str">
        <v>Single</v>
      </c>
      <c r="L257" s="10" t="str">
        <v>Independent</v>
      </c>
      <c r="M257" s="10">
        <v>21</v>
      </c>
      <c r="N257" s="10" t="str">
        <v>Student</v>
      </c>
      <c r="O257" s="10" t="str">
        <v>Medium</v>
      </c>
      <c r="P257" s="10">
        <v>135044</v>
      </c>
      <c r="Q257" s="10" t="str">
        <f>IFERROR(_xlfn.XLOOKUP('Final Table'!$P257,'Raw-restaurant_cuisines'!A:A,'Raw-restaurant_cuisines'!B:B),"not specified")</f>
        <v>Chinese</v>
      </c>
      <c r="R257" s="10" t="str">
        <f>_xlfn.XLOOKUP($P257,'Raw-Restauarants'!$A:$A,'Raw-Restauarants'!B:B)</f>
        <v>Restaurant Wu Zhuo Yi</v>
      </c>
      <c r="S257" s="10" t="str">
        <f>_xlfn.XLOOKUP($P257,'Raw-Restauarants'!$A:$A,'Raw-Restauarants'!$C:$C)</f>
        <v>San Luis Potosi</v>
      </c>
      <c r="T257" s="10">
        <f>IFERROR(_xlfn.XLOOKUP(P257,'Table for cuisine count'!K:K,'Table for cuisine count'!L:L),"not specified")</f>
        <v>1</v>
      </c>
      <c r="U257" s="10" t="str" cm="1">
        <f t="array" ref="U257:Z257">_xlfn.XLOOKUP($P257,'Raw-Restauarants'!$A:$A,'Raw-Restauarants'!$I:$N)</f>
        <v>None</v>
      </c>
      <c r="V257" s="10" t="str">
        <v>No</v>
      </c>
      <c r="W257" s="10" t="str">
        <v>Medium</v>
      </c>
      <c r="X257" s="10" t="str">
        <v>No</v>
      </c>
      <c r="Y257" s="10" t="str">
        <v>Closed</v>
      </c>
      <c r="Z257" s="10" t="str">
        <v>None</v>
      </c>
      <c r="AA257" s="10">
        <v>1</v>
      </c>
      <c r="AB257" s="10">
        <v>1</v>
      </c>
      <c r="AC257" s="10">
        <v>1</v>
      </c>
      <c r="AD257" s="10" t="str" cm="1">
        <f t="array" ref="AD257">_xlfn.IFNA(_xlfn.IFS(AND(AA257=2,AB257=2,AC257=2),W257),"not_highest_rated")</f>
        <v>not_highest_rated</v>
      </c>
      <c r="AE257" s="64">
        <f t="shared" si="6"/>
        <v>2</v>
      </c>
    </row>
    <row r="258" spans="1:31" x14ac:dyDescent="0.25">
      <c r="A258" s="63" t="s">
        <v>173</v>
      </c>
      <c r="B258" s="10">
        <f>VLOOKUP(A258,'Table for cuisine count'!$E$2:$F$139,2)</f>
        <v>1</v>
      </c>
      <c r="C258" s="10" t="str" cm="1">
        <f t="array" ref="C258:O258">_xlfn.XLOOKUP($A258,'Raw-consumers'!$A:$A,'Raw-consumers'!B:N)</f>
        <v>San Luis Potosi</v>
      </c>
      <c r="D258" s="10" t="str">
        <v>San Luis Potosi</v>
      </c>
      <c r="E258" s="10" t="str">
        <v>Mexico</v>
      </c>
      <c r="F258" s="10">
        <v>22.149654000000002</v>
      </c>
      <c r="G258" s="10">
        <v>-100.99861</v>
      </c>
      <c r="H258" s="10" t="str">
        <v>No</v>
      </c>
      <c r="I258" s="10" t="str">
        <v>Casual Drinker</v>
      </c>
      <c r="J258" s="10" t="str">
        <v>Public</v>
      </c>
      <c r="K258" s="10" t="str">
        <v>Single</v>
      </c>
      <c r="L258" s="10" t="str">
        <v>Independent</v>
      </c>
      <c r="M258" s="10">
        <v>21</v>
      </c>
      <c r="N258" s="10" t="str">
        <v>Student</v>
      </c>
      <c r="O258" s="10" t="str">
        <v>Medium</v>
      </c>
      <c r="P258" s="10">
        <v>132825</v>
      </c>
      <c r="Q258" s="10" t="str">
        <f>IFERROR(_xlfn.XLOOKUP('Final Table'!$P258,'Raw-restaurant_cuisines'!A:A,'Raw-restaurant_cuisines'!B:B),"not specified")</f>
        <v>Mexican</v>
      </c>
      <c r="R258" s="10" t="str">
        <f>_xlfn.XLOOKUP($P258,'Raw-Restauarants'!$A:$A,'Raw-Restauarants'!B:B)</f>
        <v>Puesto De Tacos</v>
      </c>
      <c r="S258" s="10" t="str">
        <f>_xlfn.XLOOKUP($P258,'Raw-Restauarants'!$A:$A,'Raw-Restauarants'!$C:$C)</f>
        <v>San Luis Potosi</v>
      </c>
      <c r="T258" s="10">
        <f>IFERROR(_xlfn.XLOOKUP(P258,'Table for cuisine count'!K:K,'Table for cuisine count'!L:L),"not specified")</f>
        <v>1</v>
      </c>
      <c r="U258" s="10" t="str" cm="1">
        <f t="array" ref="U258:Z258">_xlfn.XLOOKUP($P258,'Raw-Restauarants'!$A:$A,'Raw-Restauarants'!$I:$N)</f>
        <v>None</v>
      </c>
      <c r="V258" s="10" t="str">
        <v>No</v>
      </c>
      <c r="W258" s="10" t="str">
        <v>Low</v>
      </c>
      <c r="X258" s="10" t="str">
        <v>No</v>
      </c>
      <c r="Y258" s="10" t="str">
        <v>Open</v>
      </c>
      <c r="Z258" s="10" t="str">
        <v>None</v>
      </c>
      <c r="AA258" s="10">
        <v>1</v>
      </c>
      <c r="AB258" s="10">
        <v>2</v>
      </c>
      <c r="AC258" s="10">
        <v>1</v>
      </c>
      <c r="AD258" s="10" t="str" cm="1">
        <f t="array" ref="AD258">_xlfn.IFNA(_xlfn.IFS(AND(AA258=2,AB258=2,AC258=2),W258),"not_highest_rated")</f>
        <v>not_highest_rated</v>
      </c>
      <c r="AE258" s="64">
        <f t="shared" si="6"/>
        <v>2</v>
      </c>
    </row>
    <row r="259" spans="1:31" x14ac:dyDescent="0.25">
      <c r="A259" s="63" t="s">
        <v>173</v>
      </c>
      <c r="B259" s="10">
        <f>VLOOKUP(A259,'Table for cuisine count'!$E$2:$F$139,2)</f>
        <v>1</v>
      </c>
      <c r="C259" s="10" t="str" cm="1">
        <f t="array" ref="C259:O259">_xlfn.XLOOKUP($A259,'Raw-consumers'!$A:$A,'Raw-consumers'!B:N)</f>
        <v>San Luis Potosi</v>
      </c>
      <c r="D259" s="10" t="str">
        <v>San Luis Potosi</v>
      </c>
      <c r="E259" s="10" t="str">
        <v>Mexico</v>
      </c>
      <c r="F259" s="10">
        <v>22.149654000000002</v>
      </c>
      <c r="G259" s="10">
        <v>-100.99861</v>
      </c>
      <c r="H259" s="10" t="str">
        <v>No</v>
      </c>
      <c r="I259" s="10" t="str">
        <v>Casual Drinker</v>
      </c>
      <c r="J259" s="10" t="str">
        <v>Public</v>
      </c>
      <c r="K259" s="10" t="str">
        <v>Single</v>
      </c>
      <c r="L259" s="10" t="str">
        <v>Independent</v>
      </c>
      <c r="M259" s="10">
        <v>21</v>
      </c>
      <c r="N259" s="10" t="str">
        <v>Student</v>
      </c>
      <c r="O259" s="10" t="str">
        <v>Medium</v>
      </c>
      <c r="P259" s="10">
        <v>135059</v>
      </c>
      <c r="Q259" s="10" t="str">
        <f>IFERROR(_xlfn.XLOOKUP('Final Table'!$P259,'Raw-restaurant_cuisines'!A:A,'Raw-restaurant_cuisines'!B:B),"not specified")</f>
        <v>Bar</v>
      </c>
      <c r="R259" s="10" t="str">
        <f>_xlfn.XLOOKUP($P259,'Raw-Restauarants'!$A:$A,'Raw-Restauarants'!B:B)</f>
        <v>Restaurant Bar Hacienda Los Martinez</v>
      </c>
      <c r="S259" s="10" t="str">
        <f>_xlfn.XLOOKUP($P259,'Raw-Restauarants'!$A:$A,'Raw-Restauarants'!$C:$C)</f>
        <v>San Luis Potosi</v>
      </c>
      <c r="T259" s="10">
        <f>IFERROR(_xlfn.XLOOKUP(P259,'Table for cuisine count'!K:K,'Table for cuisine count'!L:L),"not specified")</f>
        <v>1</v>
      </c>
      <c r="U259" s="10" t="str" cm="1">
        <f t="array" ref="U259:Z259">_xlfn.XLOOKUP($P259,'Raw-Restauarants'!$A:$A,'Raw-Restauarants'!$I:$N)</f>
        <v>Wine &amp; Beer</v>
      </c>
      <c r="V259" s="10" t="str">
        <v>Smoking Section</v>
      </c>
      <c r="W259" s="10" t="str">
        <v>Medium</v>
      </c>
      <c r="X259" s="10" t="str">
        <v>No</v>
      </c>
      <c r="Y259" s="10" t="str">
        <v>Closed</v>
      </c>
      <c r="Z259" s="10" t="str">
        <v>Yes</v>
      </c>
      <c r="AA259" s="10">
        <v>2</v>
      </c>
      <c r="AB259" s="10">
        <v>1</v>
      </c>
      <c r="AC259" s="10">
        <v>0</v>
      </c>
      <c r="AD259" s="10" t="str" cm="1">
        <f t="array" ref="AD259">_xlfn.IFNA(_xlfn.IFS(AND(AA259=2,AB259=2,AC259=2),W259),"not_highest_rated")</f>
        <v>not_highest_rated</v>
      </c>
      <c r="AE259" s="64">
        <f t="shared" si="6"/>
        <v>2</v>
      </c>
    </row>
    <row r="260" spans="1:31" x14ac:dyDescent="0.25">
      <c r="A260" s="63" t="s">
        <v>173</v>
      </c>
      <c r="B260" s="10">
        <f>VLOOKUP(A260,'Table for cuisine count'!$E$2:$F$139,2)</f>
        <v>1</v>
      </c>
      <c r="C260" s="10" t="str" cm="1">
        <f t="array" ref="C260:O260">_xlfn.XLOOKUP($A260,'Raw-consumers'!$A:$A,'Raw-consumers'!B:N)</f>
        <v>San Luis Potosi</v>
      </c>
      <c r="D260" s="10" t="str">
        <v>San Luis Potosi</v>
      </c>
      <c r="E260" s="10" t="str">
        <v>Mexico</v>
      </c>
      <c r="F260" s="10">
        <v>22.149654000000002</v>
      </c>
      <c r="G260" s="10">
        <v>-100.99861</v>
      </c>
      <c r="H260" s="10" t="str">
        <v>No</v>
      </c>
      <c r="I260" s="10" t="str">
        <v>Casual Drinker</v>
      </c>
      <c r="J260" s="10" t="str">
        <v>Public</v>
      </c>
      <c r="K260" s="10" t="str">
        <v>Single</v>
      </c>
      <c r="L260" s="10" t="str">
        <v>Independent</v>
      </c>
      <c r="M260" s="10">
        <v>21</v>
      </c>
      <c r="N260" s="10" t="str">
        <v>Student</v>
      </c>
      <c r="O260" s="10" t="str">
        <v>Medium</v>
      </c>
      <c r="P260" s="10">
        <v>135065</v>
      </c>
      <c r="Q260" s="10" t="str">
        <f>IFERROR(_xlfn.XLOOKUP('Final Table'!$P260,'Raw-restaurant_cuisines'!A:A,'Raw-restaurant_cuisines'!B:B),"not specified")</f>
        <v>not specified</v>
      </c>
      <c r="R260" s="10" t="str">
        <f>_xlfn.XLOOKUP($P260,'Raw-Restauarants'!$A:$A,'Raw-Restauarants'!B:B)</f>
        <v>El Angel Restaurante</v>
      </c>
      <c r="S260" s="10" t="str">
        <f>_xlfn.XLOOKUP($P260,'Raw-Restauarants'!$A:$A,'Raw-Restauarants'!$C:$C)</f>
        <v>San Luis Potosi</v>
      </c>
      <c r="T260" s="10" t="str">
        <f>IFERROR(_xlfn.XLOOKUP(P260,'Table for cuisine count'!K:K,'Table for cuisine count'!L:L),"not specified")</f>
        <v>not specified</v>
      </c>
      <c r="U260" s="10" t="str" cm="1">
        <f t="array" ref="U260:Z260">_xlfn.XLOOKUP($P260,'Raw-Restauarants'!$A:$A,'Raw-Restauarants'!$I:$N)</f>
        <v>Wine &amp; Beer</v>
      </c>
      <c r="V260" s="10" t="str">
        <v>Smoking Section</v>
      </c>
      <c r="W260" s="10" t="str">
        <v>High</v>
      </c>
      <c r="X260" s="10" t="str">
        <v>No</v>
      </c>
      <c r="Y260" s="10" t="str">
        <v>Closed</v>
      </c>
      <c r="Z260" s="10" t="str">
        <v>None</v>
      </c>
      <c r="AA260" s="10">
        <v>2</v>
      </c>
      <c r="AB260" s="10">
        <v>2</v>
      </c>
      <c r="AC260" s="10">
        <v>2</v>
      </c>
      <c r="AD260" s="10" t="str" cm="1">
        <f t="array" ref="AD260">_xlfn.IFNA(_xlfn.IFS(AND(AA260=2,AB260=2,AC260=2),W260),"not_highest_rated")</f>
        <v>High</v>
      </c>
      <c r="AE260" s="64">
        <f t="shared" si="6"/>
        <v>2</v>
      </c>
    </row>
    <row r="261" spans="1:31" x14ac:dyDescent="0.25">
      <c r="A261" s="63" t="s">
        <v>173</v>
      </c>
      <c r="B261" s="10">
        <f>VLOOKUP(A261,'Table for cuisine count'!$E$2:$F$139,2)</f>
        <v>1</v>
      </c>
      <c r="C261" s="10" t="str" cm="1">
        <f t="array" ref="C261:O261">_xlfn.XLOOKUP($A261,'Raw-consumers'!$A:$A,'Raw-consumers'!B:N)</f>
        <v>San Luis Potosi</v>
      </c>
      <c r="D261" s="10" t="str">
        <v>San Luis Potosi</v>
      </c>
      <c r="E261" s="10" t="str">
        <v>Mexico</v>
      </c>
      <c r="F261" s="10">
        <v>22.149654000000002</v>
      </c>
      <c r="G261" s="10">
        <v>-100.99861</v>
      </c>
      <c r="H261" s="10" t="str">
        <v>No</v>
      </c>
      <c r="I261" s="10" t="str">
        <v>Casual Drinker</v>
      </c>
      <c r="J261" s="10" t="str">
        <v>Public</v>
      </c>
      <c r="K261" s="10" t="str">
        <v>Single</v>
      </c>
      <c r="L261" s="10" t="str">
        <v>Independent</v>
      </c>
      <c r="M261" s="10">
        <v>21</v>
      </c>
      <c r="N261" s="10" t="str">
        <v>Student</v>
      </c>
      <c r="O261" s="10" t="str">
        <v>Medium</v>
      </c>
      <c r="P261" s="10">
        <v>135046</v>
      </c>
      <c r="Q261" s="10" t="str">
        <f>IFERROR(_xlfn.XLOOKUP('Final Table'!$P261,'Raw-restaurant_cuisines'!A:A,'Raw-restaurant_cuisines'!B:B),"not specified")</f>
        <v>Fast Food</v>
      </c>
      <c r="R261" s="10" t="str">
        <f>_xlfn.XLOOKUP($P261,'Raw-Restauarants'!$A:$A,'Raw-Restauarants'!B:B)</f>
        <v>Restaurante El Reyecito</v>
      </c>
      <c r="S261" s="10" t="str">
        <f>_xlfn.XLOOKUP($P261,'Raw-Restauarants'!$A:$A,'Raw-Restauarants'!$C:$C)</f>
        <v>San Luis Potosi</v>
      </c>
      <c r="T261" s="10">
        <f>IFERROR(_xlfn.XLOOKUP(P261,'Table for cuisine count'!K:K,'Table for cuisine count'!L:L),"not specified")</f>
        <v>1</v>
      </c>
      <c r="U261" s="10" t="str" cm="1">
        <f t="array" ref="U261:Z261">_xlfn.XLOOKUP($P261,'Raw-Restauarants'!$A:$A,'Raw-Restauarants'!$I:$N)</f>
        <v>None</v>
      </c>
      <c r="V261" s="10" t="str">
        <v>No</v>
      </c>
      <c r="W261" s="10" t="str">
        <v>Medium</v>
      </c>
      <c r="X261" s="10" t="str">
        <v>No</v>
      </c>
      <c r="Y261" s="10" t="str">
        <v>Closed</v>
      </c>
      <c r="Z261" s="10" t="str">
        <v>Yes</v>
      </c>
      <c r="AA261" s="10">
        <v>2</v>
      </c>
      <c r="AB261" s="10">
        <v>1</v>
      </c>
      <c r="AC261" s="10">
        <v>1</v>
      </c>
      <c r="AD261" s="10" t="str" cm="1">
        <f t="array" ref="AD261">_xlfn.IFNA(_xlfn.IFS(AND(AA261=2,AB261=2,AC261=2),W261),"not_highest_rated")</f>
        <v>not_highest_rated</v>
      </c>
      <c r="AE261" s="64">
        <f t="shared" si="6"/>
        <v>2</v>
      </c>
    </row>
    <row r="262" spans="1:31" x14ac:dyDescent="0.25">
      <c r="A262" s="63" t="s">
        <v>173</v>
      </c>
      <c r="B262" s="10">
        <f>VLOOKUP(A262,'Table for cuisine count'!$E$2:$F$139,2)</f>
        <v>1</v>
      </c>
      <c r="C262" s="10" t="str" cm="1">
        <f t="array" ref="C262:O262">_xlfn.XLOOKUP($A262,'Raw-consumers'!$A:$A,'Raw-consumers'!B:N)</f>
        <v>San Luis Potosi</v>
      </c>
      <c r="D262" s="10" t="str">
        <v>San Luis Potosi</v>
      </c>
      <c r="E262" s="10" t="str">
        <v>Mexico</v>
      </c>
      <c r="F262" s="10">
        <v>22.149654000000002</v>
      </c>
      <c r="G262" s="10">
        <v>-100.99861</v>
      </c>
      <c r="H262" s="10" t="str">
        <v>No</v>
      </c>
      <c r="I262" s="10" t="str">
        <v>Casual Drinker</v>
      </c>
      <c r="J262" s="10" t="str">
        <v>Public</v>
      </c>
      <c r="K262" s="10" t="str">
        <v>Single</v>
      </c>
      <c r="L262" s="10" t="str">
        <v>Independent</v>
      </c>
      <c r="M262" s="10">
        <v>21</v>
      </c>
      <c r="N262" s="10" t="str">
        <v>Student</v>
      </c>
      <c r="O262" s="10" t="str">
        <v>Medium</v>
      </c>
      <c r="P262" s="10">
        <v>135085</v>
      </c>
      <c r="Q262" s="10" t="str">
        <f>IFERROR(_xlfn.XLOOKUP('Final Table'!$P262,'Raw-restaurant_cuisines'!A:A,'Raw-restaurant_cuisines'!B:B),"not specified")</f>
        <v>Fast Food</v>
      </c>
      <c r="R262" s="10" t="str">
        <f>_xlfn.XLOOKUP($P262,'Raw-Restauarants'!$A:$A,'Raw-Restauarants'!B:B)</f>
        <v>Tortas Locas Hipocampo</v>
      </c>
      <c r="S262" s="10" t="str">
        <f>_xlfn.XLOOKUP($P262,'Raw-Restauarants'!$A:$A,'Raw-Restauarants'!$C:$C)</f>
        <v>San Luis Potosi</v>
      </c>
      <c r="T262" s="10">
        <f>IFERROR(_xlfn.XLOOKUP(P262,'Table for cuisine count'!K:K,'Table for cuisine count'!L:L),"not specified")</f>
        <v>1</v>
      </c>
      <c r="U262" s="10" t="str" cm="1">
        <f t="array" ref="U262:Z262">_xlfn.XLOOKUP($P262,'Raw-Restauarants'!$A:$A,'Raw-Restauarants'!$I:$N)</f>
        <v>None</v>
      </c>
      <c r="V262" s="10" t="str">
        <v>No</v>
      </c>
      <c r="W262" s="10" t="str">
        <v>Medium</v>
      </c>
      <c r="X262" s="10" t="str">
        <v>No</v>
      </c>
      <c r="Y262" s="10" t="str">
        <v>Closed</v>
      </c>
      <c r="Z262" s="10" t="str">
        <v>Public</v>
      </c>
      <c r="AA262" s="10">
        <v>2</v>
      </c>
      <c r="AB262" s="10">
        <v>1</v>
      </c>
      <c r="AC262" s="10">
        <v>2</v>
      </c>
      <c r="AD262" s="10" t="str" cm="1">
        <f t="array" ref="AD262">_xlfn.IFNA(_xlfn.IFS(AND(AA262=2,AB262=2,AC262=2),W262),"not_highest_rated")</f>
        <v>not_highest_rated</v>
      </c>
      <c r="AE262" s="64">
        <f t="shared" ref="AE262:AE325" si="7">IF(AND(N262="Student",O262="Low"),1,IF(AND(N262="Student",O262="Medium"),2,IF(AND(N262="Student",O262="High"),3,IF(AND(N262="Unemployed",O262="Low"),4,IF(AND(N262="Unemployed",O262="Medium"),5,IF(AND(N262="Unemployed",O262="High"),6,IF(AND(N262="Employed",O262="Low"),7,IF(AND(N262="Employed",O262="Medium"),8,IF(AND(N262="Employed",O262="High"),9,"others")))))))))</f>
        <v>2</v>
      </c>
    </row>
    <row r="263" spans="1:31" x14ac:dyDescent="0.25">
      <c r="A263" s="63" t="s">
        <v>173</v>
      </c>
      <c r="B263" s="10">
        <f>VLOOKUP(A263,'Table for cuisine count'!$E$2:$F$139,2)</f>
        <v>1</v>
      </c>
      <c r="C263" s="10" t="str" cm="1">
        <f t="array" ref="C263:O263">_xlfn.XLOOKUP($A263,'Raw-consumers'!$A:$A,'Raw-consumers'!B:N)</f>
        <v>San Luis Potosi</v>
      </c>
      <c r="D263" s="10" t="str">
        <v>San Luis Potosi</v>
      </c>
      <c r="E263" s="10" t="str">
        <v>Mexico</v>
      </c>
      <c r="F263" s="10">
        <v>22.149654000000002</v>
      </c>
      <c r="G263" s="10">
        <v>-100.99861</v>
      </c>
      <c r="H263" s="10" t="str">
        <v>No</v>
      </c>
      <c r="I263" s="10" t="str">
        <v>Casual Drinker</v>
      </c>
      <c r="J263" s="10" t="str">
        <v>Public</v>
      </c>
      <c r="K263" s="10" t="str">
        <v>Single</v>
      </c>
      <c r="L263" s="10" t="str">
        <v>Independent</v>
      </c>
      <c r="M263" s="10">
        <v>21</v>
      </c>
      <c r="N263" s="10" t="str">
        <v>Student</v>
      </c>
      <c r="O263" s="10" t="str">
        <v>Medium</v>
      </c>
      <c r="P263" s="10">
        <v>135079</v>
      </c>
      <c r="Q263" s="10" t="str">
        <f>IFERROR(_xlfn.XLOOKUP('Final Table'!$P263,'Raw-restaurant_cuisines'!A:A,'Raw-restaurant_cuisines'!B:B),"not specified")</f>
        <v>Chinese</v>
      </c>
      <c r="R263" s="10" t="str">
        <f>_xlfn.XLOOKUP($P263,'Raw-Restauarants'!$A:$A,'Raw-Restauarants'!B:B)</f>
        <v>Koye Sushi</v>
      </c>
      <c r="S263" s="10" t="str">
        <f>_xlfn.XLOOKUP($P263,'Raw-Restauarants'!$A:$A,'Raw-Restauarants'!$C:$C)</f>
        <v>San Luis Potosi</v>
      </c>
      <c r="T263" s="10">
        <f>IFERROR(_xlfn.XLOOKUP(P263,'Table for cuisine count'!K:K,'Table for cuisine count'!L:L),"not specified")</f>
        <v>1</v>
      </c>
      <c r="U263" s="10" t="str" cm="1">
        <f t="array" ref="U263:Z263">_xlfn.XLOOKUP($P263,'Raw-Restauarants'!$A:$A,'Raw-Restauarants'!$I:$N)</f>
        <v>None</v>
      </c>
      <c r="V263" s="10" t="str">
        <v>No</v>
      </c>
      <c r="W263" s="10" t="str">
        <v>High</v>
      </c>
      <c r="X263" s="10" t="str">
        <v>No</v>
      </c>
      <c r="Y263" s="10" t="str">
        <v>Closed</v>
      </c>
      <c r="Z263" s="10" t="str">
        <v>None</v>
      </c>
      <c r="AA263" s="10">
        <v>1</v>
      </c>
      <c r="AB263" s="10">
        <v>1</v>
      </c>
      <c r="AC263" s="10">
        <v>2</v>
      </c>
      <c r="AD263" s="10" t="str" cm="1">
        <f t="array" ref="AD263">_xlfn.IFNA(_xlfn.IFS(AND(AA263=2,AB263=2,AC263=2),W263),"not_highest_rated")</f>
        <v>not_highest_rated</v>
      </c>
      <c r="AE263" s="64">
        <f t="shared" si="7"/>
        <v>2</v>
      </c>
    </row>
    <row r="264" spans="1:31" x14ac:dyDescent="0.25">
      <c r="A264" s="63" t="s">
        <v>173</v>
      </c>
      <c r="B264" s="10">
        <f>VLOOKUP(A264,'Table for cuisine count'!$E$2:$F$139,2)</f>
        <v>1</v>
      </c>
      <c r="C264" s="10" t="str" cm="1">
        <f t="array" ref="C264:O264">_xlfn.XLOOKUP($A264,'Raw-consumers'!$A:$A,'Raw-consumers'!B:N)</f>
        <v>San Luis Potosi</v>
      </c>
      <c r="D264" s="10" t="str">
        <v>San Luis Potosi</v>
      </c>
      <c r="E264" s="10" t="str">
        <v>Mexico</v>
      </c>
      <c r="F264" s="10">
        <v>22.149654000000002</v>
      </c>
      <c r="G264" s="10">
        <v>-100.99861</v>
      </c>
      <c r="H264" s="10" t="str">
        <v>No</v>
      </c>
      <c r="I264" s="10" t="str">
        <v>Casual Drinker</v>
      </c>
      <c r="J264" s="10" t="str">
        <v>Public</v>
      </c>
      <c r="K264" s="10" t="str">
        <v>Single</v>
      </c>
      <c r="L264" s="10" t="str">
        <v>Independent</v>
      </c>
      <c r="M264" s="10">
        <v>21</v>
      </c>
      <c r="N264" s="10" t="str">
        <v>Student</v>
      </c>
      <c r="O264" s="10" t="str">
        <v>Medium</v>
      </c>
      <c r="P264" s="10">
        <v>135055</v>
      </c>
      <c r="Q264" s="10" t="str">
        <f>IFERROR(_xlfn.XLOOKUP('Final Table'!$P264,'Raw-restaurant_cuisines'!A:A,'Raw-restaurant_cuisines'!B:B),"not specified")</f>
        <v>Mexican</v>
      </c>
      <c r="R264" s="10" t="str">
        <f>_xlfn.XLOOKUP($P264,'Raw-Restauarants'!$A:$A,'Raw-Restauarants'!B:B)</f>
        <v>La Cochinita Pibil Restaurante Yucateco</v>
      </c>
      <c r="S264" s="10" t="str">
        <f>_xlfn.XLOOKUP($P264,'Raw-Restauarants'!$A:$A,'Raw-Restauarants'!$C:$C)</f>
        <v>San Luis Potosi</v>
      </c>
      <c r="T264" s="10">
        <f>IFERROR(_xlfn.XLOOKUP(P264,'Table for cuisine count'!K:K,'Table for cuisine count'!L:L),"not specified")</f>
        <v>1</v>
      </c>
      <c r="U264" s="10" t="str" cm="1">
        <f t="array" ref="U264:Z264">_xlfn.XLOOKUP($P264,'Raw-Restauarants'!$A:$A,'Raw-Restauarants'!$I:$N)</f>
        <v>None</v>
      </c>
      <c r="V264" s="10" t="str">
        <v>Smoking Section</v>
      </c>
      <c r="W264" s="10" t="str">
        <v>High</v>
      </c>
      <c r="X264" s="10" t="str">
        <v>No</v>
      </c>
      <c r="Y264" s="10" t="str">
        <v>Closed</v>
      </c>
      <c r="Z264" s="10" t="str">
        <v>Yes</v>
      </c>
      <c r="AA264" s="10">
        <v>2</v>
      </c>
      <c r="AB264" s="10">
        <v>2</v>
      </c>
      <c r="AC264" s="10">
        <v>2</v>
      </c>
      <c r="AD264" s="10" t="str" cm="1">
        <f t="array" ref="AD264">_xlfn.IFNA(_xlfn.IFS(AND(AA264=2,AB264=2,AC264=2),W264),"not_highest_rated")</f>
        <v>High</v>
      </c>
      <c r="AE264" s="64">
        <f t="shared" si="7"/>
        <v>2</v>
      </c>
    </row>
    <row r="265" spans="1:31" x14ac:dyDescent="0.25">
      <c r="A265" s="63" t="s">
        <v>173</v>
      </c>
      <c r="B265" s="10">
        <f>VLOOKUP(A265,'Table for cuisine count'!$E$2:$F$139,2)</f>
        <v>1</v>
      </c>
      <c r="C265" s="10" t="str" cm="1">
        <f t="array" ref="C265:O265">_xlfn.XLOOKUP($A265,'Raw-consumers'!$A:$A,'Raw-consumers'!B:N)</f>
        <v>San Luis Potosi</v>
      </c>
      <c r="D265" s="10" t="str">
        <v>San Luis Potosi</v>
      </c>
      <c r="E265" s="10" t="str">
        <v>Mexico</v>
      </c>
      <c r="F265" s="10">
        <v>22.149654000000002</v>
      </c>
      <c r="G265" s="10">
        <v>-100.99861</v>
      </c>
      <c r="H265" s="10" t="str">
        <v>No</v>
      </c>
      <c r="I265" s="10" t="str">
        <v>Casual Drinker</v>
      </c>
      <c r="J265" s="10" t="str">
        <v>Public</v>
      </c>
      <c r="K265" s="10" t="str">
        <v>Single</v>
      </c>
      <c r="L265" s="10" t="str">
        <v>Independent</v>
      </c>
      <c r="M265" s="10">
        <v>21</v>
      </c>
      <c r="N265" s="10" t="str">
        <v>Student</v>
      </c>
      <c r="O265" s="10" t="str">
        <v>Medium</v>
      </c>
      <c r="P265" s="10">
        <v>132754</v>
      </c>
      <c r="Q265" s="10" t="str">
        <f>IFERROR(_xlfn.XLOOKUP('Final Table'!$P265,'Raw-restaurant_cuisines'!A:A,'Raw-restaurant_cuisines'!B:B),"not specified")</f>
        <v>Mexican</v>
      </c>
      <c r="R265" s="10" t="str">
        <f>_xlfn.XLOOKUP($P265,'Raw-Restauarants'!$A:$A,'Raw-Restauarants'!B:B)</f>
        <v>Cabana Huasteca</v>
      </c>
      <c r="S265" s="10" t="str">
        <f>_xlfn.XLOOKUP($P265,'Raw-Restauarants'!$A:$A,'Raw-Restauarants'!$C:$C)</f>
        <v>San Luis Potosi</v>
      </c>
      <c r="T265" s="10">
        <f>IFERROR(_xlfn.XLOOKUP(P265,'Table for cuisine count'!K:K,'Table for cuisine count'!L:L),"not specified")</f>
        <v>1</v>
      </c>
      <c r="U265" s="10" t="str" cm="1">
        <f t="array" ref="U265:Z265">_xlfn.XLOOKUP($P265,'Raw-Restauarants'!$A:$A,'Raw-Restauarants'!$I:$N)</f>
        <v>None</v>
      </c>
      <c r="V265" s="10" t="str">
        <v>No</v>
      </c>
      <c r="W265" s="10" t="str">
        <v>Medium</v>
      </c>
      <c r="X265" s="10" t="str">
        <v>No</v>
      </c>
      <c r="Y265" s="10" t="str">
        <v>Closed</v>
      </c>
      <c r="Z265" s="10" t="str">
        <v>None</v>
      </c>
      <c r="AA265" s="10">
        <v>2</v>
      </c>
      <c r="AB265" s="10">
        <v>1</v>
      </c>
      <c r="AC265" s="10">
        <v>1</v>
      </c>
      <c r="AD265" s="10" t="str" cm="1">
        <f t="array" ref="AD265">_xlfn.IFNA(_xlfn.IFS(AND(AA265=2,AB265=2,AC265=2),W265),"not_highest_rated")</f>
        <v>not_highest_rated</v>
      </c>
      <c r="AE265" s="64">
        <f t="shared" si="7"/>
        <v>2</v>
      </c>
    </row>
    <row r="266" spans="1:31" x14ac:dyDescent="0.25">
      <c r="A266" s="63" t="s">
        <v>173</v>
      </c>
      <c r="B266" s="10">
        <f>VLOOKUP(A266,'Table for cuisine count'!$E$2:$F$139,2)</f>
        <v>1</v>
      </c>
      <c r="C266" s="10" t="str" cm="1">
        <f t="array" ref="C266:O266">_xlfn.XLOOKUP($A266,'Raw-consumers'!$A:$A,'Raw-consumers'!B:N)</f>
        <v>San Luis Potosi</v>
      </c>
      <c r="D266" s="10" t="str">
        <v>San Luis Potosi</v>
      </c>
      <c r="E266" s="10" t="str">
        <v>Mexico</v>
      </c>
      <c r="F266" s="10">
        <v>22.149654000000002</v>
      </c>
      <c r="G266" s="10">
        <v>-100.99861</v>
      </c>
      <c r="H266" s="10" t="str">
        <v>No</v>
      </c>
      <c r="I266" s="10" t="str">
        <v>Casual Drinker</v>
      </c>
      <c r="J266" s="10" t="str">
        <v>Public</v>
      </c>
      <c r="K266" s="10" t="str">
        <v>Single</v>
      </c>
      <c r="L266" s="10" t="str">
        <v>Independent</v>
      </c>
      <c r="M266" s="10">
        <v>21</v>
      </c>
      <c r="N266" s="10" t="str">
        <v>Student</v>
      </c>
      <c r="O266" s="10" t="str">
        <v>Medium</v>
      </c>
      <c r="P266" s="10">
        <v>132572</v>
      </c>
      <c r="Q266" s="10" t="str">
        <f>IFERROR(_xlfn.XLOOKUP('Final Table'!$P266,'Raw-restaurant_cuisines'!A:A,'Raw-restaurant_cuisines'!B:B),"not specified")</f>
        <v>Cafeteria</v>
      </c>
      <c r="R266" s="10" t="str">
        <f>_xlfn.XLOOKUP($P266,'Raw-Restauarants'!$A:$A,'Raw-Restauarants'!B:B)</f>
        <v>Cafe Chaires</v>
      </c>
      <c r="S266" s="10" t="str">
        <f>_xlfn.XLOOKUP($P266,'Raw-Restauarants'!$A:$A,'Raw-Restauarants'!$C:$C)</f>
        <v>San Luis Potosi</v>
      </c>
      <c r="T266" s="10">
        <f>IFERROR(_xlfn.XLOOKUP(P266,'Table for cuisine count'!K:K,'Table for cuisine count'!L:L),"not specified")</f>
        <v>1</v>
      </c>
      <c r="U266" s="10" t="str" cm="1">
        <f t="array" ref="U266:Z266">_xlfn.XLOOKUP($P266,'Raw-Restauarants'!$A:$A,'Raw-Restauarants'!$I:$N)</f>
        <v>None</v>
      </c>
      <c r="V266" s="10" t="str">
        <v>No</v>
      </c>
      <c r="W266" s="10" t="str">
        <v>Low</v>
      </c>
      <c r="X266" s="10" t="str">
        <v>No</v>
      </c>
      <c r="Y266" s="10" t="str">
        <v>Closed</v>
      </c>
      <c r="Z266" s="10" t="str">
        <v>Yes</v>
      </c>
      <c r="AA266" s="10">
        <v>0</v>
      </c>
      <c r="AB266" s="10">
        <v>0</v>
      </c>
      <c r="AC266" s="10">
        <v>0</v>
      </c>
      <c r="AD266" s="10" t="str" cm="1">
        <f t="array" ref="AD266">_xlfn.IFNA(_xlfn.IFS(AND(AA266=2,AB266=2,AC266=2),W266),"not_highest_rated")</f>
        <v>not_highest_rated</v>
      </c>
      <c r="AE266" s="64">
        <f t="shared" si="7"/>
        <v>2</v>
      </c>
    </row>
    <row r="267" spans="1:31" x14ac:dyDescent="0.25">
      <c r="A267" s="63" t="s">
        <v>173</v>
      </c>
      <c r="B267" s="10">
        <f>VLOOKUP(A267,'Table for cuisine count'!$E$2:$F$139,2)</f>
        <v>1</v>
      </c>
      <c r="C267" s="10" t="str" cm="1">
        <f t="array" ref="C267:O267">_xlfn.XLOOKUP($A267,'Raw-consumers'!$A:$A,'Raw-consumers'!B:N)</f>
        <v>San Luis Potosi</v>
      </c>
      <c r="D267" s="10" t="str">
        <v>San Luis Potosi</v>
      </c>
      <c r="E267" s="10" t="str">
        <v>Mexico</v>
      </c>
      <c r="F267" s="10">
        <v>22.149654000000002</v>
      </c>
      <c r="G267" s="10">
        <v>-100.99861</v>
      </c>
      <c r="H267" s="10" t="str">
        <v>No</v>
      </c>
      <c r="I267" s="10" t="str">
        <v>Casual Drinker</v>
      </c>
      <c r="J267" s="10" t="str">
        <v>Public</v>
      </c>
      <c r="K267" s="10" t="str">
        <v>Single</v>
      </c>
      <c r="L267" s="10" t="str">
        <v>Independent</v>
      </c>
      <c r="M267" s="10">
        <v>21</v>
      </c>
      <c r="N267" s="10" t="str">
        <v>Student</v>
      </c>
      <c r="O267" s="10" t="str">
        <v>Medium</v>
      </c>
      <c r="P267" s="10">
        <v>135075</v>
      </c>
      <c r="Q267" s="10" t="str">
        <f>IFERROR(_xlfn.XLOOKUP('Final Table'!$P267,'Raw-restaurant_cuisines'!A:A,'Raw-restaurant_cuisines'!B:B),"not specified")</f>
        <v>Seafood</v>
      </c>
      <c r="R267" s="10" t="str">
        <f>_xlfn.XLOOKUP($P267,'Raw-Restauarants'!$A:$A,'Raw-Restauarants'!B:B)</f>
        <v>Mariscos El Pescador</v>
      </c>
      <c r="S267" s="10" t="str">
        <f>_xlfn.XLOOKUP($P267,'Raw-Restauarants'!$A:$A,'Raw-Restauarants'!$C:$C)</f>
        <v>San Luis Potosi</v>
      </c>
      <c r="T267" s="10">
        <f>IFERROR(_xlfn.XLOOKUP(P267,'Table for cuisine count'!K:K,'Table for cuisine count'!L:L),"not specified")</f>
        <v>1</v>
      </c>
      <c r="U267" s="10" t="str" cm="1">
        <f t="array" ref="U267:Z267">_xlfn.XLOOKUP($P267,'Raw-Restauarants'!$A:$A,'Raw-Restauarants'!$I:$N)</f>
        <v>None</v>
      </c>
      <c r="V267" s="10" t="str">
        <v>No</v>
      </c>
      <c r="W267" s="10" t="str">
        <v>Medium</v>
      </c>
      <c r="X267" s="10" t="str">
        <v>No</v>
      </c>
      <c r="Y267" s="10" t="str">
        <v>Closed</v>
      </c>
      <c r="Z267" s="10" t="str">
        <v>Yes</v>
      </c>
      <c r="AA267" s="10">
        <v>2</v>
      </c>
      <c r="AB267" s="10">
        <v>1</v>
      </c>
      <c r="AC267" s="10">
        <v>1</v>
      </c>
      <c r="AD267" s="10" t="str" cm="1">
        <f t="array" ref="AD267">_xlfn.IFNA(_xlfn.IFS(AND(AA267=2,AB267=2,AC267=2),W267),"not_highest_rated")</f>
        <v>not_highest_rated</v>
      </c>
      <c r="AE267" s="64">
        <f t="shared" si="7"/>
        <v>2</v>
      </c>
    </row>
    <row r="268" spans="1:31" x14ac:dyDescent="0.25">
      <c r="A268" s="63" t="s">
        <v>173</v>
      </c>
      <c r="B268" s="10">
        <f>VLOOKUP(A268,'Table for cuisine count'!$E$2:$F$139,2)</f>
        <v>1</v>
      </c>
      <c r="C268" s="10" t="str" cm="1">
        <f t="array" ref="C268:O268">_xlfn.XLOOKUP($A268,'Raw-consumers'!$A:$A,'Raw-consumers'!B:N)</f>
        <v>San Luis Potosi</v>
      </c>
      <c r="D268" s="10" t="str">
        <v>San Luis Potosi</v>
      </c>
      <c r="E268" s="10" t="str">
        <v>Mexico</v>
      </c>
      <c r="F268" s="10">
        <v>22.149654000000002</v>
      </c>
      <c r="G268" s="10">
        <v>-100.99861</v>
      </c>
      <c r="H268" s="10" t="str">
        <v>No</v>
      </c>
      <c r="I268" s="10" t="str">
        <v>Casual Drinker</v>
      </c>
      <c r="J268" s="10" t="str">
        <v>Public</v>
      </c>
      <c r="K268" s="10" t="str">
        <v>Single</v>
      </c>
      <c r="L268" s="10" t="str">
        <v>Independent</v>
      </c>
      <c r="M268" s="10">
        <v>21</v>
      </c>
      <c r="N268" s="10" t="str">
        <v>Student</v>
      </c>
      <c r="O268" s="10" t="str">
        <v>Medium</v>
      </c>
      <c r="P268" s="10">
        <v>135080</v>
      </c>
      <c r="Q268" s="10" t="str">
        <f>IFERROR(_xlfn.XLOOKUP('Final Table'!$P268,'Raw-restaurant_cuisines'!A:A,'Raw-restaurant_cuisines'!B:B),"not specified")</f>
        <v>not specified</v>
      </c>
      <c r="R268" s="10" t="str">
        <f>_xlfn.XLOOKUP($P268,'Raw-Restauarants'!$A:$A,'Raw-Restauarants'!B:B)</f>
        <v>Los Toneles</v>
      </c>
      <c r="S268" s="10" t="str">
        <f>_xlfn.XLOOKUP($P268,'Raw-Restauarants'!$A:$A,'Raw-Restauarants'!$C:$C)</f>
        <v>San Luis Potosi</v>
      </c>
      <c r="T268" s="10" t="str">
        <f>IFERROR(_xlfn.XLOOKUP(P268,'Table for cuisine count'!K:K,'Table for cuisine count'!L:L),"not specified")</f>
        <v>not specified</v>
      </c>
      <c r="U268" s="10" t="str" cm="1">
        <f t="array" ref="U268:Z268">_xlfn.XLOOKUP($P268,'Raw-Restauarants'!$A:$A,'Raw-Restauarants'!$I:$N)</f>
        <v>None</v>
      </c>
      <c r="V268" s="10" t="str">
        <v>Smoking Section</v>
      </c>
      <c r="W268" s="10" t="str">
        <v>High</v>
      </c>
      <c r="X268" s="10" t="str">
        <v>No</v>
      </c>
      <c r="Y268" s="10" t="str">
        <v>Closed</v>
      </c>
      <c r="Z268" s="10" t="str">
        <v>None</v>
      </c>
      <c r="AA268" s="10">
        <v>1</v>
      </c>
      <c r="AB268" s="10">
        <v>1</v>
      </c>
      <c r="AC268" s="10">
        <v>1</v>
      </c>
      <c r="AD268" s="10" t="str" cm="1">
        <f t="array" ref="AD268">_xlfn.IFNA(_xlfn.IFS(AND(AA268=2,AB268=2,AC268=2),W268),"not_highest_rated")</f>
        <v>not_highest_rated</v>
      </c>
      <c r="AE268" s="64">
        <f t="shared" si="7"/>
        <v>2</v>
      </c>
    </row>
    <row r="269" spans="1:31" x14ac:dyDescent="0.25">
      <c r="A269" s="63" t="s">
        <v>173</v>
      </c>
      <c r="B269" s="10">
        <f>VLOOKUP(A269,'Table for cuisine count'!$E$2:$F$139,2)</f>
        <v>1</v>
      </c>
      <c r="C269" s="10" t="str" cm="1">
        <f t="array" ref="C269:O269">_xlfn.XLOOKUP($A269,'Raw-consumers'!$A:$A,'Raw-consumers'!B:N)</f>
        <v>San Luis Potosi</v>
      </c>
      <c r="D269" s="10" t="str">
        <v>San Luis Potosi</v>
      </c>
      <c r="E269" s="10" t="str">
        <v>Mexico</v>
      </c>
      <c r="F269" s="10">
        <v>22.149654000000002</v>
      </c>
      <c r="G269" s="10">
        <v>-100.99861</v>
      </c>
      <c r="H269" s="10" t="str">
        <v>No</v>
      </c>
      <c r="I269" s="10" t="str">
        <v>Casual Drinker</v>
      </c>
      <c r="J269" s="10" t="str">
        <v>Public</v>
      </c>
      <c r="K269" s="10" t="str">
        <v>Single</v>
      </c>
      <c r="L269" s="10" t="str">
        <v>Independent</v>
      </c>
      <c r="M269" s="10">
        <v>21</v>
      </c>
      <c r="N269" s="10" t="str">
        <v>Student</v>
      </c>
      <c r="O269" s="10" t="str">
        <v>Medium</v>
      </c>
      <c r="P269" s="10">
        <v>135064</v>
      </c>
      <c r="Q269" s="10" t="str">
        <f>IFERROR(_xlfn.XLOOKUP('Final Table'!$P269,'Raw-restaurant_cuisines'!A:A,'Raw-restaurant_cuisines'!B:B),"not specified")</f>
        <v>not specified</v>
      </c>
      <c r="R269" s="10" t="str">
        <f>_xlfn.XLOOKUP($P269,'Raw-Restauarants'!$A:$A,'Raw-Restauarants'!B:B)</f>
        <v>Restaurante El Chivero S.A. De C.V.</v>
      </c>
      <c r="S269" s="10" t="str">
        <f>_xlfn.XLOOKUP($P269,'Raw-Restauarants'!$A:$A,'Raw-Restauarants'!$C:$C)</f>
        <v>San Luis Potosi</v>
      </c>
      <c r="T269" s="10" t="str">
        <f>IFERROR(_xlfn.XLOOKUP(P269,'Table for cuisine count'!K:K,'Table for cuisine count'!L:L),"not specified")</f>
        <v>not specified</v>
      </c>
      <c r="U269" s="10" t="str" cm="1">
        <f t="array" ref="U269:Z269">_xlfn.XLOOKUP($P269,'Raw-Restauarants'!$A:$A,'Raw-Restauarants'!$I:$N)</f>
        <v>None</v>
      </c>
      <c r="V269" s="10" t="str">
        <v>No</v>
      </c>
      <c r="W269" s="10" t="str">
        <v>High</v>
      </c>
      <c r="X269" s="10" t="str">
        <v>No</v>
      </c>
      <c r="Y269" s="10" t="str">
        <v>Closed</v>
      </c>
      <c r="Z269" s="10" t="str">
        <v>Yes</v>
      </c>
      <c r="AA269" s="10">
        <v>2</v>
      </c>
      <c r="AB269" s="10">
        <v>2</v>
      </c>
      <c r="AC269" s="10">
        <v>2</v>
      </c>
      <c r="AD269" s="10" t="str" cm="1">
        <f t="array" ref="AD269">_xlfn.IFNA(_xlfn.IFS(AND(AA269=2,AB269=2,AC269=2),W269),"not_highest_rated")</f>
        <v>High</v>
      </c>
      <c r="AE269" s="64">
        <f t="shared" si="7"/>
        <v>2</v>
      </c>
    </row>
    <row r="270" spans="1:31" x14ac:dyDescent="0.25">
      <c r="A270" s="63" t="s">
        <v>173</v>
      </c>
      <c r="B270" s="10">
        <f>VLOOKUP(A270,'Table for cuisine count'!$E$2:$F$139,2)</f>
        <v>1</v>
      </c>
      <c r="C270" s="10" t="str" cm="1">
        <f t="array" ref="C270:O270">_xlfn.XLOOKUP($A270,'Raw-consumers'!$A:$A,'Raw-consumers'!B:N)</f>
        <v>San Luis Potosi</v>
      </c>
      <c r="D270" s="10" t="str">
        <v>San Luis Potosi</v>
      </c>
      <c r="E270" s="10" t="str">
        <v>Mexico</v>
      </c>
      <c r="F270" s="10">
        <v>22.149654000000002</v>
      </c>
      <c r="G270" s="10">
        <v>-100.99861</v>
      </c>
      <c r="H270" s="10" t="str">
        <v>No</v>
      </c>
      <c r="I270" s="10" t="str">
        <v>Casual Drinker</v>
      </c>
      <c r="J270" s="10" t="str">
        <v>Public</v>
      </c>
      <c r="K270" s="10" t="str">
        <v>Single</v>
      </c>
      <c r="L270" s="10" t="str">
        <v>Independent</v>
      </c>
      <c r="M270" s="10">
        <v>21</v>
      </c>
      <c r="N270" s="10" t="str">
        <v>Student</v>
      </c>
      <c r="O270" s="10" t="str">
        <v>Medium</v>
      </c>
      <c r="P270" s="10">
        <v>135074</v>
      </c>
      <c r="Q270" s="10" t="str">
        <f>IFERROR(_xlfn.XLOOKUP('Final Table'!$P270,'Raw-restaurant_cuisines'!A:A,'Raw-restaurant_cuisines'!B:B),"not specified")</f>
        <v>Contemporary</v>
      </c>
      <c r="R270" s="10" t="str">
        <f>_xlfn.XLOOKUP($P270,'Raw-Restauarants'!$A:$A,'Raw-Restauarants'!B:B)</f>
        <v>Restaurante La Parroquia Potosina</v>
      </c>
      <c r="S270" s="10" t="str">
        <f>_xlfn.XLOOKUP($P270,'Raw-Restauarants'!$A:$A,'Raw-Restauarants'!$C:$C)</f>
        <v>San Luis Potosi</v>
      </c>
      <c r="T270" s="10">
        <f>IFERROR(_xlfn.XLOOKUP(P270,'Table for cuisine count'!K:K,'Table for cuisine count'!L:L),"not specified")</f>
        <v>1</v>
      </c>
      <c r="U270" s="10" t="str" cm="1">
        <f t="array" ref="U270:Z270">_xlfn.XLOOKUP($P270,'Raw-Restauarants'!$A:$A,'Raw-Restauarants'!$I:$N)</f>
        <v>Wine &amp; Beer</v>
      </c>
      <c r="V270" s="10" t="str">
        <v>Smoking Section</v>
      </c>
      <c r="W270" s="10" t="str">
        <v>High</v>
      </c>
      <c r="X270" s="10" t="str">
        <v>No</v>
      </c>
      <c r="Y270" s="10" t="str">
        <v>Closed</v>
      </c>
      <c r="Z270" s="10" t="str">
        <v>Public</v>
      </c>
      <c r="AA270" s="10">
        <v>2</v>
      </c>
      <c r="AB270" s="10">
        <v>2</v>
      </c>
      <c r="AC270" s="10">
        <v>2</v>
      </c>
      <c r="AD270" s="10" t="str" cm="1">
        <f t="array" ref="AD270">_xlfn.IFNA(_xlfn.IFS(AND(AA270=2,AB270=2,AC270=2),W270),"not_highest_rated")</f>
        <v>High</v>
      </c>
      <c r="AE270" s="64">
        <f t="shared" si="7"/>
        <v>2</v>
      </c>
    </row>
    <row r="271" spans="1:31" x14ac:dyDescent="0.25">
      <c r="A271" s="63" t="s">
        <v>145</v>
      </c>
      <c r="B271" s="10">
        <f>VLOOKUP(A271,'Table for cuisine count'!$E$2:$F$139,2)</f>
        <v>1</v>
      </c>
      <c r="C271" s="10" t="str" cm="1">
        <f t="array" ref="C271:O271">_xlfn.XLOOKUP($A271,'Raw-consumers'!$A:$A,'Raw-consumers'!B:N)</f>
        <v>Cuernavaca</v>
      </c>
      <c r="D271" s="10" t="str">
        <v>Morelos</v>
      </c>
      <c r="E271" s="10" t="str">
        <v>Mexico</v>
      </c>
      <c r="F271" s="10">
        <v>18.927071999999999</v>
      </c>
      <c r="G271" s="10">
        <v>-99.173584000000005</v>
      </c>
      <c r="H271" s="10" t="str">
        <v>No</v>
      </c>
      <c r="I271" s="10" t="str">
        <v>Casual Drinker</v>
      </c>
      <c r="J271" s="10" t="str">
        <v>Car</v>
      </c>
      <c r="K271" s="10" t="str">
        <v>Single</v>
      </c>
      <c r="L271" s="10" t="str">
        <v>Independent</v>
      </c>
      <c r="M271" s="10">
        <v>82</v>
      </c>
      <c r="N271" s="10" t="str">
        <v>Employed</v>
      </c>
      <c r="O271" s="10" t="str">
        <v>Medium</v>
      </c>
      <c r="P271" s="10">
        <v>135041</v>
      </c>
      <c r="Q271" s="10" t="str">
        <f>IFERROR(_xlfn.XLOOKUP('Final Table'!$P271,'Raw-restaurant_cuisines'!A:A,'Raw-restaurant_cuisines'!B:B),"not specified")</f>
        <v>Bar</v>
      </c>
      <c r="R271" s="10" t="str">
        <f>_xlfn.XLOOKUP($P271,'Raw-Restauarants'!$A:$A,'Raw-Restauarants'!B:B)</f>
        <v>Luna Cafe</v>
      </c>
      <c r="S271" s="10" t="str">
        <f>_xlfn.XLOOKUP($P271,'Raw-Restauarants'!$A:$A,'Raw-Restauarants'!$C:$C)</f>
        <v>San Luis Potosi</v>
      </c>
      <c r="T271" s="10">
        <f>IFERROR(_xlfn.XLOOKUP(P271,'Table for cuisine count'!K:K,'Table for cuisine count'!L:L),"not specified")</f>
        <v>2</v>
      </c>
      <c r="U271" s="10" t="str" cm="1">
        <f t="array" ref="U271:Z271">_xlfn.XLOOKUP($P271,'Raw-Restauarants'!$A:$A,'Raw-Restauarants'!$I:$N)</f>
        <v>Wine &amp; Beer</v>
      </c>
      <c r="V271" s="10" t="str">
        <v>No</v>
      </c>
      <c r="W271" s="10" t="str">
        <v>Medium</v>
      </c>
      <c r="X271" s="10" t="str">
        <v>No</v>
      </c>
      <c r="Y271" s="10" t="str">
        <v>Closed</v>
      </c>
      <c r="Z271" s="10" t="str">
        <v>None</v>
      </c>
      <c r="AA271" s="10">
        <v>1</v>
      </c>
      <c r="AB271" s="10">
        <v>1</v>
      </c>
      <c r="AC271" s="10">
        <v>1</v>
      </c>
      <c r="AD271" s="10" t="str" cm="1">
        <f t="array" ref="AD271">_xlfn.IFNA(_xlfn.IFS(AND(AA271=2,AB271=2,AC271=2),W271),"not_highest_rated")</f>
        <v>not_highest_rated</v>
      </c>
      <c r="AE271" s="64">
        <f t="shared" si="7"/>
        <v>8</v>
      </c>
    </row>
    <row r="272" spans="1:31" x14ac:dyDescent="0.25">
      <c r="A272" s="63" t="s">
        <v>165</v>
      </c>
      <c r="B272" s="10">
        <f>VLOOKUP(A272,'Table for cuisine count'!$E$2:$F$139,2)</f>
        <v>1</v>
      </c>
      <c r="C272" s="10" t="str" cm="1">
        <f t="array" ref="C272:O272">_xlfn.XLOOKUP($A272,'Raw-consumers'!$A:$A,'Raw-consumers'!B:N)</f>
        <v>San Luis Potosi</v>
      </c>
      <c r="D272" s="10" t="str">
        <v>San Luis Potosi</v>
      </c>
      <c r="E272" s="10" t="str">
        <v>Mexico</v>
      </c>
      <c r="F272" s="10">
        <v>22.154209999999999</v>
      </c>
      <c r="G272" s="10">
        <v>-100.942233</v>
      </c>
      <c r="H272" s="10" t="str">
        <v>No</v>
      </c>
      <c r="I272" s="10" t="str">
        <v>Casual Drinker</v>
      </c>
      <c r="J272" s="10" t="str">
        <v>On Foot</v>
      </c>
      <c r="K272" s="10" t="str">
        <v>Single</v>
      </c>
      <c r="L272" s="10" t="str">
        <v>Independent</v>
      </c>
      <c r="M272" s="10">
        <v>22</v>
      </c>
      <c r="N272" s="10" t="str">
        <v>Student</v>
      </c>
      <c r="O272" s="10" t="str">
        <v>Low</v>
      </c>
      <c r="P272" s="10">
        <v>135069</v>
      </c>
      <c r="Q272" s="10" t="str">
        <f>IFERROR(_xlfn.XLOOKUP('Final Table'!$P272,'Raw-restaurant_cuisines'!A:A,'Raw-restaurant_cuisines'!B:B),"not specified")</f>
        <v>Bar</v>
      </c>
      <c r="R272" s="10" t="str">
        <f>_xlfn.XLOOKUP($P272,'Raw-Restauarants'!$A:$A,'Raw-Restauarants'!B:B)</f>
        <v>Abondance Restaurante Bar</v>
      </c>
      <c r="S272" s="10" t="str">
        <f>_xlfn.XLOOKUP($P272,'Raw-Restauarants'!$A:$A,'Raw-Restauarants'!$C:$C)</f>
        <v>San Luis Potosi</v>
      </c>
      <c r="T272" s="10">
        <f>IFERROR(_xlfn.XLOOKUP(P272,'Table for cuisine count'!K:K,'Table for cuisine count'!L:L),"not specified")</f>
        <v>1</v>
      </c>
      <c r="U272" s="10" t="str" cm="1">
        <f t="array" ref="U272:Z272">_xlfn.XLOOKUP($P272,'Raw-Restauarants'!$A:$A,'Raw-Restauarants'!$I:$N)</f>
        <v>Wine &amp; Beer</v>
      </c>
      <c r="V272" s="10" t="str">
        <v>No</v>
      </c>
      <c r="W272" s="10" t="str">
        <v>Low</v>
      </c>
      <c r="X272" s="10" t="str">
        <v>No</v>
      </c>
      <c r="Y272" s="10" t="str">
        <v>Closed</v>
      </c>
      <c r="Z272" s="10" t="str">
        <v>Yes</v>
      </c>
      <c r="AA272" s="10">
        <v>0</v>
      </c>
      <c r="AB272" s="10">
        <v>0</v>
      </c>
      <c r="AC272" s="10">
        <v>0</v>
      </c>
      <c r="AD272" s="10" t="str" cm="1">
        <f t="array" ref="AD272">_xlfn.IFNA(_xlfn.IFS(AND(AA272=2,AB272=2,AC272=2),W272),"not_highest_rated")</f>
        <v>not_highest_rated</v>
      </c>
      <c r="AE272" s="64">
        <f t="shared" si="7"/>
        <v>1</v>
      </c>
    </row>
    <row r="273" spans="1:31" x14ac:dyDescent="0.25">
      <c r="A273" s="63" t="s">
        <v>145</v>
      </c>
      <c r="B273" s="10">
        <f>VLOOKUP(A273,'Table for cuisine count'!$E$2:$F$139,2)</f>
        <v>1</v>
      </c>
      <c r="C273" s="10" t="str" cm="1">
        <f t="array" ref="C273:O273">_xlfn.XLOOKUP($A273,'Raw-consumers'!$A:$A,'Raw-consumers'!B:N)</f>
        <v>Cuernavaca</v>
      </c>
      <c r="D273" s="10" t="str">
        <v>Morelos</v>
      </c>
      <c r="E273" s="10" t="str">
        <v>Mexico</v>
      </c>
      <c r="F273" s="10">
        <v>18.927071999999999</v>
      </c>
      <c r="G273" s="10">
        <v>-99.173584000000005</v>
      </c>
      <c r="H273" s="10" t="str">
        <v>No</v>
      </c>
      <c r="I273" s="10" t="str">
        <v>Casual Drinker</v>
      </c>
      <c r="J273" s="10" t="str">
        <v>Car</v>
      </c>
      <c r="K273" s="10" t="str">
        <v>Single</v>
      </c>
      <c r="L273" s="10" t="str">
        <v>Independent</v>
      </c>
      <c r="M273" s="10">
        <v>82</v>
      </c>
      <c r="N273" s="10" t="str">
        <v>Employed</v>
      </c>
      <c r="O273" s="10" t="str">
        <v>Medium</v>
      </c>
      <c r="P273" s="10">
        <v>135032</v>
      </c>
      <c r="Q273" s="10" t="str">
        <f>IFERROR(_xlfn.XLOOKUP('Final Table'!$P273,'Raw-restaurant_cuisines'!A:A,'Raw-restaurant_cuisines'!B:B),"not specified")</f>
        <v>Cafeteria</v>
      </c>
      <c r="R273" s="10" t="str">
        <f>_xlfn.XLOOKUP($P273,'Raw-Restauarants'!$A:$A,'Raw-Restauarants'!B:B)</f>
        <v>Cafeteria Y Restaurant El Pacifico</v>
      </c>
      <c r="S273" s="10" t="str">
        <f>_xlfn.XLOOKUP($P273,'Raw-Restauarants'!$A:$A,'Raw-Restauarants'!$C:$C)</f>
        <v>San Luis Potosi</v>
      </c>
      <c r="T273" s="10">
        <f>IFERROR(_xlfn.XLOOKUP(P273,'Table for cuisine count'!K:K,'Table for cuisine count'!L:L),"not specified")</f>
        <v>2</v>
      </c>
      <c r="U273" s="10" t="str" cm="1">
        <f t="array" ref="U273:Z273">_xlfn.XLOOKUP($P273,'Raw-Restauarants'!$A:$A,'Raw-Restauarants'!$I:$N)</f>
        <v>Wine &amp; Beer</v>
      </c>
      <c r="V273" s="10" t="str">
        <v>Smoking Section</v>
      </c>
      <c r="W273" s="10" t="str">
        <v>Medium</v>
      </c>
      <c r="X273" s="10" t="str">
        <v>No</v>
      </c>
      <c r="Y273" s="10" t="str">
        <v>Closed</v>
      </c>
      <c r="Z273" s="10" t="str">
        <v>Public</v>
      </c>
      <c r="AA273" s="10">
        <v>0</v>
      </c>
      <c r="AB273" s="10">
        <v>0</v>
      </c>
      <c r="AC273" s="10">
        <v>0</v>
      </c>
      <c r="AD273" s="10" t="str" cm="1">
        <f t="array" ref="AD273">_xlfn.IFNA(_xlfn.IFS(AND(AA273=2,AB273=2,AC273=2),W273),"not_highest_rated")</f>
        <v>not_highest_rated</v>
      </c>
      <c r="AE273" s="64">
        <f t="shared" si="7"/>
        <v>8</v>
      </c>
    </row>
    <row r="274" spans="1:31" x14ac:dyDescent="0.25">
      <c r="A274" s="63" t="s">
        <v>165</v>
      </c>
      <c r="B274" s="10">
        <f>VLOOKUP(A274,'Table for cuisine count'!$E$2:$F$139,2)</f>
        <v>1</v>
      </c>
      <c r="C274" s="10" t="str" cm="1">
        <f t="array" ref="C274:O274">_xlfn.XLOOKUP($A274,'Raw-consumers'!$A:$A,'Raw-consumers'!B:N)</f>
        <v>San Luis Potosi</v>
      </c>
      <c r="D274" s="10" t="str">
        <v>San Luis Potosi</v>
      </c>
      <c r="E274" s="10" t="str">
        <v>Mexico</v>
      </c>
      <c r="F274" s="10">
        <v>22.154209999999999</v>
      </c>
      <c r="G274" s="10">
        <v>-100.942233</v>
      </c>
      <c r="H274" s="10" t="str">
        <v>No</v>
      </c>
      <c r="I274" s="10" t="str">
        <v>Casual Drinker</v>
      </c>
      <c r="J274" s="10" t="str">
        <v>On Foot</v>
      </c>
      <c r="K274" s="10" t="str">
        <v>Single</v>
      </c>
      <c r="L274" s="10" t="str">
        <v>Independent</v>
      </c>
      <c r="M274" s="10">
        <v>22</v>
      </c>
      <c r="N274" s="10" t="str">
        <v>Student</v>
      </c>
      <c r="O274" s="10" t="str">
        <v>Low</v>
      </c>
      <c r="P274" s="10">
        <v>135057</v>
      </c>
      <c r="Q274" s="10" t="str">
        <f>IFERROR(_xlfn.XLOOKUP('Final Table'!$P274,'Raw-restaurant_cuisines'!A:A,'Raw-restaurant_cuisines'!B:B),"not specified")</f>
        <v>Bar</v>
      </c>
      <c r="R274" s="10" t="str">
        <f>_xlfn.XLOOKUP($P274,'Raw-Restauarants'!$A:$A,'Raw-Restauarants'!B:B)</f>
        <v>El Herradero Restaurante And Bar</v>
      </c>
      <c r="S274" s="10" t="str">
        <f>_xlfn.XLOOKUP($P274,'Raw-Restauarants'!$A:$A,'Raw-Restauarants'!$C:$C)</f>
        <v>San Luis Potosi</v>
      </c>
      <c r="T274" s="10">
        <f>IFERROR(_xlfn.XLOOKUP(P274,'Table for cuisine count'!K:K,'Table for cuisine count'!L:L),"not specified")</f>
        <v>1</v>
      </c>
      <c r="U274" s="10" t="str" cm="1">
        <f t="array" ref="U274:Z274">_xlfn.XLOOKUP($P274,'Raw-Restauarants'!$A:$A,'Raw-Restauarants'!$I:$N)</f>
        <v>Wine &amp; Beer</v>
      </c>
      <c r="V274" s="10" t="str">
        <v>Smoking Section</v>
      </c>
      <c r="W274" s="10" t="str">
        <v>Medium</v>
      </c>
      <c r="X274" s="10" t="str">
        <v>No</v>
      </c>
      <c r="Y274" s="10" t="str">
        <v>Closed</v>
      </c>
      <c r="Z274" s="10" t="str">
        <v>Yes</v>
      </c>
      <c r="AA274" s="10">
        <v>2</v>
      </c>
      <c r="AB274" s="10">
        <v>2</v>
      </c>
      <c r="AC274" s="10">
        <v>2</v>
      </c>
      <c r="AD274" s="10" t="str" cm="1">
        <f t="array" ref="AD274">_xlfn.IFNA(_xlfn.IFS(AND(AA274=2,AB274=2,AC274=2),W274),"not_highest_rated")</f>
        <v>Medium</v>
      </c>
      <c r="AE274" s="64">
        <f t="shared" si="7"/>
        <v>1</v>
      </c>
    </row>
    <row r="275" spans="1:31" x14ac:dyDescent="0.25">
      <c r="A275" s="63" t="s">
        <v>165</v>
      </c>
      <c r="B275" s="10">
        <f>VLOOKUP(A275,'Table for cuisine count'!$E$2:$F$139,2)</f>
        <v>1</v>
      </c>
      <c r="C275" s="10" t="str" cm="1">
        <f t="array" ref="C275:O275">_xlfn.XLOOKUP($A275,'Raw-consumers'!$A:$A,'Raw-consumers'!B:N)</f>
        <v>San Luis Potosi</v>
      </c>
      <c r="D275" s="10" t="str">
        <v>San Luis Potosi</v>
      </c>
      <c r="E275" s="10" t="str">
        <v>Mexico</v>
      </c>
      <c r="F275" s="10">
        <v>22.154209999999999</v>
      </c>
      <c r="G275" s="10">
        <v>-100.942233</v>
      </c>
      <c r="H275" s="10" t="str">
        <v>No</v>
      </c>
      <c r="I275" s="10" t="str">
        <v>Casual Drinker</v>
      </c>
      <c r="J275" s="10" t="str">
        <v>On Foot</v>
      </c>
      <c r="K275" s="10" t="str">
        <v>Single</v>
      </c>
      <c r="L275" s="10" t="str">
        <v>Independent</v>
      </c>
      <c r="M275" s="10">
        <v>22</v>
      </c>
      <c r="N275" s="10" t="str">
        <v>Student</v>
      </c>
      <c r="O275" s="10" t="str">
        <v>Low</v>
      </c>
      <c r="P275" s="10">
        <v>132830</v>
      </c>
      <c r="Q275" s="10" t="str">
        <f>IFERROR(_xlfn.XLOOKUP('Final Table'!$P275,'Raw-restaurant_cuisines'!A:A,'Raw-restaurant_cuisines'!B:B),"not specified")</f>
        <v>not specified</v>
      </c>
      <c r="R275" s="10" t="str">
        <f>_xlfn.XLOOKUP($P275,'Raw-Restauarants'!$A:$A,'Raw-Restauarants'!B:B)</f>
        <v>Rincon Huasteco</v>
      </c>
      <c r="S275" s="10" t="str">
        <f>_xlfn.XLOOKUP($P275,'Raw-Restauarants'!$A:$A,'Raw-Restauarants'!$C:$C)</f>
        <v>San Luis Potosi</v>
      </c>
      <c r="T275" s="10" t="str">
        <f>IFERROR(_xlfn.XLOOKUP(P275,'Table for cuisine count'!K:K,'Table for cuisine count'!L:L),"not specified")</f>
        <v>not specified</v>
      </c>
      <c r="U275" s="10" t="str" cm="1">
        <f t="array" ref="U275:Z275">_xlfn.XLOOKUP($P275,'Raw-Restauarants'!$A:$A,'Raw-Restauarants'!$I:$N)</f>
        <v>None</v>
      </c>
      <c r="V275" s="10" t="str">
        <v>No</v>
      </c>
      <c r="W275" s="10" t="str">
        <v>Low</v>
      </c>
      <c r="X275" s="10" t="str">
        <v>No</v>
      </c>
      <c r="Y275" s="10" t="str">
        <v>Closed</v>
      </c>
      <c r="Z275" s="10" t="str">
        <v>None</v>
      </c>
      <c r="AA275" s="10">
        <v>0</v>
      </c>
      <c r="AB275" s="10">
        <v>0</v>
      </c>
      <c r="AC275" s="10">
        <v>0</v>
      </c>
      <c r="AD275" s="10" t="str" cm="1">
        <f t="array" ref="AD275">_xlfn.IFNA(_xlfn.IFS(AND(AA275=2,AB275=2,AC275=2),W275),"not_highest_rated")</f>
        <v>not_highest_rated</v>
      </c>
      <c r="AE275" s="64">
        <f t="shared" si="7"/>
        <v>1</v>
      </c>
    </row>
    <row r="276" spans="1:31" x14ac:dyDescent="0.25">
      <c r="A276" s="63" t="s">
        <v>145</v>
      </c>
      <c r="B276" s="10">
        <f>VLOOKUP(A276,'Table for cuisine count'!$E$2:$F$139,2)</f>
        <v>1</v>
      </c>
      <c r="C276" s="10" t="str" cm="1">
        <f t="array" ref="C276:O276">_xlfn.XLOOKUP($A276,'Raw-consumers'!$A:$A,'Raw-consumers'!B:N)</f>
        <v>Cuernavaca</v>
      </c>
      <c r="D276" s="10" t="str">
        <v>Morelos</v>
      </c>
      <c r="E276" s="10" t="str">
        <v>Mexico</v>
      </c>
      <c r="F276" s="10">
        <v>18.927071999999999</v>
      </c>
      <c r="G276" s="10">
        <v>-99.173584000000005</v>
      </c>
      <c r="H276" s="10" t="str">
        <v>No</v>
      </c>
      <c r="I276" s="10" t="str">
        <v>Casual Drinker</v>
      </c>
      <c r="J276" s="10" t="str">
        <v>Car</v>
      </c>
      <c r="K276" s="10" t="str">
        <v>Single</v>
      </c>
      <c r="L276" s="10" t="str">
        <v>Independent</v>
      </c>
      <c r="M276" s="10">
        <v>82</v>
      </c>
      <c r="N276" s="10" t="str">
        <v>Employed</v>
      </c>
      <c r="O276" s="10" t="str">
        <v>Medium</v>
      </c>
      <c r="P276" s="10">
        <v>135028</v>
      </c>
      <c r="Q276" s="10" t="str">
        <f>IFERROR(_xlfn.XLOOKUP('Final Table'!$P276,'Raw-restaurant_cuisines'!A:A,'Raw-restaurant_cuisines'!B:B),"not specified")</f>
        <v>Mexican</v>
      </c>
      <c r="R276" s="10" t="str">
        <f>_xlfn.XLOOKUP($P276,'Raw-Restauarants'!$A:$A,'Raw-Restauarants'!B:B)</f>
        <v>La Virreina</v>
      </c>
      <c r="S276" s="10" t="str">
        <f>_xlfn.XLOOKUP($P276,'Raw-Restauarants'!$A:$A,'Raw-Restauarants'!$C:$C)</f>
        <v>San Luis Potosi</v>
      </c>
      <c r="T276" s="10">
        <f>IFERROR(_xlfn.XLOOKUP(P276,'Table for cuisine count'!K:K,'Table for cuisine count'!L:L),"not specified")</f>
        <v>1</v>
      </c>
      <c r="U276" s="10" t="str" cm="1">
        <f t="array" ref="U276:Z276">_xlfn.XLOOKUP($P276,'Raw-Restauarants'!$A:$A,'Raw-Restauarants'!$I:$N)</f>
        <v>Wine &amp; Beer</v>
      </c>
      <c r="V276" s="10" t="str">
        <v>No</v>
      </c>
      <c r="W276" s="10" t="str">
        <v>Medium</v>
      </c>
      <c r="X276" s="10" t="str">
        <v>No</v>
      </c>
      <c r="Y276" s="10" t="str">
        <v>Closed</v>
      </c>
      <c r="Z276" s="10" t="str">
        <v>None</v>
      </c>
      <c r="AA276" s="10">
        <v>2</v>
      </c>
      <c r="AB276" s="10">
        <v>1</v>
      </c>
      <c r="AC276" s="10">
        <v>0</v>
      </c>
      <c r="AD276" s="10" t="str" cm="1">
        <f t="array" ref="AD276">_xlfn.IFNA(_xlfn.IFS(AND(AA276=2,AB276=2,AC276=2),W276),"not_highest_rated")</f>
        <v>not_highest_rated</v>
      </c>
      <c r="AE276" s="64">
        <f t="shared" si="7"/>
        <v>8</v>
      </c>
    </row>
    <row r="277" spans="1:31" x14ac:dyDescent="0.25">
      <c r="A277" s="63" t="s">
        <v>165</v>
      </c>
      <c r="B277" s="10">
        <f>VLOOKUP(A277,'Table for cuisine count'!$E$2:$F$139,2)</f>
        <v>1</v>
      </c>
      <c r="C277" s="10" t="str" cm="1">
        <f t="array" ref="C277:O277">_xlfn.XLOOKUP($A277,'Raw-consumers'!$A:$A,'Raw-consumers'!B:N)</f>
        <v>San Luis Potosi</v>
      </c>
      <c r="D277" s="10" t="str">
        <v>San Luis Potosi</v>
      </c>
      <c r="E277" s="10" t="str">
        <v>Mexico</v>
      </c>
      <c r="F277" s="10">
        <v>22.154209999999999</v>
      </c>
      <c r="G277" s="10">
        <v>-100.942233</v>
      </c>
      <c r="H277" s="10" t="str">
        <v>No</v>
      </c>
      <c r="I277" s="10" t="str">
        <v>Casual Drinker</v>
      </c>
      <c r="J277" s="10" t="str">
        <v>On Foot</v>
      </c>
      <c r="K277" s="10" t="str">
        <v>Single</v>
      </c>
      <c r="L277" s="10" t="str">
        <v>Independent</v>
      </c>
      <c r="M277" s="10">
        <v>22</v>
      </c>
      <c r="N277" s="10" t="str">
        <v>Student</v>
      </c>
      <c r="O277" s="10" t="str">
        <v>Low</v>
      </c>
      <c r="P277" s="10">
        <v>135040</v>
      </c>
      <c r="Q277" s="10" t="str">
        <f>IFERROR(_xlfn.XLOOKUP('Final Table'!$P277,'Raw-restaurant_cuisines'!A:A,'Raw-restaurant_cuisines'!B:B),"not specified")</f>
        <v>not specified</v>
      </c>
      <c r="R277" s="10" t="str">
        <f>_xlfn.XLOOKUP($P277,'Raw-Restauarants'!$A:$A,'Raw-Restauarants'!B:B)</f>
        <v>Restaurant Los Compadres</v>
      </c>
      <c r="S277" s="10" t="str">
        <f>_xlfn.XLOOKUP($P277,'Raw-Restauarants'!$A:$A,'Raw-Restauarants'!$C:$C)</f>
        <v>San Luis Potosi</v>
      </c>
      <c r="T277" s="10" t="str">
        <f>IFERROR(_xlfn.XLOOKUP(P277,'Table for cuisine count'!K:K,'Table for cuisine count'!L:L),"not specified")</f>
        <v>not specified</v>
      </c>
      <c r="U277" s="10" t="str" cm="1">
        <f t="array" ref="U277:Z277">_xlfn.XLOOKUP($P277,'Raw-Restauarants'!$A:$A,'Raw-Restauarants'!$I:$N)</f>
        <v>Wine &amp; Beer</v>
      </c>
      <c r="V277" s="10" t="str">
        <v>No</v>
      </c>
      <c r="W277" s="10" t="str">
        <v>High</v>
      </c>
      <c r="X277" s="10" t="str">
        <v>No</v>
      </c>
      <c r="Y277" s="10" t="str">
        <v>Closed</v>
      </c>
      <c r="Z277" s="10" t="str">
        <v>Yes</v>
      </c>
      <c r="AA277" s="10">
        <v>0</v>
      </c>
      <c r="AB277" s="10">
        <v>0</v>
      </c>
      <c r="AC277" s="10">
        <v>0</v>
      </c>
      <c r="AD277" s="10" t="str" cm="1">
        <f t="array" ref="AD277">_xlfn.IFNA(_xlfn.IFS(AND(AA277=2,AB277=2,AC277=2),W277),"not_highest_rated")</f>
        <v>not_highest_rated</v>
      </c>
      <c r="AE277" s="64">
        <f t="shared" si="7"/>
        <v>1</v>
      </c>
    </row>
    <row r="278" spans="1:31" x14ac:dyDescent="0.25">
      <c r="A278" s="63" t="s">
        <v>165</v>
      </c>
      <c r="B278" s="10">
        <f>VLOOKUP(A278,'Table for cuisine count'!$E$2:$F$139,2)</f>
        <v>1</v>
      </c>
      <c r="C278" s="10" t="str" cm="1">
        <f t="array" ref="C278:O278">_xlfn.XLOOKUP($A278,'Raw-consumers'!$A:$A,'Raw-consumers'!B:N)</f>
        <v>San Luis Potosi</v>
      </c>
      <c r="D278" s="10" t="str">
        <v>San Luis Potosi</v>
      </c>
      <c r="E278" s="10" t="str">
        <v>Mexico</v>
      </c>
      <c r="F278" s="10">
        <v>22.154209999999999</v>
      </c>
      <c r="G278" s="10">
        <v>-100.942233</v>
      </c>
      <c r="H278" s="10" t="str">
        <v>No</v>
      </c>
      <c r="I278" s="10" t="str">
        <v>Casual Drinker</v>
      </c>
      <c r="J278" s="10" t="str">
        <v>On Foot</v>
      </c>
      <c r="K278" s="10" t="str">
        <v>Single</v>
      </c>
      <c r="L278" s="10" t="str">
        <v>Independent</v>
      </c>
      <c r="M278" s="10">
        <v>22</v>
      </c>
      <c r="N278" s="10" t="str">
        <v>Student</v>
      </c>
      <c r="O278" s="10" t="str">
        <v>Low</v>
      </c>
      <c r="P278" s="10">
        <v>135106</v>
      </c>
      <c r="Q278" s="10" t="str">
        <f>IFERROR(_xlfn.XLOOKUP('Final Table'!$P278,'Raw-restaurant_cuisines'!A:A,'Raw-restaurant_cuisines'!B:B),"not specified")</f>
        <v>Mexican</v>
      </c>
      <c r="R278" s="10" t="str">
        <f>_xlfn.XLOOKUP($P278,'Raw-Restauarants'!$A:$A,'Raw-Restauarants'!B:B)</f>
        <v>El Rincón De San Francisco</v>
      </c>
      <c r="S278" s="10" t="str">
        <f>_xlfn.XLOOKUP($P278,'Raw-Restauarants'!$A:$A,'Raw-Restauarants'!$C:$C)</f>
        <v>San Luis Potosi</v>
      </c>
      <c r="T278" s="10">
        <f>IFERROR(_xlfn.XLOOKUP(P278,'Table for cuisine count'!K:K,'Table for cuisine count'!L:L),"not specified")</f>
        <v>1</v>
      </c>
      <c r="U278" s="10" t="str" cm="1">
        <f t="array" ref="U278:Z278">_xlfn.XLOOKUP($P278,'Raw-Restauarants'!$A:$A,'Raw-Restauarants'!$I:$N)</f>
        <v>Wine &amp; Beer</v>
      </c>
      <c r="V278" s="10" t="str">
        <v>Bar Only</v>
      </c>
      <c r="W278" s="10" t="str">
        <v>Medium</v>
      </c>
      <c r="X278" s="10" t="str">
        <v>No</v>
      </c>
      <c r="Y278" s="10" t="str">
        <v>Open</v>
      </c>
      <c r="Z278" s="10" t="str">
        <v>None</v>
      </c>
      <c r="AA278" s="10">
        <v>2</v>
      </c>
      <c r="AB278" s="10">
        <v>2</v>
      </c>
      <c r="AC278" s="10">
        <v>2</v>
      </c>
      <c r="AD278" s="10" t="str" cm="1">
        <f t="array" ref="AD278">_xlfn.IFNA(_xlfn.IFS(AND(AA278=2,AB278=2,AC278=2),W278),"not_highest_rated")</f>
        <v>Medium</v>
      </c>
      <c r="AE278" s="64">
        <f t="shared" si="7"/>
        <v>1</v>
      </c>
    </row>
    <row r="279" spans="1:31" x14ac:dyDescent="0.25">
      <c r="A279" s="63" t="s">
        <v>165</v>
      </c>
      <c r="B279" s="10">
        <f>VLOOKUP(A279,'Table for cuisine count'!$E$2:$F$139,2)</f>
        <v>1</v>
      </c>
      <c r="C279" s="10" t="str" cm="1">
        <f t="array" ref="C279:O279">_xlfn.XLOOKUP($A279,'Raw-consumers'!$A:$A,'Raw-consumers'!B:N)</f>
        <v>San Luis Potosi</v>
      </c>
      <c r="D279" s="10" t="str">
        <v>San Luis Potosi</v>
      </c>
      <c r="E279" s="10" t="str">
        <v>Mexico</v>
      </c>
      <c r="F279" s="10">
        <v>22.154209999999999</v>
      </c>
      <c r="G279" s="10">
        <v>-100.942233</v>
      </c>
      <c r="H279" s="10" t="str">
        <v>No</v>
      </c>
      <c r="I279" s="10" t="str">
        <v>Casual Drinker</v>
      </c>
      <c r="J279" s="10" t="str">
        <v>On Foot</v>
      </c>
      <c r="K279" s="10" t="str">
        <v>Single</v>
      </c>
      <c r="L279" s="10" t="str">
        <v>Independent</v>
      </c>
      <c r="M279" s="10">
        <v>22</v>
      </c>
      <c r="N279" s="10" t="str">
        <v>Student</v>
      </c>
      <c r="O279" s="10" t="str">
        <v>Low</v>
      </c>
      <c r="P279" s="10">
        <v>135052</v>
      </c>
      <c r="Q279" s="10" t="str">
        <f>IFERROR(_xlfn.XLOOKUP('Final Table'!$P279,'Raw-restaurant_cuisines'!A:A,'Raw-restaurant_cuisines'!B:B),"not specified")</f>
        <v>Bar</v>
      </c>
      <c r="R279" s="10" t="str">
        <f>_xlfn.XLOOKUP($P279,'Raw-Restauarants'!$A:$A,'Raw-Restauarants'!B:B)</f>
        <v>La Cantina Restaurante</v>
      </c>
      <c r="S279" s="10" t="str">
        <f>_xlfn.XLOOKUP($P279,'Raw-Restauarants'!$A:$A,'Raw-Restauarants'!$C:$C)</f>
        <v>San Luis Potosi</v>
      </c>
      <c r="T279" s="10">
        <f>IFERROR(_xlfn.XLOOKUP(P279,'Table for cuisine count'!K:K,'Table for cuisine count'!L:L),"not specified")</f>
        <v>2</v>
      </c>
      <c r="U279" s="10" t="str" cm="1">
        <f t="array" ref="U279:Z279">_xlfn.XLOOKUP($P279,'Raw-Restauarants'!$A:$A,'Raw-Restauarants'!$I:$N)</f>
        <v>Full Bar</v>
      </c>
      <c r="V279" s="10" t="str">
        <v>No</v>
      </c>
      <c r="W279" s="10" t="str">
        <v>High</v>
      </c>
      <c r="X279" s="10" t="str">
        <v>No</v>
      </c>
      <c r="Y279" s="10" t="str">
        <v>Closed</v>
      </c>
      <c r="Z279" s="10" t="str">
        <v>None</v>
      </c>
      <c r="AA279" s="10">
        <v>2</v>
      </c>
      <c r="AB279" s="10">
        <v>1</v>
      </c>
      <c r="AC279" s="10">
        <v>1</v>
      </c>
      <c r="AD279" s="10" t="str" cm="1">
        <f t="array" ref="AD279">_xlfn.IFNA(_xlfn.IFS(AND(AA279=2,AB279=2,AC279=2),W279),"not_highest_rated")</f>
        <v>not_highest_rated</v>
      </c>
      <c r="AE279" s="64">
        <f t="shared" si="7"/>
        <v>1</v>
      </c>
    </row>
    <row r="280" spans="1:31" x14ac:dyDescent="0.25">
      <c r="A280" s="63" t="s">
        <v>165</v>
      </c>
      <c r="B280" s="10">
        <f>VLOOKUP(A280,'Table for cuisine count'!$E$2:$F$139,2)</f>
        <v>1</v>
      </c>
      <c r="C280" s="10" t="str" cm="1">
        <f t="array" ref="C280:O280">_xlfn.XLOOKUP($A280,'Raw-consumers'!$A:$A,'Raw-consumers'!B:N)</f>
        <v>San Luis Potosi</v>
      </c>
      <c r="D280" s="10" t="str">
        <v>San Luis Potosi</v>
      </c>
      <c r="E280" s="10" t="str">
        <v>Mexico</v>
      </c>
      <c r="F280" s="10">
        <v>22.154209999999999</v>
      </c>
      <c r="G280" s="10">
        <v>-100.942233</v>
      </c>
      <c r="H280" s="10" t="str">
        <v>No</v>
      </c>
      <c r="I280" s="10" t="str">
        <v>Casual Drinker</v>
      </c>
      <c r="J280" s="10" t="str">
        <v>On Foot</v>
      </c>
      <c r="K280" s="10" t="str">
        <v>Single</v>
      </c>
      <c r="L280" s="10" t="str">
        <v>Independent</v>
      </c>
      <c r="M280" s="10">
        <v>22</v>
      </c>
      <c r="N280" s="10" t="str">
        <v>Student</v>
      </c>
      <c r="O280" s="10" t="str">
        <v>Low</v>
      </c>
      <c r="P280" s="10">
        <v>135041</v>
      </c>
      <c r="Q280" s="10" t="str">
        <f>IFERROR(_xlfn.XLOOKUP('Final Table'!$P280,'Raw-restaurant_cuisines'!A:A,'Raw-restaurant_cuisines'!B:B),"not specified")</f>
        <v>Bar</v>
      </c>
      <c r="R280" s="10" t="str">
        <f>_xlfn.XLOOKUP($P280,'Raw-Restauarants'!$A:$A,'Raw-Restauarants'!B:B)</f>
        <v>Luna Cafe</v>
      </c>
      <c r="S280" s="10" t="str">
        <f>_xlfn.XLOOKUP($P280,'Raw-Restauarants'!$A:$A,'Raw-Restauarants'!$C:$C)</f>
        <v>San Luis Potosi</v>
      </c>
      <c r="T280" s="10">
        <f>IFERROR(_xlfn.XLOOKUP(P280,'Table for cuisine count'!K:K,'Table for cuisine count'!L:L),"not specified")</f>
        <v>2</v>
      </c>
      <c r="U280" s="10" t="str" cm="1">
        <f t="array" ref="U280:Z280">_xlfn.XLOOKUP($P280,'Raw-Restauarants'!$A:$A,'Raw-Restauarants'!$I:$N)</f>
        <v>Wine &amp; Beer</v>
      </c>
      <c r="V280" s="10" t="str">
        <v>No</v>
      </c>
      <c r="W280" s="10" t="str">
        <v>Medium</v>
      </c>
      <c r="X280" s="10" t="str">
        <v>No</v>
      </c>
      <c r="Y280" s="10" t="str">
        <v>Closed</v>
      </c>
      <c r="Z280" s="10" t="str">
        <v>None</v>
      </c>
      <c r="AA280" s="10">
        <v>2</v>
      </c>
      <c r="AB280" s="10">
        <v>1</v>
      </c>
      <c r="AC280" s="10">
        <v>1</v>
      </c>
      <c r="AD280" s="10" t="str" cm="1">
        <f t="array" ref="AD280">_xlfn.IFNA(_xlfn.IFS(AND(AA280=2,AB280=2,AC280=2),W280),"not_highest_rated")</f>
        <v>not_highest_rated</v>
      </c>
      <c r="AE280" s="64">
        <f t="shared" si="7"/>
        <v>1</v>
      </c>
    </row>
    <row r="281" spans="1:31" x14ac:dyDescent="0.25">
      <c r="A281" s="63" t="s">
        <v>165</v>
      </c>
      <c r="B281" s="10">
        <f>VLOOKUP(A281,'Table for cuisine count'!$E$2:$F$139,2)</f>
        <v>1</v>
      </c>
      <c r="C281" s="10" t="str" cm="1">
        <f t="array" ref="C281:O281">_xlfn.XLOOKUP($A281,'Raw-consumers'!$A:$A,'Raw-consumers'!B:N)</f>
        <v>San Luis Potosi</v>
      </c>
      <c r="D281" s="10" t="str">
        <v>San Luis Potosi</v>
      </c>
      <c r="E281" s="10" t="str">
        <v>Mexico</v>
      </c>
      <c r="F281" s="10">
        <v>22.154209999999999</v>
      </c>
      <c r="G281" s="10">
        <v>-100.942233</v>
      </c>
      <c r="H281" s="10" t="str">
        <v>No</v>
      </c>
      <c r="I281" s="10" t="str">
        <v>Casual Drinker</v>
      </c>
      <c r="J281" s="10" t="str">
        <v>On Foot</v>
      </c>
      <c r="K281" s="10" t="str">
        <v>Single</v>
      </c>
      <c r="L281" s="10" t="str">
        <v>Independent</v>
      </c>
      <c r="M281" s="10">
        <v>22</v>
      </c>
      <c r="N281" s="10" t="str">
        <v>Student</v>
      </c>
      <c r="O281" s="10" t="str">
        <v>Low</v>
      </c>
      <c r="P281" s="10">
        <v>135038</v>
      </c>
      <c r="Q281" s="10" t="str">
        <f>IFERROR(_xlfn.XLOOKUP('Final Table'!$P281,'Raw-restaurant_cuisines'!A:A,'Raw-restaurant_cuisines'!B:B),"not specified")</f>
        <v>not specified</v>
      </c>
      <c r="R281" s="10" t="str">
        <f>_xlfn.XLOOKUP($P281,'Raw-Restauarants'!$A:$A,'Raw-Restauarants'!B:B)</f>
        <v>Restaurant La Chalita</v>
      </c>
      <c r="S281" s="10" t="str">
        <f>_xlfn.XLOOKUP($P281,'Raw-Restauarants'!$A:$A,'Raw-Restauarants'!$C:$C)</f>
        <v>San Luis Potosi</v>
      </c>
      <c r="T281" s="10" t="str">
        <f>IFERROR(_xlfn.XLOOKUP(P281,'Table for cuisine count'!K:K,'Table for cuisine count'!L:L),"not specified")</f>
        <v>not specified</v>
      </c>
      <c r="U281" s="10" t="str" cm="1">
        <f t="array" ref="U281:Z281">_xlfn.XLOOKUP($P281,'Raw-Restauarants'!$A:$A,'Raw-Restauarants'!$I:$N)</f>
        <v>None</v>
      </c>
      <c r="V281" s="10" t="str">
        <v>Smoking Section</v>
      </c>
      <c r="W281" s="10" t="str">
        <v>Medium</v>
      </c>
      <c r="X281" s="10" t="str">
        <v>No</v>
      </c>
      <c r="Y281" s="10" t="str">
        <v>Closed</v>
      </c>
      <c r="Z281" s="10" t="str">
        <v>None</v>
      </c>
      <c r="AA281" s="10">
        <v>1</v>
      </c>
      <c r="AB281" s="10">
        <v>0</v>
      </c>
      <c r="AC281" s="10">
        <v>1</v>
      </c>
      <c r="AD281" s="10" t="str" cm="1">
        <f t="array" ref="AD281">_xlfn.IFNA(_xlfn.IFS(AND(AA281=2,AB281=2,AC281=2),W281),"not_highest_rated")</f>
        <v>not_highest_rated</v>
      </c>
      <c r="AE281" s="64">
        <f t="shared" si="7"/>
        <v>1</v>
      </c>
    </row>
    <row r="282" spans="1:31" x14ac:dyDescent="0.25">
      <c r="A282" s="63" t="s">
        <v>165</v>
      </c>
      <c r="B282" s="10">
        <f>VLOOKUP(A282,'Table for cuisine count'!$E$2:$F$139,2)</f>
        <v>1</v>
      </c>
      <c r="C282" s="10" t="str" cm="1">
        <f t="array" ref="C282:O282">_xlfn.XLOOKUP($A282,'Raw-consumers'!$A:$A,'Raw-consumers'!B:N)</f>
        <v>San Luis Potosi</v>
      </c>
      <c r="D282" s="10" t="str">
        <v>San Luis Potosi</v>
      </c>
      <c r="E282" s="10" t="str">
        <v>Mexico</v>
      </c>
      <c r="F282" s="10">
        <v>22.154209999999999</v>
      </c>
      <c r="G282" s="10">
        <v>-100.942233</v>
      </c>
      <c r="H282" s="10" t="str">
        <v>No</v>
      </c>
      <c r="I282" s="10" t="str">
        <v>Casual Drinker</v>
      </c>
      <c r="J282" s="10" t="str">
        <v>On Foot</v>
      </c>
      <c r="K282" s="10" t="str">
        <v>Single</v>
      </c>
      <c r="L282" s="10" t="str">
        <v>Independent</v>
      </c>
      <c r="M282" s="10">
        <v>22</v>
      </c>
      <c r="N282" s="10" t="str">
        <v>Student</v>
      </c>
      <c r="O282" s="10" t="str">
        <v>Low</v>
      </c>
      <c r="P282" s="10">
        <v>135054</v>
      </c>
      <c r="Q282" s="10" t="str">
        <f>IFERROR(_xlfn.XLOOKUP('Final Table'!$P282,'Raw-restaurant_cuisines'!A:A,'Raw-restaurant_cuisines'!B:B),"not specified")</f>
        <v>Seafood</v>
      </c>
      <c r="R282" s="10" t="str">
        <f>_xlfn.XLOOKUP($P282,'Raw-Restauarants'!$A:$A,'Raw-Restauarants'!B:B)</f>
        <v>Restaurante Y Pescaderia Tampico</v>
      </c>
      <c r="S282" s="10" t="str">
        <f>_xlfn.XLOOKUP($P282,'Raw-Restauarants'!$A:$A,'Raw-Restauarants'!$C:$C)</f>
        <v>San Luis Potosi</v>
      </c>
      <c r="T282" s="10">
        <f>IFERROR(_xlfn.XLOOKUP(P282,'Table for cuisine count'!K:K,'Table for cuisine count'!L:L),"not specified")</f>
        <v>1</v>
      </c>
      <c r="U282" s="10" t="str" cm="1">
        <f t="array" ref="U282:Z282">_xlfn.XLOOKUP($P282,'Raw-Restauarants'!$A:$A,'Raw-Restauarants'!$I:$N)</f>
        <v>None</v>
      </c>
      <c r="V282" s="10" t="str">
        <v>No</v>
      </c>
      <c r="W282" s="10" t="str">
        <v>High</v>
      </c>
      <c r="X282" s="10" t="str">
        <v>No</v>
      </c>
      <c r="Y282" s="10" t="str">
        <v>Closed</v>
      </c>
      <c r="Z282" s="10" t="str">
        <v>Yes</v>
      </c>
      <c r="AA282" s="10">
        <v>1</v>
      </c>
      <c r="AB282" s="10">
        <v>2</v>
      </c>
      <c r="AC282" s="10">
        <v>1</v>
      </c>
      <c r="AD282" s="10" t="str" cm="1">
        <f t="array" ref="AD282">_xlfn.IFNA(_xlfn.IFS(AND(AA282=2,AB282=2,AC282=2),W282),"not_highest_rated")</f>
        <v>not_highest_rated</v>
      </c>
      <c r="AE282" s="64">
        <f t="shared" si="7"/>
        <v>1</v>
      </c>
    </row>
    <row r="283" spans="1:31" x14ac:dyDescent="0.25">
      <c r="A283" s="63" t="s">
        <v>165</v>
      </c>
      <c r="B283" s="10">
        <f>VLOOKUP(A283,'Table for cuisine count'!$E$2:$F$139,2)</f>
        <v>1</v>
      </c>
      <c r="C283" s="10" t="str" cm="1">
        <f t="array" ref="C283:O283">_xlfn.XLOOKUP($A283,'Raw-consumers'!$A:$A,'Raw-consumers'!B:N)</f>
        <v>San Luis Potosi</v>
      </c>
      <c r="D283" s="10" t="str">
        <v>San Luis Potosi</v>
      </c>
      <c r="E283" s="10" t="str">
        <v>Mexico</v>
      </c>
      <c r="F283" s="10">
        <v>22.154209999999999</v>
      </c>
      <c r="G283" s="10">
        <v>-100.942233</v>
      </c>
      <c r="H283" s="10" t="str">
        <v>No</v>
      </c>
      <c r="I283" s="10" t="str">
        <v>Casual Drinker</v>
      </c>
      <c r="J283" s="10" t="str">
        <v>On Foot</v>
      </c>
      <c r="K283" s="10" t="str">
        <v>Single</v>
      </c>
      <c r="L283" s="10" t="str">
        <v>Independent</v>
      </c>
      <c r="M283" s="10">
        <v>22</v>
      </c>
      <c r="N283" s="10" t="str">
        <v>Student</v>
      </c>
      <c r="O283" s="10" t="str">
        <v>Low</v>
      </c>
      <c r="P283" s="10">
        <v>135108</v>
      </c>
      <c r="Q283" s="10" t="str">
        <f>IFERROR(_xlfn.XLOOKUP('Final Table'!$P283,'Raw-restaurant_cuisines'!A:A,'Raw-restaurant_cuisines'!B:B),"not specified")</f>
        <v>not specified</v>
      </c>
      <c r="R283" s="10" t="str">
        <f>_xlfn.XLOOKUP($P283,'Raw-Restauarants'!$A:$A,'Raw-Restauarants'!B:B)</f>
        <v>Potzocalli</v>
      </c>
      <c r="S283" s="10" t="str">
        <f>_xlfn.XLOOKUP($P283,'Raw-Restauarants'!$A:$A,'Raw-Restauarants'!$C:$C)</f>
        <v>San Luis Potosi</v>
      </c>
      <c r="T283" s="10" t="str">
        <f>IFERROR(_xlfn.XLOOKUP(P283,'Table for cuisine count'!K:K,'Table for cuisine count'!L:L),"not specified")</f>
        <v>not specified</v>
      </c>
      <c r="U283" s="10" t="str" cm="1">
        <f t="array" ref="U283:Z283">_xlfn.XLOOKUP($P283,'Raw-Restauarants'!$A:$A,'Raw-Restauarants'!$I:$N)</f>
        <v>None</v>
      </c>
      <c r="V283" s="10" t="str">
        <v>No</v>
      </c>
      <c r="W283" s="10" t="str">
        <v>Low</v>
      </c>
      <c r="X283" s="10" t="str">
        <v>No</v>
      </c>
      <c r="Y283" s="10" t="str">
        <v>Closed</v>
      </c>
      <c r="Z283" s="10" t="str">
        <v>None</v>
      </c>
      <c r="AA283" s="10">
        <v>2</v>
      </c>
      <c r="AB283" s="10">
        <v>2</v>
      </c>
      <c r="AC283" s="10">
        <v>1</v>
      </c>
      <c r="AD283" s="10" t="str" cm="1">
        <f t="array" ref="AD283">_xlfn.IFNA(_xlfn.IFS(AND(AA283=2,AB283=2,AC283=2),W283),"not_highest_rated")</f>
        <v>not_highest_rated</v>
      </c>
      <c r="AE283" s="64">
        <f t="shared" si="7"/>
        <v>1</v>
      </c>
    </row>
    <row r="284" spans="1:31" x14ac:dyDescent="0.25">
      <c r="A284" s="63" t="s">
        <v>82</v>
      </c>
      <c r="B284" s="10">
        <f>VLOOKUP(A284,'Table for cuisine count'!$E$2:$F$139,2)</f>
        <v>1</v>
      </c>
      <c r="C284" s="10" t="str" cm="1">
        <f t="array" ref="C284:O284">_xlfn.XLOOKUP($A284,'Raw-consumers'!$A:$A,'Raw-consumers'!B:N)</f>
        <v>Cuernavaca</v>
      </c>
      <c r="D284" s="10" t="str">
        <v>Morelos</v>
      </c>
      <c r="E284" s="10" t="str">
        <v>Mexico</v>
      </c>
      <c r="F284" s="10">
        <v>18.95298</v>
      </c>
      <c r="G284" s="10">
        <v>-99.260789000000003</v>
      </c>
      <c r="H284" s="10" t="str">
        <v>Yes</v>
      </c>
      <c r="I284" s="10" t="str">
        <v>Social Drinker</v>
      </c>
      <c r="J284" s="10" t="str">
        <v>Car</v>
      </c>
      <c r="K284" s="10" t="str">
        <v>Married</v>
      </c>
      <c r="L284" s="10" t="str">
        <v>Kids</v>
      </c>
      <c r="M284" s="10">
        <v>43</v>
      </c>
      <c r="N284" s="10" t="str">
        <v>Employed</v>
      </c>
      <c r="O284" s="10" t="str">
        <v>Medium</v>
      </c>
      <c r="P284" s="10">
        <v>134986</v>
      </c>
      <c r="Q284" s="10" t="str">
        <f>IFERROR(_xlfn.XLOOKUP('Final Table'!$P284,'Raw-restaurant_cuisines'!A:A,'Raw-restaurant_cuisines'!B:B),"not specified")</f>
        <v>International</v>
      </c>
      <c r="R284" s="10" t="str">
        <f>_xlfn.XLOOKUP($P284,'Raw-Restauarants'!$A:$A,'Raw-Restauarants'!B:B)</f>
        <v>Restaurant Las Mañanitas</v>
      </c>
      <c r="S284" s="10" t="str">
        <f>_xlfn.XLOOKUP($P284,'Raw-Restauarants'!$A:$A,'Raw-Restauarants'!$C:$C)</f>
        <v>Cuernavaca</v>
      </c>
      <c r="T284" s="10">
        <f>IFERROR(_xlfn.XLOOKUP(P284,'Table for cuisine count'!K:K,'Table for cuisine count'!L:L),"not specified")</f>
        <v>1</v>
      </c>
      <c r="U284" s="10" t="str" cm="1">
        <f t="array" ref="U284:Z284">_xlfn.XLOOKUP($P284,'Raw-Restauarants'!$A:$A,'Raw-Restauarants'!$I:$N)</f>
        <v>Wine &amp; Beer</v>
      </c>
      <c r="V284" s="10" t="str">
        <v>No</v>
      </c>
      <c r="W284" s="10" t="str">
        <v>High</v>
      </c>
      <c r="X284" s="10" t="str">
        <v>No</v>
      </c>
      <c r="Y284" s="10" t="str">
        <v>Closed</v>
      </c>
      <c r="Z284" s="10" t="str">
        <v>Yes</v>
      </c>
      <c r="AA284" s="10">
        <v>2</v>
      </c>
      <c r="AB284" s="10">
        <v>2</v>
      </c>
      <c r="AC284" s="10">
        <v>2</v>
      </c>
      <c r="AD284" s="10" t="str" cm="1">
        <f t="array" ref="AD284">_xlfn.IFNA(_xlfn.IFS(AND(AA284=2,AB284=2,AC284=2),W284),"not_highest_rated")</f>
        <v>High</v>
      </c>
      <c r="AE284" s="64">
        <f t="shared" si="7"/>
        <v>8</v>
      </c>
    </row>
    <row r="285" spans="1:31" x14ac:dyDescent="0.25">
      <c r="A285" s="63" t="s">
        <v>163</v>
      </c>
      <c r="B285" s="10">
        <f>VLOOKUP(A285,'Table for cuisine count'!$E$2:$F$139,2)</f>
        <v>1</v>
      </c>
      <c r="C285" s="10" t="str" cm="1">
        <f t="array" ref="C285:O285">_xlfn.XLOOKUP($A285,'Raw-consumers'!$A:$A,'Raw-consumers'!B:N)</f>
        <v>San Luis Potosi</v>
      </c>
      <c r="D285" s="10" t="str">
        <v>San Luis Potosi</v>
      </c>
      <c r="E285" s="10" t="str">
        <v>Mexico</v>
      </c>
      <c r="F285" s="10">
        <v>22.137072</v>
      </c>
      <c r="G285" s="10">
        <v>-100.918865</v>
      </c>
      <c r="H285" s="10" t="str">
        <v>No</v>
      </c>
      <c r="I285" s="10" t="str">
        <v>Casual Drinker</v>
      </c>
      <c r="J285" s="10" t="str">
        <v>Public</v>
      </c>
      <c r="K285" s="10" t="str">
        <v>Single</v>
      </c>
      <c r="L285" s="10" t="str">
        <v>Independent</v>
      </c>
      <c r="M285" s="10">
        <v>21</v>
      </c>
      <c r="N285" s="10" t="str">
        <v>Student</v>
      </c>
      <c r="O285" s="10" t="str">
        <v>Low</v>
      </c>
      <c r="P285" s="10">
        <v>135054</v>
      </c>
      <c r="Q285" s="10" t="str">
        <f>IFERROR(_xlfn.XLOOKUP('Final Table'!$P285,'Raw-restaurant_cuisines'!A:A,'Raw-restaurant_cuisines'!B:B),"not specified")</f>
        <v>Seafood</v>
      </c>
      <c r="R285" s="10" t="str">
        <f>_xlfn.XLOOKUP($P285,'Raw-Restauarants'!$A:$A,'Raw-Restauarants'!B:B)</f>
        <v>Restaurante Y Pescaderia Tampico</v>
      </c>
      <c r="S285" s="10" t="str">
        <f>_xlfn.XLOOKUP($P285,'Raw-Restauarants'!$A:$A,'Raw-Restauarants'!$C:$C)</f>
        <v>San Luis Potosi</v>
      </c>
      <c r="T285" s="10">
        <f>IFERROR(_xlfn.XLOOKUP(P285,'Table for cuisine count'!K:K,'Table for cuisine count'!L:L),"not specified")</f>
        <v>1</v>
      </c>
      <c r="U285" s="10" t="str" cm="1">
        <f t="array" ref="U285:Z285">_xlfn.XLOOKUP($P285,'Raw-Restauarants'!$A:$A,'Raw-Restauarants'!$I:$N)</f>
        <v>None</v>
      </c>
      <c r="V285" s="10" t="str">
        <v>No</v>
      </c>
      <c r="W285" s="10" t="str">
        <v>High</v>
      </c>
      <c r="X285" s="10" t="str">
        <v>No</v>
      </c>
      <c r="Y285" s="10" t="str">
        <v>Closed</v>
      </c>
      <c r="Z285" s="10" t="str">
        <v>Yes</v>
      </c>
      <c r="AA285" s="10">
        <v>1</v>
      </c>
      <c r="AB285" s="10">
        <v>1</v>
      </c>
      <c r="AC285" s="10">
        <v>1</v>
      </c>
      <c r="AD285" s="10" t="str" cm="1">
        <f t="array" ref="AD285">_xlfn.IFNA(_xlfn.IFS(AND(AA285=2,AB285=2,AC285=2),W285),"not_highest_rated")</f>
        <v>not_highest_rated</v>
      </c>
      <c r="AE285" s="64">
        <f t="shared" si="7"/>
        <v>1</v>
      </c>
    </row>
    <row r="286" spans="1:31" x14ac:dyDescent="0.25">
      <c r="A286" s="63" t="s">
        <v>82</v>
      </c>
      <c r="B286" s="10">
        <f>VLOOKUP(A286,'Table for cuisine count'!$E$2:$F$139,2)</f>
        <v>1</v>
      </c>
      <c r="C286" s="10" t="str" cm="1">
        <f t="array" ref="C286:O286">_xlfn.XLOOKUP($A286,'Raw-consumers'!$A:$A,'Raw-consumers'!B:N)</f>
        <v>Cuernavaca</v>
      </c>
      <c r="D286" s="10" t="str">
        <v>Morelos</v>
      </c>
      <c r="E286" s="10" t="str">
        <v>Mexico</v>
      </c>
      <c r="F286" s="10">
        <v>18.95298</v>
      </c>
      <c r="G286" s="10">
        <v>-99.260789000000003</v>
      </c>
      <c r="H286" s="10" t="str">
        <v>Yes</v>
      </c>
      <c r="I286" s="10" t="str">
        <v>Social Drinker</v>
      </c>
      <c r="J286" s="10" t="str">
        <v>Car</v>
      </c>
      <c r="K286" s="10" t="str">
        <v>Married</v>
      </c>
      <c r="L286" s="10" t="str">
        <v>Kids</v>
      </c>
      <c r="M286" s="10">
        <v>43</v>
      </c>
      <c r="N286" s="10" t="str">
        <v>Employed</v>
      </c>
      <c r="O286" s="10" t="str">
        <v>Medium</v>
      </c>
      <c r="P286" s="10">
        <v>132768</v>
      </c>
      <c r="Q286" s="10" t="str">
        <f>IFERROR(_xlfn.XLOOKUP('Final Table'!$P286,'Raw-restaurant_cuisines'!A:A,'Raw-restaurant_cuisines'!B:B),"not specified")</f>
        <v>Family</v>
      </c>
      <c r="R286" s="10" t="str">
        <f>_xlfn.XLOOKUP($P286,'Raw-Restauarants'!$A:$A,'Raw-Restauarants'!B:B)</f>
        <v>Mariscos Tia Licha</v>
      </c>
      <c r="S286" s="10" t="str">
        <f>_xlfn.XLOOKUP($P286,'Raw-Restauarants'!$A:$A,'Raw-Restauarants'!$C:$C)</f>
        <v>Cuernavaca</v>
      </c>
      <c r="T286" s="10">
        <f>IFERROR(_xlfn.XLOOKUP(P286,'Table for cuisine count'!K:K,'Table for cuisine count'!L:L),"not specified")</f>
        <v>1</v>
      </c>
      <c r="U286" s="10" t="str" cm="1">
        <f t="array" ref="U286:Z286">_xlfn.XLOOKUP($P286,'Raw-Restauarants'!$A:$A,'Raw-Restauarants'!$I:$N)</f>
        <v>None</v>
      </c>
      <c r="V286" s="10" t="str">
        <v>No</v>
      </c>
      <c r="W286" s="10" t="str">
        <v>Medium</v>
      </c>
      <c r="X286" s="10" t="str">
        <v>Yes</v>
      </c>
      <c r="Y286" s="10" t="str">
        <v>Closed</v>
      </c>
      <c r="Z286" s="10" t="str">
        <v>None</v>
      </c>
      <c r="AA286" s="10">
        <v>2</v>
      </c>
      <c r="AB286" s="10">
        <v>2</v>
      </c>
      <c r="AC286" s="10">
        <v>2</v>
      </c>
      <c r="AD286" s="10" t="str" cm="1">
        <f t="array" ref="AD286">_xlfn.IFNA(_xlfn.IFS(AND(AA286=2,AB286=2,AC286=2),W286),"not_highest_rated")</f>
        <v>Medium</v>
      </c>
      <c r="AE286" s="64">
        <f t="shared" si="7"/>
        <v>8</v>
      </c>
    </row>
    <row r="287" spans="1:31" x14ac:dyDescent="0.25">
      <c r="A287" s="63" t="s">
        <v>163</v>
      </c>
      <c r="B287" s="10">
        <f>VLOOKUP(A287,'Table for cuisine count'!$E$2:$F$139,2)</f>
        <v>1</v>
      </c>
      <c r="C287" s="10" t="str" cm="1">
        <f t="array" ref="C287:O287">_xlfn.XLOOKUP($A287,'Raw-consumers'!$A:$A,'Raw-consumers'!B:N)</f>
        <v>San Luis Potosi</v>
      </c>
      <c r="D287" s="10" t="str">
        <v>San Luis Potosi</v>
      </c>
      <c r="E287" s="10" t="str">
        <v>Mexico</v>
      </c>
      <c r="F287" s="10">
        <v>22.137072</v>
      </c>
      <c r="G287" s="10">
        <v>-100.918865</v>
      </c>
      <c r="H287" s="10" t="str">
        <v>No</v>
      </c>
      <c r="I287" s="10" t="str">
        <v>Casual Drinker</v>
      </c>
      <c r="J287" s="10" t="str">
        <v>Public</v>
      </c>
      <c r="K287" s="10" t="str">
        <v>Single</v>
      </c>
      <c r="L287" s="10" t="str">
        <v>Independent</v>
      </c>
      <c r="M287" s="10">
        <v>21</v>
      </c>
      <c r="N287" s="10" t="str">
        <v>Student</v>
      </c>
      <c r="O287" s="10" t="str">
        <v>Low</v>
      </c>
      <c r="P287" s="10">
        <v>135108</v>
      </c>
      <c r="Q287" s="10" t="str">
        <f>IFERROR(_xlfn.XLOOKUP('Final Table'!$P287,'Raw-restaurant_cuisines'!A:A,'Raw-restaurant_cuisines'!B:B),"not specified")</f>
        <v>not specified</v>
      </c>
      <c r="R287" s="10" t="str">
        <f>_xlfn.XLOOKUP($P287,'Raw-Restauarants'!$A:$A,'Raw-Restauarants'!B:B)</f>
        <v>Potzocalli</v>
      </c>
      <c r="S287" s="10" t="str">
        <f>_xlfn.XLOOKUP($P287,'Raw-Restauarants'!$A:$A,'Raw-Restauarants'!$C:$C)</f>
        <v>San Luis Potosi</v>
      </c>
      <c r="T287" s="10" t="str">
        <f>IFERROR(_xlfn.XLOOKUP(P287,'Table for cuisine count'!K:K,'Table for cuisine count'!L:L),"not specified")</f>
        <v>not specified</v>
      </c>
      <c r="U287" s="10" t="str" cm="1">
        <f t="array" ref="U287:Z287">_xlfn.XLOOKUP($P287,'Raw-Restauarants'!$A:$A,'Raw-Restauarants'!$I:$N)</f>
        <v>None</v>
      </c>
      <c r="V287" s="10" t="str">
        <v>No</v>
      </c>
      <c r="W287" s="10" t="str">
        <v>Low</v>
      </c>
      <c r="X287" s="10" t="str">
        <v>No</v>
      </c>
      <c r="Y287" s="10" t="str">
        <v>Closed</v>
      </c>
      <c r="Z287" s="10" t="str">
        <v>None</v>
      </c>
      <c r="AA287" s="10">
        <v>1</v>
      </c>
      <c r="AB287" s="10">
        <v>1</v>
      </c>
      <c r="AC287" s="10">
        <v>1</v>
      </c>
      <c r="AD287" s="10" t="str" cm="1">
        <f t="array" ref="AD287">_xlfn.IFNA(_xlfn.IFS(AND(AA287=2,AB287=2,AC287=2),W287),"not_highest_rated")</f>
        <v>not_highest_rated</v>
      </c>
      <c r="AE287" s="64">
        <f t="shared" si="7"/>
        <v>1</v>
      </c>
    </row>
    <row r="288" spans="1:31" x14ac:dyDescent="0.25">
      <c r="A288" s="63" t="s">
        <v>163</v>
      </c>
      <c r="B288" s="10">
        <f>VLOOKUP(A288,'Table for cuisine count'!$E$2:$F$139,2)</f>
        <v>1</v>
      </c>
      <c r="C288" s="10" t="str" cm="1">
        <f t="array" ref="C288:O288">_xlfn.XLOOKUP($A288,'Raw-consumers'!$A:$A,'Raw-consumers'!B:N)</f>
        <v>San Luis Potosi</v>
      </c>
      <c r="D288" s="10" t="str">
        <v>San Luis Potosi</v>
      </c>
      <c r="E288" s="10" t="str">
        <v>Mexico</v>
      </c>
      <c r="F288" s="10">
        <v>22.137072</v>
      </c>
      <c r="G288" s="10">
        <v>-100.918865</v>
      </c>
      <c r="H288" s="10" t="str">
        <v>No</v>
      </c>
      <c r="I288" s="10" t="str">
        <v>Casual Drinker</v>
      </c>
      <c r="J288" s="10" t="str">
        <v>Public</v>
      </c>
      <c r="K288" s="10" t="str">
        <v>Single</v>
      </c>
      <c r="L288" s="10" t="str">
        <v>Independent</v>
      </c>
      <c r="M288" s="10">
        <v>21</v>
      </c>
      <c r="N288" s="10" t="str">
        <v>Student</v>
      </c>
      <c r="O288" s="10" t="str">
        <v>Low</v>
      </c>
      <c r="P288" s="10">
        <v>135032</v>
      </c>
      <c r="Q288" s="10" t="str">
        <f>IFERROR(_xlfn.XLOOKUP('Final Table'!$P288,'Raw-restaurant_cuisines'!A:A,'Raw-restaurant_cuisines'!B:B),"not specified")</f>
        <v>Cafeteria</v>
      </c>
      <c r="R288" s="10" t="str">
        <f>_xlfn.XLOOKUP($P288,'Raw-Restauarants'!$A:$A,'Raw-Restauarants'!B:B)</f>
        <v>Cafeteria Y Restaurant El Pacifico</v>
      </c>
      <c r="S288" s="10" t="str">
        <f>_xlfn.XLOOKUP($P288,'Raw-Restauarants'!$A:$A,'Raw-Restauarants'!$C:$C)</f>
        <v>San Luis Potosi</v>
      </c>
      <c r="T288" s="10">
        <f>IFERROR(_xlfn.XLOOKUP(P288,'Table for cuisine count'!K:K,'Table for cuisine count'!L:L),"not specified")</f>
        <v>2</v>
      </c>
      <c r="U288" s="10" t="str" cm="1">
        <f t="array" ref="U288:Z288">_xlfn.XLOOKUP($P288,'Raw-Restauarants'!$A:$A,'Raw-Restauarants'!$I:$N)</f>
        <v>Wine &amp; Beer</v>
      </c>
      <c r="V288" s="10" t="str">
        <v>Smoking Section</v>
      </c>
      <c r="W288" s="10" t="str">
        <v>Medium</v>
      </c>
      <c r="X288" s="10" t="str">
        <v>No</v>
      </c>
      <c r="Y288" s="10" t="str">
        <v>Closed</v>
      </c>
      <c r="Z288" s="10" t="str">
        <v>Public</v>
      </c>
      <c r="AA288" s="10">
        <v>1</v>
      </c>
      <c r="AB288" s="10">
        <v>1</v>
      </c>
      <c r="AC288" s="10">
        <v>1</v>
      </c>
      <c r="AD288" s="10" t="str" cm="1">
        <f t="array" ref="AD288">_xlfn.IFNA(_xlfn.IFS(AND(AA288=2,AB288=2,AC288=2),W288),"not_highest_rated")</f>
        <v>not_highest_rated</v>
      </c>
      <c r="AE288" s="64">
        <f t="shared" si="7"/>
        <v>1</v>
      </c>
    </row>
    <row r="289" spans="1:31" x14ac:dyDescent="0.25">
      <c r="A289" s="63" t="s">
        <v>163</v>
      </c>
      <c r="B289" s="10">
        <f>VLOOKUP(A289,'Table for cuisine count'!$E$2:$F$139,2)</f>
        <v>1</v>
      </c>
      <c r="C289" s="10" t="str" cm="1">
        <f t="array" ref="C289:O289">_xlfn.XLOOKUP($A289,'Raw-consumers'!$A:$A,'Raw-consumers'!B:N)</f>
        <v>San Luis Potosi</v>
      </c>
      <c r="D289" s="10" t="str">
        <v>San Luis Potosi</v>
      </c>
      <c r="E289" s="10" t="str">
        <v>Mexico</v>
      </c>
      <c r="F289" s="10">
        <v>22.137072</v>
      </c>
      <c r="G289" s="10">
        <v>-100.918865</v>
      </c>
      <c r="H289" s="10" t="str">
        <v>No</v>
      </c>
      <c r="I289" s="10" t="str">
        <v>Casual Drinker</v>
      </c>
      <c r="J289" s="10" t="str">
        <v>Public</v>
      </c>
      <c r="K289" s="10" t="str">
        <v>Single</v>
      </c>
      <c r="L289" s="10" t="str">
        <v>Independent</v>
      </c>
      <c r="M289" s="10">
        <v>21</v>
      </c>
      <c r="N289" s="10" t="str">
        <v>Student</v>
      </c>
      <c r="O289" s="10" t="str">
        <v>Low</v>
      </c>
      <c r="P289" s="10">
        <v>135071</v>
      </c>
      <c r="Q289" s="10" t="str">
        <f>IFERROR(_xlfn.XLOOKUP('Final Table'!$P289,'Raw-restaurant_cuisines'!A:A,'Raw-restaurant_cuisines'!B:B),"not specified")</f>
        <v>Bar</v>
      </c>
      <c r="R289" s="10" t="str">
        <f>_xlfn.XLOOKUP($P289,'Raw-Restauarants'!$A:$A,'Raw-Restauarants'!B:B)</f>
        <v>Restaurante La Cantina</v>
      </c>
      <c r="S289" s="10" t="str">
        <f>_xlfn.XLOOKUP($P289,'Raw-Restauarants'!$A:$A,'Raw-Restauarants'!$C:$C)</f>
        <v>San Luis Potosi</v>
      </c>
      <c r="T289" s="10">
        <f>IFERROR(_xlfn.XLOOKUP(P289,'Table for cuisine count'!K:K,'Table for cuisine count'!L:L),"not specified")</f>
        <v>2</v>
      </c>
      <c r="U289" s="10" t="str" cm="1">
        <f t="array" ref="U289:Z289">_xlfn.XLOOKUP($P289,'Raw-Restauarants'!$A:$A,'Raw-Restauarants'!$I:$N)</f>
        <v>Full Bar</v>
      </c>
      <c r="V289" s="10" t="str">
        <v>Smoking Section</v>
      </c>
      <c r="W289" s="10" t="str">
        <v>Medium</v>
      </c>
      <c r="X289" s="10" t="str">
        <v>No</v>
      </c>
      <c r="Y289" s="10" t="str">
        <v>Closed</v>
      </c>
      <c r="Z289" s="10" t="str">
        <v>Yes</v>
      </c>
      <c r="AA289" s="10">
        <v>1</v>
      </c>
      <c r="AB289" s="10">
        <v>0</v>
      </c>
      <c r="AC289" s="10">
        <v>1</v>
      </c>
      <c r="AD289" s="10" t="str" cm="1">
        <f t="array" ref="AD289">_xlfn.IFNA(_xlfn.IFS(AND(AA289=2,AB289=2,AC289=2),W289),"not_highest_rated")</f>
        <v>not_highest_rated</v>
      </c>
      <c r="AE289" s="64">
        <f t="shared" si="7"/>
        <v>1</v>
      </c>
    </row>
    <row r="290" spans="1:31" x14ac:dyDescent="0.25">
      <c r="A290" s="63" t="s">
        <v>163</v>
      </c>
      <c r="B290" s="10">
        <f>VLOOKUP(A290,'Table for cuisine count'!$E$2:$F$139,2)</f>
        <v>1</v>
      </c>
      <c r="C290" s="10" t="str" cm="1">
        <f t="array" ref="C290:O290">_xlfn.XLOOKUP($A290,'Raw-consumers'!$A:$A,'Raw-consumers'!B:N)</f>
        <v>San Luis Potosi</v>
      </c>
      <c r="D290" s="10" t="str">
        <v>San Luis Potosi</v>
      </c>
      <c r="E290" s="10" t="str">
        <v>Mexico</v>
      </c>
      <c r="F290" s="10">
        <v>22.137072</v>
      </c>
      <c r="G290" s="10">
        <v>-100.918865</v>
      </c>
      <c r="H290" s="10" t="str">
        <v>No</v>
      </c>
      <c r="I290" s="10" t="str">
        <v>Casual Drinker</v>
      </c>
      <c r="J290" s="10" t="str">
        <v>Public</v>
      </c>
      <c r="K290" s="10" t="str">
        <v>Single</v>
      </c>
      <c r="L290" s="10" t="str">
        <v>Independent</v>
      </c>
      <c r="M290" s="10">
        <v>21</v>
      </c>
      <c r="N290" s="10" t="str">
        <v>Student</v>
      </c>
      <c r="O290" s="10" t="str">
        <v>Low</v>
      </c>
      <c r="P290" s="10">
        <v>135070</v>
      </c>
      <c r="Q290" s="10" t="str">
        <f>IFERROR(_xlfn.XLOOKUP('Final Table'!$P290,'Raw-restaurant_cuisines'!A:A,'Raw-restaurant_cuisines'!B:B),"not specified")</f>
        <v>not specified</v>
      </c>
      <c r="R290" s="10" t="str">
        <f>_xlfn.XLOOKUP($P290,'Raw-Restauarants'!$A:$A,'Raw-Restauarants'!B:B)</f>
        <v>Restaurante 75</v>
      </c>
      <c r="S290" s="10" t="str">
        <f>_xlfn.XLOOKUP($P290,'Raw-Restauarants'!$A:$A,'Raw-Restauarants'!$C:$C)</f>
        <v>San Luis Potosi</v>
      </c>
      <c r="T290" s="10" t="str">
        <f>IFERROR(_xlfn.XLOOKUP(P290,'Table for cuisine count'!K:K,'Table for cuisine count'!L:L),"not specified")</f>
        <v>not specified</v>
      </c>
      <c r="U290" s="10" t="str" cm="1">
        <f t="array" ref="U290:Z290">_xlfn.XLOOKUP($P290,'Raw-Restauarants'!$A:$A,'Raw-Restauarants'!$I:$N)</f>
        <v>None</v>
      </c>
      <c r="V290" s="10" t="str">
        <v>No</v>
      </c>
      <c r="W290" s="10" t="str">
        <v>Medium</v>
      </c>
      <c r="X290" s="10" t="str">
        <v>No</v>
      </c>
      <c r="Y290" s="10" t="str">
        <v>Closed</v>
      </c>
      <c r="Z290" s="10" t="str">
        <v>Yes</v>
      </c>
      <c r="AA290" s="10">
        <v>1</v>
      </c>
      <c r="AB290" s="10">
        <v>1</v>
      </c>
      <c r="AC290" s="10">
        <v>1</v>
      </c>
      <c r="AD290" s="10" t="str" cm="1">
        <f t="array" ref="AD290">_xlfn.IFNA(_xlfn.IFS(AND(AA290=2,AB290=2,AC290=2),W290),"not_highest_rated")</f>
        <v>not_highest_rated</v>
      </c>
      <c r="AE290" s="64">
        <f t="shared" si="7"/>
        <v>1</v>
      </c>
    </row>
    <row r="291" spans="1:31" x14ac:dyDescent="0.25">
      <c r="A291" s="63" t="s">
        <v>163</v>
      </c>
      <c r="B291" s="10">
        <f>VLOOKUP(A291,'Table for cuisine count'!$E$2:$F$139,2)</f>
        <v>1</v>
      </c>
      <c r="C291" s="10" t="str" cm="1">
        <f t="array" ref="C291:O291">_xlfn.XLOOKUP($A291,'Raw-consumers'!$A:$A,'Raw-consumers'!B:N)</f>
        <v>San Luis Potosi</v>
      </c>
      <c r="D291" s="10" t="str">
        <v>San Luis Potosi</v>
      </c>
      <c r="E291" s="10" t="str">
        <v>Mexico</v>
      </c>
      <c r="F291" s="10">
        <v>22.137072</v>
      </c>
      <c r="G291" s="10">
        <v>-100.918865</v>
      </c>
      <c r="H291" s="10" t="str">
        <v>No</v>
      </c>
      <c r="I291" s="10" t="str">
        <v>Casual Drinker</v>
      </c>
      <c r="J291" s="10" t="str">
        <v>Public</v>
      </c>
      <c r="K291" s="10" t="str">
        <v>Single</v>
      </c>
      <c r="L291" s="10" t="str">
        <v>Independent</v>
      </c>
      <c r="M291" s="10">
        <v>21</v>
      </c>
      <c r="N291" s="10" t="str">
        <v>Student</v>
      </c>
      <c r="O291" s="10" t="str">
        <v>Low</v>
      </c>
      <c r="P291" s="10">
        <v>135069</v>
      </c>
      <c r="Q291" s="10" t="str">
        <f>IFERROR(_xlfn.XLOOKUP('Final Table'!$P291,'Raw-restaurant_cuisines'!A:A,'Raw-restaurant_cuisines'!B:B),"not specified")</f>
        <v>Bar</v>
      </c>
      <c r="R291" s="10" t="str">
        <f>_xlfn.XLOOKUP($P291,'Raw-Restauarants'!$A:$A,'Raw-Restauarants'!B:B)</f>
        <v>Abondance Restaurante Bar</v>
      </c>
      <c r="S291" s="10" t="str">
        <f>_xlfn.XLOOKUP($P291,'Raw-Restauarants'!$A:$A,'Raw-Restauarants'!$C:$C)</f>
        <v>San Luis Potosi</v>
      </c>
      <c r="T291" s="10">
        <f>IFERROR(_xlfn.XLOOKUP(P291,'Table for cuisine count'!K:K,'Table for cuisine count'!L:L),"not specified")</f>
        <v>1</v>
      </c>
      <c r="U291" s="10" t="str" cm="1">
        <f t="array" ref="U291:Z291">_xlfn.XLOOKUP($P291,'Raw-Restauarants'!$A:$A,'Raw-Restauarants'!$I:$N)</f>
        <v>Wine &amp; Beer</v>
      </c>
      <c r="V291" s="10" t="str">
        <v>No</v>
      </c>
      <c r="W291" s="10" t="str">
        <v>Low</v>
      </c>
      <c r="X291" s="10" t="str">
        <v>No</v>
      </c>
      <c r="Y291" s="10" t="str">
        <v>Closed</v>
      </c>
      <c r="Z291" s="10" t="str">
        <v>Yes</v>
      </c>
      <c r="AA291" s="10">
        <v>1</v>
      </c>
      <c r="AB291" s="10">
        <v>1</v>
      </c>
      <c r="AC291" s="10">
        <v>1</v>
      </c>
      <c r="AD291" s="10" t="str" cm="1">
        <f t="array" ref="AD291">_xlfn.IFNA(_xlfn.IFS(AND(AA291=2,AB291=2,AC291=2),W291),"not_highest_rated")</f>
        <v>not_highest_rated</v>
      </c>
      <c r="AE291" s="64">
        <f t="shared" si="7"/>
        <v>1</v>
      </c>
    </row>
    <row r="292" spans="1:31" x14ac:dyDescent="0.25">
      <c r="A292" s="63" t="s">
        <v>163</v>
      </c>
      <c r="B292" s="10">
        <f>VLOOKUP(A292,'Table for cuisine count'!$E$2:$F$139,2)</f>
        <v>1</v>
      </c>
      <c r="C292" s="10" t="str" cm="1">
        <f t="array" ref="C292:O292">_xlfn.XLOOKUP($A292,'Raw-consumers'!$A:$A,'Raw-consumers'!B:N)</f>
        <v>San Luis Potosi</v>
      </c>
      <c r="D292" s="10" t="str">
        <v>San Luis Potosi</v>
      </c>
      <c r="E292" s="10" t="str">
        <v>Mexico</v>
      </c>
      <c r="F292" s="10">
        <v>22.137072</v>
      </c>
      <c r="G292" s="10">
        <v>-100.918865</v>
      </c>
      <c r="H292" s="10" t="str">
        <v>No</v>
      </c>
      <c r="I292" s="10" t="str">
        <v>Casual Drinker</v>
      </c>
      <c r="J292" s="10" t="str">
        <v>Public</v>
      </c>
      <c r="K292" s="10" t="str">
        <v>Single</v>
      </c>
      <c r="L292" s="10" t="str">
        <v>Independent</v>
      </c>
      <c r="M292" s="10">
        <v>21</v>
      </c>
      <c r="N292" s="10" t="str">
        <v>Student</v>
      </c>
      <c r="O292" s="10" t="str">
        <v>Low</v>
      </c>
      <c r="P292" s="10">
        <v>135081</v>
      </c>
      <c r="Q292" s="10" t="str">
        <f>IFERROR(_xlfn.XLOOKUP('Final Table'!$P292,'Raw-restaurant_cuisines'!A:A,'Raw-restaurant_cuisines'!B:B),"not specified")</f>
        <v>not specified</v>
      </c>
      <c r="R292" s="10" t="str">
        <f>_xlfn.XLOOKUP($P292,'Raw-Restauarants'!$A:$A,'Raw-Restauarants'!B:B)</f>
        <v>El Club</v>
      </c>
      <c r="S292" s="10" t="str">
        <f>_xlfn.XLOOKUP($P292,'Raw-Restauarants'!$A:$A,'Raw-Restauarants'!$C:$C)</f>
        <v>San Luis Potosi</v>
      </c>
      <c r="T292" s="10" t="str">
        <f>IFERROR(_xlfn.XLOOKUP(P292,'Table for cuisine count'!K:K,'Table for cuisine count'!L:L),"not specified")</f>
        <v>not specified</v>
      </c>
      <c r="U292" s="10" t="str" cm="1">
        <f t="array" ref="U292:Z292">_xlfn.XLOOKUP($P292,'Raw-Restauarants'!$A:$A,'Raw-Restauarants'!$I:$N)</f>
        <v>None</v>
      </c>
      <c r="V292" s="10" t="str">
        <v>No</v>
      </c>
      <c r="W292" s="10" t="str">
        <v>Medium</v>
      </c>
      <c r="X292" s="10" t="str">
        <v>No</v>
      </c>
      <c r="Y292" s="10" t="str">
        <v>Closed</v>
      </c>
      <c r="Z292" s="10" t="str">
        <v>None</v>
      </c>
      <c r="AA292" s="10">
        <v>1</v>
      </c>
      <c r="AB292" s="10">
        <v>1</v>
      </c>
      <c r="AC292" s="10">
        <v>0</v>
      </c>
      <c r="AD292" s="10" t="str" cm="1">
        <f t="array" ref="AD292">_xlfn.IFNA(_xlfn.IFS(AND(AA292=2,AB292=2,AC292=2),W292),"not_highest_rated")</f>
        <v>not_highest_rated</v>
      </c>
      <c r="AE292" s="64">
        <f t="shared" si="7"/>
        <v>1</v>
      </c>
    </row>
    <row r="293" spans="1:31" x14ac:dyDescent="0.25">
      <c r="A293" s="63" t="s">
        <v>163</v>
      </c>
      <c r="B293" s="10">
        <f>VLOOKUP(A293,'Table for cuisine count'!$E$2:$F$139,2)</f>
        <v>1</v>
      </c>
      <c r="C293" s="10" t="str" cm="1">
        <f t="array" ref="C293:O293">_xlfn.XLOOKUP($A293,'Raw-consumers'!$A:$A,'Raw-consumers'!B:N)</f>
        <v>San Luis Potosi</v>
      </c>
      <c r="D293" s="10" t="str">
        <v>San Luis Potosi</v>
      </c>
      <c r="E293" s="10" t="str">
        <v>Mexico</v>
      </c>
      <c r="F293" s="10">
        <v>22.137072</v>
      </c>
      <c r="G293" s="10">
        <v>-100.918865</v>
      </c>
      <c r="H293" s="10" t="str">
        <v>No</v>
      </c>
      <c r="I293" s="10" t="str">
        <v>Casual Drinker</v>
      </c>
      <c r="J293" s="10" t="str">
        <v>Public</v>
      </c>
      <c r="K293" s="10" t="str">
        <v>Single</v>
      </c>
      <c r="L293" s="10" t="str">
        <v>Independent</v>
      </c>
      <c r="M293" s="10">
        <v>21</v>
      </c>
      <c r="N293" s="10" t="str">
        <v>Student</v>
      </c>
      <c r="O293" s="10" t="str">
        <v>Low</v>
      </c>
      <c r="P293" s="10">
        <v>135057</v>
      </c>
      <c r="Q293" s="10" t="str">
        <f>IFERROR(_xlfn.XLOOKUP('Final Table'!$P293,'Raw-restaurant_cuisines'!A:A,'Raw-restaurant_cuisines'!B:B),"not specified")</f>
        <v>Bar</v>
      </c>
      <c r="R293" s="10" t="str">
        <f>_xlfn.XLOOKUP($P293,'Raw-Restauarants'!$A:$A,'Raw-Restauarants'!B:B)</f>
        <v>El Herradero Restaurante And Bar</v>
      </c>
      <c r="S293" s="10" t="str">
        <f>_xlfn.XLOOKUP($P293,'Raw-Restauarants'!$A:$A,'Raw-Restauarants'!$C:$C)</f>
        <v>San Luis Potosi</v>
      </c>
      <c r="T293" s="10">
        <f>IFERROR(_xlfn.XLOOKUP(P293,'Table for cuisine count'!K:K,'Table for cuisine count'!L:L),"not specified")</f>
        <v>1</v>
      </c>
      <c r="U293" s="10" t="str" cm="1">
        <f t="array" ref="U293:Z293">_xlfn.XLOOKUP($P293,'Raw-Restauarants'!$A:$A,'Raw-Restauarants'!$I:$N)</f>
        <v>Wine &amp; Beer</v>
      </c>
      <c r="V293" s="10" t="str">
        <v>Smoking Section</v>
      </c>
      <c r="W293" s="10" t="str">
        <v>Medium</v>
      </c>
      <c r="X293" s="10" t="str">
        <v>No</v>
      </c>
      <c r="Y293" s="10" t="str">
        <v>Closed</v>
      </c>
      <c r="Z293" s="10" t="str">
        <v>Yes</v>
      </c>
      <c r="AA293" s="10">
        <v>1</v>
      </c>
      <c r="AB293" s="10">
        <v>1</v>
      </c>
      <c r="AC293" s="10">
        <v>1</v>
      </c>
      <c r="AD293" s="10" t="str" cm="1">
        <f t="array" ref="AD293">_xlfn.IFNA(_xlfn.IFS(AND(AA293=2,AB293=2,AC293=2),W293),"not_highest_rated")</f>
        <v>not_highest_rated</v>
      </c>
      <c r="AE293" s="64">
        <f t="shared" si="7"/>
        <v>1</v>
      </c>
    </row>
    <row r="294" spans="1:31" x14ac:dyDescent="0.25">
      <c r="A294" s="63" t="s">
        <v>163</v>
      </c>
      <c r="B294" s="10">
        <f>VLOOKUP(A294,'Table for cuisine count'!$E$2:$F$139,2)</f>
        <v>1</v>
      </c>
      <c r="C294" s="10" t="str" cm="1">
        <f t="array" ref="C294:O294">_xlfn.XLOOKUP($A294,'Raw-consumers'!$A:$A,'Raw-consumers'!B:N)</f>
        <v>San Luis Potosi</v>
      </c>
      <c r="D294" s="10" t="str">
        <v>San Luis Potosi</v>
      </c>
      <c r="E294" s="10" t="str">
        <v>Mexico</v>
      </c>
      <c r="F294" s="10">
        <v>22.137072</v>
      </c>
      <c r="G294" s="10">
        <v>-100.918865</v>
      </c>
      <c r="H294" s="10" t="str">
        <v>No</v>
      </c>
      <c r="I294" s="10" t="str">
        <v>Casual Drinker</v>
      </c>
      <c r="J294" s="10" t="str">
        <v>Public</v>
      </c>
      <c r="K294" s="10" t="str">
        <v>Single</v>
      </c>
      <c r="L294" s="10" t="str">
        <v>Independent</v>
      </c>
      <c r="M294" s="10">
        <v>21</v>
      </c>
      <c r="N294" s="10" t="str">
        <v>Student</v>
      </c>
      <c r="O294" s="10" t="str">
        <v>Low</v>
      </c>
      <c r="P294" s="10">
        <v>135039</v>
      </c>
      <c r="Q294" s="10" t="str">
        <f>IFERROR(_xlfn.XLOOKUP('Final Table'!$P294,'Raw-restaurant_cuisines'!A:A,'Raw-restaurant_cuisines'!B:B),"not specified")</f>
        <v>Seafood</v>
      </c>
      <c r="R294" s="10" t="str">
        <f>_xlfn.XLOOKUP($P294,'Raw-Restauarants'!$A:$A,'Raw-Restauarants'!B:B)</f>
        <v>Restaurant De Mariscos De Picon</v>
      </c>
      <c r="S294" s="10" t="str">
        <f>_xlfn.XLOOKUP($P294,'Raw-Restauarants'!$A:$A,'Raw-Restauarants'!$C:$C)</f>
        <v>San Luis Potosi</v>
      </c>
      <c r="T294" s="10">
        <f>IFERROR(_xlfn.XLOOKUP(P294,'Table for cuisine count'!K:K,'Table for cuisine count'!L:L),"not specified")</f>
        <v>1</v>
      </c>
      <c r="U294" s="10" t="str" cm="1">
        <f t="array" ref="U294:Z294">_xlfn.XLOOKUP($P294,'Raw-Restauarants'!$A:$A,'Raw-Restauarants'!$I:$N)</f>
        <v>None</v>
      </c>
      <c r="V294" s="10" t="str">
        <v>Smoking Section</v>
      </c>
      <c r="W294" s="10" t="str">
        <v>Low</v>
      </c>
      <c r="X294" s="10" t="str">
        <v>No</v>
      </c>
      <c r="Y294" s="10" t="str">
        <v>Closed</v>
      </c>
      <c r="Z294" s="10" t="str">
        <v>Yes</v>
      </c>
      <c r="AA294" s="10">
        <v>1</v>
      </c>
      <c r="AB294" s="10">
        <v>1</v>
      </c>
      <c r="AC294" s="10">
        <v>1</v>
      </c>
      <c r="AD294" s="10" t="str" cm="1">
        <f t="array" ref="AD294">_xlfn.IFNA(_xlfn.IFS(AND(AA294=2,AB294=2,AC294=2),W294),"not_highest_rated")</f>
        <v>not_highest_rated</v>
      </c>
      <c r="AE294" s="64">
        <f t="shared" si="7"/>
        <v>1</v>
      </c>
    </row>
    <row r="295" spans="1:31" x14ac:dyDescent="0.25">
      <c r="A295" s="63" t="s">
        <v>163</v>
      </c>
      <c r="B295" s="10">
        <f>VLOOKUP(A295,'Table for cuisine count'!$E$2:$F$139,2)</f>
        <v>1</v>
      </c>
      <c r="C295" s="10" t="str" cm="1">
        <f t="array" ref="C295:O295">_xlfn.XLOOKUP($A295,'Raw-consumers'!$A:$A,'Raw-consumers'!B:N)</f>
        <v>San Luis Potosi</v>
      </c>
      <c r="D295" s="10" t="str">
        <v>San Luis Potosi</v>
      </c>
      <c r="E295" s="10" t="str">
        <v>Mexico</v>
      </c>
      <c r="F295" s="10">
        <v>22.137072</v>
      </c>
      <c r="G295" s="10">
        <v>-100.918865</v>
      </c>
      <c r="H295" s="10" t="str">
        <v>No</v>
      </c>
      <c r="I295" s="10" t="str">
        <v>Casual Drinker</v>
      </c>
      <c r="J295" s="10" t="str">
        <v>Public</v>
      </c>
      <c r="K295" s="10" t="str">
        <v>Single</v>
      </c>
      <c r="L295" s="10" t="str">
        <v>Independent</v>
      </c>
      <c r="M295" s="10">
        <v>21</v>
      </c>
      <c r="N295" s="10" t="str">
        <v>Student</v>
      </c>
      <c r="O295" s="10" t="str">
        <v>Low</v>
      </c>
      <c r="P295" s="10">
        <v>135050</v>
      </c>
      <c r="Q295" s="10" t="str">
        <f>IFERROR(_xlfn.XLOOKUP('Final Table'!$P295,'Raw-restaurant_cuisines'!A:A,'Raw-restaurant_cuisines'!B:B),"not specified")</f>
        <v>not specified</v>
      </c>
      <c r="R295" s="10" t="str">
        <f>_xlfn.XLOOKUP($P295,'Raw-Restauarants'!$A:$A,'Raw-Restauarants'!B:B)</f>
        <v>Restaurante La Estrella De Dima</v>
      </c>
      <c r="S295" s="10" t="str">
        <f>_xlfn.XLOOKUP($P295,'Raw-Restauarants'!$A:$A,'Raw-Restauarants'!$C:$C)</f>
        <v>San Luis Potosi</v>
      </c>
      <c r="T295" s="10" t="str">
        <f>IFERROR(_xlfn.XLOOKUP(P295,'Table for cuisine count'!K:K,'Table for cuisine count'!L:L),"not specified")</f>
        <v>not specified</v>
      </c>
      <c r="U295" s="10" t="str" cm="1">
        <f t="array" ref="U295:Z295">_xlfn.XLOOKUP($P295,'Raw-Restauarants'!$A:$A,'Raw-Restauarants'!$I:$N)</f>
        <v>Wine &amp; Beer</v>
      </c>
      <c r="V295" s="10" t="str">
        <v>No</v>
      </c>
      <c r="W295" s="10" t="str">
        <v>High</v>
      </c>
      <c r="X295" s="10" t="str">
        <v>No</v>
      </c>
      <c r="Y295" s="10" t="str">
        <v>Closed</v>
      </c>
      <c r="Z295" s="10" t="str">
        <v>Yes</v>
      </c>
      <c r="AA295" s="10">
        <v>0</v>
      </c>
      <c r="AB295" s="10">
        <v>1</v>
      </c>
      <c r="AC295" s="10">
        <v>0</v>
      </c>
      <c r="AD295" s="10" t="str" cm="1">
        <f t="array" ref="AD295">_xlfn.IFNA(_xlfn.IFS(AND(AA295=2,AB295=2,AC295=2),W295),"not_highest_rated")</f>
        <v>not_highest_rated</v>
      </c>
      <c r="AE295" s="64">
        <f t="shared" si="7"/>
        <v>1</v>
      </c>
    </row>
    <row r="296" spans="1:31" x14ac:dyDescent="0.25">
      <c r="A296" s="63" t="s">
        <v>53</v>
      </c>
      <c r="B296" s="10">
        <f>VLOOKUP(A296,'Table for cuisine count'!$E$2:$F$139,2)</f>
        <v>1</v>
      </c>
      <c r="C296" s="10" t="str" cm="1">
        <f t="array" ref="C296:O296">_xlfn.XLOOKUP($A296,'Raw-consumers'!$A:$A,'Raw-consumers'!B:N)</f>
        <v>San Luis Potosi</v>
      </c>
      <c r="D296" s="10" t="str">
        <v>San Luis Potosi</v>
      </c>
      <c r="E296" s="10" t="str">
        <v>Mexico</v>
      </c>
      <c r="F296" s="10">
        <v>22.190949</v>
      </c>
      <c r="G296" s="10">
        <v>-100.917902</v>
      </c>
      <c r="H296" s="10" t="str">
        <v>Yes</v>
      </c>
      <c r="I296" s="10" t="str">
        <v>Casual Drinker</v>
      </c>
      <c r="J296" s="10" t="str">
        <v>Public</v>
      </c>
      <c r="K296" s="10" t="str">
        <v>Single</v>
      </c>
      <c r="L296" s="10" t="str">
        <v>Independent</v>
      </c>
      <c r="M296" s="10">
        <v>23</v>
      </c>
      <c r="N296" s="10" t="str">
        <v>Student</v>
      </c>
      <c r="O296" s="10" t="str">
        <v>Low</v>
      </c>
      <c r="P296" s="10">
        <v>135043</v>
      </c>
      <c r="Q296" s="10" t="str">
        <f>IFERROR(_xlfn.XLOOKUP('Final Table'!$P296,'Raw-restaurant_cuisines'!A:A,'Raw-restaurant_cuisines'!B:B),"not specified")</f>
        <v>Fast Food</v>
      </c>
      <c r="R296" s="10" t="str">
        <f>_xlfn.XLOOKUP($P296,'Raw-Restauarants'!$A:$A,'Raw-Restauarants'!B:B)</f>
        <v>Pizza Clasica</v>
      </c>
      <c r="S296" s="10" t="str">
        <f>_xlfn.XLOOKUP($P296,'Raw-Restauarants'!$A:$A,'Raw-Restauarants'!$C:$C)</f>
        <v>San Luis Potosi</v>
      </c>
      <c r="T296" s="10">
        <f>IFERROR(_xlfn.XLOOKUP(P296,'Table for cuisine count'!K:K,'Table for cuisine count'!L:L),"not specified")</f>
        <v>2</v>
      </c>
      <c r="U296" s="10" t="str" cm="1">
        <f t="array" ref="U296:Z296">_xlfn.XLOOKUP($P296,'Raw-Restauarants'!$A:$A,'Raw-Restauarants'!$I:$N)</f>
        <v>None</v>
      </c>
      <c r="V296" s="10" t="str">
        <v>No</v>
      </c>
      <c r="W296" s="10" t="str">
        <v>Medium</v>
      </c>
      <c r="X296" s="10" t="str">
        <v>No</v>
      </c>
      <c r="Y296" s="10" t="str">
        <v>Closed</v>
      </c>
      <c r="Z296" s="10" t="str">
        <v>None</v>
      </c>
      <c r="AA296" s="10">
        <v>0</v>
      </c>
      <c r="AB296" s="10">
        <v>0</v>
      </c>
      <c r="AC296" s="10">
        <v>0</v>
      </c>
      <c r="AD296" s="10" t="str" cm="1">
        <f t="array" ref="AD296">_xlfn.IFNA(_xlfn.IFS(AND(AA296=2,AB296=2,AC296=2),W296),"not_highest_rated")</f>
        <v>not_highest_rated</v>
      </c>
      <c r="AE296" s="64">
        <f t="shared" si="7"/>
        <v>1</v>
      </c>
    </row>
    <row r="297" spans="1:31" x14ac:dyDescent="0.25">
      <c r="A297" s="63" t="s">
        <v>164</v>
      </c>
      <c r="B297" s="10">
        <f>VLOOKUP(A297,'Table for cuisine count'!$E$2:$F$139,2)</f>
        <v>1</v>
      </c>
      <c r="C297" s="10" t="str" cm="1">
        <f t="array" ref="C297:O297">_xlfn.XLOOKUP($A297,'Raw-consumers'!$A:$A,'Raw-consumers'!B:N)</f>
        <v>San Luis Potosi</v>
      </c>
      <c r="D297" s="10" t="str">
        <v>San Luis Potosi</v>
      </c>
      <c r="E297" s="10" t="str">
        <v>Mexico</v>
      </c>
      <c r="F297" s="10">
        <v>22.192039999999999</v>
      </c>
      <c r="G297" s="10">
        <v>-100.956935</v>
      </c>
      <c r="H297" s="10" t="str">
        <v>No</v>
      </c>
      <c r="I297" s="10" t="str">
        <v>Casual Drinker</v>
      </c>
      <c r="J297" s="10" t="str">
        <v>Public</v>
      </c>
      <c r="K297" s="10" t="str">
        <v>Single</v>
      </c>
      <c r="L297" s="10" t="str">
        <v>Independent</v>
      </c>
      <c r="M297" s="10">
        <v>22</v>
      </c>
      <c r="N297" s="10" t="str">
        <v>Student</v>
      </c>
      <c r="O297" s="10" t="str">
        <v>Low</v>
      </c>
      <c r="P297" s="10">
        <v>135043</v>
      </c>
      <c r="Q297" s="10" t="str">
        <f>IFERROR(_xlfn.XLOOKUP('Final Table'!$P297,'Raw-restaurant_cuisines'!A:A,'Raw-restaurant_cuisines'!B:B),"not specified")</f>
        <v>Fast Food</v>
      </c>
      <c r="R297" s="10" t="str">
        <f>_xlfn.XLOOKUP($P297,'Raw-Restauarants'!$A:$A,'Raw-Restauarants'!B:B)</f>
        <v>Pizza Clasica</v>
      </c>
      <c r="S297" s="10" t="str">
        <f>_xlfn.XLOOKUP($P297,'Raw-Restauarants'!$A:$A,'Raw-Restauarants'!$C:$C)</f>
        <v>San Luis Potosi</v>
      </c>
      <c r="T297" s="10">
        <f>IFERROR(_xlfn.XLOOKUP(P297,'Table for cuisine count'!K:K,'Table for cuisine count'!L:L),"not specified")</f>
        <v>2</v>
      </c>
      <c r="U297" s="10" t="str" cm="1">
        <f t="array" ref="U297:Z297">_xlfn.XLOOKUP($P297,'Raw-Restauarants'!$A:$A,'Raw-Restauarants'!$I:$N)</f>
        <v>None</v>
      </c>
      <c r="V297" s="10" t="str">
        <v>No</v>
      </c>
      <c r="W297" s="10" t="str">
        <v>Medium</v>
      </c>
      <c r="X297" s="10" t="str">
        <v>No</v>
      </c>
      <c r="Y297" s="10" t="str">
        <v>Closed</v>
      </c>
      <c r="Z297" s="10" t="str">
        <v>None</v>
      </c>
      <c r="AA297" s="10">
        <v>1</v>
      </c>
      <c r="AB297" s="10">
        <v>1</v>
      </c>
      <c r="AC297" s="10">
        <v>2</v>
      </c>
      <c r="AD297" s="10" t="str" cm="1">
        <f t="array" ref="AD297">_xlfn.IFNA(_xlfn.IFS(AND(AA297=2,AB297=2,AC297=2),W297),"not_highest_rated")</f>
        <v>not_highest_rated</v>
      </c>
      <c r="AE297" s="64">
        <f t="shared" si="7"/>
        <v>1</v>
      </c>
    </row>
    <row r="298" spans="1:31" x14ac:dyDescent="0.25">
      <c r="A298" s="63" t="s">
        <v>164</v>
      </c>
      <c r="B298" s="10">
        <f>VLOOKUP(A298,'Table for cuisine count'!$E$2:$F$139,2)</f>
        <v>1</v>
      </c>
      <c r="C298" s="10" t="str" cm="1">
        <f t="array" ref="C298:O298">_xlfn.XLOOKUP($A298,'Raw-consumers'!$A:$A,'Raw-consumers'!B:N)</f>
        <v>San Luis Potosi</v>
      </c>
      <c r="D298" s="10" t="str">
        <v>San Luis Potosi</v>
      </c>
      <c r="E298" s="10" t="str">
        <v>Mexico</v>
      </c>
      <c r="F298" s="10">
        <v>22.192039999999999</v>
      </c>
      <c r="G298" s="10">
        <v>-100.956935</v>
      </c>
      <c r="H298" s="10" t="str">
        <v>No</v>
      </c>
      <c r="I298" s="10" t="str">
        <v>Casual Drinker</v>
      </c>
      <c r="J298" s="10" t="str">
        <v>Public</v>
      </c>
      <c r="K298" s="10" t="str">
        <v>Single</v>
      </c>
      <c r="L298" s="10" t="str">
        <v>Independent</v>
      </c>
      <c r="M298" s="10">
        <v>22</v>
      </c>
      <c r="N298" s="10" t="str">
        <v>Student</v>
      </c>
      <c r="O298" s="10" t="str">
        <v>Low</v>
      </c>
      <c r="P298" s="10">
        <v>135081</v>
      </c>
      <c r="Q298" s="10" t="str">
        <f>IFERROR(_xlfn.XLOOKUP('Final Table'!$P298,'Raw-restaurant_cuisines'!A:A,'Raw-restaurant_cuisines'!B:B),"not specified")</f>
        <v>not specified</v>
      </c>
      <c r="R298" s="10" t="str">
        <f>_xlfn.XLOOKUP($P298,'Raw-Restauarants'!$A:$A,'Raw-Restauarants'!B:B)</f>
        <v>El Club</v>
      </c>
      <c r="S298" s="10" t="str">
        <f>_xlfn.XLOOKUP($P298,'Raw-Restauarants'!$A:$A,'Raw-Restauarants'!$C:$C)</f>
        <v>San Luis Potosi</v>
      </c>
      <c r="T298" s="10" t="str">
        <f>IFERROR(_xlfn.XLOOKUP(P298,'Table for cuisine count'!K:K,'Table for cuisine count'!L:L),"not specified")</f>
        <v>not specified</v>
      </c>
      <c r="U298" s="10" t="str" cm="1">
        <f t="array" ref="U298:Z298">_xlfn.XLOOKUP($P298,'Raw-Restauarants'!$A:$A,'Raw-Restauarants'!$I:$N)</f>
        <v>None</v>
      </c>
      <c r="V298" s="10" t="str">
        <v>No</v>
      </c>
      <c r="W298" s="10" t="str">
        <v>Medium</v>
      </c>
      <c r="X298" s="10" t="str">
        <v>No</v>
      </c>
      <c r="Y298" s="10" t="str">
        <v>Closed</v>
      </c>
      <c r="Z298" s="10" t="str">
        <v>None</v>
      </c>
      <c r="AA298" s="10">
        <v>0</v>
      </c>
      <c r="AB298" s="10">
        <v>0</v>
      </c>
      <c r="AC298" s="10">
        <v>2</v>
      </c>
      <c r="AD298" s="10" t="str" cm="1">
        <f t="array" ref="AD298">_xlfn.IFNA(_xlfn.IFS(AND(AA298=2,AB298=2,AC298=2),W298),"not_highest_rated")</f>
        <v>not_highest_rated</v>
      </c>
      <c r="AE298" s="64">
        <f t="shared" si="7"/>
        <v>1</v>
      </c>
    </row>
    <row r="299" spans="1:31" x14ac:dyDescent="0.25">
      <c r="A299" s="63" t="s">
        <v>164</v>
      </c>
      <c r="B299" s="10">
        <f>VLOOKUP(A299,'Table for cuisine count'!$E$2:$F$139,2)</f>
        <v>1</v>
      </c>
      <c r="C299" s="10" t="str" cm="1">
        <f t="array" ref="C299:O299">_xlfn.XLOOKUP($A299,'Raw-consumers'!$A:$A,'Raw-consumers'!B:N)</f>
        <v>San Luis Potosi</v>
      </c>
      <c r="D299" s="10" t="str">
        <v>San Luis Potosi</v>
      </c>
      <c r="E299" s="10" t="str">
        <v>Mexico</v>
      </c>
      <c r="F299" s="10">
        <v>22.192039999999999</v>
      </c>
      <c r="G299" s="10">
        <v>-100.956935</v>
      </c>
      <c r="H299" s="10" t="str">
        <v>No</v>
      </c>
      <c r="I299" s="10" t="str">
        <v>Casual Drinker</v>
      </c>
      <c r="J299" s="10" t="str">
        <v>Public</v>
      </c>
      <c r="K299" s="10" t="str">
        <v>Single</v>
      </c>
      <c r="L299" s="10" t="str">
        <v>Independent</v>
      </c>
      <c r="M299" s="10">
        <v>22</v>
      </c>
      <c r="N299" s="10" t="str">
        <v>Student</v>
      </c>
      <c r="O299" s="10" t="str">
        <v>Low</v>
      </c>
      <c r="P299" s="10">
        <v>135076</v>
      </c>
      <c r="Q299" s="10" t="str">
        <f>IFERROR(_xlfn.XLOOKUP('Final Table'!$P299,'Raw-restaurant_cuisines'!A:A,'Raw-restaurant_cuisines'!B:B),"not specified")</f>
        <v>not specified</v>
      </c>
      <c r="R299" s="10" t="str">
        <f>_xlfn.XLOOKUP($P299,'Raw-Restauarants'!$A:$A,'Raw-Restauarants'!B:B)</f>
        <v>Restaurante Pueblo Bonito</v>
      </c>
      <c r="S299" s="10" t="str">
        <f>_xlfn.XLOOKUP($P299,'Raw-Restauarants'!$A:$A,'Raw-Restauarants'!$C:$C)</f>
        <v>San Luis Potosi</v>
      </c>
      <c r="T299" s="10" t="str">
        <f>IFERROR(_xlfn.XLOOKUP(P299,'Table for cuisine count'!K:K,'Table for cuisine count'!L:L),"not specified")</f>
        <v>not specified</v>
      </c>
      <c r="U299" s="10" t="str" cm="1">
        <f t="array" ref="U299:Z299">_xlfn.XLOOKUP($P299,'Raw-Restauarants'!$A:$A,'Raw-Restauarants'!$I:$N)</f>
        <v>Wine &amp; Beer</v>
      </c>
      <c r="V299" s="10" t="str">
        <v>No</v>
      </c>
      <c r="W299" s="10" t="str">
        <v>High</v>
      </c>
      <c r="X299" s="10" t="str">
        <v>No</v>
      </c>
      <c r="Y299" s="10" t="str">
        <v>Closed</v>
      </c>
      <c r="Z299" s="10" t="str">
        <v>Yes</v>
      </c>
      <c r="AA299" s="10">
        <v>1</v>
      </c>
      <c r="AB299" s="10">
        <v>1</v>
      </c>
      <c r="AC299" s="10">
        <v>1</v>
      </c>
      <c r="AD299" s="10" t="str" cm="1">
        <f t="array" ref="AD299">_xlfn.IFNA(_xlfn.IFS(AND(AA299=2,AB299=2,AC299=2),W299),"not_highest_rated")</f>
        <v>not_highest_rated</v>
      </c>
      <c r="AE299" s="64">
        <f t="shared" si="7"/>
        <v>1</v>
      </c>
    </row>
    <row r="300" spans="1:31" x14ac:dyDescent="0.25">
      <c r="A300" s="63" t="s">
        <v>53</v>
      </c>
      <c r="B300" s="10">
        <f>VLOOKUP(A300,'Table for cuisine count'!$E$2:$F$139,2)</f>
        <v>1</v>
      </c>
      <c r="C300" s="10" t="str" cm="1">
        <f t="array" ref="C300:O300">_xlfn.XLOOKUP($A300,'Raw-consumers'!$A:$A,'Raw-consumers'!B:N)</f>
        <v>San Luis Potosi</v>
      </c>
      <c r="D300" s="10" t="str">
        <v>San Luis Potosi</v>
      </c>
      <c r="E300" s="10" t="str">
        <v>Mexico</v>
      </c>
      <c r="F300" s="10">
        <v>22.190949</v>
      </c>
      <c r="G300" s="10">
        <v>-100.917902</v>
      </c>
      <c r="H300" s="10" t="str">
        <v>Yes</v>
      </c>
      <c r="I300" s="10" t="str">
        <v>Casual Drinker</v>
      </c>
      <c r="J300" s="10" t="str">
        <v>Public</v>
      </c>
      <c r="K300" s="10" t="str">
        <v>Single</v>
      </c>
      <c r="L300" s="10" t="str">
        <v>Independent</v>
      </c>
      <c r="M300" s="10">
        <v>23</v>
      </c>
      <c r="N300" s="10" t="str">
        <v>Student</v>
      </c>
      <c r="O300" s="10" t="str">
        <v>Low</v>
      </c>
      <c r="P300" s="10">
        <v>135082</v>
      </c>
      <c r="Q300" s="10" t="str">
        <f>IFERROR(_xlfn.XLOOKUP('Final Table'!$P300,'Raw-restaurant_cuisines'!A:A,'Raw-restaurant_cuisines'!B:B),"not specified")</f>
        <v>not specified</v>
      </c>
      <c r="R300" s="10" t="str">
        <f>_xlfn.XLOOKUP($P300,'Raw-Restauarants'!$A:$A,'Raw-Restauarants'!B:B)</f>
        <v>La Estrella De Dimas</v>
      </c>
      <c r="S300" s="10" t="str">
        <f>_xlfn.XLOOKUP($P300,'Raw-Restauarants'!$A:$A,'Raw-Restauarants'!$C:$C)</f>
        <v>San Luis Potosi</v>
      </c>
      <c r="T300" s="10" t="str">
        <f>IFERROR(_xlfn.XLOOKUP(P300,'Table for cuisine count'!K:K,'Table for cuisine count'!L:L),"not specified")</f>
        <v>not specified</v>
      </c>
      <c r="U300" s="10" t="str" cm="1">
        <f t="array" ref="U300:Z300">_xlfn.XLOOKUP($P300,'Raw-Restauarants'!$A:$A,'Raw-Restauarants'!$I:$N)</f>
        <v>None</v>
      </c>
      <c r="V300" s="10" t="str">
        <v>No</v>
      </c>
      <c r="W300" s="10" t="str">
        <v>Medium</v>
      </c>
      <c r="X300" s="10" t="str">
        <v>No</v>
      </c>
      <c r="Y300" s="10" t="str">
        <v>Closed</v>
      </c>
      <c r="Z300" s="10" t="str">
        <v>None</v>
      </c>
      <c r="AA300" s="10">
        <v>2</v>
      </c>
      <c r="AB300" s="10">
        <v>2</v>
      </c>
      <c r="AC300" s="10">
        <v>2</v>
      </c>
      <c r="AD300" s="10" t="str" cm="1">
        <f t="array" ref="AD300">_xlfn.IFNA(_xlfn.IFS(AND(AA300=2,AB300=2,AC300=2),W300),"not_highest_rated")</f>
        <v>Medium</v>
      </c>
      <c r="AE300" s="64">
        <f t="shared" si="7"/>
        <v>1</v>
      </c>
    </row>
    <row r="301" spans="1:31" x14ac:dyDescent="0.25">
      <c r="A301" s="63" t="s">
        <v>164</v>
      </c>
      <c r="B301" s="10">
        <f>VLOOKUP(A301,'Table for cuisine count'!$E$2:$F$139,2)</f>
        <v>1</v>
      </c>
      <c r="C301" s="10" t="str" cm="1">
        <f t="array" ref="C301:O301">_xlfn.XLOOKUP($A301,'Raw-consumers'!$A:$A,'Raw-consumers'!B:N)</f>
        <v>San Luis Potosi</v>
      </c>
      <c r="D301" s="10" t="str">
        <v>San Luis Potosi</v>
      </c>
      <c r="E301" s="10" t="str">
        <v>Mexico</v>
      </c>
      <c r="F301" s="10">
        <v>22.192039999999999</v>
      </c>
      <c r="G301" s="10">
        <v>-100.956935</v>
      </c>
      <c r="H301" s="10" t="str">
        <v>No</v>
      </c>
      <c r="I301" s="10" t="str">
        <v>Casual Drinker</v>
      </c>
      <c r="J301" s="10" t="str">
        <v>Public</v>
      </c>
      <c r="K301" s="10" t="str">
        <v>Single</v>
      </c>
      <c r="L301" s="10" t="str">
        <v>Independent</v>
      </c>
      <c r="M301" s="10">
        <v>22</v>
      </c>
      <c r="N301" s="10" t="str">
        <v>Student</v>
      </c>
      <c r="O301" s="10" t="str">
        <v>Low</v>
      </c>
      <c r="P301" s="10">
        <v>135050</v>
      </c>
      <c r="Q301" s="10" t="str">
        <f>IFERROR(_xlfn.XLOOKUP('Final Table'!$P301,'Raw-restaurant_cuisines'!A:A,'Raw-restaurant_cuisines'!B:B),"not specified")</f>
        <v>not specified</v>
      </c>
      <c r="R301" s="10" t="str">
        <f>_xlfn.XLOOKUP($P301,'Raw-Restauarants'!$A:$A,'Raw-Restauarants'!B:B)</f>
        <v>Restaurante La Estrella De Dima</v>
      </c>
      <c r="S301" s="10" t="str">
        <f>_xlfn.XLOOKUP($P301,'Raw-Restauarants'!$A:$A,'Raw-Restauarants'!$C:$C)</f>
        <v>San Luis Potosi</v>
      </c>
      <c r="T301" s="10" t="str">
        <f>IFERROR(_xlfn.XLOOKUP(P301,'Table for cuisine count'!K:K,'Table for cuisine count'!L:L),"not specified")</f>
        <v>not specified</v>
      </c>
      <c r="U301" s="10" t="str" cm="1">
        <f t="array" ref="U301:Z301">_xlfn.XLOOKUP($P301,'Raw-Restauarants'!$A:$A,'Raw-Restauarants'!$I:$N)</f>
        <v>Wine &amp; Beer</v>
      </c>
      <c r="V301" s="10" t="str">
        <v>No</v>
      </c>
      <c r="W301" s="10" t="str">
        <v>High</v>
      </c>
      <c r="X301" s="10" t="str">
        <v>No</v>
      </c>
      <c r="Y301" s="10" t="str">
        <v>Closed</v>
      </c>
      <c r="Z301" s="10" t="str">
        <v>Yes</v>
      </c>
      <c r="AA301" s="10">
        <v>2</v>
      </c>
      <c r="AB301" s="10">
        <v>1</v>
      </c>
      <c r="AC301" s="10">
        <v>1</v>
      </c>
      <c r="AD301" s="10" t="str" cm="1">
        <f t="array" ref="AD301">_xlfn.IFNA(_xlfn.IFS(AND(AA301=2,AB301=2,AC301=2),W301),"not_highest_rated")</f>
        <v>not_highest_rated</v>
      </c>
      <c r="AE301" s="64">
        <f t="shared" si="7"/>
        <v>1</v>
      </c>
    </row>
    <row r="302" spans="1:31" x14ac:dyDescent="0.25">
      <c r="A302" s="63" t="s">
        <v>164</v>
      </c>
      <c r="B302" s="10">
        <f>VLOOKUP(A302,'Table for cuisine count'!$E$2:$F$139,2)</f>
        <v>1</v>
      </c>
      <c r="C302" s="10" t="str" cm="1">
        <f t="array" ref="C302:O302">_xlfn.XLOOKUP($A302,'Raw-consumers'!$A:$A,'Raw-consumers'!B:N)</f>
        <v>San Luis Potosi</v>
      </c>
      <c r="D302" s="10" t="str">
        <v>San Luis Potosi</v>
      </c>
      <c r="E302" s="10" t="str">
        <v>Mexico</v>
      </c>
      <c r="F302" s="10">
        <v>22.192039999999999</v>
      </c>
      <c r="G302" s="10">
        <v>-100.956935</v>
      </c>
      <c r="H302" s="10" t="str">
        <v>No</v>
      </c>
      <c r="I302" s="10" t="str">
        <v>Casual Drinker</v>
      </c>
      <c r="J302" s="10" t="str">
        <v>Public</v>
      </c>
      <c r="K302" s="10" t="str">
        <v>Single</v>
      </c>
      <c r="L302" s="10" t="str">
        <v>Independent</v>
      </c>
      <c r="M302" s="10">
        <v>22</v>
      </c>
      <c r="N302" s="10" t="str">
        <v>Student</v>
      </c>
      <c r="O302" s="10" t="str">
        <v>Low</v>
      </c>
      <c r="P302" s="10">
        <v>135066</v>
      </c>
      <c r="Q302" s="10" t="str">
        <f>IFERROR(_xlfn.XLOOKUP('Final Table'!$P302,'Raw-restaurant_cuisines'!A:A,'Raw-restaurant_cuisines'!B:B),"not specified")</f>
        <v>not specified</v>
      </c>
      <c r="R302" s="10" t="str">
        <f>_xlfn.XLOOKUP($P302,'Raw-Restauarants'!$A:$A,'Raw-Restauarants'!B:B)</f>
        <v>Restaurante Guerra</v>
      </c>
      <c r="S302" s="10" t="str">
        <f>_xlfn.XLOOKUP($P302,'Raw-Restauarants'!$A:$A,'Raw-Restauarants'!$C:$C)</f>
        <v>San Luis Potosi</v>
      </c>
      <c r="T302" s="10" t="str">
        <f>IFERROR(_xlfn.XLOOKUP(P302,'Table for cuisine count'!K:K,'Table for cuisine count'!L:L),"not specified")</f>
        <v>not specified</v>
      </c>
      <c r="U302" s="10" t="str" cm="1">
        <f t="array" ref="U302:Z302">_xlfn.XLOOKUP($P302,'Raw-Restauarants'!$A:$A,'Raw-Restauarants'!$I:$N)</f>
        <v>Wine &amp; Beer</v>
      </c>
      <c r="V302" s="10" t="str">
        <v>Smoking Section</v>
      </c>
      <c r="W302" s="10" t="str">
        <v>High</v>
      </c>
      <c r="X302" s="10" t="str">
        <v>No</v>
      </c>
      <c r="Y302" s="10" t="str">
        <v>Closed</v>
      </c>
      <c r="Z302" s="10" t="str">
        <v>Yes</v>
      </c>
      <c r="AA302" s="10">
        <v>1</v>
      </c>
      <c r="AB302" s="10">
        <v>0</v>
      </c>
      <c r="AC302" s="10">
        <v>1</v>
      </c>
      <c r="AD302" s="10" t="str" cm="1">
        <f t="array" ref="AD302">_xlfn.IFNA(_xlfn.IFS(AND(AA302=2,AB302=2,AC302=2),W302),"not_highest_rated")</f>
        <v>not_highest_rated</v>
      </c>
      <c r="AE302" s="64">
        <f t="shared" si="7"/>
        <v>1</v>
      </c>
    </row>
    <row r="303" spans="1:31" x14ac:dyDescent="0.25">
      <c r="A303" s="63" t="s">
        <v>164</v>
      </c>
      <c r="B303" s="10">
        <f>VLOOKUP(A303,'Table for cuisine count'!$E$2:$F$139,2)</f>
        <v>1</v>
      </c>
      <c r="C303" s="10" t="str" cm="1">
        <f t="array" ref="C303:O303">_xlfn.XLOOKUP($A303,'Raw-consumers'!$A:$A,'Raw-consumers'!B:N)</f>
        <v>San Luis Potosi</v>
      </c>
      <c r="D303" s="10" t="str">
        <v>San Luis Potosi</v>
      </c>
      <c r="E303" s="10" t="str">
        <v>Mexico</v>
      </c>
      <c r="F303" s="10">
        <v>22.192039999999999</v>
      </c>
      <c r="G303" s="10">
        <v>-100.956935</v>
      </c>
      <c r="H303" s="10" t="str">
        <v>No</v>
      </c>
      <c r="I303" s="10" t="str">
        <v>Casual Drinker</v>
      </c>
      <c r="J303" s="10" t="str">
        <v>Public</v>
      </c>
      <c r="K303" s="10" t="str">
        <v>Single</v>
      </c>
      <c r="L303" s="10" t="str">
        <v>Independent</v>
      </c>
      <c r="M303" s="10">
        <v>22</v>
      </c>
      <c r="N303" s="10" t="str">
        <v>Student</v>
      </c>
      <c r="O303" s="10" t="str">
        <v>Low</v>
      </c>
      <c r="P303" s="10">
        <v>135032</v>
      </c>
      <c r="Q303" s="10" t="str">
        <f>IFERROR(_xlfn.XLOOKUP('Final Table'!$P303,'Raw-restaurant_cuisines'!A:A,'Raw-restaurant_cuisines'!B:B),"not specified")</f>
        <v>Cafeteria</v>
      </c>
      <c r="R303" s="10" t="str">
        <f>_xlfn.XLOOKUP($P303,'Raw-Restauarants'!$A:$A,'Raw-Restauarants'!B:B)</f>
        <v>Cafeteria Y Restaurant El Pacifico</v>
      </c>
      <c r="S303" s="10" t="str">
        <f>_xlfn.XLOOKUP($P303,'Raw-Restauarants'!$A:$A,'Raw-Restauarants'!$C:$C)</f>
        <v>San Luis Potosi</v>
      </c>
      <c r="T303" s="10">
        <f>IFERROR(_xlfn.XLOOKUP(P303,'Table for cuisine count'!K:K,'Table for cuisine count'!L:L),"not specified")</f>
        <v>2</v>
      </c>
      <c r="U303" s="10" t="str" cm="1">
        <f t="array" ref="U303:Z303">_xlfn.XLOOKUP($P303,'Raw-Restauarants'!$A:$A,'Raw-Restauarants'!$I:$N)</f>
        <v>Wine &amp; Beer</v>
      </c>
      <c r="V303" s="10" t="str">
        <v>Smoking Section</v>
      </c>
      <c r="W303" s="10" t="str">
        <v>Medium</v>
      </c>
      <c r="X303" s="10" t="str">
        <v>No</v>
      </c>
      <c r="Y303" s="10" t="str">
        <v>Closed</v>
      </c>
      <c r="Z303" s="10" t="str">
        <v>Public</v>
      </c>
      <c r="AA303" s="10">
        <v>1</v>
      </c>
      <c r="AB303" s="10">
        <v>2</v>
      </c>
      <c r="AC303" s="10">
        <v>1</v>
      </c>
      <c r="AD303" s="10" t="str" cm="1">
        <f t="array" ref="AD303">_xlfn.IFNA(_xlfn.IFS(AND(AA303=2,AB303=2,AC303=2),W303),"not_highest_rated")</f>
        <v>not_highest_rated</v>
      </c>
      <c r="AE303" s="64">
        <f t="shared" si="7"/>
        <v>1</v>
      </c>
    </row>
    <row r="304" spans="1:31" x14ac:dyDescent="0.25">
      <c r="A304" s="63" t="s">
        <v>158</v>
      </c>
      <c r="B304" s="10">
        <f>VLOOKUP(A304,'Table for cuisine count'!$E$2:$F$139,2)</f>
        <v>1</v>
      </c>
      <c r="C304" s="10" t="str" cm="1">
        <f t="array" ref="C304:O304">_xlfn.XLOOKUP($A304,'Raw-consumers'!$A:$A,'Raw-consumers'!B:N)</f>
        <v>Cuernavaca</v>
      </c>
      <c r="D304" s="10" t="str">
        <v>Morelos</v>
      </c>
      <c r="E304" s="10" t="str">
        <v>Mexico</v>
      </c>
      <c r="F304" s="10">
        <v>18.964790000000001</v>
      </c>
      <c r="G304" s="10">
        <v>-99.260017000000005</v>
      </c>
      <c r="H304" s="10" t="str">
        <v>No</v>
      </c>
      <c r="I304" s="10" t="str">
        <v>Abstemious</v>
      </c>
      <c r="J304" s="10" t="str">
        <v>Public</v>
      </c>
      <c r="K304" s="10" t="str">
        <v>Single</v>
      </c>
      <c r="L304" s="10" t="str">
        <v>Independent</v>
      </c>
      <c r="M304" s="10">
        <v>20</v>
      </c>
      <c r="N304" s="10" t="str">
        <v>Student</v>
      </c>
      <c r="O304" s="10" t="str">
        <v>Medium</v>
      </c>
      <c r="P304" s="10">
        <v>134986</v>
      </c>
      <c r="Q304" s="10" t="str">
        <f>IFERROR(_xlfn.XLOOKUP('Final Table'!$P304,'Raw-restaurant_cuisines'!A:A,'Raw-restaurant_cuisines'!B:B),"not specified")</f>
        <v>International</v>
      </c>
      <c r="R304" s="10" t="str">
        <f>_xlfn.XLOOKUP($P304,'Raw-Restauarants'!$A:$A,'Raw-Restauarants'!B:B)</f>
        <v>Restaurant Las Mañanitas</v>
      </c>
      <c r="S304" s="10" t="str">
        <f>_xlfn.XLOOKUP($P304,'Raw-Restauarants'!$A:$A,'Raw-Restauarants'!$C:$C)</f>
        <v>Cuernavaca</v>
      </c>
      <c r="T304" s="10">
        <f>IFERROR(_xlfn.XLOOKUP(P304,'Table for cuisine count'!K:K,'Table for cuisine count'!L:L),"not specified")</f>
        <v>1</v>
      </c>
      <c r="U304" s="10" t="str" cm="1">
        <f t="array" ref="U304:Z304">_xlfn.XLOOKUP($P304,'Raw-Restauarants'!$A:$A,'Raw-Restauarants'!$I:$N)</f>
        <v>Wine &amp; Beer</v>
      </c>
      <c r="V304" s="10" t="str">
        <v>No</v>
      </c>
      <c r="W304" s="10" t="str">
        <v>High</v>
      </c>
      <c r="X304" s="10" t="str">
        <v>No</v>
      </c>
      <c r="Y304" s="10" t="str">
        <v>Closed</v>
      </c>
      <c r="Z304" s="10" t="str">
        <v>Yes</v>
      </c>
      <c r="AA304" s="10">
        <v>2</v>
      </c>
      <c r="AB304" s="10">
        <v>2</v>
      </c>
      <c r="AC304" s="10">
        <v>2</v>
      </c>
      <c r="AD304" s="10" t="str" cm="1">
        <f t="array" ref="AD304">_xlfn.IFNA(_xlfn.IFS(AND(AA304=2,AB304=2,AC304=2),W304),"not_highest_rated")</f>
        <v>High</v>
      </c>
      <c r="AE304" s="64">
        <f t="shared" si="7"/>
        <v>2</v>
      </c>
    </row>
    <row r="305" spans="1:31" x14ac:dyDescent="0.25">
      <c r="A305" s="63" t="s">
        <v>158</v>
      </c>
      <c r="B305" s="10">
        <f>VLOOKUP(A305,'Table for cuisine count'!$E$2:$F$139,2)</f>
        <v>1</v>
      </c>
      <c r="C305" s="10" t="str" cm="1">
        <f t="array" ref="C305:O305">_xlfn.XLOOKUP($A305,'Raw-consumers'!$A:$A,'Raw-consumers'!B:N)</f>
        <v>Cuernavaca</v>
      </c>
      <c r="D305" s="10" t="str">
        <v>Morelos</v>
      </c>
      <c r="E305" s="10" t="str">
        <v>Mexico</v>
      </c>
      <c r="F305" s="10">
        <v>18.964790000000001</v>
      </c>
      <c r="G305" s="10">
        <v>-99.260017000000005</v>
      </c>
      <c r="H305" s="10" t="str">
        <v>No</v>
      </c>
      <c r="I305" s="10" t="str">
        <v>Abstemious</v>
      </c>
      <c r="J305" s="10" t="str">
        <v>Public</v>
      </c>
      <c r="K305" s="10" t="str">
        <v>Single</v>
      </c>
      <c r="L305" s="10" t="str">
        <v>Independent</v>
      </c>
      <c r="M305" s="10">
        <v>20</v>
      </c>
      <c r="N305" s="10" t="str">
        <v>Student</v>
      </c>
      <c r="O305" s="10" t="str">
        <v>Medium</v>
      </c>
      <c r="P305" s="10">
        <v>135021</v>
      </c>
      <c r="Q305" s="10" t="str">
        <f>IFERROR(_xlfn.XLOOKUP('Final Table'!$P305,'Raw-restaurant_cuisines'!A:A,'Raw-restaurant_cuisines'!B:B),"not specified")</f>
        <v>Fast Food</v>
      </c>
      <c r="R305" s="10" t="str">
        <f>_xlfn.XLOOKUP($P305,'Raw-Restauarants'!$A:$A,'Raw-Restauarants'!B:B)</f>
        <v>Subway</v>
      </c>
      <c r="S305" s="10" t="str">
        <f>_xlfn.XLOOKUP($P305,'Raw-Restauarants'!$A:$A,'Raw-Restauarants'!$C:$C)</f>
        <v>Cuernavaca</v>
      </c>
      <c r="T305" s="10">
        <f>IFERROR(_xlfn.XLOOKUP(P305,'Table for cuisine count'!K:K,'Table for cuisine count'!L:L),"not specified")</f>
        <v>1</v>
      </c>
      <c r="U305" s="10" t="str" cm="1">
        <f t="array" ref="U305:Z305">_xlfn.XLOOKUP($P305,'Raw-Restauarants'!$A:$A,'Raw-Restauarants'!$I:$N)</f>
        <v>None</v>
      </c>
      <c r="V305" s="10" t="str">
        <v>No</v>
      </c>
      <c r="W305" s="10" t="str">
        <v>Low</v>
      </c>
      <c r="X305" s="10" t="str">
        <v>Yes</v>
      </c>
      <c r="Y305" s="10" t="str">
        <v>Closed</v>
      </c>
      <c r="Z305" s="10" t="str">
        <v>Public</v>
      </c>
      <c r="AA305" s="10">
        <v>0</v>
      </c>
      <c r="AB305" s="10">
        <v>0</v>
      </c>
      <c r="AC305" s="10">
        <v>0</v>
      </c>
      <c r="AD305" s="10" t="str" cm="1">
        <f t="array" ref="AD305">_xlfn.IFNA(_xlfn.IFS(AND(AA305=2,AB305=2,AC305=2),W305),"not_highest_rated")</f>
        <v>not_highest_rated</v>
      </c>
      <c r="AE305" s="64">
        <f t="shared" si="7"/>
        <v>2</v>
      </c>
    </row>
    <row r="306" spans="1:31" x14ac:dyDescent="0.25">
      <c r="A306" s="63" t="s">
        <v>158</v>
      </c>
      <c r="B306" s="10">
        <f>VLOOKUP(A306,'Table for cuisine count'!$E$2:$F$139,2)</f>
        <v>1</v>
      </c>
      <c r="C306" s="10" t="str" cm="1">
        <f t="array" ref="C306:O306">_xlfn.XLOOKUP($A306,'Raw-consumers'!$A:$A,'Raw-consumers'!B:N)</f>
        <v>Cuernavaca</v>
      </c>
      <c r="D306" s="10" t="str">
        <v>Morelos</v>
      </c>
      <c r="E306" s="10" t="str">
        <v>Mexico</v>
      </c>
      <c r="F306" s="10">
        <v>18.964790000000001</v>
      </c>
      <c r="G306" s="10">
        <v>-99.260017000000005</v>
      </c>
      <c r="H306" s="10" t="str">
        <v>No</v>
      </c>
      <c r="I306" s="10" t="str">
        <v>Abstemious</v>
      </c>
      <c r="J306" s="10" t="str">
        <v>Public</v>
      </c>
      <c r="K306" s="10" t="str">
        <v>Single</v>
      </c>
      <c r="L306" s="10" t="str">
        <v>Independent</v>
      </c>
      <c r="M306" s="10">
        <v>20</v>
      </c>
      <c r="N306" s="10" t="str">
        <v>Student</v>
      </c>
      <c r="O306" s="10" t="str">
        <v>Medium</v>
      </c>
      <c r="P306" s="10">
        <v>135001</v>
      </c>
      <c r="Q306" s="10" t="str">
        <f>IFERROR(_xlfn.XLOOKUP('Final Table'!$P306,'Raw-restaurant_cuisines'!A:A,'Raw-restaurant_cuisines'!B:B),"not specified")</f>
        <v>not specified</v>
      </c>
      <c r="R306" s="10" t="str">
        <f>_xlfn.XLOOKUP($P306,'Raw-Restauarants'!$A:$A,'Raw-Restauarants'!B:B)</f>
        <v>Vips</v>
      </c>
      <c r="S306" s="10" t="str">
        <f>_xlfn.XLOOKUP($P306,'Raw-Restauarants'!$A:$A,'Raw-Restauarants'!$C:$C)</f>
        <v>Cuernavaca</v>
      </c>
      <c r="T306" s="10" t="str">
        <f>IFERROR(_xlfn.XLOOKUP(P306,'Table for cuisine count'!K:K,'Table for cuisine count'!L:L),"not specified")</f>
        <v>not specified</v>
      </c>
      <c r="U306" s="10" t="str" cm="1">
        <f t="array" ref="U306:Z306">_xlfn.XLOOKUP($P306,'Raw-Restauarants'!$A:$A,'Raw-Restauarants'!$I:$N)</f>
        <v>Wine &amp; Beer</v>
      </c>
      <c r="V306" s="10" t="str">
        <v>No</v>
      </c>
      <c r="W306" s="10" t="str">
        <v>Medium</v>
      </c>
      <c r="X306" s="10" t="str">
        <v>Yes</v>
      </c>
      <c r="Y306" s="10" t="str">
        <v>Closed</v>
      </c>
      <c r="Z306" s="10" t="str">
        <v>Yes</v>
      </c>
      <c r="AA306" s="10">
        <v>2</v>
      </c>
      <c r="AB306" s="10">
        <v>2</v>
      </c>
      <c r="AC306" s="10">
        <v>2</v>
      </c>
      <c r="AD306" s="10" t="str" cm="1">
        <f t="array" ref="AD306">_xlfn.IFNA(_xlfn.IFS(AND(AA306=2,AB306=2,AC306=2),W306),"not_highest_rated")</f>
        <v>Medium</v>
      </c>
      <c r="AE306" s="64">
        <f t="shared" si="7"/>
        <v>2</v>
      </c>
    </row>
    <row r="307" spans="1:31" x14ac:dyDescent="0.25">
      <c r="A307" s="63" t="s">
        <v>164</v>
      </c>
      <c r="B307" s="10">
        <f>VLOOKUP(A307,'Table for cuisine count'!$E$2:$F$139,2)</f>
        <v>1</v>
      </c>
      <c r="C307" s="10" t="str" cm="1">
        <f t="array" ref="C307:O307">_xlfn.XLOOKUP($A307,'Raw-consumers'!$A:$A,'Raw-consumers'!B:N)</f>
        <v>San Luis Potosi</v>
      </c>
      <c r="D307" s="10" t="str">
        <v>San Luis Potosi</v>
      </c>
      <c r="E307" s="10" t="str">
        <v>Mexico</v>
      </c>
      <c r="F307" s="10">
        <v>22.192039999999999</v>
      </c>
      <c r="G307" s="10">
        <v>-100.956935</v>
      </c>
      <c r="H307" s="10" t="str">
        <v>No</v>
      </c>
      <c r="I307" s="10" t="str">
        <v>Casual Drinker</v>
      </c>
      <c r="J307" s="10" t="str">
        <v>Public</v>
      </c>
      <c r="K307" s="10" t="str">
        <v>Single</v>
      </c>
      <c r="L307" s="10" t="str">
        <v>Independent</v>
      </c>
      <c r="M307" s="10">
        <v>22</v>
      </c>
      <c r="N307" s="10" t="str">
        <v>Student</v>
      </c>
      <c r="O307" s="10" t="str">
        <v>Low</v>
      </c>
      <c r="P307" s="10">
        <v>135042</v>
      </c>
      <c r="Q307" s="10" t="str">
        <f>IFERROR(_xlfn.XLOOKUP('Final Table'!$P307,'Raw-restaurant_cuisines'!A:A,'Raw-restaurant_cuisines'!B:B),"not specified")</f>
        <v>Chinese</v>
      </c>
      <c r="R307" s="10" t="str">
        <f>_xlfn.XLOOKUP($P307,'Raw-Restauarants'!$A:$A,'Raw-Restauarants'!B:B)</f>
        <v>Restaurant Oriental Express</v>
      </c>
      <c r="S307" s="10" t="str">
        <f>_xlfn.XLOOKUP($P307,'Raw-Restauarants'!$A:$A,'Raw-Restauarants'!$C:$C)</f>
        <v>San Luis Potosi</v>
      </c>
      <c r="T307" s="10">
        <f>IFERROR(_xlfn.XLOOKUP(P307,'Table for cuisine count'!K:K,'Table for cuisine count'!L:L),"not specified")</f>
        <v>1</v>
      </c>
      <c r="U307" s="10" t="str" cm="1">
        <f t="array" ref="U307:Z307">_xlfn.XLOOKUP($P307,'Raw-Restauarants'!$A:$A,'Raw-Restauarants'!$I:$N)</f>
        <v>None</v>
      </c>
      <c r="V307" s="10" t="str">
        <v>No</v>
      </c>
      <c r="W307" s="10" t="str">
        <v>Medium</v>
      </c>
      <c r="X307" s="10" t="str">
        <v>No</v>
      </c>
      <c r="Y307" s="10" t="str">
        <v>Closed</v>
      </c>
      <c r="Z307" s="10" t="str">
        <v>None</v>
      </c>
      <c r="AA307" s="10">
        <v>1</v>
      </c>
      <c r="AB307" s="10">
        <v>1</v>
      </c>
      <c r="AC307" s="10">
        <v>1</v>
      </c>
      <c r="AD307" s="10" t="str" cm="1">
        <f t="array" ref="AD307">_xlfn.IFNA(_xlfn.IFS(AND(AA307=2,AB307=2,AC307=2),W307),"not_highest_rated")</f>
        <v>not_highest_rated</v>
      </c>
      <c r="AE307" s="64">
        <f t="shared" si="7"/>
        <v>1</v>
      </c>
    </row>
    <row r="308" spans="1:31" x14ac:dyDescent="0.25">
      <c r="A308" s="63" t="s">
        <v>158</v>
      </c>
      <c r="B308" s="10">
        <f>VLOOKUP(A308,'Table for cuisine count'!$E$2:$F$139,2)</f>
        <v>1</v>
      </c>
      <c r="C308" s="10" t="str" cm="1">
        <f t="array" ref="C308:O308">_xlfn.XLOOKUP($A308,'Raw-consumers'!$A:$A,'Raw-consumers'!B:N)</f>
        <v>Cuernavaca</v>
      </c>
      <c r="D308" s="10" t="str">
        <v>Morelos</v>
      </c>
      <c r="E308" s="10" t="str">
        <v>Mexico</v>
      </c>
      <c r="F308" s="10">
        <v>18.964790000000001</v>
      </c>
      <c r="G308" s="10">
        <v>-99.260017000000005</v>
      </c>
      <c r="H308" s="10" t="str">
        <v>No</v>
      </c>
      <c r="I308" s="10" t="str">
        <v>Abstemious</v>
      </c>
      <c r="J308" s="10" t="str">
        <v>Public</v>
      </c>
      <c r="K308" s="10" t="str">
        <v>Single</v>
      </c>
      <c r="L308" s="10" t="str">
        <v>Independent</v>
      </c>
      <c r="M308" s="10">
        <v>20</v>
      </c>
      <c r="N308" s="10" t="str">
        <v>Student</v>
      </c>
      <c r="O308" s="10" t="str">
        <v>Medium</v>
      </c>
      <c r="P308" s="10">
        <v>132583</v>
      </c>
      <c r="Q308" s="10" t="str">
        <f>IFERROR(_xlfn.XLOOKUP('Final Table'!$P308,'Raw-restaurant_cuisines'!A:A,'Raw-restaurant_cuisines'!B:B),"not specified")</f>
        <v>American</v>
      </c>
      <c r="R308" s="10" t="str">
        <f>_xlfn.XLOOKUP($P308,'Raw-Restauarants'!$A:$A,'Raw-Restauarants'!B:B)</f>
        <v>McDonalds Centro</v>
      </c>
      <c r="S308" s="10" t="str">
        <f>_xlfn.XLOOKUP($P308,'Raw-Restauarants'!$A:$A,'Raw-Restauarants'!$C:$C)</f>
        <v>Cuernavaca</v>
      </c>
      <c r="T308" s="10">
        <f>IFERROR(_xlfn.XLOOKUP(P308,'Table for cuisine count'!K:K,'Table for cuisine count'!L:L),"not specified")</f>
        <v>1</v>
      </c>
      <c r="U308" s="10" t="str" cm="1">
        <f t="array" ref="U308:Z308">_xlfn.XLOOKUP($P308,'Raw-Restauarants'!$A:$A,'Raw-Restauarants'!$I:$N)</f>
        <v>None</v>
      </c>
      <c r="V308" s="10" t="str">
        <v>No</v>
      </c>
      <c r="W308" s="10" t="str">
        <v>Low</v>
      </c>
      <c r="X308" s="10" t="str">
        <v>Yes</v>
      </c>
      <c r="Y308" s="10" t="str">
        <v>Closed</v>
      </c>
      <c r="Z308" s="10" t="str">
        <v>None</v>
      </c>
      <c r="AA308" s="10">
        <v>2</v>
      </c>
      <c r="AB308" s="10">
        <v>2</v>
      </c>
      <c r="AC308" s="10">
        <v>2</v>
      </c>
      <c r="AD308" s="10" t="str" cm="1">
        <f t="array" ref="AD308">_xlfn.IFNA(_xlfn.IFS(AND(AA308=2,AB308=2,AC308=2),W308),"not_highest_rated")</f>
        <v>Low</v>
      </c>
      <c r="AE308" s="64">
        <f t="shared" si="7"/>
        <v>2</v>
      </c>
    </row>
    <row r="309" spans="1:31" x14ac:dyDescent="0.25">
      <c r="A309" s="63" t="s">
        <v>164</v>
      </c>
      <c r="B309" s="10">
        <f>VLOOKUP(A309,'Table for cuisine count'!$E$2:$F$139,2)</f>
        <v>1</v>
      </c>
      <c r="C309" s="10" t="str" cm="1">
        <f t="array" ref="C309:O309">_xlfn.XLOOKUP($A309,'Raw-consumers'!$A:$A,'Raw-consumers'!B:N)</f>
        <v>San Luis Potosi</v>
      </c>
      <c r="D309" s="10" t="str">
        <v>San Luis Potosi</v>
      </c>
      <c r="E309" s="10" t="str">
        <v>Mexico</v>
      </c>
      <c r="F309" s="10">
        <v>22.192039999999999</v>
      </c>
      <c r="G309" s="10">
        <v>-100.956935</v>
      </c>
      <c r="H309" s="10" t="str">
        <v>No</v>
      </c>
      <c r="I309" s="10" t="str">
        <v>Casual Drinker</v>
      </c>
      <c r="J309" s="10" t="str">
        <v>Public</v>
      </c>
      <c r="K309" s="10" t="str">
        <v>Single</v>
      </c>
      <c r="L309" s="10" t="str">
        <v>Independent</v>
      </c>
      <c r="M309" s="10">
        <v>22</v>
      </c>
      <c r="N309" s="10" t="str">
        <v>Student</v>
      </c>
      <c r="O309" s="10" t="str">
        <v>Low</v>
      </c>
      <c r="P309" s="10">
        <v>135063</v>
      </c>
      <c r="Q309" s="10" t="str">
        <f>IFERROR(_xlfn.XLOOKUP('Final Table'!$P309,'Raw-restaurant_cuisines'!A:A,'Raw-restaurant_cuisines'!B:B),"not specified")</f>
        <v>not specified</v>
      </c>
      <c r="R309" s="10" t="str">
        <f>_xlfn.XLOOKUP($P309,'Raw-Restauarants'!$A:$A,'Raw-Restauarants'!B:B)</f>
        <v>Restaurante Alhondiga</v>
      </c>
      <c r="S309" s="10" t="str">
        <f>_xlfn.XLOOKUP($P309,'Raw-Restauarants'!$A:$A,'Raw-Restauarants'!$C:$C)</f>
        <v>San Luis Potosi</v>
      </c>
      <c r="T309" s="10" t="str">
        <f>IFERROR(_xlfn.XLOOKUP(P309,'Table for cuisine count'!K:K,'Table for cuisine count'!L:L),"not specified")</f>
        <v>not specified</v>
      </c>
      <c r="U309" s="10" t="str" cm="1">
        <f t="array" ref="U309:Z309">_xlfn.XLOOKUP($P309,'Raw-Restauarants'!$A:$A,'Raw-Restauarants'!$I:$N)</f>
        <v>None</v>
      </c>
      <c r="V309" s="10" t="str">
        <v>No</v>
      </c>
      <c r="W309" s="10" t="str">
        <v>Medium</v>
      </c>
      <c r="X309" s="10" t="str">
        <v>No</v>
      </c>
      <c r="Y309" s="10" t="str">
        <v>Closed</v>
      </c>
      <c r="Z309" s="10" t="str">
        <v>None</v>
      </c>
      <c r="AA309" s="10">
        <v>1</v>
      </c>
      <c r="AB309" s="10">
        <v>2</v>
      </c>
      <c r="AC309" s="10">
        <v>1</v>
      </c>
      <c r="AD309" s="10" t="str" cm="1">
        <f t="array" ref="AD309">_xlfn.IFNA(_xlfn.IFS(AND(AA309=2,AB309=2,AC309=2),W309),"not_highest_rated")</f>
        <v>not_highest_rated</v>
      </c>
      <c r="AE309" s="64">
        <f t="shared" si="7"/>
        <v>1</v>
      </c>
    </row>
    <row r="310" spans="1:31" x14ac:dyDescent="0.25">
      <c r="A310" s="63" t="s">
        <v>158</v>
      </c>
      <c r="B310" s="10">
        <f>VLOOKUP(A310,'Table for cuisine count'!$E$2:$F$139,2)</f>
        <v>1</v>
      </c>
      <c r="C310" s="10" t="str" cm="1">
        <f t="array" ref="C310:O310">_xlfn.XLOOKUP($A310,'Raw-consumers'!$A:$A,'Raw-consumers'!B:N)</f>
        <v>Cuernavaca</v>
      </c>
      <c r="D310" s="10" t="str">
        <v>Morelos</v>
      </c>
      <c r="E310" s="10" t="str">
        <v>Mexico</v>
      </c>
      <c r="F310" s="10">
        <v>18.964790000000001</v>
      </c>
      <c r="G310" s="10">
        <v>-99.260017000000005</v>
      </c>
      <c r="H310" s="10" t="str">
        <v>No</v>
      </c>
      <c r="I310" s="10" t="str">
        <v>Abstemious</v>
      </c>
      <c r="J310" s="10" t="str">
        <v>Public</v>
      </c>
      <c r="K310" s="10" t="str">
        <v>Single</v>
      </c>
      <c r="L310" s="10" t="str">
        <v>Independent</v>
      </c>
      <c r="M310" s="10">
        <v>20</v>
      </c>
      <c r="N310" s="10" t="str">
        <v>Student</v>
      </c>
      <c r="O310" s="10" t="str">
        <v>Medium</v>
      </c>
      <c r="P310" s="10">
        <v>132768</v>
      </c>
      <c r="Q310" s="10" t="str">
        <f>IFERROR(_xlfn.XLOOKUP('Final Table'!$P310,'Raw-restaurant_cuisines'!A:A,'Raw-restaurant_cuisines'!B:B),"not specified")</f>
        <v>Family</v>
      </c>
      <c r="R310" s="10" t="str">
        <f>_xlfn.XLOOKUP($P310,'Raw-Restauarants'!$A:$A,'Raw-Restauarants'!B:B)</f>
        <v>Mariscos Tia Licha</v>
      </c>
      <c r="S310" s="10" t="str">
        <f>_xlfn.XLOOKUP($P310,'Raw-Restauarants'!$A:$A,'Raw-Restauarants'!$C:$C)</f>
        <v>Cuernavaca</v>
      </c>
      <c r="T310" s="10">
        <f>IFERROR(_xlfn.XLOOKUP(P310,'Table for cuisine count'!K:K,'Table for cuisine count'!L:L),"not specified")</f>
        <v>1</v>
      </c>
      <c r="U310" s="10" t="str" cm="1">
        <f t="array" ref="U310:Z310">_xlfn.XLOOKUP($P310,'Raw-Restauarants'!$A:$A,'Raw-Restauarants'!$I:$N)</f>
        <v>None</v>
      </c>
      <c r="V310" s="10" t="str">
        <v>No</v>
      </c>
      <c r="W310" s="10" t="str">
        <v>Medium</v>
      </c>
      <c r="X310" s="10" t="str">
        <v>Yes</v>
      </c>
      <c r="Y310" s="10" t="str">
        <v>Closed</v>
      </c>
      <c r="Z310" s="10" t="str">
        <v>None</v>
      </c>
      <c r="AA310" s="10">
        <v>2</v>
      </c>
      <c r="AB310" s="10">
        <v>2</v>
      </c>
      <c r="AC310" s="10">
        <v>2</v>
      </c>
      <c r="AD310" s="10" t="str" cm="1">
        <f t="array" ref="AD310">_xlfn.IFNA(_xlfn.IFS(AND(AA310=2,AB310=2,AC310=2),W310),"not_highest_rated")</f>
        <v>Medium</v>
      </c>
      <c r="AE310" s="64">
        <f t="shared" si="7"/>
        <v>2</v>
      </c>
    </row>
    <row r="311" spans="1:31" x14ac:dyDescent="0.25">
      <c r="A311" s="63" t="s">
        <v>164</v>
      </c>
      <c r="B311" s="10">
        <f>VLOOKUP(A311,'Table for cuisine count'!$E$2:$F$139,2)</f>
        <v>1</v>
      </c>
      <c r="C311" s="10" t="str" cm="1">
        <f t="array" ref="C311:O311">_xlfn.XLOOKUP($A311,'Raw-consumers'!$A:$A,'Raw-consumers'!B:N)</f>
        <v>San Luis Potosi</v>
      </c>
      <c r="D311" s="10" t="str">
        <v>San Luis Potosi</v>
      </c>
      <c r="E311" s="10" t="str">
        <v>Mexico</v>
      </c>
      <c r="F311" s="10">
        <v>22.192039999999999</v>
      </c>
      <c r="G311" s="10">
        <v>-100.956935</v>
      </c>
      <c r="H311" s="10" t="str">
        <v>No</v>
      </c>
      <c r="I311" s="10" t="str">
        <v>Casual Drinker</v>
      </c>
      <c r="J311" s="10" t="str">
        <v>Public</v>
      </c>
      <c r="K311" s="10" t="str">
        <v>Single</v>
      </c>
      <c r="L311" s="10" t="str">
        <v>Independent</v>
      </c>
      <c r="M311" s="10">
        <v>22</v>
      </c>
      <c r="N311" s="10" t="str">
        <v>Student</v>
      </c>
      <c r="O311" s="10" t="str">
        <v>Low</v>
      </c>
      <c r="P311" s="10">
        <v>135060</v>
      </c>
      <c r="Q311" s="10" t="str">
        <f>IFERROR(_xlfn.XLOOKUP('Final Table'!$P311,'Raw-restaurant_cuisines'!A:A,'Raw-restaurant_cuisines'!B:B),"not specified")</f>
        <v>Seafood</v>
      </c>
      <c r="R311" s="10" t="str">
        <f>_xlfn.XLOOKUP($P311,'Raw-Restauarants'!$A:$A,'Raw-Restauarants'!B:B)</f>
        <v>Restaurante Marisco Sam</v>
      </c>
      <c r="S311" s="10" t="str">
        <f>_xlfn.XLOOKUP($P311,'Raw-Restauarants'!$A:$A,'Raw-Restauarants'!$C:$C)</f>
        <v>San Luis Potosi</v>
      </c>
      <c r="T311" s="10">
        <f>IFERROR(_xlfn.XLOOKUP(P311,'Table for cuisine count'!K:K,'Table for cuisine count'!L:L),"not specified")</f>
        <v>1</v>
      </c>
      <c r="U311" s="10" t="str" cm="1">
        <f t="array" ref="U311:Z311">_xlfn.XLOOKUP($P311,'Raw-Restauarants'!$A:$A,'Raw-Restauarants'!$I:$N)</f>
        <v>None</v>
      </c>
      <c r="V311" s="10" t="str">
        <v>No</v>
      </c>
      <c r="W311" s="10" t="str">
        <v>Medium</v>
      </c>
      <c r="X311" s="10" t="str">
        <v>No</v>
      </c>
      <c r="Y311" s="10" t="str">
        <v>Closed</v>
      </c>
      <c r="Z311" s="10" t="str">
        <v>None</v>
      </c>
      <c r="AA311" s="10">
        <v>1</v>
      </c>
      <c r="AB311" s="10">
        <v>0</v>
      </c>
      <c r="AC311" s="10">
        <v>2</v>
      </c>
      <c r="AD311" s="10" t="str" cm="1">
        <f t="array" ref="AD311">_xlfn.IFNA(_xlfn.IFS(AND(AA311=2,AB311=2,AC311=2),W311),"not_highest_rated")</f>
        <v>not_highest_rated</v>
      </c>
      <c r="AE311" s="64">
        <f t="shared" si="7"/>
        <v>1</v>
      </c>
    </row>
    <row r="312" spans="1:31" x14ac:dyDescent="0.25">
      <c r="A312" s="63" t="s">
        <v>164</v>
      </c>
      <c r="B312" s="10">
        <f>VLOOKUP(A312,'Table for cuisine count'!$E$2:$F$139,2)</f>
        <v>1</v>
      </c>
      <c r="C312" s="10" t="str" cm="1">
        <f t="array" ref="C312:O312">_xlfn.XLOOKUP($A312,'Raw-consumers'!$A:$A,'Raw-consumers'!B:N)</f>
        <v>San Luis Potosi</v>
      </c>
      <c r="D312" s="10" t="str">
        <v>San Luis Potosi</v>
      </c>
      <c r="E312" s="10" t="str">
        <v>Mexico</v>
      </c>
      <c r="F312" s="10">
        <v>22.192039999999999</v>
      </c>
      <c r="G312" s="10">
        <v>-100.956935</v>
      </c>
      <c r="H312" s="10" t="str">
        <v>No</v>
      </c>
      <c r="I312" s="10" t="str">
        <v>Casual Drinker</v>
      </c>
      <c r="J312" s="10" t="str">
        <v>Public</v>
      </c>
      <c r="K312" s="10" t="str">
        <v>Single</v>
      </c>
      <c r="L312" s="10" t="str">
        <v>Independent</v>
      </c>
      <c r="M312" s="10">
        <v>22</v>
      </c>
      <c r="N312" s="10" t="str">
        <v>Student</v>
      </c>
      <c r="O312" s="10" t="str">
        <v>Low</v>
      </c>
      <c r="P312" s="10">
        <v>135038</v>
      </c>
      <c r="Q312" s="10" t="str">
        <f>IFERROR(_xlfn.XLOOKUP('Final Table'!$P312,'Raw-restaurant_cuisines'!A:A,'Raw-restaurant_cuisines'!B:B),"not specified")</f>
        <v>not specified</v>
      </c>
      <c r="R312" s="10" t="str">
        <f>_xlfn.XLOOKUP($P312,'Raw-Restauarants'!$A:$A,'Raw-Restauarants'!B:B)</f>
        <v>Restaurant La Chalita</v>
      </c>
      <c r="S312" s="10" t="str">
        <f>_xlfn.XLOOKUP($P312,'Raw-Restauarants'!$A:$A,'Raw-Restauarants'!$C:$C)</f>
        <v>San Luis Potosi</v>
      </c>
      <c r="T312" s="10" t="str">
        <f>IFERROR(_xlfn.XLOOKUP(P312,'Table for cuisine count'!K:K,'Table for cuisine count'!L:L),"not specified")</f>
        <v>not specified</v>
      </c>
      <c r="U312" s="10" t="str" cm="1">
        <f t="array" ref="U312:Z312">_xlfn.XLOOKUP($P312,'Raw-Restauarants'!$A:$A,'Raw-Restauarants'!$I:$N)</f>
        <v>None</v>
      </c>
      <c r="V312" s="10" t="str">
        <v>Smoking Section</v>
      </c>
      <c r="W312" s="10" t="str">
        <v>Medium</v>
      </c>
      <c r="X312" s="10" t="str">
        <v>No</v>
      </c>
      <c r="Y312" s="10" t="str">
        <v>Closed</v>
      </c>
      <c r="Z312" s="10" t="str">
        <v>None</v>
      </c>
      <c r="AA312" s="10">
        <v>2</v>
      </c>
      <c r="AB312" s="10">
        <v>2</v>
      </c>
      <c r="AC312" s="10">
        <v>1</v>
      </c>
      <c r="AD312" s="10" t="str" cm="1">
        <f t="array" ref="AD312">_xlfn.IFNA(_xlfn.IFS(AND(AA312=2,AB312=2,AC312=2),W312),"not_highest_rated")</f>
        <v>not_highest_rated</v>
      </c>
      <c r="AE312" s="64">
        <f t="shared" si="7"/>
        <v>1</v>
      </c>
    </row>
    <row r="313" spans="1:31" x14ac:dyDescent="0.25">
      <c r="A313" s="63" t="s">
        <v>164</v>
      </c>
      <c r="B313" s="10">
        <f>VLOOKUP(A313,'Table for cuisine count'!$E$2:$F$139,2)</f>
        <v>1</v>
      </c>
      <c r="C313" s="10" t="str" cm="1">
        <f t="array" ref="C313:O313">_xlfn.XLOOKUP($A313,'Raw-consumers'!$A:$A,'Raw-consumers'!B:N)</f>
        <v>San Luis Potosi</v>
      </c>
      <c r="D313" s="10" t="str">
        <v>San Luis Potosi</v>
      </c>
      <c r="E313" s="10" t="str">
        <v>Mexico</v>
      </c>
      <c r="F313" s="10">
        <v>22.192039999999999</v>
      </c>
      <c r="G313" s="10">
        <v>-100.956935</v>
      </c>
      <c r="H313" s="10" t="str">
        <v>No</v>
      </c>
      <c r="I313" s="10" t="str">
        <v>Casual Drinker</v>
      </c>
      <c r="J313" s="10" t="str">
        <v>Public</v>
      </c>
      <c r="K313" s="10" t="str">
        <v>Single</v>
      </c>
      <c r="L313" s="10" t="str">
        <v>Independent</v>
      </c>
      <c r="M313" s="10">
        <v>22</v>
      </c>
      <c r="N313" s="10" t="str">
        <v>Student</v>
      </c>
      <c r="O313" s="10" t="str">
        <v>Low</v>
      </c>
      <c r="P313" s="10">
        <v>135062</v>
      </c>
      <c r="Q313" s="10" t="str">
        <f>IFERROR(_xlfn.XLOOKUP('Final Table'!$P313,'Raw-restaurant_cuisines'!A:A,'Raw-restaurant_cuisines'!B:B),"not specified")</f>
        <v>not specified</v>
      </c>
      <c r="R313" s="10" t="str">
        <f>_xlfn.XLOOKUP($P313,'Raw-Restauarants'!$A:$A,'Raw-Restauarants'!B:B)</f>
        <v>Restaurante El Cielo Potosino</v>
      </c>
      <c r="S313" s="10" t="str">
        <f>_xlfn.XLOOKUP($P313,'Raw-Restauarants'!$A:$A,'Raw-Restauarants'!$C:$C)</f>
        <v>San Luis Potosi</v>
      </c>
      <c r="T313" s="10" t="str">
        <f>IFERROR(_xlfn.XLOOKUP(P313,'Table for cuisine count'!K:K,'Table for cuisine count'!L:L),"not specified")</f>
        <v>not specified</v>
      </c>
      <c r="U313" s="10" t="str" cm="1">
        <f t="array" ref="U313:Z313">_xlfn.XLOOKUP($P313,'Raw-Restauarants'!$A:$A,'Raw-Restauarants'!$I:$N)</f>
        <v>None</v>
      </c>
      <c r="V313" s="10" t="str">
        <v>No</v>
      </c>
      <c r="W313" s="10" t="str">
        <v>Medium</v>
      </c>
      <c r="X313" s="10" t="str">
        <v>No</v>
      </c>
      <c r="Y313" s="10" t="str">
        <v>Closed</v>
      </c>
      <c r="Z313" s="10" t="str">
        <v>Yes</v>
      </c>
      <c r="AA313" s="10">
        <v>1</v>
      </c>
      <c r="AB313" s="10">
        <v>2</v>
      </c>
      <c r="AC313" s="10">
        <v>1</v>
      </c>
      <c r="AD313" s="10" t="str" cm="1">
        <f t="array" ref="AD313">_xlfn.IFNA(_xlfn.IFS(AND(AA313=2,AB313=2,AC313=2),W313),"not_highest_rated")</f>
        <v>not_highest_rated</v>
      </c>
      <c r="AE313" s="64">
        <f t="shared" si="7"/>
        <v>1</v>
      </c>
    </row>
    <row r="314" spans="1:31" x14ac:dyDescent="0.25">
      <c r="A314" s="63" t="s">
        <v>53</v>
      </c>
      <c r="B314" s="10">
        <f>VLOOKUP(A314,'Table for cuisine count'!$E$2:$F$139,2)</f>
        <v>1</v>
      </c>
      <c r="C314" s="10" t="str" cm="1">
        <f t="array" ref="C314:O314">_xlfn.XLOOKUP($A314,'Raw-consumers'!$A:$A,'Raw-consumers'!B:N)</f>
        <v>San Luis Potosi</v>
      </c>
      <c r="D314" s="10" t="str">
        <v>San Luis Potosi</v>
      </c>
      <c r="E314" s="10" t="str">
        <v>Mexico</v>
      </c>
      <c r="F314" s="10">
        <v>22.190949</v>
      </c>
      <c r="G314" s="10">
        <v>-100.917902</v>
      </c>
      <c r="H314" s="10" t="str">
        <v>Yes</v>
      </c>
      <c r="I314" s="10" t="str">
        <v>Casual Drinker</v>
      </c>
      <c r="J314" s="10" t="str">
        <v>Public</v>
      </c>
      <c r="K314" s="10" t="str">
        <v>Single</v>
      </c>
      <c r="L314" s="10" t="str">
        <v>Independent</v>
      </c>
      <c r="M314" s="10">
        <v>23</v>
      </c>
      <c r="N314" s="10" t="str">
        <v>Student</v>
      </c>
      <c r="O314" s="10" t="str">
        <v>Low</v>
      </c>
      <c r="P314" s="10">
        <v>135081</v>
      </c>
      <c r="Q314" s="10" t="str">
        <f>IFERROR(_xlfn.XLOOKUP('Final Table'!$P314,'Raw-restaurant_cuisines'!A:A,'Raw-restaurant_cuisines'!B:B),"not specified")</f>
        <v>not specified</v>
      </c>
      <c r="R314" s="10" t="str">
        <f>_xlfn.XLOOKUP($P314,'Raw-Restauarants'!$A:$A,'Raw-Restauarants'!B:B)</f>
        <v>El Club</v>
      </c>
      <c r="S314" s="10" t="str">
        <f>_xlfn.XLOOKUP($P314,'Raw-Restauarants'!$A:$A,'Raw-Restauarants'!$C:$C)</f>
        <v>San Luis Potosi</v>
      </c>
      <c r="T314" s="10" t="str">
        <f>IFERROR(_xlfn.XLOOKUP(P314,'Table for cuisine count'!K:K,'Table for cuisine count'!L:L),"not specified")</f>
        <v>not specified</v>
      </c>
      <c r="U314" s="10" t="str" cm="1">
        <f t="array" ref="U314:Z314">_xlfn.XLOOKUP($P314,'Raw-Restauarants'!$A:$A,'Raw-Restauarants'!$I:$N)</f>
        <v>None</v>
      </c>
      <c r="V314" s="10" t="str">
        <v>No</v>
      </c>
      <c r="W314" s="10" t="str">
        <v>Medium</v>
      </c>
      <c r="X314" s="10" t="str">
        <v>No</v>
      </c>
      <c r="Y314" s="10" t="str">
        <v>Closed</v>
      </c>
      <c r="Z314" s="10" t="str">
        <v>None</v>
      </c>
      <c r="AA314" s="10">
        <v>1</v>
      </c>
      <c r="AB314" s="10">
        <v>1</v>
      </c>
      <c r="AC314" s="10">
        <v>1</v>
      </c>
      <c r="AD314" s="10" t="str" cm="1">
        <f t="array" ref="AD314">_xlfn.IFNA(_xlfn.IFS(AND(AA314=2,AB314=2,AC314=2),W314),"not_highest_rated")</f>
        <v>not_highest_rated</v>
      </c>
      <c r="AE314" s="64">
        <f t="shared" si="7"/>
        <v>1</v>
      </c>
    </row>
    <row r="315" spans="1:31" x14ac:dyDescent="0.25">
      <c r="A315" s="63" t="s">
        <v>53</v>
      </c>
      <c r="B315" s="10">
        <f>VLOOKUP(A315,'Table for cuisine count'!$E$2:$F$139,2)</f>
        <v>1</v>
      </c>
      <c r="C315" s="10" t="str" cm="1">
        <f t="array" ref="C315:O315">_xlfn.XLOOKUP($A315,'Raw-consumers'!$A:$A,'Raw-consumers'!B:N)</f>
        <v>San Luis Potosi</v>
      </c>
      <c r="D315" s="10" t="str">
        <v>San Luis Potosi</v>
      </c>
      <c r="E315" s="10" t="str">
        <v>Mexico</v>
      </c>
      <c r="F315" s="10">
        <v>22.190949</v>
      </c>
      <c r="G315" s="10">
        <v>-100.917902</v>
      </c>
      <c r="H315" s="10" t="str">
        <v>Yes</v>
      </c>
      <c r="I315" s="10" t="str">
        <v>Casual Drinker</v>
      </c>
      <c r="J315" s="10" t="str">
        <v>Public</v>
      </c>
      <c r="K315" s="10" t="str">
        <v>Single</v>
      </c>
      <c r="L315" s="10" t="str">
        <v>Independent</v>
      </c>
      <c r="M315" s="10">
        <v>23</v>
      </c>
      <c r="N315" s="10" t="str">
        <v>Student</v>
      </c>
      <c r="O315" s="10" t="str">
        <v>Low</v>
      </c>
      <c r="P315" s="10">
        <v>135057</v>
      </c>
      <c r="Q315" s="10" t="str">
        <f>IFERROR(_xlfn.XLOOKUP('Final Table'!$P315,'Raw-restaurant_cuisines'!A:A,'Raw-restaurant_cuisines'!B:B),"not specified")</f>
        <v>Bar</v>
      </c>
      <c r="R315" s="10" t="str">
        <f>_xlfn.XLOOKUP($P315,'Raw-Restauarants'!$A:$A,'Raw-Restauarants'!B:B)</f>
        <v>El Herradero Restaurante And Bar</v>
      </c>
      <c r="S315" s="10" t="str">
        <f>_xlfn.XLOOKUP($P315,'Raw-Restauarants'!$A:$A,'Raw-Restauarants'!$C:$C)</f>
        <v>San Luis Potosi</v>
      </c>
      <c r="T315" s="10">
        <f>IFERROR(_xlfn.XLOOKUP(P315,'Table for cuisine count'!K:K,'Table for cuisine count'!L:L),"not specified")</f>
        <v>1</v>
      </c>
      <c r="U315" s="10" t="str" cm="1">
        <f t="array" ref="U315:Z315">_xlfn.XLOOKUP($P315,'Raw-Restauarants'!$A:$A,'Raw-Restauarants'!$I:$N)</f>
        <v>Wine &amp; Beer</v>
      </c>
      <c r="V315" s="10" t="str">
        <v>Smoking Section</v>
      </c>
      <c r="W315" s="10" t="str">
        <v>Medium</v>
      </c>
      <c r="X315" s="10" t="str">
        <v>No</v>
      </c>
      <c r="Y315" s="10" t="str">
        <v>Closed</v>
      </c>
      <c r="Z315" s="10" t="str">
        <v>Yes</v>
      </c>
      <c r="AA315" s="10">
        <v>1</v>
      </c>
      <c r="AB315" s="10">
        <v>1</v>
      </c>
      <c r="AC315" s="10">
        <v>0</v>
      </c>
      <c r="AD315" s="10" t="str" cm="1">
        <f t="array" ref="AD315">_xlfn.IFNA(_xlfn.IFS(AND(AA315=2,AB315=2,AC315=2),W315),"not_highest_rated")</f>
        <v>not_highest_rated</v>
      </c>
      <c r="AE315" s="64">
        <f t="shared" si="7"/>
        <v>1</v>
      </c>
    </row>
    <row r="316" spans="1:31" x14ac:dyDescent="0.25">
      <c r="A316" s="63" t="s">
        <v>53</v>
      </c>
      <c r="B316" s="10">
        <f>VLOOKUP(A316,'Table for cuisine count'!$E$2:$F$139,2)</f>
        <v>1</v>
      </c>
      <c r="C316" s="10" t="str" cm="1">
        <f t="array" ref="C316:O316">_xlfn.XLOOKUP($A316,'Raw-consumers'!$A:$A,'Raw-consumers'!B:N)</f>
        <v>San Luis Potosi</v>
      </c>
      <c r="D316" s="10" t="str">
        <v>San Luis Potosi</v>
      </c>
      <c r="E316" s="10" t="str">
        <v>Mexico</v>
      </c>
      <c r="F316" s="10">
        <v>22.190949</v>
      </c>
      <c r="G316" s="10">
        <v>-100.917902</v>
      </c>
      <c r="H316" s="10" t="str">
        <v>Yes</v>
      </c>
      <c r="I316" s="10" t="str">
        <v>Casual Drinker</v>
      </c>
      <c r="J316" s="10" t="str">
        <v>Public</v>
      </c>
      <c r="K316" s="10" t="str">
        <v>Single</v>
      </c>
      <c r="L316" s="10" t="str">
        <v>Independent</v>
      </c>
      <c r="M316" s="10">
        <v>23</v>
      </c>
      <c r="N316" s="10" t="str">
        <v>Student</v>
      </c>
      <c r="O316" s="10" t="str">
        <v>Low</v>
      </c>
      <c r="P316" s="10">
        <v>135066</v>
      </c>
      <c r="Q316" s="10" t="str">
        <f>IFERROR(_xlfn.XLOOKUP('Final Table'!$P316,'Raw-restaurant_cuisines'!A:A,'Raw-restaurant_cuisines'!B:B),"not specified")</f>
        <v>not specified</v>
      </c>
      <c r="R316" s="10" t="str">
        <f>_xlfn.XLOOKUP($P316,'Raw-Restauarants'!$A:$A,'Raw-Restauarants'!B:B)</f>
        <v>Restaurante Guerra</v>
      </c>
      <c r="S316" s="10" t="str">
        <f>_xlfn.XLOOKUP($P316,'Raw-Restauarants'!$A:$A,'Raw-Restauarants'!$C:$C)</f>
        <v>San Luis Potosi</v>
      </c>
      <c r="T316" s="10" t="str">
        <f>IFERROR(_xlfn.XLOOKUP(P316,'Table for cuisine count'!K:K,'Table for cuisine count'!L:L),"not specified")</f>
        <v>not specified</v>
      </c>
      <c r="U316" s="10" t="str" cm="1">
        <f t="array" ref="U316:Z316">_xlfn.XLOOKUP($P316,'Raw-Restauarants'!$A:$A,'Raw-Restauarants'!$I:$N)</f>
        <v>Wine &amp; Beer</v>
      </c>
      <c r="V316" s="10" t="str">
        <v>Smoking Section</v>
      </c>
      <c r="W316" s="10" t="str">
        <v>High</v>
      </c>
      <c r="X316" s="10" t="str">
        <v>No</v>
      </c>
      <c r="Y316" s="10" t="str">
        <v>Closed</v>
      </c>
      <c r="Z316" s="10" t="str">
        <v>Yes</v>
      </c>
      <c r="AA316" s="10">
        <v>1</v>
      </c>
      <c r="AB316" s="10">
        <v>1</v>
      </c>
      <c r="AC316" s="10">
        <v>1</v>
      </c>
      <c r="AD316" s="10" t="str" cm="1">
        <f t="array" ref="AD316">_xlfn.IFNA(_xlfn.IFS(AND(AA316=2,AB316=2,AC316=2),W316),"not_highest_rated")</f>
        <v>not_highest_rated</v>
      </c>
      <c r="AE316" s="64">
        <f t="shared" si="7"/>
        <v>1</v>
      </c>
    </row>
    <row r="317" spans="1:31" x14ac:dyDescent="0.25">
      <c r="A317" s="63" t="s">
        <v>53</v>
      </c>
      <c r="B317" s="10">
        <f>VLOOKUP(A317,'Table for cuisine count'!$E$2:$F$139,2)</f>
        <v>1</v>
      </c>
      <c r="C317" s="10" t="str" cm="1">
        <f t="array" ref="C317:O317">_xlfn.XLOOKUP($A317,'Raw-consumers'!$A:$A,'Raw-consumers'!B:N)</f>
        <v>San Luis Potosi</v>
      </c>
      <c r="D317" s="10" t="str">
        <v>San Luis Potosi</v>
      </c>
      <c r="E317" s="10" t="str">
        <v>Mexico</v>
      </c>
      <c r="F317" s="10">
        <v>22.190949</v>
      </c>
      <c r="G317" s="10">
        <v>-100.917902</v>
      </c>
      <c r="H317" s="10" t="str">
        <v>Yes</v>
      </c>
      <c r="I317" s="10" t="str">
        <v>Casual Drinker</v>
      </c>
      <c r="J317" s="10" t="str">
        <v>Public</v>
      </c>
      <c r="K317" s="10" t="str">
        <v>Single</v>
      </c>
      <c r="L317" s="10" t="str">
        <v>Independent</v>
      </c>
      <c r="M317" s="10">
        <v>23</v>
      </c>
      <c r="N317" s="10" t="str">
        <v>Student</v>
      </c>
      <c r="O317" s="10" t="str">
        <v>Low</v>
      </c>
      <c r="P317" s="10">
        <v>135032</v>
      </c>
      <c r="Q317" s="10" t="str">
        <f>IFERROR(_xlfn.XLOOKUP('Final Table'!$P317,'Raw-restaurant_cuisines'!A:A,'Raw-restaurant_cuisines'!B:B),"not specified")</f>
        <v>Cafeteria</v>
      </c>
      <c r="R317" s="10" t="str">
        <f>_xlfn.XLOOKUP($P317,'Raw-Restauarants'!$A:$A,'Raw-Restauarants'!B:B)</f>
        <v>Cafeteria Y Restaurant El Pacifico</v>
      </c>
      <c r="S317" s="10" t="str">
        <f>_xlfn.XLOOKUP($P317,'Raw-Restauarants'!$A:$A,'Raw-Restauarants'!$C:$C)</f>
        <v>San Luis Potosi</v>
      </c>
      <c r="T317" s="10">
        <f>IFERROR(_xlfn.XLOOKUP(P317,'Table for cuisine count'!K:K,'Table for cuisine count'!L:L),"not specified")</f>
        <v>2</v>
      </c>
      <c r="U317" s="10" t="str" cm="1">
        <f t="array" ref="U317:Z317">_xlfn.XLOOKUP($P317,'Raw-Restauarants'!$A:$A,'Raw-Restauarants'!$I:$N)</f>
        <v>Wine &amp; Beer</v>
      </c>
      <c r="V317" s="10" t="str">
        <v>Smoking Section</v>
      </c>
      <c r="W317" s="10" t="str">
        <v>Medium</v>
      </c>
      <c r="X317" s="10" t="str">
        <v>No</v>
      </c>
      <c r="Y317" s="10" t="str">
        <v>Closed</v>
      </c>
      <c r="Z317" s="10" t="str">
        <v>Public</v>
      </c>
      <c r="AA317" s="10">
        <v>1</v>
      </c>
      <c r="AB317" s="10">
        <v>1</v>
      </c>
      <c r="AC317" s="10">
        <v>1</v>
      </c>
      <c r="AD317" s="10" t="str" cm="1">
        <f t="array" ref="AD317">_xlfn.IFNA(_xlfn.IFS(AND(AA317=2,AB317=2,AC317=2),W317),"not_highest_rated")</f>
        <v>not_highest_rated</v>
      </c>
      <c r="AE317" s="64">
        <f t="shared" si="7"/>
        <v>1</v>
      </c>
    </row>
    <row r="318" spans="1:31" x14ac:dyDescent="0.25">
      <c r="A318" s="63" t="s">
        <v>53</v>
      </c>
      <c r="B318" s="10">
        <f>VLOOKUP(A318,'Table for cuisine count'!$E$2:$F$139,2)</f>
        <v>1</v>
      </c>
      <c r="C318" s="10" t="str" cm="1">
        <f t="array" ref="C318:O318">_xlfn.XLOOKUP($A318,'Raw-consumers'!$A:$A,'Raw-consumers'!B:N)</f>
        <v>San Luis Potosi</v>
      </c>
      <c r="D318" s="10" t="str">
        <v>San Luis Potosi</v>
      </c>
      <c r="E318" s="10" t="str">
        <v>Mexico</v>
      </c>
      <c r="F318" s="10">
        <v>22.190949</v>
      </c>
      <c r="G318" s="10">
        <v>-100.917902</v>
      </c>
      <c r="H318" s="10" t="str">
        <v>Yes</v>
      </c>
      <c r="I318" s="10" t="str">
        <v>Casual Drinker</v>
      </c>
      <c r="J318" s="10" t="str">
        <v>Public</v>
      </c>
      <c r="K318" s="10" t="str">
        <v>Single</v>
      </c>
      <c r="L318" s="10" t="str">
        <v>Independent</v>
      </c>
      <c r="M318" s="10">
        <v>23</v>
      </c>
      <c r="N318" s="10" t="str">
        <v>Student</v>
      </c>
      <c r="O318" s="10" t="str">
        <v>Low</v>
      </c>
      <c r="P318" s="10">
        <v>135062</v>
      </c>
      <c r="Q318" s="10" t="str">
        <f>IFERROR(_xlfn.XLOOKUP('Final Table'!$P318,'Raw-restaurant_cuisines'!A:A,'Raw-restaurant_cuisines'!B:B),"not specified")</f>
        <v>not specified</v>
      </c>
      <c r="R318" s="10" t="str">
        <f>_xlfn.XLOOKUP($P318,'Raw-Restauarants'!$A:$A,'Raw-Restauarants'!B:B)</f>
        <v>Restaurante El Cielo Potosino</v>
      </c>
      <c r="S318" s="10" t="str">
        <f>_xlfn.XLOOKUP($P318,'Raw-Restauarants'!$A:$A,'Raw-Restauarants'!$C:$C)</f>
        <v>San Luis Potosi</v>
      </c>
      <c r="T318" s="10" t="str">
        <f>IFERROR(_xlfn.XLOOKUP(P318,'Table for cuisine count'!K:K,'Table for cuisine count'!L:L),"not specified")</f>
        <v>not specified</v>
      </c>
      <c r="U318" s="10" t="str" cm="1">
        <f t="array" ref="U318:Z318">_xlfn.XLOOKUP($P318,'Raw-Restauarants'!$A:$A,'Raw-Restauarants'!$I:$N)</f>
        <v>None</v>
      </c>
      <c r="V318" s="10" t="str">
        <v>No</v>
      </c>
      <c r="W318" s="10" t="str">
        <v>Medium</v>
      </c>
      <c r="X318" s="10" t="str">
        <v>No</v>
      </c>
      <c r="Y318" s="10" t="str">
        <v>Closed</v>
      </c>
      <c r="Z318" s="10" t="str">
        <v>Yes</v>
      </c>
      <c r="AA318" s="10">
        <v>0</v>
      </c>
      <c r="AB318" s="10">
        <v>0</v>
      </c>
      <c r="AC318" s="10">
        <v>1</v>
      </c>
      <c r="AD318" s="10" t="str" cm="1">
        <f t="array" ref="AD318">_xlfn.IFNA(_xlfn.IFS(AND(AA318=2,AB318=2,AC318=2),W318),"not_highest_rated")</f>
        <v>not_highest_rated</v>
      </c>
      <c r="AE318" s="64">
        <f t="shared" si="7"/>
        <v>1</v>
      </c>
    </row>
    <row r="319" spans="1:31" x14ac:dyDescent="0.25">
      <c r="A319" s="63" t="s">
        <v>53</v>
      </c>
      <c r="B319" s="10">
        <f>VLOOKUP(A319,'Table for cuisine count'!$E$2:$F$139,2)</f>
        <v>1</v>
      </c>
      <c r="C319" s="10" t="str" cm="1">
        <f t="array" ref="C319:O319">_xlfn.XLOOKUP($A319,'Raw-consumers'!$A:$A,'Raw-consumers'!B:N)</f>
        <v>San Luis Potosi</v>
      </c>
      <c r="D319" s="10" t="str">
        <v>San Luis Potosi</v>
      </c>
      <c r="E319" s="10" t="str">
        <v>Mexico</v>
      </c>
      <c r="F319" s="10">
        <v>22.190949</v>
      </c>
      <c r="G319" s="10">
        <v>-100.917902</v>
      </c>
      <c r="H319" s="10" t="str">
        <v>Yes</v>
      </c>
      <c r="I319" s="10" t="str">
        <v>Casual Drinker</v>
      </c>
      <c r="J319" s="10" t="str">
        <v>Public</v>
      </c>
      <c r="K319" s="10" t="str">
        <v>Single</v>
      </c>
      <c r="L319" s="10" t="str">
        <v>Independent</v>
      </c>
      <c r="M319" s="10">
        <v>23</v>
      </c>
      <c r="N319" s="10" t="str">
        <v>Student</v>
      </c>
      <c r="O319" s="10" t="str">
        <v>Low</v>
      </c>
      <c r="P319" s="10">
        <v>135025</v>
      </c>
      <c r="Q319" s="10" t="str">
        <f>IFERROR(_xlfn.XLOOKUP('Final Table'!$P319,'Raw-restaurant_cuisines'!A:A,'Raw-restaurant_cuisines'!B:B),"not specified")</f>
        <v>Mexican</v>
      </c>
      <c r="R319" s="10" t="str">
        <f>_xlfn.XLOOKUP($P319,'Raw-Restauarants'!$A:$A,'Raw-Restauarants'!B:B)</f>
        <v>El Rincon De San Francisco</v>
      </c>
      <c r="S319" s="10" t="str">
        <f>_xlfn.XLOOKUP($P319,'Raw-Restauarants'!$A:$A,'Raw-Restauarants'!$C:$C)</f>
        <v>San Luis Potosi</v>
      </c>
      <c r="T319" s="10">
        <f>IFERROR(_xlfn.XLOOKUP(P319,'Table for cuisine count'!K:K,'Table for cuisine count'!L:L),"not specified")</f>
        <v>1</v>
      </c>
      <c r="U319" s="10" t="str" cm="1">
        <f t="array" ref="U319:Z319">_xlfn.XLOOKUP($P319,'Raw-Restauarants'!$A:$A,'Raw-Restauarants'!$I:$N)</f>
        <v>None</v>
      </c>
      <c r="V319" s="10" t="str">
        <v>No</v>
      </c>
      <c r="W319" s="10" t="str">
        <v>Medium</v>
      </c>
      <c r="X319" s="10" t="str">
        <v>No</v>
      </c>
      <c r="Y319" s="10" t="str">
        <v>Closed</v>
      </c>
      <c r="Z319" s="10" t="str">
        <v>None</v>
      </c>
      <c r="AA319" s="10">
        <v>1</v>
      </c>
      <c r="AB319" s="10">
        <v>1</v>
      </c>
      <c r="AC319" s="10">
        <v>1</v>
      </c>
      <c r="AD319" s="10" t="str" cm="1">
        <f t="array" ref="AD319">_xlfn.IFNA(_xlfn.IFS(AND(AA319=2,AB319=2,AC319=2),W319),"not_highest_rated")</f>
        <v>not_highest_rated</v>
      </c>
      <c r="AE319" s="64">
        <f t="shared" si="7"/>
        <v>1</v>
      </c>
    </row>
    <row r="320" spans="1:31" x14ac:dyDescent="0.25">
      <c r="A320" s="63" t="s">
        <v>53</v>
      </c>
      <c r="B320" s="10">
        <f>VLOOKUP(A320,'Table for cuisine count'!$E$2:$F$139,2)</f>
        <v>1</v>
      </c>
      <c r="C320" s="10" t="str" cm="1">
        <f t="array" ref="C320:O320">_xlfn.XLOOKUP($A320,'Raw-consumers'!$A:$A,'Raw-consumers'!B:N)</f>
        <v>San Luis Potosi</v>
      </c>
      <c r="D320" s="10" t="str">
        <v>San Luis Potosi</v>
      </c>
      <c r="E320" s="10" t="str">
        <v>Mexico</v>
      </c>
      <c r="F320" s="10">
        <v>22.190949</v>
      </c>
      <c r="G320" s="10">
        <v>-100.917902</v>
      </c>
      <c r="H320" s="10" t="str">
        <v>Yes</v>
      </c>
      <c r="I320" s="10" t="str">
        <v>Casual Drinker</v>
      </c>
      <c r="J320" s="10" t="str">
        <v>Public</v>
      </c>
      <c r="K320" s="10" t="str">
        <v>Single</v>
      </c>
      <c r="L320" s="10" t="str">
        <v>Independent</v>
      </c>
      <c r="M320" s="10">
        <v>23</v>
      </c>
      <c r="N320" s="10" t="str">
        <v>Student</v>
      </c>
      <c r="O320" s="10" t="str">
        <v>Low</v>
      </c>
      <c r="P320" s="10">
        <v>135069</v>
      </c>
      <c r="Q320" s="10" t="str">
        <f>IFERROR(_xlfn.XLOOKUP('Final Table'!$P320,'Raw-restaurant_cuisines'!A:A,'Raw-restaurant_cuisines'!B:B),"not specified")</f>
        <v>Bar</v>
      </c>
      <c r="R320" s="10" t="str">
        <f>_xlfn.XLOOKUP($P320,'Raw-Restauarants'!$A:$A,'Raw-Restauarants'!B:B)</f>
        <v>Abondance Restaurante Bar</v>
      </c>
      <c r="S320" s="10" t="str">
        <f>_xlfn.XLOOKUP($P320,'Raw-Restauarants'!$A:$A,'Raw-Restauarants'!$C:$C)</f>
        <v>San Luis Potosi</v>
      </c>
      <c r="T320" s="10">
        <f>IFERROR(_xlfn.XLOOKUP(P320,'Table for cuisine count'!K:K,'Table for cuisine count'!L:L),"not specified")</f>
        <v>1</v>
      </c>
      <c r="U320" s="10" t="str" cm="1">
        <f t="array" ref="U320:Z320">_xlfn.XLOOKUP($P320,'Raw-Restauarants'!$A:$A,'Raw-Restauarants'!$I:$N)</f>
        <v>Wine &amp; Beer</v>
      </c>
      <c r="V320" s="10" t="str">
        <v>No</v>
      </c>
      <c r="W320" s="10" t="str">
        <v>Low</v>
      </c>
      <c r="X320" s="10" t="str">
        <v>No</v>
      </c>
      <c r="Y320" s="10" t="str">
        <v>Closed</v>
      </c>
      <c r="Z320" s="10" t="str">
        <v>Yes</v>
      </c>
      <c r="AA320" s="10">
        <v>0</v>
      </c>
      <c r="AB320" s="10">
        <v>1</v>
      </c>
      <c r="AC320" s="10">
        <v>1</v>
      </c>
      <c r="AD320" s="10" t="str" cm="1">
        <f t="array" ref="AD320">_xlfn.IFNA(_xlfn.IFS(AND(AA320=2,AB320=2,AC320=2),W320),"not_highest_rated")</f>
        <v>not_highest_rated</v>
      </c>
      <c r="AE320" s="64">
        <f t="shared" si="7"/>
        <v>1</v>
      </c>
    </row>
    <row r="321" spans="1:31" x14ac:dyDescent="0.25">
      <c r="A321" s="63" t="s">
        <v>53</v>
      </c>
      <c r="B321" s="10">
        <f>VLOOKUP(A321,'Table for cuisine count'!$E$2:$F$139,2)</f>
        <v>1</v>
      </c>
      <c r="C321" s="10" t="str" cm="1">
        <f t="array" ref="C321:O321">_xlfn.XLOOKUP($A321,'Raw-consumers'!$A:$A,'Raw-consumers'!B:N)</f>
        <v>San Luis Potosi</v>
      </c>
      <c r="D321" s="10" t="str">
        <v>San Luis Potosi</v>
      </c>
      <c r="E321" s="10" t="str">
        <v>Mexico</v>
      </c>
      <c r="F321" s="10">
        <v>22.190949</v>
      </c>
      <c r="G321" s="10">
        <v>-100.917902</v>
      </c>
      <c r="H321" s="10" t="str">
        <v>Yes</v>
      </c>
      <c r="I321" s="10" t="str">
        <v>Casual Drinker</v>
      </c>
      <c r="J321" s="10" t="str">
        <v>Public</v>
      </c>
      <c r="K321" s="10" t="str">
        <v>Single</v>
      </c>
      <c r="L321" s="10" t="str">
        <v>Independent</v>
      </c>
      <c r="M321" s="10">
        <v>23</v>
      </c>
      <c r="N321" s="10" t="str">
        <v>Student</v>
      </c>
      <c r="O321" s="10" t="str">
        <v>Low</v>
      </c>
      <c r="P321" s="10">
        <v>135108</v>
      </c>
      <c r="Q321" s="10" t="str">
        <f>IFERROR(_xlfn.XLOOKUP('Final Table'!$P321,'Raw-restaurant_cuisines'!A:A,'Raw-restaurant_cuisines'!B:B),"not specified")</f>
        <v>not specified</v>
      </c>
      <c r="R321" s="10" t="str">
        <f>_xlfn.XLOOKUP($P321,'Raw-Restauarants'!$A:$A,'Raw-Restauarants'!B:B)</f>
        <v>Potzocalli</v>
      </c>
      <c r="S321" s="10" t="str">
        <f>_xlfn.XLOOKUP($P321,'Raw-Restauarants'!$A:$A,'Raw-Restauarants'!$C:$C)</f>
        <v>San Luis Potosi</v>
      </c>
      <c r="T321" s="10" t="str">
        <f>IFERROR(_xlfn.XLOOKUP(P321,'Table for cuisine count'!K:K,'Table for cuisine count'!L:L),"not specified")</f>
        <v>not specified</v>
      </c>
      <c r="U321" s="10" t="str" cm="1">
        <f t="array" ref="U321:Z321">_xlfn.XLOOKUP($P321,'Raw-Restauarants'!$A:$A,'Raw-Restauarants'!$I:$N)</f>
        <v>None</v>
      </c>
      <c r="V321" s="10" t="str">
        <v>No</v>
      </c>
      <c r="W321" s="10" t="str">
        <v>Low</v>
      </c>
      <c r="X321" s="10" t="str">
        <v>No</v>
      </c>
      <c r="Y321" s="10" t="str">
        <v>Closed</v>
      </c>
      <c r="Z321" s="10" t="str">
        <v>None</v>
      </c>
      <c r="AA321" s="10">
        <v>1</v>
      </c>
      <c r="AB321" s="10">
        <v>0</v>
      </c>
      <c r="AC321" s="10">
        <v>1</v>
      </c>
      <c r="AD321" s="10" t="str" cm="1">
        <f t="array" ref="AD321">_xlfn.IFNA(_xlfn.IFS(AND(AA321=2,AB321=2,AC321=2),W321),"not_highest_rated")</f>
        <v>not_highest_rated</v>
      </c>
      <c r="AE321" s="64">
        <f t="shared" si="7"/>
        <v>1</v>
      </c>
    </row>
    <row r="322" spans="1:31" x14ac:dyDescent="0.25">
      <c r="A322" s="63" t="s">
        <v>115</v>
      </c>
      <c r="B322" s="10">
        <f>VLOOKUP(A322,'Table for cuisine count'!$E$2:$F$139,2)</f>
        <v>1</v>
      </c>
      <c r="C322" s="10" t="str" cm="1">
        <f t="array" ref="C322:O322">_xlfn.XLOOKUP($A322,'Raw-consumers'!$A:$A,'Raw-consumers'!B:N)</f>
        <v>San Luis Potosi</v>
      </c>
      <c r="D322" s="10" t="str">
        <v>San Luis Potosi</v>
      </c>
      <c r="E322" s="10" t="str">
        <v>Mexico</v>
      </c>
      <c r="F322" s="10">
        <v>22.156469000000001</v>
      </c>
      <c r="G322" s="10">
        <v>-100.98554</v>
      </c>
      <c r="H322" s="10" t="str">
        <v>No</v>
      </c>
      <c r="I322" s="10" t="str">
        <v>Social Drinker</v>
      </c>
      <c r="J322" s="10" t="str">
        <v>Public</v>
      </c>
      <c r="K322" s="10" t="str">
        <v>Married</v>
      </c>
      <c r="L322" s="10" t="str">
        <v>Kids</v>
      </c>
      <c r="M322" s="10">
        <v>25</v>
      </c>
      <c r="N322" s="10" t="str">
        <v>Student</v>
      </c>
      <c r="O322" s="10" t="str">
        <v>Medium</v>
      </c>
      <c r="P322" s="10">
        <v>135039</v>
      </c>
      <c r="Q322" s="10" t="str">
        <f>IFERROR(_xlfn.XLOOKUP('Final Table'!$P322,'Raw-restaurant_cuisines'!A:A,'Raw-restaurant_cuisines'!B:B),"not specified")</f>
        <v>Seafood</v>
      </c>
      <c r="R322" s="10" t="str">
        <f>_xlfn.XLOOKUP($P322,'Raw-Restauarants'!$A:$A,'Raw-Restauarants'!B:B)</f>
        <v>Restaurant De Mariscos De Picon</v>
      </c>
      <c r="S322" s="10" t="str">
        <f>_xlfn.XLOOKUP($P322,'Raw-Restauarants'!$A:$A,'Raw-Restauarants'!$C:$C)</f>
        <v>San Luis Potosi</v>
      </c>
      <c r="T322" s="10">
        <f>IFERROR(_xlfn.XLOOKUP(P322,'Table for cuisine count'!K:K,'Table for cuisine count'!L:L),"not specified")</f>
        <v>1</v>
      </c>
      <c r="U322" s="10" t="str" cm="1">
        <f t="array" ref="U322:Z322">_xlfn.XLOOKUP($P322,'Raw-Restauarants'!$A:$A,'Raw-Restauarants'!$I:$N)</f>
        <v>None</v>
      </c>
      <c r="V322" s="10" t="str">
        <v>Smoking Section</v>
      </c>
      <c r="W322" s="10" t="str">
        <v>Low</v>
      </c>
      <c r="X322" s="10" t="str">
        <v>No</v>
      </c>
      <c r="Y322" s="10" t="str">
        <v>Closed</v>
      </c>
      <c r="Z322" s="10" t="str">
        <v>Yes</v>
      </c>
      <c r="AA322" s="10">
        <v>2</v>
      </c>
      <c r="AB322" s="10">
        <v>2</v>
      </c>
      <c r="AC322" s="10">
        <v>1</v>
      </c>
      <c r="AD322" s="10" t="str" cm="1">
        <f t="array" ref="AD322">_xlfn.IFNA(_xlfn.IFS(AND(AA322=2,AB322=2,AC322=2),W322),"not_highest_rated")</f>
        <v>not_highest_rated</v>
      </c>
      <c r="AE322" s="64">
        <f t="shared" si="7"/>
        <v>2</v>
      </c>
    </row>
    <row r="323" spans="1:31" x14ac:dyDescent="0.25">
      <c r="A323" s="63" t="s">
        <v>115</v>
      </c>
      <c r="B323" s="10">
        <f>VLOOKUP(A323,'Table for cuisine count'!$E$2:$F$139,2)</f>
        <v>1</v>
      </c>
      <c r="C323" s="10" t="str" cm="1">
        <f t="array" ref="C323:O323">_xlfn.XLOOKUP($A323,'Raw-consumers'!$A:$A,'Raw-consumers'!B:N)</f>
        <v>San Luis Potosi</v>
      </c>
      <c r="D323" s="10" t="str">
        <v>San Luis Potosi</v>
      </c>
      <c r="E323" s="10" t="str">
        <v>Mexico</v>
      </c>
      <c r="F323" s="10">
        <v>22.156469000000001</v>
      </c>
      <c r="G323" s="10">
        <v>-100.98554</v>
      </c>
      <c r="H323" s="10" t="str">
        <v>No</v>
      </c>
      <c r="I323" s="10" t="str">
        <v>Social Drinker</v>
      </c>
      <c r="J323" s="10" t="str">
        <v>Public</v>
      </c>
      <c r="K323" s="10" t="str">
        <v>Married</v>
      </c>
      <c r="L323" s="10" t="str">
        <v>Kids</v>
      </c>
      <c r="M323" s="10">
        <v>25</v>
      </c>
      <c r="N323" s="10" t="str">
        <v>Student</v>
      </c>
      <c r="O323" s="10" t="str">
        <v>Medium</v>
      </c>
      <c r="P323" s="10">
        <v>135038</v>
      </c>
      <c r="Q323" s="10" t="str">
        <f>IFERROR(_xlfn.XLOOKUP('Final Table'!$P323,'Raw-restaurant_cuisines'!A:A,'Raw-restaurant_cuisines'!B:B),"not specified")</f>
        <v>not specified</v>
      </c>
      <c r="R323" s="10" t="str">
        <f>_xlfn.XLOOKUP($P323,'Raw-Restauarants'!$A:$A,'Raw-Restauarants'!B:B)</f>
        <v>Restaurant La Chalita</v>
      </c>
      <c r="S323" s="10" t="str">
        <f>_xlfn.XLOOKUP($P323,'Raw-Restauarants'!$A:$A,'Raw-Restauarants'!$C:$C)</f>
        <v>San Luis Potosi</v>
      </c>
      <c r="T323" s="10" t="str">
        <f>IFERROR(_xlfn.XLOOKUP(P323,'Table for cuisine count'!K:K,'Table for cuisine count'!L:L),"not specified")</f>
        <v>not specified</v>
      </c>
      <c r="U323" s="10" t="str" cm="1">
        <f t="array" ref="U323:Z323">_xlfn.XLOOKUP($P323,'Raw-Restauarants'!$A:$A,'Raw-Restauarants'!$I:$N)</f>
        <v>None</v>
      </c>
      <c r="V323" s="10" t="str">
        <v>Smoking Section</v>
      </c>
      <c r="W323" s="10" t="str">
        <v>Medium</v>
      </c>
      <c r="X323" s="10" t="str">
        <v>No</v>
      </c>
      <c r="Y323" s="10" t="str">
        <v>Closed</v>
      </c>
      <c r="Z323" s="10" t="str">
        <v>None</v>
      </c>
      <c r="AA323" s="10">
        <v>1</v>
      </c>
      <c r="AB323" s="10">
        <v>2</v>
      </c>
      <c r="AC323" s="10">
        <v>2</v>
      </c>
      <c r="AD323" s="10" t="str" cm="1">
        <f t="array" ref="AD323">_xlfn.IFNA(_xlfn.IFS(AND(AA323=2,AB323=2,AC323=2),W323),"not_highest_rated")</f>
        <v>not_highest_rated</v>
      </c>
      <c r="AE323" s="64">
        <f t="shared" si="7"/>
        <v>2</v>
      </c>
    </row>
    <row r="324" spans="1:31" x14ac:dyDescent="0.25">
      <c r="A324" s="63" t="s">
        <v>115</v>
      </c>
      <c r="B324" s="10">
        <f>VLOOKUP(A324,'Table for cuisine count'!$E$2:$F$139,2)</f>
        <v>1</v>
      </c>
      <c r="C324" s="10" t="str" cm="1">
        <f t="array" ref="C324:O324">_xlfn.XLOOKUP($A324,'Raw-consumers'!$A:$A,'Raw-consumers'!B:N)</f>
        <v>San Luis Potosi</v>
      </c>
      <c r="D324" s="10" t="str">
        <v>San Luis Potosi</v>
      </c>
      <c r="E324" s="10" t="str">
        <v>Mexico</v>
      </c>
      <c r="F324" s="10">
        <v>22.156469000000001</v>
      </c>
      <c r="G324" s="10">
        <v>-100.98554</v>
      </c>
      <c r="H324" s="10" t="str">
        <v>No</v>
      </c>
      <c r="I324" s="10" t="str">
        <v>Social Drinker</v>
      </c>
      <c r="J324" s="10" t="str">
        <v>Public</v>
      </c>
      <c r="K324" s="10" t="str">
        <v>Married</v>
      </c>
      <c r="L324" s="10" t="str">
        <v>Kids</v>
      </c>
      <c r="M324" s="10">
        <v>25</v>
      </c>
      <c r="N324" s="10" t="str">
        <v>Student</v>
      </c>
      <c r="O324" s="10" t="str">
        <v>Medium</v>
      </c>
      <c r="P324" s="10">
        <v>135027</v>
      </c>
      <c r="Q324" s="10" t="str">
        <f>IFERROR(_xlfn.XLOOKUP('Final Table'!$P324,'Raw-restaurant_cuisines'!A:A,'Raw-restaurant_cuisines'!B:B),"not specified")</f>
        <v>Mexican</v>
      </c>
      <c r="R324" s="10" t="str">
        <f>_xlfn.XLOOKUP($P324,'Raw-Restauarants'!$A:$A,'Raw-Restauarants'!B:B)</f>
        <v>Restaurant Orizatlan</v>
      </c>
      <c r="S324" s="10" t="str">
        <f>_xlfn.XLOOKUP($P324,'Raw-Restauarants'!$A:$A,'Raw-Restauarants'!$C:$C)</f>
        <v>San Luis Potosi</v>
      </c>
      <c r="T324" s="10">
        <f>IFERROR(_xlfn.XLOOKUP(P324,'Table for cuisine count'!K:K,'Table for cuisine count'!L:L),"not specified")</f>
        <v>1</v>
      </c>
      <c r="U324" s="10" t="str" cm="1">
        <f t="array" ref="U324:Z324">_xlfn.XLOOKUP($P324,'Raw-Restauarants'!$A:$A,'Raw-Restauarants'!$I:$N)</f>
        <v>Wine &amp; Beer</v>
      </c>
      <c r="V324" s="10" t="str">
        <v>No</v>
      </c>
      <c r="W324" s="10" t="str">
        <v>Medium</v>
      </c>
      <c r="X324" s="10" t="str">
        <v>No</v>
      </c>
      <c r="Y324" s="10" t="str">
        <v>Closed</v>
      </c>
      <c r="Z324" s="10" t="str">
        <v>None</v>
      </c>
      <c r="AA324" s="10">
        <v>0</v>
      </c>
      <c r="AB324" s="10">
        <v>1</v>
      </c>
      <c r="AC324" s="10">
        <v>1</v>
      </c>
      <c r="AD324" s="10" t="str" cm="1">
        <f t="array" ref="AD324">_xlfn.IFNA(_xlfn.IFS(AND(AA324=2,AB324=2,AC324=2),W324),"not_highest_rated")</f>
        <v>not_highest_rated</v>
      </c>
      <c r="AE324" s="64">
        <f t="shared" si="7"/>
        <v>2</v>
      </c>
    </row>
    <row r="325" spans="1:31" x14ac:dyDescent="0.25">
      <c r="A325" s="63" t="s">
        <v>115</v>
      </c>
      <c r="B325" s="10">
        <f>VLOOKUP(A325,'Table for cuisine count'!$E$2:$F$139,2)</f>
        <v>1</v>
      </c>
      <c r="C325" s="10" t="str" cm="1">
        <f t="array" ref="C325:O325">_xlfn.XLOOKUP($A325,'Raw-consumers'!$A:$A,'Raw-consumers'!B:N)</f>
        <v>San Luis Potosi</v>
      </c>
      <c r="D325" s="10" t="str">
        <v>San Luis Potosi</v>
      </c>
      <c r="E325" s="10" t="str">
        <v>Mexico</v>
      </c>
      <c r="F325" s="10">
        <v>22.156469000000001</v>
      </c>
      <c r="G325" s="10">
        <v>-100.98554</v>
      </c>
      <c r="H325" s="10" t="str">
        <v>No</v>
      </c>
      <c r="I325" s="10" t="str">
        <v>Social Drinker</v>
      </c>
      <c r="J325" s="10" t="str">
        <v>Public</v>
      </c>
      <c r="K325" s="10" t="str">
        <v>Married</v>
      </c>
      <c r="L325" s="10" t="str">
        <v>Kids</v>
      </c>
      <c r="M325" s="10">
        <v>25</v>
      </c>
      <c r="N325" s="10" t="str">
        <v>Student</v>
      </c>
      <c r="O325" s="10" t="str">
        <v>Medium</v>
      </c>
      <c r="P325" s="10">
        <v>135042</v>
      </c>
      <c r="Q325" s="10" t="str">
        <f>IFERROR(_xlfn.XLOOKUP('Final Table'!$P325,'Raw-restaurant_cuisines'!A:A,'Raw-restaurant_cuisines'!B:B),"not specified")</f>
        <v>Chinese</v>
      </c>
      <c r="R325" s="10" t="str">
        <f>_xlfn.XLOOKUP($P325,'Raw-Restauarants'!$A:$A,'Raw-Restauarants'!B:B)</f>
        <v>Restaurant Oriental Express</v>
      </c>
      <c r="S325" s="10" t="str">
        <f>_xlfn.XLOOKUP($P325,'Raw-Restauarants'!$A:$A,'Raw-Restauarants'!$C:$C)</f>
        <v>San Luis Potosi</v>
      </c>
      <c r="T325" s="10">
        <f>IFERROR(_xlfn.XLOOKUP(P325,'Table for cuisine count'!K:K,'Table for cuisine count'!L:L),"not specified")</f>
        <v>1</v>
      </c>
      <c r="U325" s="10" t="str" cm="1">
        <f t="array" ref="U325:Z325">_xlfn.XLOOKUP($P325,'Raw-Restauarants'!$A:$A,'Raw-Restauarants'!$I:$N)</f>
        <v>None</v>
      </c>
      <c r="V325" s="10" t="str">
        <v>No</v>
      </c>
      <c r="W325" s="10" t="str">
        <v>Medium</v>
      </c>
      <c r="X325" s="10" t="str">
        <v>No</v>
      </c>
      <c r="Y325" s="10" t="str">
        <v>Closed</v>
      </c>
      <c r="Z325" s="10" t="str">
        <v>None</v>
      </c>
      <c r="AA325" s="10">
        <v>2</v>
      </c>
      <c r="AB325" s="10">
        <v>2</v>
      </c>
      <c r="AC325" s="10">
        <v>2</v>
      </c>
      <c r="AD325" s="10" t="str" cm="1">
        <f t="array" ref="AD325">_xlfn.IFNA(_xlfn.IFS(AND(AA325=2,AB325=2,AC325=2),W325),"not_highest_rated")</f>
        <v>Medium</v>
      </c>
      <c r="AE325" s="64">
        <f t="shared" si="7"/>
        <v>2</v>
      </c>
    </row>
    <row r="326" spans="1:31" x14ac:dyDescent="0.25">
      <c r="A326" s="63" t="s">
        <v>58</v>
      </c>
      <c r="B326" s="10">
        <f>VLOOKUP(A326,'Table for cuisine count'!$E$2:$F$139,2)</f>
        <v>1</v>
      </c>
      <c r="C326" s="10" t="str" cm="1">
        <f t="array" ref="C326:O326">_xlfn.XLOOKUP($A326,'Raw-consumers'!$A:$A,'Raw-consumers'!B:N)</f>
        <v>San Luis Potosi</v>
      </c>
      <c r="D326" s="10" t="str">
        <v>San Luis Potosi</v>
      </c>
      <c r="E326" s="10" t="str">
        <v>Mexico</v>
      </c>
      <c r="F326" s="10">
        <v>22.146708</v>
      </c>
      <c r="G326" s="10">
        <v>-100.964355</v>
      </c>
      <c r="H326" s="10" t="str">
        <v>No</v>
      </c>
      <c r="I326" s="10" t="str">
        <v>Casual Drinker</v>
      </c>
      <c r="J326" s="10" t="str">
        <v>Car</v>
      </c>
      <c r="K326" s="10" t="str">
        <v>Single</v>
      </c>
      <c r="L326" s="10" t="str">
        <v>Independent</v>
      </c>
      <c r="M326" s="10">
        <v>22</v>
      </c>
      <c r="N326" s="10" t="str">
        <v>Student</v>
      </c>
      <c r="O326" s="10" t="str">
        <v>Medium</v>
      </c>
      <c r="P326" s="10">
        <v>135040</v>
      </c>
      <c r="Q326" s="10" t="str">
        <f>IFERROR(_xlfn.XLOOKUP('Final Table'!$P326,'Raw-restaurant_cuisines'!A:A,'Raw-restaurant_cuisines'!B:B),"not specified")</f>
        <v>not specified</v>
      </c>
      <c r="R326" s="10" t="str">
        <f>_xlfn.XLOOKUP($P326,'Raw-Restauarants'!$A:$A,'Raw-Restauarants'!B:B)</f>
        <v>Restaurant Los Compadres</v>
      </c>
      <c r="S326" s="10" t="str">
        <f>_xlfn.XLOOKUP($P326,'Raw-Restauarants'!$A:$A,'Raw-Restauarants'!$C:$C)</f>
        <v>San Luis Potosi</v>
      </c>
      <c r="T326" s="10" t="str">
        <f>IFERROR(_xlfn.XLOOKUP(P326,'Table for cuisine count'!K:K,'Table for cuisine count'!L:L),"not specified")</f>
        <v>not specified</v>
      </c>
      <c r="U326" s="10" t="str" cm="1">
        <f t="array" ref="U326:Z326">_xlfn.XLOOKUP($P326,'Raw-Restauarants'!$A:$A,'Raw-Restauarants'!$I:$N)</f>
        <v>Wine &amp; Beer</v>
      </c>
      <c r="V326" s="10" t="str">
        <v>No</v>
      </c>
      <c r="W326" s="10" t="str">
        <v>High</v>
      </c>
      <c r="X326" s="10" t="str">
        <v>No</v>
      </c>
      <c r="Y326" s="10" t="str">
        <v>Closed</v>
      </c>
      <c r="Z326" s="10" t="str">
        <v>Yes</v>
      </c>
      <c r="AA326" s="10">
        <v>0</v>
      </c>
      <c r="AB326" s="10">
        <v>0</v>
      </c>
      <c r="AC326" s="10">
        <v>0</v>
      </c>
      <c r="AD326" s="10" t="str" cm="1">
        <f t="array" ref="AD326">_xlfn.IFNA(_xlfn.IFS(AND(AA326=2,AB326=2,AC326=2),W326),"not_highest_rated")</f>
        <v>not_highest_rated</v>
      </c>
      <c r="AE326" s="64">
        <f t="shared" ref="AE326:AE389" si="8">IF(AND(N326="Student",O326="Low"),1,IF(AND(N326="Student",O326="Medium"),2,IF(AND(N326="Student",O326="High"),3,IF(AND(N326="Unemployed",O326="Low"),4,IF(AND(N326="Unemployed",O326="Medium"),5,IF(AND(N326="Unemployed",O326="High"),6,IF(AND(N326="Employed",O326="Low"),7,IF(AND(N326="Employed",O326="Medium"),8,IF(AND(N326="Employed",O326="High"),9,"others")))))))))</f>
        <v>2</v>
      </c>
    </row>
    <row r="327" spans="1:31" x14ac:dyDescent="0.25">
      <c r="A327" s="63" t="s">
        <v>115</v>
      </c>
      <c r="B327" s="10">
        <f>VLOOKUP(A327,'Table for cuisine count'!$E$2:$F$139,2)</f>
        <v>1</v>
      </c>
      <c r="C327" s="10" t="str" cm="1">
        <f t="array" ref="C327:O327">_xlfn.XLOOKUP($A327,'Raw-consumers'!$A:$A,'Raw-consumers'!B:N)</f>
        <v>San Luis Potosi</v>
      </c>
      <c r="D327" s="10" t="str">
        <v>San Luis Potosi</v>
      </c>
      <c r="E327" s="10" t="str">
        <v>Mexico</v>
      </c>
      <c r="F327" s="10">
        <v>22.156469000000001</v>
      </c>
      <c r="G327" s="10">
        <v>-100.98554</v>
      </c>
      <c r="H327" s="10" t="str">
        <v>No</v>
      </c>
      <c r="I327" s="10" t="str">
        <v>Social Drinker</v>
      </c>
      <c r="J327" s="10" t="str">
        <v>Public</v>
      </c>
      <c r="K327" s="10" t="str">
        <v>Married</v>
      </c>
      <c r="L327" s="10" t="str">
        <v>Kids</v>
      </c>
      <c r="M327" s="10">
        <v>25</v>
      </c>
      <c r="N327" s="10" t="str">
        <v>Student</v>
      </c>
      <c r="O327" s="10" t="str">
        <v>Medium</v>
      </c>
      <c r="P327" s="10">
        <v>135073</v>
      </c>
      <c r="Q327" s="10" t="str">
        <f>IFERROR(_xlfn.XLOOKUP('Final Table'!$P327,'Raw-restaurant_cuisines'!A:A,'Raw-restaurant_cuisines'!B:B),"not specified")</f>
        <v>Bar</v>
      </c>
      <c r="R327" s="10" t="str">
        <f>_xlfn.XLOOKUP($P327,'Raw-Restauarants'!$A:$A,'Raw-Restauarants'!B:B)</f>
        <v>Restaurante Bar El Gallinero</v>
      </c>
      <c r="S327" s="10" t="str">
        <f>_xlfn.XLOOKUP($P327,'Raw-Restauarants'!$A:$A,'Raw-Restauarants'!$C:$C)</f>
        <v>San Luis Potosi</v>
      </c>
      <c r="T327" s="10">
        <f>IFERROR(_xlfn.XLOOKUP(P327,'Table for cuisine count'!K:K,'Table for cuisine count'!L:L),"not specified")</f>
        <v>2</v>
      </c>
      <c r="U327" s="10" t="str" cm="1">
        <f t="array" ref="U327:Z327">_xlfn.XLOOKUP($P327,'Raw-Restauarants'!$A:$A,'Raw-Restauarants'!$I:$N)</f>
        <v>Wine &amp; Beer</v>
      </c>
      <c r="V327" s="10" t="str">
        <v>Smoking Section</v>
      </c>
      <c r="W327" s="10" t="str">
        <v>High</v>
      </c>
      <c r="X327" s="10" t="str">
        <v>No</v>
      </c>
      <c r="Y327" s="10" t="str">
        <v>Closed</v>
      </c>
      <c r="Z327" s="10" t="str">
        <v>Yes</v>
      </c>
      <c r="AA327" s="10">
        <v>2</v>
      </c>
      <c r="AB327" s="10">
        <v>1</v>
      </c>
      <c r="AC327" s="10">
        <v>1</v>
      </c>
      <c r="AD327" s="10" t="str" cm="1">
        <f t="array" ref="AD327">_xlfn.IFNA(_xlfn.IFS(AND(AA327=2,AB327=2,AC327=2),W327),"not_highest_rated")</f>
        <v>not_highest_rated</v>
      </c>
      <c r="AE327" s="64">
        <f t="shared" si="8"/>
        <v>2</v>
      </c>
    </row>
    <row r="328" spans="1:31" x14ac:dyDescent="0.25">
      <c r="A328" s="63" t="s">
        <v>58</v>
      </c>
      <c r="B328" s="10">
        <f>VLOOKUP(A328,'Table for cuisine count'!$E$2:$F$139,2)</f>
        <v>1</v>
      </c>
      <c r="C328" s="10" t="str" cm="1">
        <f t="array" ref="C328:O328">_xlfn.XLOOKUP($A328,'Raw-consumers'!$A:$A,'Raw-consumers'!B:N)</f>
        <v>San Luis Potosi</v>
      </c>
      <c r="D328" s="10" t="str">
        <v>San Luis Potosi</v>
      </c>
      <c r="E328" s="10" t="str">
        <v>Mexico</v>
      </c>
      <c r="F328" s="10">
        <v>22.146708</v>
      </c>
      <c r="G328" s="10">
        <v>-100.964355</v>
      </c>
      <c r="H328" s="10" t="str">
        <v>No</v>
      </c>
      <c r="I328" s="10" t="str">
        <v>Casual Drinker</v>
      </c>
      <c r="J328" s="10" t="str">
        <v>Car</v>
      </c>
      <c r="K328" s="10" t="str">
        <v>Single</v>
      </c>
      <c r="L328" s="10" t="str">
        <v>Independent</v>
      </c>
      <c r="M328" s="10">
        <v>22</v>
      </c>
      <c r="N328" s="10" t="str">
        <v>Student</v>
      </c>
      <c r="O328" s="10" t="str">
        <v>Medium</v>
      </c>
      <c r="P328" s="10">
        <v>135033</v>
      </c>
      <c r="Q328" s="10" t="str">
        <f>IFERROR(_xlfn.XLOOKUP('Final Table'!$P328,'Raw-restaurant_cuisines'!A:A,'Raw-restaurant_cuisines'!B:B),"not specified")</f>
        <v>not specified</v>
      </c>
      <c r="R328" s="10" t="str">
        <f>_xlfn.XLOOKUP($P328,'Raw-Restauarants'!$A:$A,'Raw-Restauarants'!B:B)</f>
        <v>Restaurant El Muladar De Calzada</v>
      </c>
      <c r="S328" s="10" t="str">
        <f>_xlfn.XLOOKUP($P328,'Raw-Restauarants'!$A:$A,'Raw-Restauarants'!$C:$C)</f>
        <v>San Luis Potosi</v>
      </c>
      <c r="T328" s="10" t="str">
        <f>IFERROR(_xlfn.XLOOKUP(P328,'Table for cuisine count'!K:K,'Table for cuisine count'!L:L),"not specified")</f>
        <v>not specified</v>
      </c>
      <c r="U328" s="10" t="str" cm="1">
        <f t="array" ref="U328:Z328">_xlfn.XLOOKUP($P328,'Raw-Restauarants'!$A:$A,'Raw-Restauarants'!$I:$N)</f>
        <v>None</v>
      </c>
      <c r="V328" s="10" t="str">
        <v>Smoking Section</v>
      </c>
      <c r="W328" s="10" t="str">
        <v>Medium</v>
      </c>
      <c r="X328" s="10" t="str">
        <v>No</v>
      </c>
      <c r="Y328" s="10" t="str">
        <v>Closed</v>
      </c>
      <c r="Z328" s="10" t="str">
        <v>None</v>
      </c>
      <c r="AA328" s="10">
        <v>1</v>
      </c>
      <c r="AB328" s="10">
        <v>1</v>
      </c>
      <c r="AC328" s="10">
        <v>2</v>
      </c>
      <c r="AD328" s="10" t="str" cm="1">
        <f t="array" ref="AD328">_xlfn.IFNA(_xlfn.IFS(AND(AA328=2,AB328=2,AC328=2),W328),"not_highest_rated")</f>
        <v>not_highest_rated</v>
      </c>
      <c r="AE328" s="64">
        <f t="shared" si="8"/>
        <v>2</v>
      </c>
    </row>
    <row r="329" spans="1:31" x14ac:dyDescent="0.25">
      <c r="A329" s="63" t="s">
        <v>58</v>
      </c>
      <c r="B329" s="10">
        <f>VLOOKUP(A329,'Table for cuisine count'!$E$2:$F$139,2)</f>
        <v>1</v>
      </c>
      <c r="C329" s="10" t="str" cm="1">
        <f t="array" ref="C329:O329">_xlfn.XLOOKUP($A329,'Raw-consumers'!$A:$A,'Raw-consumers'!B:N)</f>
        <v>San Luis Potosi</v>
      </c>
      <c r="D329" s="10" t="str">
        <v>San Luis Potosi</v>
      </c>
      <c r="E329" s="10" t="str">
        <v>Mexico</v>
      </c>
      <c r="F329" s="10">
        <v>22.146708</v>
      </c>
      <c r="G329" s="10">
        <v>-100.964355</v>
      </c>
      <c r="H329" s="10" t="str">
        <v>No</v>
      </c>
      <c r="I329" s="10" t="str">
        <v>Casual Drinker</v>
      </c>
      <c r="J329" s="10" t="str">
        <v>Car</v>
      </c>
      <c r="K329" s="10" t="str">
        <v>Single</v>
      </c>
      <c r="L329" s="10" t="str">
        <v>Independent</v>
      </c>
      <c r="M329" s="10">
        <v>22</v>
      </c>
      <c r="N329" s="10" t="str">
        <v>Student</v>
      </c>
      <c r="O329" s="10" t="str">
        <v>Medium</v>
      </c>
      <c r="P329" s="10">
        <v>135025</v>
      </c>
      <c r="Q329" s="10" t="str">
        <f>IFERROR(_xlfn.XLOOKUP('Final Table'!$P329,'Raw-restaurant_cuisines'!A:A,'Raw-restaurant_cuisines'!B:B),"not specified")</f>
        <v>Mexican</v>
      </c>
      <c r="R329" s="10" t="str">
        <f>_xlfn.XLOOKUP($P329,'Raw-Restauarants'!$A:$A,'Raw-Restauarants'!B:B)</f>
        <v>El Rincon De San Francisco</v>
      </c>
      <c r="S329" s="10" t="str">
        <f>_xlfn.XLOOKUP($P329,'Raw-Restauarants'!$A:$A,'Raw-Restauarants'!$C:$C)</f>
        <v>San Luis Potosi</v>
      </c>
      <c r="T329" s="10">
        <f>IFERROR(_xlfn.XLOOKUP(P329,'Table for cuisine count'!K:K,'Table for cuisine count'!L:L),"not specified")</f>
        <v>1</v>
      </c>
      <c r="U329" s="10" t="str" cm="1">
        <f t="array" ref="U329:Z329">_xlfn.XLOOKUP($P329,'Raw-Restauarants'!$A:$A,'Raw-Restauarants'!$I:$N)</f>
        <v>None</v>
      </c>
      <c r="V329" s="10" t="str">
        <v>No</v>
      </c>
      <c r="W329" s="10" t="str">
        <v>Medium</v>
      </c>
      <c r="X329" s="10" t="str">
        <v>No</v>
      </c>
      <c r="Y329" s="10" t="str">
        <v>Closed</v>
      </c>
      <c r="Z329" s="10" t="str">
        <v>None</v>
      </c>
      <c r="AA329" s="10">
        <v>0</v>
      </c>
      <c r="AB329" s="10">
        <v>0</v>
      </c>
      <c r="AC329" s="10">
        <v>0</v>
      </c>
      <c r="AD329" s="10" t="str" cm="1">
        <f t="array" ref="AD329">_xlfn.IFNA(_xlfn.IFS(AND(AA329=2,AB329=2,AC329=2),W329),"not_highest_rated")</f>
        <v>not_highest_rated</v>
      </c>
      <c r="AE329" s="64">
        <f t="shared" si="8"/>
        <v>2</v>
      </c>
    </row>
    <row r="330" spans="1:31" x14ac:dyDescent="0.25">
      <c r="A330" s="63" t="s">
        <v>58</v>
      </c>
      <c r="B330" s="10">
        <f>VLOOKUP(A330,'Table for cuisine count'!$E$2:$F$139,2)</f>
        <v>1</v>
      </c>
      <c r="C330" s="10" t="str" cm="1">
        <f t="array" ref="C330:O330">_xlfn.XLOOKUP($A330,'Raw-consumers'!$A:$A,'Raw-consumers'!B:N)</f>
        <v>San Luis Potosi</v>
      </c>
      <c r="D330" s="10" t="str">
        <v>San Luis Potosi</v>
      </c>
      <c r="E330" s="10" t="str">
        <v>Mexico</v>
      </c>
      <c r="F330" s="10">
        <v>22.146708</v>
      </c>
      <c r="G330" s="10">
        <v>-100.964355</v>
      </c>
      <c r="H330" s="10" t="str">
        <v>No</v>
      </c>
      <c r="I330" s="10" t="str">
        <v>Casual Drinker</v>
      </c>
      <c r="J330" s="10" t="str">
        <v>Car</v>
      </c>
      <c r="K330" s="10" t="str">
        <v>Single</v>
      </c>
      <c r="L330" s="10" t="str">
        <v>Independent</v>
      </c>
      <c r="M330" s="10">
        <v>22</v>
      </c>
      <c r="N330" s="10" t="str">
        <v>Student</v>
      </c>
      <c r="O330" s="10" t="str">
        <v>Medium</v>
      </c>
      <c r="P330" s="10">
        <v>135032</v>
      </c>
      <c r="Q330" s="10" t="str">
        <f>IFERROR(_xlfn.XLOOKUP('Final Table'!$P330,'Raw-restaurant_cuisines'!A:A,'Raw-restaurant_cuisines'!B:B),"not specified")</f>
        <v>Cafeteria</v>
      </c>
      <c r="R330" s="10" t="str">
        <f>_xlfn.XLOOKUP($P330,'Raw-Restauarants'!$A:$A,'Raw-Restauarants'!B:B)</f>
        <v>Cafeteria Y Restaurant El Pacifico</v>
      </c>
      <c r="S330" s="10" t="str">
        <f>_xlfn.XLOOKUP($P330,'Raw-Restauarants'!$A:$A,'Raw-Restauarants'!$C:$C)</f>
        <v>San Luis Potosi</v>
      </c>
      <c r="T330" s="10">
        <f>IFERROR(_xlfn.XLOOKUP(P330,'Table for cuisine count'!K:K,'Table for cuisine count'!L:L),"not specified")</f>
        <v>2</v>
      </c>
      <c r="U330" s="10" t="str" cm="1">
        <f t="array" ref="U330:Z330">_xlfn.XLOOKUP($P330,'Raw-Restauarants'!$A:$A,'Raw-Restauarants'!$I:$N)</f>
        <v>Wine &amp; Beer</v>
      </c>
      <c r="V330" s="10" t="str">
        <v>Smoking Section</v>
      </c>
      <c r="W330" s="10" t="str">
        <v>Medium</v>
      </c>
      <c r="X330" s="10" t="str">
        <v>No</v>
      </c>
      <c r="Y330" s="10" t="str">
        <v>Closed</v>
      </c>
      <c r="Z330" s="10" t="str">
        <v>Public</v>
      </c>
      <c r="AA330" s="10">
        <v>1</v>
      </c>
      <c r="AB330" s="10">
        <v>1</v>
      </c>
      <c r="AC330" s="10">
        <v>2</v>
      </c>
      <c r="AD330" s="10" t="str" cm="1">
        <f t="array" ref="AD330">_xlfn.IFNA(_xlfn.IFS(AND(AA330=2,AB330=2,AC330=2),W330),"not_highest_rated")</f>
        <v>not_highest_rated</v>
      </c>
      <c r="AE330" s="64">
        <f t="shared" si="8"/>
        <v>2</v>
      </c>
    </row>
    <row r="331" spans="1:31" x14ac:dyDescent="0.25">
      <c r="A331" s="63" t="s">
        <v>58</v>
      </c>
      <c r="B331" s="10">
        <f>VLOOKUP(A331,'Table for cuisine count'!$E$2:$F$139,2)</f>
        <v>1</v>
      </c>
      <c r="C331" s="10" t="str" cm="1">
        <f t="array" ref="C331:O331">_xlfn.XLOOKUP($A331,'Raw-consumers'!$A:$A,'Raw-consumers'!B:N)</f>
        <v>San Luis Potosi</v>
      </c>
      <c r="D331" s="10" t="str">
        <v>San Luis Potosi</v>
      </c>
      <c r="E331" s="10" t="str">
        <v>Mexico</v>
      </c>
      <c r="F331" s="10">
        <v>22.146708</v>
      </c>
      <c r="G331" s="10">
        <v>-100.964355</v>
      </c>
      <c r="H331" s="10" t="str">
        <v>No</v>
      </c>
      <c r="I331" s="10" t="str">
        <v>Casual Drinker</v>
      </c>
      <c r="J331" s="10" t="str">
        <v>Car</v>
      </c>
      <c r="K331" s="10" t="str">
        <v>Single</v>
      </c>
      <c r="L331" s="10" t="str">
        <v>Independent</v>
      </c>
      <c r="M331" s="10">
        <v>22</v>
      </c>
      <c r="N331" s="10" t="str">
        <v>Student</v>
      </c>
      <c r="O331" s="10" t="str">
        <v>Medium</v>
      </c>
      <c r="P331" s="10">
        <v>135057</v>
      </c>
      <c r="Q331" s="10" t="str">
        <f>IFERROR(_xlfn.XLOOKUP('Final Table'!$P331,'Raw-restaurant_cuisines'!A:A,'Raw-restaurant_cuisines'!B:B),"not specified")</f>
        <v>Bar</v>
      </c>
      <c r="R331" s="10" t="str">
        <f>_xlfn.XLOOKUP($P331,'Raw-Restauarants'!$A:$A,'Raw-Restauarants'!B:B)</f>
        <v>El Herradero Restaurante And Bar</v>
      </c>
      <c r="S331" s="10" t="str">
        <f>_xlfn.XLOOKUP($P331,'Raw-Restauarants'!$A:$A,'Raw-Restauarants'!$C:$C)</f>
        <v>San Luis Potosi</v>
      </c>
      <c r="T331" s="10">
        <f>IFERROR(_xlfn.XLOOKUP(P331,'Table for cuisine count'!K:K,'Table for cuisine count'!L:L),"not specified")</f>
        <v>1</v>
      </c>
      <c r="U331" s="10" t="str" cm="1">
        <f t="array" ref="U331:Z331">_xlfn.XLOOKUP($P331,'Raw-Restauarants'!$A:$A,'Raw-Restauarants'!$I:$N)</f>
        <v>Wine &amp; Beer</v>
      </c>
      <c r="V331" s="10" t="str">
        <v>Smoking Section</v>
      </c>
      <c r="W331" s="10" t="str">
        <v>Medium</v>
      </c>
      <c r="X331" s="10" t="str">
        <v>No</v>
      </c>
      <c r="Y331" s="10" t="str">
        <v>Closed</v>
      </c>
      <c r="Z331" s="10" t="str">
        <v>Yes</v>
      </c>
      <c r="AA331" s="10">
        <v>2</v>
      </c>
      <c r="AB331" s="10">
        <v>2</v>
      </c>
      <c r="AC331" s="10">
        <v>2</v>
      </c>
      <c r="AD331" s="10" t="str" cm="1">
        <f t="array" ref="AD331">_xlfn.IFNA(_xlfn.IFS(AND(AA331=2,AB331=2,AC331=2),W331),"not_highest_rated")</f>
        <v>Medium</v>
      </c>
      <c r="AE331" s="64">
        <f t="shared" si="8"/>
        <v>2</v>
      </c>
    </row>
    <row r="332" spans="1:31" x14ac:dyDescent="0.25">
      <c r="A332" s="63" t="s">
        <v>58</v>
      </c>
      <c r="B332" s="10">
        <f>VLOOKUP(A332,'Table for cuisine count'!$E$2:$F$139,2)</f>
        <v>1</v>
      </c>
      <c r="C332" s="10" t="str" cm="1">
        <f t="array" ref="C332:O332">_xlfn.XLOOKUP($A332,'Raw-consumers'!$A:$A,'Raw-consumers'!B:N)</f>
        <v>San Luis Potosi</v>
      </c>
      <c r="D332" s="10" t="str">
        <v>San Luis Potosi</v>
      </c>
      <c r="E332" s="10" t="str">
        <v>Mexico</v>
      </c>
      <c r="F332" s="10">
        <v>22.146708</v>
      </c>
      <c r="G332" s="10">
        <v>-100.964355</v>
      </c>
      <c r="H332" s="10" t="str">
        <v>No</v>
      </c>
      <c r="I332" s="10" t="str">
        <v>Casual Drinker</v>
      </c>
      <c r="J332" s="10" t="str">
        <v>Car</v>
      </c>
      <c r="K332" s="10" t="str">
        <v>Single</v>
      </c>
      <c r="L332" s="10" t="str">
        <v>Independent</v>
      </c>
      <c r="M332" s="10">
        <v>22</v>
      </c>
      <c r="N332" s="10" t="str">
        <v>Student</v>
      </c>
      <c r="O332" s="10" t="str">
        <v>Medium</v>
      </c>
      <c r="P332" s="10">
        <v>135060</v>
      </c>
      <c r="Q332" s="10" t="str">
        <f>IFERROR(_xlfn.XLOOKUP('Final Table'!$P332,'Raw-restaurant_cuisines'!A:A,'Raw-restaurant_cuisines'!B:B),"not specified")</f>
        <v>Seafood</v>
      </c>
      <c r="R332" s="10" t="str">
        <f>_xlfn.XLOOKUP($P332,'Raw-Restauarants'!$A:$A,'Raw-Restauarants'!B:B)</f>
        <v>Restaurante Marisco Sam</v>
      </c>
      <c r="S332" s="10" t="str">
        <f>_xlfn.XLOOKUP($P332,'Raw-Restauarants'!$A:$A,'Raw-Restauarants'!$C:$C)</f>
        <v>San Luis Potosi</v>
      </c>
      <c r="T332" s="10">
        <f>IFERROR(_xlfn.XLOOKUP(P332,'Table for cuisine count'!K:K,'Table for cuisine count'!L:L),"not specified")</f>
        <v>1</v>
      </c>
      <c r="U332" s="10" t="str" cm="1">
        <f t="array" ref="U332:Z332">_xlfn.XLOOKUP($P332,'Raw-Restauarants'!$A:$A,'Raw-Restauarants'!$I:$N)</f>
        <v>None</v>
      </c>
      <c r="V332" s="10" t="str">
        <v>No</v>
      </c>
      <c r="W332" s="10" t="str">
        <v>Medium</v>
      </c>
      <c r="X332" s="10" t="str">
        <v>No</v>
      </c>
      <c r="Y332" s="10" t="str">
        <v>Closed</v>
      </c>
      <c r="Z332" s="10" t="str">
        <v>None</v>
      </c>
      <c r="AA332" s="10">
        <v>1</v>
      </c>
      <c r="AB332" s="10">
        <v>1</v>
      </c>
      <c r="AC332" s="10">
        <v>2</v>
      </c>
      <c r="AD332" s="10" t="str" cm="1">
        <f t="array" ref="AD332">_xlfn.IFNA(_xlfn.IFS(AND(AA332=2,AB332=2,AC332=2),W332),"not_highest_rated")</f>
        <v>not_highest_rated</v>
      </c>
      <c r="AE332" s="64">
        <f t="shared" si="8"/>
        <v>2</v>
      </c>
    </row>
    <row r="333" spans="1:31" x14ac:dyDescent="0.25">
      <c r="A333" s="63" t="s">
        <v>58</v>
      </c>
      <c r="B333" s="10">
        <f>VLOOKUP(A333,'Table for cuisine count'!$E$2:$F$139,2)</f>
        <v>1</v>
      </c>
      <c r="C333" s="10" t="str" cm="1">
        <f t="array" ref="C333:O333">_xlfn.XLOOKUP($A333,'Raw-consumers'!$A:$A,'Raw-consumers'!B:N)</f>
        <v>San Luis Potosi</v>
      </c>
      <c r="D333" s="10" t="str">
        <v>San Luis Potosi</v>
      </c>
      <c r="E333" s="10" t="str">
        <v>Mexico</v>
      </c>
      <c r="F333" s="10">
        <v>22.146708</v>
      </c>
      <c r="G333" s="10">
        <v>-100.964355</v>
      </c>
      <c r="H333" s="10" t="str">
        <v>No</v>
      </c>
      <c r="I333" s="10" t="str">
        <v>Casual Drinker</v>
      </c>
      <c r="J333" s="10" t="str">
        <v>Car</v>
      </c>
      <c r="K333" s="10" t="str">
        <v>Single</v>
      </c>
      <c r="L333" s="10" t="str">
        <v>Independent</v>
      </c>
      <c r="M333" s="10">
        <v>22</v>
      </c>
      <c r="N333" s="10" t="str">
        <v>Student</v>
      </c>
      <c r="O333" s="10" t="str">
        <v>Medium</v>
      </c>
      <c r="P333" s="10">
        <v>135052</v>
      </c>
      <c r="Q333" s="10" t="str">
        <f>IFERROR(_xlfn.XLOOKUP('Final Table'!$P333,'Raw-restaurant_cuisines'!A:A,'Raw-restaurant_cuisines'!B:B),"not specified")</f>
        <v>Bar</v>
      </c>
      <c r="R333" s="10" t="str">
        <f>_xlfn.XLOOKUP($P333,'Raw-Restauarants'!$A:$A,'Raw-Restauarants'!B:B)</f>
        <v>La Cantina Restaurante</v>
      </c>
      <c r="S333" s="10" t="str">
        <f>_xlfn.XLOOKUP($P333,'Raw-Restauarants'!$A:$A,'Raw-Restauarants'!$C:$C)</f>
        <v>San Luis Potosi</v>
      </c>
      <c r="T333" s="10">
        <f>IFERROR(_xlfn.XLOOKUP(P333,'Table for cuisine count'!K:K,'Table for cuisine count'!L:L),"not specified")</f>
        <v>2</v>
      </c>
      <c r="U333" s="10" t="str" cm="1">
        <f t="array" ref="U333:Z333">_xlfn.XLOOKUP($P333,'Raw-Restauarants'!$A:$A,'Raw-Restauarants'!$I:$N)</f>
        <v>Full Bar</v>
      </c>
      <c r="V333" s="10" t="str">
        <v>No</v>
      </c>
      <c r="W333" s="10" t="str">
        <v>High</v>
      </c>
      <c r="X333" s="10" t="str">
        <v>No</v>
      </c>
      <c r="Y333" s="10" t="str">
        <v>Closed</v>
      </c>
      <c r="Z333" s="10" t="str">
        <v>None</v>
      </c>
      <c r="AA333" s="10">
        <v>2</v>
      </c>
      <c r="AB333" s="10">
        <v>2</v>
      </c>
      <c r="AC333" s="10">
        <v>2</v>
      </c>
      <c r="AD333" s="10" t="str" cm="1">
        <f t="array" ref="AD333">_xlfn.IFNA(_xlfn.IFS(AND(AA333=2,AB333=2,AC333=2),W333),"not_highest_rated")</f>
        <v>High</v>
      </c>
      <c r="AE333" s="64">
        <f t="shared" si="8"/>
        <v>2</v>
      </c>
    </row>
    <row r="334" spans="1:31" x14ac:dyDescent="0.25">
      <c r="A334" s="63" t="s">
        <v>58</v>
      </c>
      <c r="B334" s="10">
        <f>VLOOKUP(A334,'Table for cuisine count'!$E$2:$F$139,2)</f>
        <v>1</v>
      </c>
      <c r="C334" s="10" t="str" cm="1">
        <f t="array" ref="C334:O334">_xlfn.XLOOKUP($A334,'Raw-consumers'!$A:$A,'Raw-consumers'!B:N)</f>
        <v>San Luis Potosi</v>
      </c>
      <c r="D334" s="10" t="str">
        <v>San Luis Potosi</v>
      </c>
      <c r="E334" s="10" t="str">
        <v>Mexico</v>
      </c>
      <c r="F334" s="10">
        <v>22.146708</v>
      </c>
      <c r="G334" s="10">
        <v>-100.964355</v>
      </c>
      <c r="H334" s="10" t="str">
        <v>No</v>
      </c>
      <c r="I334" s="10" t="str">
        <v>Casual Drinker</v>
      </c>
      <c r="J334" s="10" t="str">
        <v>Car</v>
      </c>
      <c r="K334" s="10" t="str">
        <v>Single</v>
      </c>
      <c r="L334" s="10" t="str">
        <v>Independent</v>
      </c>
      <c r="M334" s="10">
        <v>22</v>
      </c>
      <c r="N334" s="10" t="str">
        <v>Student</v>
      </c>
      <c r="O334" s="10" t="str">
        <v>Medium</v>
      </c>
      <c r="P334" s="10">
        <v>135038</v>
      </c>
      <c r="Q334" s="10" t="str">
        <f>IFERROR(_xlfn.XLOOKUP('Final Table'!$P334,'Raw-restaurant_cuisines'!A:A,'Raw-restaurant_cuisines'!B:B),"not specified")</f>
        <v>not specified</v>
      </c>
      <c r="R334" s="10" t="str">
        <f>_xlfn.XLOOKUP($P334,'Raw-Restauarants'!$A:$A,'Raw-Restauarants'!B:B)</f>
        <v>Restaurant La Chalita</v>
      </c>
      <c r="S334" s="10" t="str">
        <f>_xlfn.XLOOKUP($P334,'Raw-Restauarants'!$A:$A,'Raw-Restauarants'!$C:$C)</f>
        <v>San Luis Potosi</v>
      </c>
      <c r="T334" s="10" t="str">
        <f>IFERROR(_xlfn.XLOOKUP(P334,'Table for cuisine count'!K:K,'Table for cuisine count'!L:L),"not specified")</f>
        <v>not specified</v>
      </c>
      <c r="U334" s="10" t="str" cm="1">
        <f t="array" ref="U334:Z334">_xlfn.XLOOKUP($P334,'Raw-Restauarants'!$A:$A,'Raw-Restauarants'!$I:$N)</f>
        <v>None</v>
      </c>
      <c r="V334" s="10" t="str">
        <v>Smoking Section</v>
      </c>
      <c r="W334" s="10" t="str">
        <v>Medium</v>
      </c>
      <c r="X334" s="10" t="str">
        <v>No</v>
      </c>
      <c r="Y334" s="10" t="str">
        <v>Closed</v>
      </c>
      <c r="Z334" s="10" t="str">
        <v>None</v>
      </c>
      <c r="AA334" s="10">
        <v>2</v>
      </c>
      <c r="AB334" s="10">
        <v>1</v>
      </c>
      <c r="AC334" s="10">
        <v>2</v>
      </c>
      <c r="AD334" s="10" t="str" cm="1">
        <f t="array" ref="AD334">_xlfn.IFNA(_xlfn.IFS(AND(AA334=2,AB334=2,AC334=2),W334),"not_highest_rated")</f>
        <v>not_highest_rated</v>
      </c>
      <c r="AE334" s="64">
        <f t="shared" si="8"/>
        <v>2</v>
      </c>
    </row>
    <row r="335" spans="1:31" x14ac:dyDescent="0.25">
      <c r="A335" s="63" t="s">
        <v>58</v>
      </c>
      <c r="B335" s="10">
        <f>VLOOKUP(A335,'Table for cuisine count'!$E$2:$F$139,2)</f>
        <v>1</v>
      </c>
      <c r="C335" s="10" t="str" cm="1">
        <f t="array" ref="C335:O335">_xlfn.XLOOKUP($A335,'Raw-consumers'!$A:$A,'Raw-consumers'!B:N)</f>
        <v>San Luis Potosi</v>
      </c>
      <c r="D335" s="10" t="str">
        <v>San Luis Potosi</v>
      </c>
      <c r="E335" s="10" t="str">
        <v>Mexico</v>
      </c>
      <c r="F335" s="10">
        <v>22.146708</v>
      </c>
      <c r="G335" s="10">
        <v>-100.964355</v>
      </c>
      <c r="H335" s="10" t="str">
        <v>No</v>
      </c>
      <c r="I335" s="10" t="str">
        <v>Casual Drinker</v>
      </c>
      <c r="J335" s="10" t="str">
        <v>Car</v>
      </c>
      <c r="K335" s="10" t="str">
        <v>Single</v>
      </c>
      <c r="L335" s="10" t="str">
        <v>Independent</v>
      </c>
      <c r="M335" s="10">
        <v>22</v>
      </c>
      <c r="N335" s="10" t="str">
        <v>Student</v>
      </c>
      <c r="O335" s="10" t="str">
        <v>Medium</v>
      </c>
      <c r="P335" s="10">
        <v>135081</v>
      </c>
      <c r="Q335" s="10" t="str">
        <f>IFERROR(_xlfn.XLOOKUP('Final Table'!$P335,'Raw-restaurant_cuisines'!A:A,'Raw-restaurant_cuisines'!B:B),"not specified")</f>
        <v>not specified</v>
      </c>
      <c r="R335" s="10" t="str">
        <f>_xlfn.XLOOKUP($P335,'Raw-Restauarants'!$A:$A,'Raw-Restauarants'!B:B)</f>
        <v>El Club</v>
      </c>
      <c r="S335" s="10" t="str">
        <f>_xlfn.XLOOKUP($P335,'Raw-Restauarants'!$A:$A,'Raw-Restauarants'!$C:$C)</f>
        <v>San Luis Potosi</v>
      </c>
      <c r="T335" s="10" t="str">
        <f>IFERROR(_xlfn.XLOOKUP(P335,'Table for cuisine count'!K:K,'Table for cuisine count'!L:L),"not specified")</f>
        <v>not specified</v>
      </c>
      <c r="U335" s="10" t="str" cm="1">
        <f t="array" ref="U335:Z335">_xlfn.XLOOKUP($P335,'Raw-Restauarants'!$A:$A,'Raw-Restauarants'!$I:$N)</f>
        <v>None</v>
      </c>
      <c r="V335" s="10" t="str">
        <v>No</v>
      </c>
      <c r="W335" s="10" t="str">
        <v>Medium</v>
      </c>
      <c r="X335" s="10" t="str">
        <v>No</v>
      </c>
      <c r="Y335" s="10" t="str">
        <v>Closed</v>
      </c>
      <c r="Z335" s="10" t="str">
        <v>None</v>
      </c>
      <c r="AA335" s="10">
        <v>0</v>
      </c>
      <c r="AB335" s="10">
        <v>2</v>
      </c>
      <c r="AC335" s="10">
        <v>1</v>
      </c>
      <c r="AD335" s="10" t="str" cm="1">
        <f t="array" ref="AD335">_xlfn.IFNA(_xlfn.IFS(AND(AA335=2,AB335=2,AC335=2),W335),"not_highest_rated")</f>
        <v>not_highest_rated</v>
      </c>
      <c r="AE335" s="64">
        <f t="shared" si="8"/>
        <v>2</v>
      </c>
    </row>
    <row r="336" spans="1:31" x14ac:dyDescent="0.25">
      <c r="A336" s="63" t="s">
        <v>58</v>
      </c>
      <c r="B336" s="10">
        <f>VLOOKUP(A336,'Table for cuisine count'!$E$2:$F$139,2)</f>
        <v>1</v>
      </c>
      <c r="C336" s="10" t="str" cm="1">
        <f t="array" ref="C336:O336">_xlfn.XLOOKUP($A336,'Raw-consumers'!$A:$A,'Raw-consumers'!B:N)</f>
        <v>San Luis Potosi</v>
      </c>
      <c r="D336" s="10" t="str">
        <v>San Luis Potosi</v>
      </c>
      <c r="E336" s="10" t="str">
        <v>Mexico</v>
      </c>
      <c r="F336" s="10">
        <v>22.146708</v>
      </c>
      <c r="G336" s="10">
        <v>-100.964355</v>
      </c>
      <c r="H336" s="10" t="str">
        <v>No</v>
      </c>
      <c r="I336" s="10" t="str">
        <v>Casual Drinker</v>
      </c>
      <c r="J336" s="10" t="str">
        <v>Car</v>
      </c>
      <c r="K336" s="10" t="str">
        <v>Single</v>
      </c>
      <c r="L336" s="10" t="str">
        <v>Independent</v>
      </c>
      <c r="M336" s="10">
        <v>22</v>
      </c>
      <c r="N336" s="10" t="str">
        <v>Student</v>
      </c>
      <c r="O336" s="10" t="str">
        <v>Medium</v>
      </c>
      <c r="P336" s="10">
        <v>135045</v>
      </c>
      <c r="Q336" s="10" t="str">
        <f>IFERROR(_xlfn.XLOOKUP('Final Table'!$P336,'Raw-restaurant_cuisines'!A:A,'Raw-restaurant_cuisines'!B:B),"not specified")</f>
        <v>not specified</v>
      </c>
      <c r="R336" s="10" t="str">
        <f>_xlfn.XLOOKUP($P336,'Raw-Restauarants'!$A:$A,'Raw-Restauarants'!B:B)</f>
        <v>Restaurante La Gran Via</v>
      </c>
      <c r="S336" s="10" t="str">
        <f>_xlfn.XLOOKUP($P336,'Raw-Restauarants'!$A:$A,'Raw-Restauarants'!$C:$C)</f>
        <v>San Luis Potosi</v>
      </c>
      <c r="T336" s="10" t="str">
        <f>IFERROR(_xlfn.XLOOKUP(P336,'Table for cuisine count'!K:K,'Table for cuisine count'!L:L),"not specified")</f>
        <v>not specified</v>
      </c>
      <c r="U336" s="10" t="str" cm="1">
        <f t="array" ref="U336:Z336">_xlfn.XLOOKUP($P336,'Raw-Restauarants'!$A:$A,'Raw-Restauarants'!$I:$N)</f>
        <v>Wine &amp; Beer</v>
      </c>
      <c r="V336" s="10" t="str">
        <v>No</v>
      </c>
      <c r="W336" s="10" t="str">
        <v>High</v>
      </c>
      <c r="X336" s="10" t="str">
        <v>No</v>
      </c>
      <c r="Y336" s="10" t="str">
        <v>Closed</v>
      </c>
      <c r="Z336" s="10" t="str">
        <v>Yes</v>
      </c>
      <c r="AA336" s="10">
        <v>2</v>
      </c>
      <c r="AB336" s="10">
        <v>1</v>
      </c>
      <c r="AC336" s="10">
        <v>1</v>
      </c>
      <c r="AD336" s="10" t="str" cm="1">
        <f t="array" ref="AD336">_xlfn.IFNA(_xlfn.IFS(AND(AA336=2,AB336=2,AC336=2),W336),"not_highest_rated")</f>
        <v>not_highest_rated</v>
      </c>
      <c r="AE336" s="64">
        <f t="shared" si="8"/>
        <v>2</v>
      </c>
    </row>
    <row r="337" spans="1:31" x14ac:dyDescent="0.25">
      <c r="A337" s="63" t="s">
        <v>58</v>
      </c>
      <c r="B337" s="10">
        <f>VLOOKUP(A337,'Table for cuisine count'!$E$2:$F$139,2)</f>
        <v>1</v>
      </c>
      <c r="C337" s="10" t="str" cm="1">
        <f t="array" ref="C337:O337">_xlfn.XLOOKUP($A337,'Raw-consumers'!$A:$A,'Raw-consumers'!B:N)</f>
        <v>San Luis Potosi</v>
      </c>
      <c r="D337" s="10" t="str">
        <v>San Luis Potosi</v>
      </c>
      <c r="E337" s="10" t="str">
        <v>Mexico</v>
      </c>
      <c r="F337" s="10">
        <v>22.146708</v>
      </c>
      <c r="G337" s="10">
        <v>-100.964355</v>
      </c>
      <c r="H337" s="10" t="str">
        <v>No</v>
      </c>
      <c r="I337" s="10" t="str">
        <v>Casual Drinker</v>
      </c>
      <c r="J337" s="10" t="str">
        <v>Car</v>
      </c>
      <c r="K337" s="10" t="str">
        <v>Single</v>
      </c>
      <c r="L337" s="10" t="str">
        <v>Independent</v>
      </c>
      <c r="M337" s="10">
        <v>22</v>
      </c>
      <c r="N337" s="10" t="str">
        <v>Student</v>
      </c>
      <c r="O337" s="10" t="str">
        <v>Medium</v>
      </c>
      <c r="P337" s="10">
        <v>135051</v>
      </c>
      <c r="Q337" s="10" t="str">
        <f>IFERROR(_xlfn.XLOOKUP('Final Table'!$P337,'Raw-restaurant_cuisines'!A:A,'Raw-restaurant_cuisines'!B:B),"not specified")</f>
        <v>not specified</v>
      </c>
      <c r="R337" s="10" t="str">
        <f>_xlfn.XLOOKUP($P337,'Raw-Restauarants'!$A:$A,'Raw-Restauarants'!B:B)</f>
        <v>Restaurante Versalles</v>
      </c>
      <c r="S337" s="10" t="str">
        <f>_xlfn.XLOOKUP($P337,'Raw-Restauarants'!$A:$A,'Raw-Restauarants'!$C:$C)</f>
        <v>San Luis Potosi</v>
      </c>
      <c r="T337" s="10" t="str">
        <f>IFERROR(_xlfn.XLOOKUP(P337,'Table for cuisine count'!K:K,'Table for cuisine count'!L:L),"not specified")</f>
        <v>not specified</v>
      </c>
      <c r="U337" s="10" t="str" cm="1">
        <f t="array" ref="U337:Z337">_xlfn.XLOOKUP($P337,'Raw-Restauarants'!$A:$A,'Raw-Restauarants'!$I:$N)</f>
        <v>None</v>
      </c>
      <c r="V337" s="10" t="str">
        <v>Smoking Section</v>
      </c>
      <c r="W337" s="10" t="str">
        <v>Low</v>
      </c>
      <c r="X337" s="10" t="str">
        <v>No</v>
      </c>
      <c r="Y337" s="10" t="str">
        <v>Closed</v>
      </c>
      <c r="Z337" s="10" t="str">
        <v>None</v>
      </c>
      <c r="AA337" s="10">
        <v>2</v>
      </c>
      <c r="AB337" s="10">
        <v>1</v>
      </c>
      <c r="AC337" s="10">
        <v>1</v>
      </c>
      <c r="AD337" s="10" t="str" cm="1">
        <f t="array" ref="AD337">_xlfn.IFNA(_xlfn.IFS(AND(AA337=2,AB337=2,AC337=2),W337),"not_highest_rated")</f>
        <v>not_highest_rated</v>
      </c>
      <c r="AE337" s="64">
        <f t="shared" si="8"/>
        <v>2</v>
      </c>
    </row>
    <row r="338" spans="1:31" x14ac:dyDescent="0.25">
      <c r="A338" s="63" t="s">
        <v>58</v>
      </c>
      <c r="B338" s="10">
        <f>VLOOKUP(A338,'Table for cuisine count'!$E$2:$F$139,2)</f>
        <v>1</v>
      </c>
      <c r="C338" s="10" t="str" cm="1">
        <f t="array" ref="C338:O338">_xlfn.XLOOKUP($A338,'Raw-consumers'!$A:$A,'Raw-consumers'!B:N)</f>
        <v>San Luis Potosi</v>
      </c>
      <c r="D338" s="10" t="str">
        <v>San Luis Potosi</v>
      </c>
      <c r="E338" s="10" t="str">
        <v>Mexico</v>
      </c>
      <c r="F338" s="10">
        <v>22.146708</v>
      </c>
      <c r="G338" s="10">
        <v>-100.964355</v>
      </c>
      <c r="H338" s="10" t="str">
        <v>No</v>
      </c>
      <c r="I338" s="10" t="str">
        <v>Casual Drinker</v>
      </c>
      <c r="J338" s="10" t="str">
        <v>Car</v>
      </c>
      <c r="K338" s="10" t="str">
        <v>Single</v>
      </c>
      <c r="L338" s="10" t="str">
        <v>Independent</v>
      </c>
      <c r="M338" s="10">
        <v>22</v>
      </c>
      <c r="N338" s="10" t="str">
        <v>Student</v>
      </c>
      <c r="O338" s="10" t="str">
        <v>Medium</v>
      </c>
      <c r="P338" s="10">
        <v>135073</v>
      </c>
      <c r="Q338" s="10" t="str">
        <f>IFERROR(_xlfn.XLOOKUP('Final Table'!$P338,'Raw-restaurant_cuisines'!A:A,'Raw-restaurant_cuisines'!B:B),"not specified")</f>
        <v>Bar</v>
      </c>
      <c r="R338" s="10" t="str">
        <f>_xlfn.XLOOKUP($P338,'Raw-Restauarants'!$A:$A,'Raw-Restauarants'!B:B)</f>
        <v>Restaurante Bar El Gallinero</v>
      </c>
      <c r="S338" s="10" t="str">
        <f>_xlfn.XLOOKUP($P338,'Raw-Restauarants'!$A:$A,'Raw-Restauarants'!$C:$C)</f>
        <v>San Luis Potosi</v>
      </c>
      <c r="T338" s="10">
        <f>IFERROR(_xlfn.XLOOKUP(P338,'Table for cuisine count'!K:K,'Table for cuisine count'!L:L),"not specified")</f>
        <v>2</v>
      </c>
      <c r="U338" s="10" t="str" cm="1">
        <f t="array" ref="U338:Z338">_xlfn.XLOOKUP($P338,'Raw-Restauarants'!$A:$A,'Raw-Restauarants'!$I:$N)</f>
        <v>Wine &amp; Beer</v>
      </c>
      <c r="V338" s="10" t="str">
        <v>Smoking Section</v>
      </c>
      <c r="W338" s="10" t="str">
        <v>High</v>
      </c>
      <c r="X338" s="10" t="str">
        <v>No</v>
      </c>
      <c r="Y338" s="10" t="str">
        <v>Closed</v>
      </c>
      <c r="Z338" s="10" t="str">
        <v>Yes</v>
      </c>
      <c r="AA338" s="10">
        <v>2</v>
      </c>
      <c r="AB338" s="10">
        <v>2</v>
      </c>
      <c r="AC338" s="10">
        <v>2</v>
      </c>
      <c r="AD338" s="10" t="str" cm="1">
        <f t="array" ref="AD338">_xlfn.IFNA(_xlfn.IFS(AND(AA338=2,AB338=2,AC338=2),W338),"not_highest_rated")</f>
        <v>High</v>
      </c>
      <c r="AE338" s="64">
        <f t="shared" si="8"/>
        <v>2</v>
      </c>
    </row>
    <row r="339" spans="1:31" x14ac:dyDescent="0.25">
      <c r="A339" s="63" t="s">
        <v>58</v>
      </c>
      <c r="B339" s="10">
        <f>VLOOKUP(A339,'Table for cuisine count'!$E$2:$F$139,2)</f>
        <v>1</v>
      </c>
      <c r="C339" s="10" t="str" cm="1">
        <f t="array" ref="C339:O339">_xlfn.XLOOKUP($A339,'Raw-consumers'!$A:$A,'Raw-consumers'!B:N)</f>
        <v>San Luis Potosi</v>
      </c>
      <c r="D339" s="10" t="str">
        <v>San Luis Potosi</v>
      </c>
      <c r="E339" s="10" t="str">
        <v>Mexico</v>
      </c>
      <c r="F339" s="10">
        <v>22.146708</v>
      </c>
      <c r="G339" s="10">
        <v>-100.964355</v>
      </c>
      <c r="H339" s="10" t="str">
        <v>No</v>
      </c>
      <c r="I339" s="10" t="str">
        <v>Casual Drinker</v>
      </c>
      <c r="J339" s="10" t="str">
        <v>Car</v>
      </c>
      <c r="K339" s="10" t="str">
        <v>Single</v>
      </c>
      <c r="L339" s="10" t="str">
        <v>Independent</v>
      </c>
      <c r="M339" s="10">
        <v>22</v>
      </c>
      <c r="N339" s="10" t="str">
        <v>Student</v>
      </c>
      <c r="O339" s="10" t="str">
        <v>Medium</v>
      </c>
      <c r="P339" s="10">
        <v>135062</v>
      </c>
      <c r="Q339" s="10" t="str">
        <f>IFERROR(_xlfn.XLOOKUP('Final Table'!$P339,'Raw-restaurant_cuisines'!A:A,'Raw-restaurant_cuisines'!B:B),"not specified")</f>
        <v>not specified</v>
      </c>
      <c r="R339" s="10" t="str">
        <f>_xlfn.XLOOKUP($P339,'Raw-Restauarants'!$A:$A,'Raw-Restauarants'!B:B)</f>
        <v>Restaurante El Cielo Potosino</v>
      </c>
      <c r="S339" s="10" t="str">
        <f>_xlfn.XLOOKUP($P339,'Raw-Restauarants'!$A:$A,'Raw-Restauarants'!$C:$C)</f>
        <v>San Luis Potosi</v>
      </c>
      <c r="T339" s="10" t="str">
        <f>IFERROR(_xlfn.XLOOKUP(P339,'Table for cuisine count'!K:K,'Table for cuisine count'!L:L),"not specified")</f>
        <v>not specified</v>
      </c>
      <c r="U339" s="10" t="str" cm="1">
        <f t="array" ref="U339:Z339">_xlfn.XLOOKUP($P339,'Raw-Restauarants'!$A:$A,'Raw-Restauarants'!$I:$N)</f>
        <v>None</v>
      </c>
      <c r="V339" s="10" t="str">
        <v>No</v>
      </c>
      <c r="W339" s="10" t="str">
        <v>Medium</v>
      </c>
      <c r="X339" s="10" t="str">
        <v>No</v>
      </c>
      <c r="Y339" s="10" t="str">
        <v>Closed</v>
      </c>
      <c r="Z339" s="10" t="str">
        <v>Yes</v>
      </c>
      <c r="AA339" s="10">
        <v>1</v>
      </c>
      <c r="AB339" s="10">
        <v>2</v>
      </c>
      <c r="AC339" s="10">
        <v>1</v>
      </c>
      <c r="AD339" s="10" t="str" cm="1">
        <f t="array" ref="AD339">_xlfn.IFNA(_xlfn.IFS(AND(AA339=2,AB339=2,AC339=2),W339),"not_highest_rated")</f>
        <v>not_highest_rated</v>
      </c>
      <c r="AE339" s="64">
        <f t="shared" si="8"/>
        <v>2</v>
      </c>
    </row>
    <row r="340" spans="1:31" x14ac:dyDescent="0.25">
      <c r="A340" s="63" t="s">
        <v>58</v>
      </c>
      <c r="B340" s="10">
        <f>VLOOKUP(A340,'Table for cuisine count'!$E$2:$F$139,2)</f>
        <v>1</v>
      </c>
      <c r="C340" s="10" t="str" cm="1">
        <f t="array" ref="C340:O340">_xlfn.XLOOKUP($A340,'Raw-consumers'!$A:$A,'Raw-consumers'!B:N)</f>
        <v>San Luis Potosi</v>
      </c>
      <c r="D340" s="10" t="str">
        <v>San Luis Potosi</v>
      </c>
      <c r="E340" s="10" t="str">
        <v>Mexico</v>
      </c>
      <c r="F340" s="10">
        <v>22.146708</v>
      </c>
      <c r="G340" s="10">
        <v>-100.964355</v>
      </c>
      <c r="H340" s="10" t="str">
        <v>No</v>
      </c>
      <c r="I340" s="10" t="str">
        <v>Casual Drinker</v>
      </c>
      <c r="J340" s="10" t="str">
        <v>Car</v>
      </c>
      <c r="K340" s="10" t="str">
        <v>Single</v>
      </c>
      <c r="L340" s="10" t="str">
        <v>Independent</v>
      </c>
      <c r="M340" s="10">
        <v>22</v>
      </c>
      <c r="N340" s="10" t="str">
        <v>Student</v>
      </c>
      <c r="O340" s="10" t="str">
        <v>Medium</v>
      </c>
      <c r="P340" s="10">
        <v>135063</v>
      </c>
      <c r="Q340" s="10" t="str">
        <f>IFERROR(_xlfn.XLOOKUP('Final Table'!$P340,'Raw-restaurant_cuisines'!A:A,'Raw-restaurant_cuisines'!B:B),"not specified")</f>
        <v>not specified</v>
      </c>
      <c r="R340" s="10" t="str">
        <f>_xlfn.XLOOKUP($P340,'Raw-Restauarants'!$A:$A,'Raw-Restauarants'!B:B)</f>
        <v>Restaurante Alhondiga</v>
      </c>
      <c r="S340" s="10" t="str">
        <f>_xlfn.XLOOKUP($P340,'Raw-Restauarants'!$A:$A,'Raw-Restauarants'!$C:$C)</f>
        <v>San Luis Potosi</v>
      </c>
      <c r="T340" s="10" t="str">
        <f>IFERROR(_xlfn.XLOOKUP(P340,'Table for cuisine count'!K:K,'Table for cuisine count'!L:L),"not specified")</f>
        <v>not specified</v>
      </c>
      <c r="U340" s="10" t="str" cm="1">
        <f t="array" ref="U340:Z340">_xlfn.XLOOKUP($P340,'Raw-Restauarants'!$A:$A,'Raw-Restauarants'!$I:$N)</f>
        <v>None</v>
      </c>
      <c r="V340" s="10" t="str">
        <v>No</v>
      </c>
      <c r="W340" s="10" t="str">
        <v>Medium</v>
      </c>
      <c r="X340" s="10" t="str">
        <v>No</v>
      </c>
      <c r="Y340" s="10" t="str">
        <v>Closed</v>
      </c>
      <c r="Z340" s="10" t="str">
        <v>None</v>
      </c>
      <c r="AA340" s="10">
        <v>2</v>
      </c>
      <c r="AB340" s="10">
        <v>1</v>
      </c>
      <c r="AC340" s="10">
        <v>2</v>
      </c>
      <c r="AD340" s="10" t="str" cm="1">
        <f t="array" ref="AD340">_xlfn.IFNA(_xlfn.IFS(AND(AA340=2,AB340=2,AC340=2),W340),"not_highest_rated")</f>
        <v>not_highest_rated</v>
      </c>
      <c r="AE340" s="64">
        <f t="shared" si="8"/>
        <v>2</v>
      </c>
    </row>
    <row r="341" spans="1:31" x14ac:dyDescent="0.25">
      <c r="A341" s="63" t="s">
        <v>133</v>
      </c>
      <c r="B341" s="10">
        <f>VLOOKUP(A341,'Table for cuisine count'!$E$2:$F$139,2)</f>
        <v>1</v>
      </c>
      <c r="C341" s="10" t="str" cm="1">
        <f t="array" ref="C341:O341">_xlfn.XLOOKUP($A341,'Raw-consumers'!$A:$A,'Raw-consumers'!B:N)</f>
        <v>Ciudad Victoria</v>
      </c>
      <c r="D341" s="10" t="str">
        <v>Tamaulipas</v>
      </c>
      <c r="E341" s="10" t="str">
        <v>Mexico</v>
      </c>
      <c r="F341" s="10">
        <v>23.739439999999998</v>
      </c>
      <c r="G341" s="10">
        <v>-99.160548000000006</v>
      </c>
      <c r="H341" s="10" t="str">
        <v>No</v>
      </c>
      <c r="I341" s="10" t="str">
        <v>Abstemious</v>
      </c>
      <c r="J341" s="10" t="str">
        <v>Public</v>
      </c>
      <c r="K341" s="10" t="str">
        <v>Single</v>
      </c>
      <c r="L341" s="10" t="str">
        <v>Independent</v>
      </c>
      <c r="M341" s="10">
        <v>21</v>
      </c>
      <c r="N341" s="10" t="str">
        <v>Student</v>
      </c>
      <c r="O341" s="10" t="str">
        <v>Medium</v>
      </c>
      <c r="P341" s="10">
        <v>135054</v>
      </c>
      <c r="Q341" s="10" t="str">
        <f>IFERROR(_xlfn.XLOOKUP('Final Table'!$P341,'Raw-restaurant_cuisines'!A:A,'Raw-restaurant_cuisines'!B:B),"not specified")</f>
        <v>Seafood</v>
      </c>
      <c r="R341" s="10" t="str">
        <f>_xlfn.XLOOKUP($P341,'Raw-Restauarants'!$A:$A,'Raw-Restauarants'!B:B)</f>
        <v>Restaurante Y Pescaderia Tampico</v>
      </c>
      <c r="S341" s="10" t="str">
        <f>_xlfn.XLOOKUP($P341,'Raw-Restauarants'!$A:$A,'Raw-Restauarants'!$C:$C)</f>
        <v>San Luis Potosi</v>
      </c>
      <c r="T341" s="10">
        <f>IFERROR(_xlfn.XLOOKUP(P341,'Table for cuisine count'!K:K,'Table for cuisine count'!L:L),"not specified")</f>
        <v>1</v>
      </c>
      <c r="U341" s="10" t="str" cm="1">
        <f t="array" ref="U341:Z341">_xlfn.XLOOKUP($P341,'Raw-Restauarants'!$A:$A,'Raw-Restauarants'!$I:$N)</f>
        <v>None</v>
      </c>
      <c r="V341" s="10" t="str">
        <v>No</v>
      </c>
      <c r="W341" s="10" t="str">
        <v>High</v>
      </c>
      <c r="X341" s="10" t="str">
        <v>No</v>
      </c>
      <c r="Y341" s="10" t="str">
        <v>Closed</v>
      </c>
      <c r="Z341" s="10" t="str">
        <v>Yes</v>
      </c>
      <c r="AA341" s="10">
        <v>0</v>
      </c>
      <c r="AB341" s="10">
        <v>0</v>
      </c>
      <c r="AC341" s="10">
        <v>0</v>
      </c>
      <c r="AD341" s="10" t="str" cm="1">
        <f t="array" ref="AD341">_xlfn.IFNA(_xlfn.IFS(AND(AA341=2,AB341=2,AC341=2),W341),"not_highest_rated")</f>
        <v>not_highest_rated</v>
      </c>
      <c r="AE341" s="64">
        <f t="shared" si="8"/>
        <v>2</v>
      </c>
    </row>
    <row r="342" spans="1:31" x14ac:dyDescent="0.25">
      <c r="A342" s="63" t="s">
        <v>133</v>
      </c>
      <c r="B342" s="10">
        <f>VLOOKUP(A342,'Table for cuisine count'!$E$2:$F$139,2)</f>
        <v>1</v>
      </c>
      <c r="C342" s="10" t="str" cm="1">
        <f t="array" ref="C342:O342">_xlfn.XLOOKUP($A342,'Raw-consumers'!$A:$A,'Raw-consumers'!B:N)</f>
        <v>Ciudad Victoria</v>
      </c>
      <c r="D342" s="10" t="str">
        <v>Tamaulipas</v>
      </c>
      <c r="E342" s="10" t="str">
        <v>Mexico</v>
      </c>
      <c r="F342" s="10">
        <v>23.739439999999998</v>
      </c>
      <c r="G342" s="10">
        <v>-99.160548000000006</v>
      </c>
      <c r="H342" s="10" t="str">
        <v>No</v>
      </c>
      <c r="I342" s="10" t="str">
        <v>Abstemious</v>
      </c>
      <c r="J342" s="10" t="str">
        <v>Public</v>
      </c>
      <c r="K342" s="10" t="str">
        <v>Single</v>
      </c>
      <c r="L342" s="10" t="str">
        <v>Independent</v>
      </c>
      <c r="M342" s="10">
        <v>21</v>
      </c>
      <c r="N342" s="10" t="str">
        <v>Student</v>
      </c>
      <c r="O342" s="10" t="str">
        <v>Medium</v>
      </c>
      <c r="P342" s="10">
        <v>135082</v>
      </c>
      <c r="Q342" s="10" t="str">
        <f>IFERROR(_xlfn.XLOOKUP('Final Table'!$P342,'Raw-restaurant_cuisines'!A:A,'Raw-restaurant_cuisines'!B:B),"not specified")</f>
        <v>not specified</v>
      </c>
      <c r="R342" s="10" t="str">
        <f>_xlfn.XLOOKUP($P342,'Raw-Restauarants'!$A:$A,'Raw-Restauarants'!B:B)</f>
        <v>La Estrella De Dimas</v>
      </c>
      <c r="S342" s="10" t="str">
        <f>_xlfn.XLOOKUP($P342,'Raw-Restauarants'!$A:$A,'Raw-Restauarants'!$C:$C)</f>
        <v>San Luis Potosi</v>
      </c>
      <c r="T342" s="10" t="str">
        <f>IFERROR(_xlfn.XLOOKUP(P342,'Table for cuisine count'!K:K,'Table for cuisine count'!L:L),"not specified")</f>
        <v>not specified</v>
      </c>
      <c r="U342" s="10" t="str" cm="1">
        <f t="array" ref="U342:Z342">_xlfn.XLOOKUP($P342,'Raw-Restauarants'!$A:$A,'Raw-Restauarants'!$I:$N)</f>
        <v>None</v>
      </c>
      <c r="V342" s="10" t="str">
        <v>No</v>
      </c>
      <c r="W342" s="10" t="str">
        <v>Medium</v>
      </c>
      <c r="X342" s="10" t="str">
        <v>No</v>
      </c>
      <c r="Y342" s="10" t="str">
        <v>Closed</v>
      </c>
      <c r="Z342" s="10" t="str">
        <v>None</v>
      </c>
      <c r="AA342" s="10">
        <v>0</v>
      </c>
      <c r="AB342" s="10">
        <v>0</v>
      </c>
      <c r="AC342" s="10">
        <v>0</v>
      </c>
      <c r="AD342" s="10" t="str" cm="1">
        <f t="array" ref="AD342">_xlfn.IFNA(_xlfn.IFS(AND(AA342=2,AB342=2,AC342=2),W342),"not_highest_rated")</f>
        <v>not_highest_rated</v>
      </c>
      <c r="AE342" s="64">
        <f t="shared" si="8"/>
        <v>2</v>
      </c>
    </row>
    <row r="343" spans="1:31" x14ac:dyDescent="0.25">
      <c r="A343" s="63" t="s">
        <v>133</v>
      </c>
      <c r="B343" s="10">
        <f>VLOOKUP(A343,'Table for cuisine count'!$E$2:$F$139,2)</f>
        <v>1</v>
      </c>
      <c r="C343" s="10" t="str" cm="1">
        <f t="array" ref="C343:O343">_xlfn.XLOOKUP($A343,'Raw-consumers'!$A:$A,'Raw-consumers'!B:N)</f>
        <v>Ciudad Victoria</v>
      </c>
      <c r="D343" s="10" t="str">
        <v>Tamaulipas</v>
      </c>
      <c r="E343" s="10" t="str">
        <v>Mexico</v>
      </c>
      <c r="F343" s="10">
        <v>23.739439999999998</v>
      </c>
      <c r="G343" s="10">
        <v>-99.160548000000006</v>
      </c>
      <c r="H343" s="10" t="str">
        <v>No</v>
      </c>
      <c r="I343" s="10" t="str">
        <v>Abstemious</v>
      </c>
      <c r="J343" s="10" t="str">
        <v>Public</v>
      </c>
      <c r="K343" s="10" t="str">
        <v>Single</v>
      </c>
      <c r="L343" s="10" t="str">
        <v>Independent</v>
      </c>
      <c r="M343" s="10">
        <v>21</v>
      </c>
      <c r="N343" s="10" t="str">
        <v>Student</v>
      </c>
      <c r="O343" s="10" t="str">
        <v>Medium</v>
      </c>
      <c r="P343" s="10">
        <v>135057</v>
      </c>
      <c r="Q343" s="10" t="str">
        <f>IFERROR(_xlfn.XLOOKUP('Final Table'!$P343,'Raw-restaurant_cuisines'!A:A,'Raw-restaurant_cuisines'!B:B),"not specified")</f>
        <v>Bar</v>
      </c>
      <c r="R343" s="10" t="str">
        <f>_xlfn.XLOOKUP($P343,'Raw-Restauarants'!$A:$A,'Raw-Restauarants'!B:B)</f>
        <v>El Herradero Restaurante And Bar</v>
      </c>
      <c r="S343" s="10" t="str">
        <f>_xlfn.XLOOKUP($P343,'Raw-Restauarants'!$A:$A,'Raw-Restauarants'!$C:$C)</f>
        <v>San Luis Potosi</v>
      </c>
      <c r="T343" s="10">
        <f>IFERROR(_xlfn.XLOOKUP(P343,'Table for cuisine count'!K:K,'Table for cuisine count'!L:L),"not specified")</f>
        <v>1</v>
      </c>
      <c r="U343" s="10" t="str" cm="1">
        <f t="array" ref="U343:Z343">_xlfn.XLOOKUP($P343,'Raw-Restauarants'!$A:$A,'Raw-Restauarants'!$I:$N)</f>
        <v>Wine &amp; Beer</v>
      </c>
      <c r="V343" s="10" t="str">
        <v>Smoking Section</v>
      </c>
      <c r="W343" s="10" t="str">
        <v>Medium</v>
      </c>
      <c r="X343" s="10" t="str">
        <v>No</v>
      </c>
      <c r="Y343" s="10" t="str">
        <v>Closed</v>
      </c>
      <c r="Z343" s="10" t="str">
        <v>Yes</v>
      </c>
      <c r="AA343" s="10">
        <v>0</v>
      </c>
      <c r="AB343" s="10">
        <v>1</v>
      </c>
      <c r="AC343" s="10">
        <v>0</v>
      </c>
      <c r="AD343" s="10" t="str" cm="1">
        <f t="array" ref="AD343">_xlfn.IFNA(_xlfn.IFS(AND(AA343=2,AB343=2,AC343=2),W343),"not_highest_rated")</f>
        <v>not_highest_rated</v>
      </c>
      <c r="AE343" s="64">
        <f t="shared" si="8"/>
        <v>2</v>
      </c>
    </row>
    <row r="344" spans="1:31" x14ac:dyDescent="0.25">
      <c r="A344" s="63" t="s">
        <v>133</v>
      </c>
      <c r="B344" s="10">
        <f>VLOOKUP(A344,'Table for cuisine count'!$E$2:$F$139,2)</f>
        <v>1</v>
      </c>
      <c r="C344" s="10" t="str" cm="1">
        <f t="array" ref="C344:O344">_xlfn.XLOOKUP($A344,'Raw-consumers'!$A:$A,'Raw-consumers'!B:N)</f>
        <v>Ciudad Victoria</v>
      </c>
      <c r="D344" s="10" t="str">
        <v>Tamaulipas</v>
      </c>
      <c r="E344" s="10" t="str">
        <v>Mexico</v>
      </c>
      <c r="F344" s="10">
        <v>23.739439999999998</v>
      </c>
      <c r="G344" s="10">
        <v>-99.160548000000006</v>
      </c>
      <c r="H344" s="10" t="str">
        <v>No</v>
      </c>
      <c r="I344" s="10" t="str">
        <v>Abstemious</v>
      </c>
      <c r="J344" s="10" t="str">
        <v>Public</v>
      </c>
      <c r="K344" s="10" t="str">
        <v>Single</v>
      </c>
      <c r="L344" s="10" t="str">
        <v>Independent</v>
      </c>
      <c r="M344" s="10">
        <v>21</v>
      </c>
      <c r="N344" s="10" t="str">
        <v>Student</v>
      </c>
      <c r="O344" s="10" t="str">
        <v>Medium</v>
      </c>
      <c r="P344" s="10">
        <v>135071</v>
      </c>
      <c r="Q344" s="10" t="str">
        <f>IFERROR(_xlfn.XLOOKUP('Final Table'!$P344,'Raw-restaurant_cuisines'!A:A,'Raw-restaurant_cuisines'!B:B),"not specified")</f>
        <v>Bar</v>
      </c>
      <c r="R344" s="10" t="str">
        <f>_xlfn.XLOOKUP($P344,'Raw-Restauarants'!$A:$A,'Raw-Restauarants'!B:B)</f>
        <v>Restaurante La Cantina</v>
      </c>
      <c r="S344" s="10" t="str">
        <f>_xlfn.XLOOKUP($P344,'Raw-Restauarants'!$A:$A,'Raw-Restauarants'!$C:$C)</f>
        <v>San Luis Potosi</v>
      </c>
      <c r="T344" s="10">
        <f>IFERROR(_xlfn.XLOOKUP(P344,'Table for cuisine count'!K:K,'Table for cuisine count'!L:L),"not specified")</f>
        <v>2</v>
      </c>
      <c r="U344" s="10" t="str" cm="1">
        <f t="array" ref="U344:Z344">_xlfn.XLOOKUP($P344,'Raw-Restauarants'!$A:$A,'Raw-Restauarants'!$I:$N)</f>
        <v>Full Bar</v>
      </c>
      <c r="V344" s="10" t="str">
        <v>Smoking Section</v>
      </c>
      <c r="W344" s="10" t="str">
        <v>Medium</v>
      </c>
      <c r="X344" s="10" t="str">
        <v>No</v>
      </c>
      <c r="Y344" s="10" t="str">
        <v>Closed</v>
      </c>
      <c r="Z344" s="10" t="str">
        <v>Yes</v>
      </c>
      <c r="AA344" s="10">
        <v>0</v>
      </c>
      <c r="AB344" s="10">
        <v>1</v>
      </c>
      <c r="AC344" s="10">
        <v>0</v>
      </c>
      <c r="AD344" s="10" t="str" cm="1">
        <f t="array" ref="AD344">_xlfn.IFNA(_xlfn.IFS(AND(AA344=2,AB344=2,AC344=2),W344),"not_highest_rated")</f>
        <v>not_highest_rated</v>
      </c>
      <c r="AE344" s="64">
        <f t="shared" si="8"/>
        <v>2</v>
      </c>
    </row>
    <row r="345" spans="1:31" x14ac:dyDescent="0.25">
      <c r="A345" s="63" t="s">
        <v>133</v>
      </c>
      <c r="B345" s="10">
        <f>VLOOKUP(A345,'Table for cuisine count'!$E$2:$F$139,2)</f>
        <v>1</v>
      </c>
      <c r="C345" s="10" t="str" cm="1">
        <f t="array" ref="C345:O345">_xlfn.XLOOKUP($A345,'Raw-consumers'!$A:$A,'Raw-consumers'!B:N)</f>
        <v>Ciudad Victoria</v>
      </c>
      <c r="D345" s="10" t="str">
        <v>Tamaulipas</v>
      </c>
      <c r="E345" s="10" t="str">
        <v>Mexico</v>
      </c>
      <c r="F345" s="10">
        <v>23.739439999999998</v>
      </c>
      <c r="G345" s="10">
        <v>-99.160548000000006</v>
      </c>
      <c r="H345" s="10" t="str">
        <v>No</v>
      </c>
      <c r="I345" s="10" t="str">
        <v>Abstemious</v>
      </c>
      <c r="J345" s="10" t="str">
        <v>Public</v>
      </c>
      <c r="K345" s="10" t="str">
        <v>Single</v>
      </c>
      <c r="L345" s="10" t="str">
        <v>Independent</v>
      </c>
      <c r="M345" s="10">
        <v>21</v>
      </c>
      <c r="N345" s="10" t="str">
        <v>Student</v>
      </c>
      <c r="O345" s="10" t="str">
        <v>Medium</v>
      </c>
      <c r="P345" s="10">
        <v>132830</v>
      </c>
      <c r="Q345" s="10" t="str">
        <f>IFERROR(_xlfn.XLOOKUP('Final Table'!$P345,'Raw-restaurant_cuisines'!A:A,'Raw-restaurant_cuisines'!B:B),"not specified")</f>
        <v>not specified</v>
      </c>
      <c r="R345" s="10" t="str">
        <f>_xlfn.XLOOKUP($P345,'Raw-Restauarants'!$A:$A,'Raw-Restauarants'!B:B)</f>
        <v>Rincon Huasteco</v>
      </c>
      <c r="S345" s="10" t="str">
        <f>_xlfn.XLOOKUP($P345,'Raw-Restauarants'!$A:$A,'Raw-Restauarants'!$C:$C)</f>
        <v>San Luis Potosi</v>
      </c>
      <c r="T345" s="10" t="str">
        <f>IFERROR(_xlfn.XLOOKUP(P345,'Table for cuisine count'!K:K,'Table for cuisine count'!L:L),"not specified")</f>
        <v>not specified</v>
      </c>
      <c r="U345" s="10" t="str" cm="1">
        <f t="array" ref="U345:Z345">_xlfn.XLOOKUP($P345,'Raw-Restauarants'!$A:$A,'Raw-Restauarants'!$I:$N)</f>
        <v>None</v>
      </c>
      <c r="V345" s="10" t="str">
        <v>No</v>
      </c>
      <c r="W345" s="10" t="str">
        <v>Low</v>
      </c>
      <c r="X345" s="10" t="str">
        <v>No</v>
      </c>
      <c r="Y345" s="10" t="str">
        <v>Closed</v>
      </c>
      <c r="Z345" s="10" t="str">
        <v>None</v>
      </c>
      <c r="AA345" s="10">
        <v>0</v>
      </c>
      <c r="AB345" s="10">
        <v>1</v>
      </c>
      <c r="AC345" s="10">
        <v>0</v>
      </c>
      <c r="AD345" s="10" t="str" cm="1">
        <f t="array" ref="AD345">_xlfn.IFNA(_xlfn.IFS(AND(AA345=2,AB345=2,AC345=2),W345),"not_highest_rated")</f>
        <v>not_highest_rated</v>
      </c>
      <c r="AE345" s="64">
        <f t="shared" si="8"/>
        <v>2</v>
      </c>
    </row>
    <row r="346" spans="1:31" x14ac:dyDescent="0.25">
      <c r="A346" s="63" t="s">
        <v>133</v>
      </c>
      <c r="B346" s="10">
        <f>VLOOKUP(A346,'Table for cuisine count'!$E$2:$F$139,2)</f>
        <v>1</v>
      </c>
      <c r="C346" s="10" t="str" cm="1">
        <f t="array" ref="C346:O346">_xlfn.XLOOKUP($A346,'Raw-consumers'!$A:$A,'Raw-consumers'!B:N)</f>
        <v>Ciudad Victoria</v>
      </c>
      <c r="D346" s="10" t="str">
        <v>Tamaulipas</v>
      </c>
      <c r="E346" s="10" t="str">
        <v>Mexico</v>
      </c>
      <c r="F346" s="10">
        <v>23.739439999999998</v>
      </c>
      <c r="G346" s="10">
        <v>-99.160548000000006</v>
      </c>
      <c r="H346" s="10" t="str">
        <v>No</v>
      </c>
      <c r="I346" s="10" t="str">
        <v>Abstemious</v>
      </c>
      <c r="J346" s="10" t="str">
        <v>Public</v>
      </c>
      <c r="K346" s="10" t="str">
        <v>Single</v>
      </c>
      <c r="L346" s="10" t="str">
        <v>Independent</v>
      </c>
      <c r="M346" s="10">
        <v>21</v>
      </c>
      <c r="N346" s="10" t="str">
        <v>Student</v>
      </c>
      <c r="O346" s="10" t="str">
        <v>Medium</v>
      </c>
      <c r="P346" s="10">
        <v>135070</v>
      </c>
      <c r="Q346" s="10" t="str">
        <f>IFERROR(_xlfn.XLOOKUP('Final Table'!$P346,'Raw-restaurant_cuisines'!A:A,'Raw-restaurant_cuisines'!B:B),"not specified")</f>
        <v>not specified</v>
      </c>
      <c r="R346" s="10" t="str">
        <f>_xlfn.XLOOKUP($P346,'Raw-Restauarants'!$A:$A,'Raw-Restauarants'!B:B)</f>
        <v>Restaurante 75</v>
      </c>
      <c r="S346" s="10" t="str">
        <f>_xlfn.XLOOKUP($P346,'Raw-Restauarants'!$A:$A,'Raw-Restauarants'!$C:$C)</f>
        <v>San Luis Potosi</v>
      </c>
      <c r="T346" s="10" t="str">
        <f>IFERROR(_xlfn.XLOOKUP(P346,'Table for cuisine count'!K:K,'Table for cuisine count'!L:L),"not specified")</f>
        <v>not specified</v>
      </c>
      <c r="U346" s="10" t="str" cm="1">
        <f t="array" ref="U346:Z346">_xlfn.XLOOKUP($P346,'Raw-Restauarants'!$A:$A,'Raw-Restauarants'!$I:$N)</f>
        <v>None</v>
      </c>
      <c r="V346" s="10" t="str">
        <v>No</v>
      </c>
      <c r="W346" s="10" t="str">
        <v>Medium</v>
      </c>
      <c r="X346" s="10" t="str">
        <v>No</v>
      </c>
      <c r="Y346" s="10" t="str">
        <v>Closed</v>
      </c>
      <c r="Z346" s="10" t="str">
        <v>Yes</v>
      </c>
      <c r="AA346" s="10">
        <v>0</v>
      </c>
      <c r="AB346" s="10">
        <v>1</v>
      </c>
      <c r="AC346" s="10">
        <v>0</v>
      </c>
      <c r="AD346" s="10" t="str" cm="1">
        <f t="array" ref="AD346">_xlfn.IFNA(_xlfn.IFS(AND(AA346=2,AB346=2,AC346=2),W346),"not_highest_rated")</f>
        <v>not_highest_rated</v>
      </c>
      <c r="AE346" s="64">
        <f t="shared" si="8"/>
        <v>2</v>
      </c>
    </row>
    <row r="347" spans="1:31" x14ac:dyDescent="0.25">
      <c r="A347" s="63" t="s">
        <v>133</v>
      </c>
      <c r="B347" s="10">
        <f>VLOOKUP(A347,'Table for cuisine count'!$E$2:$F$139,2)</f>
        <v>1</v>
      </c>
      <c r="C347" s="10" t="str" cm="1">
        <f t="array" ref="C347:O347">_xlfn.XLOOKUP($A347,'Raw-consumers'!$A:$A,'Raw-consumers'!B:N)</f>
        <v>Ciudad Victoria</v>
      </c>
      <c r="D347" s="10" t="str">
        <v>Tamaulipas</v>
      </c>
      <c r="E347" s="10" t="str">
        <v>Mexico</v>
      </c>
      <c r="F347" s="10">
        <v>23.739439999999998</v>
      </c>
      <c r="G347" s="10">
        <v>-99.160548000000006</v>
      </c>
      <c r="H347" s="10" t="str">
        <v>No</v>
      </c>
      <c r="I347" s="10" t="str">
        <v>Abstemious</v>
      </c>
      <c r="J347" s="10" t="str">
        <v>Public</v>
      </c>
      <c r="K347" s="10" t="str">
        <v>Single</v>
      </c>
      <c r="L347" s="10" t="str">
        <v>Independent</v>
      </c>
      <c r="M347" s="10">
        <v>21</v>
      </c>
      <c r="N347" s="10" t="str">
        <v>Student</v>
      </c>
      <c r="O347" s="10" t="str">
        <v>Medium</v>
      </c>
      <c r="P347" s="10">
        <v>135108</v>
      </c>
      <c r="Q347" s="10" t="str">
        <f>IFERROR(_xlfn.XLOOKUP('Final Table'!$P347,'Raw-restaurant_cuisines'!A:A,'Raw-restaurant_cuisines'!B:B),"not specified")</f>
        <v>not specified</v>
      </c>
      <c r="R347" s="10" t="str">
        <f>_xlfn.XLOOKUP($P347,'Raw-Restauarants'!$A:$A,'Raw-Restauarants'!B:B)</f>
        <v>Potzocalli</v>
      </c>
      <c r="S347" s="10" t="str">
        <f>_xlfn.XLOOKUP($P347,'Raw-Restauarants'!$A:$A,'Raw-Restauarants'!$C:$C)</f>
        <v>San Luis Potosi</v>
      </c>
      <c r="T347" s="10" t="str">
        <f>IFERROR(_xlfn.XLOOKUP(P347,'Table for cuisine count'!K:K,'Table for cuisine count'!L:L),"not specified")</f>
        <v>not specified</v>
      </c>
      <c r="U347" s="10" t="str" cm="1">
        <f t="array" ref="U347:Z347">_xlfn.XLOOKUP($P347,'Raw-Restauarants'!$A:$A,'Raw-Restauarants'!$I:$N)</f>
        <v>None</v>
      </c>
      <c r="V347" s="10" t="str">
        <v>No</v>
      </c>
      <c r="W347" s="10" t="str">
        <v>Low</v>
      </c>
      <c r="X347" s="10" t="str">
        <v>No</v>
      </c>
      <c r="Y347" s="10" t="str">
        <v>Closed</v>
      </c>
      <c r="Z347" s="10" t="str">
        <v>None</v>
      </c>
      <c r="AA347" s="10">
        <v>0</v>
      </c>
      <c r="AB347" s="10">
        <v>1</v>
      </c>
      <c r="AC347" s="10">
        <v>1</v>
      </c>
      <c r="AD347" s="10" t="str" cm="1">
        <f t="array" ref="AD347">_xlfn.IFNA(_xlfn.IFS(AND(AA347=2,AB347=2,AC347=2),W347),"not_highest_rated")</f>
        <v>not_highest_rated</v>
      </c>
      <c r="AE347" s="64">
        <f t="shared" si="8"/>
        <v>2</v>
      </c>
    </row>
    <row r="348" spans="1:31" x14ac:dyDescent="0.25">
      <c r="A348" s="63" t="s">
        <v>133</v>
      </c>
      <c r="B348" s="10">
        <f>VLOOKUP(A348,'Table for cuisine count'!$E$2:$F$139,2)</f>
        <v>1</v>
      </c>
      <c r="C348" s="10" t="str" cm="1">
        <f t="array" ref="C348:O348">_xlfn.XLOOKUP($A348,'Raw-consumers'!$A:$A,'Raw-consumers'!B:N)</f>
        <v>Ciudad Victoria</v>
      </c>
      <c r="D348" s="10" t="str">
        <v>Tamaulipas</v>
      </c>
      <c r="E348" s="10" t="str">
        <v>Mexico</v>
      </c>
      <c r="F348" s="10">
        <v>23.739439999999998</v>
      </c>
      <c r="G348" s="10">
        <v>-99.160548000000006</v>
      </c>
      <c r="H348" s="10" t="str">
        <v>No</v>
      </c>
      <c r="I348" s="10" t="str">
        <v>Abstemious</v>
      </c>
      <c r="J348" s="10" t="str">
        <v>Public</v>
      </c>
      <c r="K348" s="10" t="str">
        <v>Single</v>
      </c>
      <c r="L348" s="10" t="str">
        <v>Independent</v>
      </c>
      <c r="M348" s="10">
        <v>21</v>
      </c>
      <c r="N348" s="10" t="str">
        <v>Student</v>
      </c>
      <c r="O348" s="10" t="str">
        <v>Medium</v>
      </c>
      <c r="P348" s="10">
        <v>135069</v>
      </c>
      <c r="Q348" s="10" t="str">
        <f>IFERROR(_xlfn.XLOOKUP('Final Table'!$P348,'Raw-restaurant_cuisines'!A:A,'Raw-restaurant_cuisines'!B:B),"not specified")</f>
        <v>Bar</v>
      </c>
      <c r="R348" s="10" t="str">
        <f>_xlfn.XLOOKUP($P348,'Raw-Restauarants'!$A:$A,'Raw-Restauarants'!B:B)</f>
        <v>Abondance Restaurante Bar</v>
      </c>
      <c r="S348" s="10" t="str">
        <f>_xlfn.XLOOKUP($P348,'Raw-Restauarants'!$A:$A,'Raw-Restauarants'!$C:$C)</f>
        <v>San Luis Potosi</v>
      </c>
      <c r="T348" s="10">
        <f>IFERROR(_xlfn.XLOOKUP(P348,'Table for cuisine count'!K:K,'Table for cuisine count'!L:L),"not specified")</f>
        <v>1</v>
      </c>
      <c r="U348" s="10" t="str" cm="1">
        <f t="array" ref="U348:Z348">_xlfn.XLOOKUP($P348,'Raw-Restauarants'!$A:$A,'Raw-Restauarants'!$I:$N)</f>
        <v>Wine &amp; Beer</v>
      </c>
      <c r="V348" s="10" t="str">
        <v>No</v>
      </c>
      <c r="W348" s="10" t="str">
        <v>Low</v>
      </c>
      <c r="X348" s="10" t="str">
        <v>No</v>
      </c>
      <c r="Y348" s="10" t="str">
        <v>Closed</v>
      </c>
      <c r="Z348" s="10" t="str">
        <v>Yes</v>
      </c>
      <c r="AA348" s="10">
        <v>0</v>
      </c>
      <c r="AB348" s="10">
        <v>1</v>
      </c>
      <c r="AC348" s="10">
        <v>0</v>
      </c>
      <c r="AD348" s="10" t="str" cm="1">
        <f t="array" ref="AD348">_xlfn.IFNA(_xlfn.IFS(AND(AA348=2,AB348=2,AC348=2),W348),"not_highest_rated")</f>
        <v>not_highest_rated</v>
      </c>
      <c r="AE348" s="64">
        <f t="shared" si="8"/>
        <v>2</v>
      </c>
    </row>
    <row r="349" spans="1:31" x14ac:dyDescent="0.25">
      <c r="A349" s="63" t="s">
        <v>155</v>
      </c>
      <c r="B349" s="10">
        <f>VLOOKUP(A349,'Table for cuisine count'!$E$2:$F$139,2)</f>
        <v>1</v>
      </c>
      <c r="C349" s="10" t="str" cm="1">
        <f t="array" ref="C349:O349">_xlfn.XLOOKUP($A349,'Raw-consumers'!$A:$A,'Raw-consumers'!B:N)</f>
        <v>San Luis Potosi</v>
      </c>
      <c r="D349" s="10" t="str">
        <v>San Luis Potosi</v>
      </c>
      <c r="E349" s="10" t="str">
        <v>Mexico</v>
      </c>
      <c r="F349" s="10">
        <v>22.156469000000001</v>
      </c>
      <c r="G349" s="10">
        <v>-100.98554</v>
      </c>
      <c r="H349" s="10" t="str">
        <v>No</v>
      </c>
      <c r="I349" s="10" t="str">
        <v>Social Drinker</v>
      </c>
      <c r="J349" s="10" t="str">
        <v>Public</v>
      </c>
      <c r="K349" s="10" t="str">
        <v>Married</v>
      </c>
      <c r="L349" s="10" t="str">
        <v>Kids</v>
      </c>
      <c r="M349" s="10">
        <v>25</v>
      </c>
      <c r="N349" s="10" t="str">
        <v>Student</v>
      </c>
      <c r="O349" s="10" t="str">
        <v>Medium</v>
      </c>
      <c r="P349" s="10">
        <v>135047</v>
      </c>
      <c r="Q349" s="10" t="str">
        <f>IFERROR(_xlfn.XLOOKUP('Final Table'!$P349,'Raw-restaurant_cuisines'!A:A,'Raw-restaurant_cuisines'!B:B),"not specified")</f>
        <v>not specified</v>
      </c>
      <c r="R349" s="10" t="str">
        <f>_xlfn.XLOOKUP($P349,'Raw-Restauarants'!$A:$A,'Raw-Restauarants'!B:B)</f>
        <v>Restaurante Casa De Las Flores</v>
      </c>
      <c r="S349" s="10" t="str">
        <f>_xlfn.XLOOKUP($P349,'Raw-Restauarants'!$A:$A,'Raw-Restauarants'!$C:$C)</f>
        <v>San Luis Potosi</v>
      </c>
      <c r="T349" s="10" t="str">
        <f>IFERROR(_xlfn.XLOOKUP(P349,'Table for cuisine count'!K:K,'Table for cuisine count'!L:L),"not specified")</f>
        <v>not specified</v>
      </c>
      <c r="U349" s="10" t="str" cm="1">
        <f t="array" ref="U349:Z349">_xlfn.XLOOKUP($P349,'Raw-Restauarants'!$A:$A,'Raw-Restauarants'!$I:$N)</f>
        <v>Wine &amp; Beer</v>
      </c>
      <c r="V349" s="10" t="str">
        <v>Smoking Section</v>
      </c>
      <c r="W349" s="10" t="str">
        <v>High</v>
      </c>
      <c r="X349" s="10" t="str">
        <v>No</v>
      </c>
      <c r="Y349" s="10" t="str">
        <v>Closed</v>
      </c>
      <c r="Z349" s="10" t="str">
        <v>Yes</v>
      </c>
      <c r="AA349" s="10">
        <v>2</v>
      </c>
      <c r="AB349" s="10">
        <v>2</v>
      </c>
      <c r="AC349" s="10">
        <v>2</v>
      </c>
      <c r="AD349" s="10" t="str" cm="1">
        <f t="array" ref="AD349">_xlfn.IFNA(_xlfn.IFS(AND(AA349=2,AB349=2,AC349=2),W349),"not_highest_rated")</f>
        <v>High</v>
      </c>
      <c r="AE349" s="64">
        <f t="shared" si="8"/>
        <v>2</v>
      </c>
    </row>
    <row r="350" spans="1:31" x14ac:dyDescent="0.25">
      <c r="A350" s="63" t="s">
        <v>155</v>
      </c>
      <c r="B350" s="10">
        <f>VLOOKUP(A350,'Table for cuisine count'!$E$2:$F$139,2)</f>
        <v>1</v>
      </c>
      <c r="C350" s="10" t="str" cm="1">
        <f t="array" ref="C350:O350">_xlfn.XLOOKUP($A350,'Raw-consumers'!$A:$A,'Raw-consumers'!B:N)</f>
        <v>San Luis Potosi</v>
      </c>
      <c r="D350" s="10" t="str">
        <v>San Luis Potosi</v>
      </c>
      <c r="E350" s="10" t="str">
        <v>Mexico</v>
      </c>
      <c r="F350" s="10">
        <v>22.156469000000001</v>
      </c>
      <c r="G350" s="10">
        <v>-100.98554</v>
      </c>
      <c r="H350" s="10" t="str">
        <v>No</v>
      </c>
      <c r="I350" s="10" t="str">
        <v>Social Drinker</v>
      </c>
      <c r="J350" s="10" t="str">
        <v>Public</v>
      </c>
      <c r="K350" s="10" t="str">
        <v>Married</v>
      </c>
      <c r="L350" s="10" t="str">
        <v>Kids</v>
      </c>
      <c r="M350" s="10">
        <v>25</v>
      </c>
      <c r="N350" s="10" t="str">
        <v>Student</v>
      </c>
      <c r="O350" s="10" t="str">
        <v>Medium</v>
      </c>
      <c r="P350" s="10">
        <v>135060</v>
      </c>
      <c r="Q350" s="10" t="str">
        <f>IFERROR(_xlfn.XLOOKUP('Final Table'!$P350,'Raw-restaurant_cuisines'!A:A,'Raw-restaurant_cuisines'!B:B),"not specified")</f>
        <v>Seafood</v>
      </c>
      <c r="R350" s="10" t="str">
        <f>_xlfn.XLOOKUP($P350,'Raw-Restauarants'!$A:$A,'Raw-Restauarants'!B:B)</f>
        <v>Restaurante Marisco Sam</v>
      </c>
      <c r="S350" s="10" t="str">
        <f>_xlfn.XLOOKUP($P350,'Raw-Restauarants'!$A:$A,'Raw-Restauarants'!$C:$C)</f>
        <v>San Luis Potosi</v>
      </c>
      <c r="T350" s="10">
        <f>IFERROR(_xlfn.XLOOKUP(P350,'Table for cuisine count'!K:K,'Table for cuisine count'!L:L),"not specified")</f>
        <v>1</v>
      </c>
      <c r="U350" s="10" t="str" cm="1">
        <f t="array" ref="U350:Z350">_xlfn.XLOOKUP($P350,'Raw-Restauarants'!$A:$A,'Raw-Restauarants'!$I:$N)</f>
        <v>None</v>
      </c>
      <c r="V350" s="10" t="str">
        <v>No</v>
      </c>
      <c r="W350" s="10" t="str">
        <v>Medium</v>
      </c>
      <c r="X350" s="10" t="str">
        <v>No</v>
      </c>
      <c r="Y350" s="10" t="str">
        <v>Closed</v>
      </c>
      <c r="Z350" s="10" t="str">
        <v>None</v>
      </c>
      <c r="AA350" s="10">
        <v>0</v>
      </c>
      <c r="AB350" s="10">
        <v>0</v>
      </c>
      <c r="AC350" s="10">
        <v>0</v>
      </c>
      <c r="AD350" s="10" t="str" cm="1">
        <f t="array" ref="AD350">_xlfn.IFNA(_xlfn.IFS(AND(AA350=2,AB350=2,AC350=2),W350),"not_highest_rated")</f>
        <v>not_highest_rated</v>
      </c>
      <c r="AE350" s="64">
        <f t="shared" si="8"/>
        <v>2</v>
      </c>
    </row>
    <row r="351" spans="1:31" x14ac:dyDescent="0.25">
      <c r="A351" s="63" t="s">
        <v>155</v>
      </c>
      <c r="B351" s="10">
        <f>VLOOKUP(A351,'Table for cuisine count'!$E$2:$F$139,2)</f>
        <v>1</v>
      </c>
      <c r="C351" s="10" t="str" cm="1">
        <f t="array" ref="C351:O351">_xlfn.XLOOKUP($A351,'Raw-consumers'!$A:$A,'Raw-consumers'!B:N)</f>
        <v>San Luis Potosi</v>
      </c>
      <c r="D351" s="10" t="str">
        <v>San Luis Potosi</v>
      </c>
      <c r="E351" s="10" t="str">
        <v>Mexico</v>
      </c>
      <c r="F351" s="10">
        <v>22.156469000000001</v>
      </c>
      <c r="G351" s="10">
        <v>-100.98554</v>
      </c>
      <c r="H351" s="10" t="str">
        <v>No</v>
      </c>
      <c r="I351" s="10" t="str">
        <v>Social Drinker</v>
      </c>
      <c r="J351" s="10" t="str">
        <v>Public</v>
      </c>
      <c r="K351" s="10" t="str">
        <v>Married</v>
      </c>
      <c r="L351" s="10" t="str">
        <v>Kids</v>
      </c>
      <c r="M351" s="10">
        <v>25</v>
      </c>
      <c r="N351" s="10" t="str">
        <v>Student</v>
      </c>
      <c r="O351" s="10" t="str">
        <v>Medium</v>
      </c>
      <c r="P351" s="10">
        <v>135038</v>
      </c>
      <c r="Q351" s="10" t="str">
        <f>IFERROR(_xlfn.XLOOKUP('Final Table'!$P351,'Raw-restaurant_cuisines'!A:A,'Raw-restaurant_cuisines'!B:B),"not specified")</f>
        <v>not specified</v>
      </c>
      <c r="R351" s="10" t="str">
        <f>_xlfn.XLOOKUP($P351,'Raw-Restauarants'!$A:$A,'Raw-Restauarants'!B:B)</f>
        <v>Restaurant La Chalita</v>
      </c>
      <c r="S351" s="10" t="str">
        <f>_xlfn.XLOOKUP($P351,'Raw-Restauarants'!$A:$A,'Raw-Restauarants'!$C:$C)</f>
        <v>San Luis Potosi</v>
      </c>
      <c r="T351" s="10" t="str">
        <f>IFERROR(_xlfn.XLOOKUP(P351,'Table for cuisine count'!K:K,'Table for cuisine count'!L:L),"not specified")</f>
        <v>not specified</v>
      </c>
      <c r="U351" s="10" t="str" cm="1">
        <f t="array" ref="U351:Z351">_xlfn.XLOOKUP($P351,'Raw-Restauarants'!$A:$A,'Raw-Restauarants'!$I:$N)</f>
        <v>None</v>
      </c>
      <c r="V351" s="10" t="str">
        <v>Smoking Section</v>
      </c>
      <c r="W351" s="10" t="str">
        <v>Medium</v>
      </c>
      <c r="X351" s="10" t="str">
        <v>No</v>
      </c>
      <c r="Y351" s="10" t="str">
        <v>Closed</v>
      </c>
      <c r="Z351" s="10" t="str">
        <v>None</v>
      </c>
      <c r="AA351" s="10">
        <v>2</v>
      </c>
      <c r="AB351" s="10">
        <v>2</v>
      </c>
      <c r="AC351" s="10">
        <v>2</v>
      </c>
      <c r="AD351" s="10" t="str" cm="1">
        <f t="array" ref="AD351">_xlfn.IFNA(_xlfn.IFS(AND(AA351=2,AB351=2,AC351=2),W351),"not_highest_rated")</f>
        <v>Medium</v>
      </c>
      <c r="AE351" s="64">
        <f t="shared" si="8"/>
        <v>2</v>
      </c>
    </row>
    <row r="352" spans="1:31" x14ac:dyDescent="0.25">
      <c r="A352" s="63" t="s">
        <v>155</v>
      </c>
      <c r="B352" s="10">
        <f>VLOOKUP(A352,'Table for cuisine count'!$E$2:$F$139,2)</f>
        <v>1</v>
      </c>
      <c r="C352" s="10" t="str" cm="1">
        <f t="array" ref="C352:O352">_xlfn.XLOOKUP($A352,'Raw-consumers'!$A:$A,'Raw-consumers'!B:N)</f>
        <v>San Luis Potosi</v>
      </c>
      <c r="D352" s="10" t="str">
        <v>San Luis Potosi</v>
      </c>
      <c r="E352" s="10" t="str">
        <v>Mexico</v>
      </c>
      <c r="F352" s="10">
        <v>22.156469000000001</v>
      </c>
      <c r="G352" s="10">
        <v>-100.98554</v>
      </c>
      <c r="H352" s="10" t="str">
        <v>No</v>
      </c>
      <c r="I352" s="10" t="str">
        <v>Social Drinker</v>
      </c>
      <c r="J352" s="10" t="str">
        <v>Public</v>
      </c>
      <c r="K352" s="10" t="str">
        <v>Married</v>
      </c>
      <c r="L352" s="10" t="str">
        <v>Kids</v>
      </c>
      <c r="M352" s="10">
        <v>25</v>
      </c>
      <c r="N352" s="10" t="str">
        <v>Student</v>
      </c>
      <c r="O352" s="10" t="str">
        <v>Medium</v>
      </c>
      <c r="P352" s="10">
        <v>135085</v>
      </c>
      <c r="Q352" s="10" t="str">
        <f>IFERROR(_xlfn.XLOOKUP('Final Table'!$P352,'Raw-restaurant_cuisines'!A:A,'Raw-restaurant_cuisines'!B:B),"not specified")</f>
        <v>Fast Food</v>
      </c>
      <c r="R352" s="10" t="str">
        <f>_xlfn.XLOOKUP($P352,'Raw-Restauarants'!$A:$A,'Raw-Restauarants'!B:B)</f>
        <v>Tortas Locas Hipocampo</v>
      </c>
      <c r="S352" s="10" t="str">
        <f>_xlfn.XLOOKUP($P352,'Raw-Restauarants'!$A:$A,'Raw-Restauarants'!$C:$C)</f>
        <v>San Luis Potosi</v>
      </c>
      <c r="T352" s="10">
        <f>IFERROR(_xlfn.XLOOKUP(P352,'Table for cuisine count'!K:K,'Table for cuisine count'!L:L),"not specified")</f>
        <v>1</v>
      </c>
      <c r="U352" s="10" t="str" cm="1">
        <f t="array" ref="U352:Z352">_xlfn.XLOOKUP($P352,'Raw-Restauarants'!$A:$A,'Raw-Restauarants'!$I:$N)</f>
        <v>None</v>
      </c>
      <c r="V352" s="10" t="str">
        <v>No</v>
      </c>
      <c r="W352" s="10" t="str">
        <v>Medium</v>
      </c>
      <c r="X352" s="10" t="str">
        <v>No</v>
      </c>
      <c r="Y352" s="10" t="str">
        <v>Closed</v>
      </c>
      <c r="Z352" s="10" t="str">
        <v>Public</v>
      </c>
      <c r="AA352" s="10">
        <v>2</v>
      </c>
      <c r="AB352" s="10">
        <v>2</v>
      </c>
      <c r="AC352" s="10">
        <v>2</v>
      </c>
      <c r="AD352" s="10" t="str" cm="1">
        <f t="array" ref="AD352">_xlfn.IFNA(_xlfn.IFS(AND(AA352=2,AB352=2,AC352=2),W352),"not_highest_rated")</f>
        <v>Medium</v>
      </c>
      <c r="AE352" s="64">
        <f t="shared" si="8"/>
        <v>2</v>
      </c>
    </row>
    <row r="353" spans="1:31" x14ac:dyDescent="0.25">
      <c r="A353" s="63" t="s">
        <v>155</v>
      </c>
      <c r="B353" s="10">
        <f>VLOOKUP(A353,'Table for cuisine count'!$E$2:$F$139,2)</f>
        <v>1</v>
      </c>
      <c r="C353" s="10" t="str" cm="1">
        <f t="array" ref="C353:O353">_xlfn.XLOOKUP($A353,'Raw-consumers'!$A:$A,'Raw-consumers'!B:N)</f>
        <v>San Luis Potosi</v>
      </c>
      <c r="D353" s="10" t="str">
        <v>San Luis Potosi</v>
      </c>
      <c r="E353" s="10" t="str">
        <v>Mexico</v>
      </c>
      <c r="F353" s="10">
        <v>22.156469000000001</v>
      </c>
      <c r="G353" s="10">
        <v>-100.98554</v>
      </c>
      <c r="H353" s="10" t="str">
        <v>No</v>
      </c>
      <c r="I353" s="10" t="str">
        <v>Social Drinker</v>
      </c>
      <c r="J353" s="10" t="str">
        <v>Public</v>
      </c>
      <c r="K353" s="10" t="str">
        <v>Married</v>
      </c>
      <c r="L353" s="10" t="str">
        <v>Kids</v>
      </c>
      <c r="M353" s="10">
        <v>25</v>
      </c>
      <c r="N353" s="10" t="str">
        <v>Student</v>
      </c>
      <c r="O353" s="10" t="str">
        <v>Medium</v>
      </c>
      <c r="P353" s="10">
        <v>135052</v>
      </c>
      <c r="Q353" s="10" t="str">
        <f>IFERROR(_xlfn.XLOOKUP('Final Table'!$P353,'Raw-restaurant_cuisines'!A:A,'Raw-restaurant_cuisines'!B:B),"not specified")</f>
        <v>Bar</v>
      </c>
      <c r="R353" s="10" t="str">
        <f>_xlfn.XLOOKUP($P353,'Raw-Restauarants'!$A:$A,'Raw-Restauarants'!B:B)</f>
        <v>La Cantina Restaurante</v>
      </c>
      <c r="S353" s="10" t="str">
        <f>_xlfn.XLOOKUP($P353,'Raw-Restauarants'!$A:$A,'Raw-Restauarants'!$C:$C)</f>
        <v>San Luis Potosi</v>
      </c>
      <c r="T353" s="10">
        <f>IFERROR(_xlfn.XLOOKUP(P353,'Table for cuisine count'!K:K,'Table for cuisine count'!L:L),"not specified")</f>
        <v>2</v>
      </c>
      <c r="U353" s="10" t="str" cm="1">
        <f t="array" ref="U353:Z353">_xlfn.XLOOKUP($P353,'Raw-Restauarants'!$A:$A,'Raw-Restauarants'!$I:$N)</f>
        <v>Full Bar</v>
      </c>
      <c r="V353" s="10" t="str">
        <v>No</v>
      </c>
      <c r="W353" s="10" t="str">
        <v>High</v>
      </c>
      <c r="X353" s="10" t="str">
        <v>No</v>
      </c>
      <c r="Y353" s="10" t="str">
        <v>Closed</v>
      </c>
      <c r="Z353" s="10" t="str">
        <v>None</v>
      </c>
      <c r="AA353" s="10">
        <v>2</v>
      </c>
      <c r="AB353" s="10">
        <v>2</v>
      </c>
      <c r="AC353" s="10">
        <v>2</v>
      </c>
      <c r="AD353" s="10" t="str" cm="1">
        <f t="array" ref="AD353">_xlfn.IFNA(_xlfn.IFS(AND(AA353=2,AB353=2,AC353=2),W353),"not_highest_rated")</f>
        <v>High</v>
      </c>
      <c r="AE353" s="64">
        <f t="shared" si="8"/>
        <v>2</v>
      </c>
    </row>
    <row r="354" spans="1:31" x14ac:dyDescent="0.25">
      <c r="A354" s="63" t="s">
        <v>155</v>
      </c>
      <c r="B354" s="10">
        <f>VLOOKUP(A354,'Table for cuisine count'!$E$2:$F$139,2)</f>
        <v>1</v>
      </c>
      <c r="C354" s="10" t="str" cm="1">
        <f t="array" ref="C354:O354">_xlfn.XLOOKUP($A354,'Raw-consumers'!$A:$A,'Raw-consumers'!B:N)</f>
        <v>San Luis Potosi</v>
      </c>
      <c r="D354" s="10" t="str">
        <v>San Luis Potosi</v>
      </c>
      <c r="E354" s="10" t="str">
        <v>Mexico</v>
      </c>
      <c r="F354" s="10">
        <v>22.156469000000001</v>
      </c>
      <c r="G354" s="10">
        <v>-100.98554</v>
      </c>
      <c r="H354" s="10" t="str">
        <v>No</v>
      </c>
      <c r="I354" s="10" t="str">
        <v>Social Drinker</v>
      </c>
      <c r="J354" s="10" t="str">
        <v>Public</v>
      </c>
      <c r="K354" s="10" t="str">
        <v>Married</v>
      </c>
      <c r="L354" s="10" t="str">
        <v>Kids</v>
      </c>
      <c r="M354" s="10">
        <v>25</v>
      </c>
      <c r="N354" s="10" t="str">
        <v>Student</v>
      </c>
      <c r="O354" s="10" t="str">
        <v>Medium</v>
      </c>
      <c r="P354" s="10">
        <v>135025</v>
      </c>
      <c r="Q354" s="10" t="str">
        <f>IFERROR(_xlfn.XLOOKUP('Final Table'!$P354,'Raw-restaurant_cuisines'!A:A,'Raw-restaurant_cuisines'!B:B),"not specified")</f>
        <v>Mexican</v>
      </c>
      <c r="R354" s="10" t="str">
        <f>_xlfn.XLOOKUP($P354,'Raw-Restauarants'!$A:$A,'Raw-Restauarants'!B:B)</f>
        <v>El Rincon De San Francisco</v>
      </c>
      <c r="S354" s="10" t="str">
        <f>_xlfn.XLOOKUP($P354,'Raw-Restauarants'!$A:$A,'Raw-Restauarants'!$C:$C)</f>
        <v>San Luis Potosi</v>
      </c>
      <c r="T354" s="10">
        <f>IFERROR(_xlfn.XLOOKUP(P354,'Table for cuisine count'!K:K,'Table for cuisine count'!L:L),"not specified")</f>
        <v>1</v>
      </c>
      <c r="U354" s="10" t="str" cm="1">
        <f t="array" ref="U354:Z354">_xlfn.XLOOKUP($P354,'Raw-Restauarants'!$A:$A,'Raw-Restauarants'!$I:$N)</f>
        <v>None</v>
      </c>
      <c r="V354" s="10" t="str">
        <v>No</v>
      </c>
      <c r="W354" s="10" t="str">
        <v>Medium</v>
      </c>
      <c r="X354" s="10" t="str">
        <v>No</v>
      </c>
      <c r="Y354" s="10" t="str">
        <v>Closed</v>
      </c>
      <c r="Z354" s="10" t="str">
        <v>None</v>
      </c>
      <c r="AA354" s="10">
        <v>2</v>
      </c>
      <c r="AB354" s="10">
        <v>2</v>
      </c>
      <c r="AC354" s="10">
        <v>2</v>
      </c>
      <c r="AD354" s="10" t="str" cm="1">
        <f t="array" ref="AD354">_xlfn.IFNA(_xlfn.IFS(AND(AA354=2,AB354=2,AC354=2),W354),"not_highest_rated")</f>
        <v>Medium</v>
      </c>
      <c r="AE354" s="64">
        <f t="shared" si="8"/>
        <v>2</v>
      </c>
    </row>
    <row r="355" spans="1:31" x14ac:dyDescent="0.25">
      <c r="A355" s="63" t="s">
        <v>155</v>
      </c>
      <c r="B355" s="10">
        <f>VLOOKUP(A355,'Table for cuisine count'!$E$2:$F$139,2)</f>
        <v>1</v>
      </c>
      <c r="C355" s="10" t="str" cm="1">
        <f t="array" ref="C355:O355">_xlfn.XLOOKUP($A355,'Raw-consumers'!$A:$A,'Raw-consumers'!B:N)</f>
        <v>San Luis Potosi</v>
      </c>
      <c r="D355" s="10" t="str">
        <v>San Luis Potosi</v>
      </c>
      <c r="E355" s="10" t="str">
        <v>Mexico</v>
      </c>
      <c r="F355" s="10">
        <v>22.156469000000001</v>
      </c>
      <c r="G355" s="10">
        <v>-100.98554</v>
      </c>
      <c r="H355" s="10" t="str">
        <v>No</v>
      </c>
      <c r="I355" s="10" t="str">
        <v>Social Drinker</v>
      </c>
      <c r="J355" s="10" t="str">
        <v>Public</v>
      </c>
      <c r="K355" s="10" t="str">
        <v>Married</v>
      </c>
      <c r="L355" s="10" t="str">
        <v>Kids</v>
      </c>
      <c r="M355" s="10">
        <v>25</v>
      </c>
      <c r="N355" s="10" t="str">
        <v>Student</v>
      </c>
      <c r="O355" s="10" t="str">
        <v>Medium</v>
      </c>
      <c r="P355" s="10">
        <v>135059</v>
      </c>
      <c r="Q355" s="10" t="str">
        <f>IFERROR(_xlfn.XLOOKUP('Final Table'!$P355,'Raw-restaurant_cuisines'!A:A,'Raw-restaurant_cuisines'!B:B),"not specified")</f>
        <v>Bar</v>
      </c>
      <c r="R355" s="10" t="str">
        <f>_xlfn.XLOOKUP($P355,'Raw-Restauarants'!$A:$A,'Raw-Restauarants'!B:B)</f>
        <v>Restaurant Bar Hacienda Los Martinez</v>
      </c>
      <c r="S355" s="10" t="str">
        <f>_xlfn.XLOOKUP($P355,'Raw-Restauarants'!$A:$A,'Raw-Restauarants'!$C:$C)</f>
        <v>San Luis Potosi</v>
      </c>
      <c r="T355" s="10">
        <f>IFERROR(_xlfn.XLOOKUP(P355,'Table for cuisine count'!K:K,'Table for cuisine count'!L:L),"not specified")</f>
        <v>1</v>
      </c>
      <c r="U355" s="10" t="str" cm="1">
        <f t="array" ref="U355:Z355">_xlfn.XLOOKUP($P355,'Raw-Restauarants'!$A:$A,'Raw-Restauarants'!$I:$N)</f>
        <v>Wine &amp; Beer</v>
      </c>
      <c r="V355" s="10" t="str">
        <v>Smoking Section</v>
      </c>
      <c r="W355" s="10" t="str">
        <v>Medium</v>
      </c>
      <c r="X355" s="10" t="str">
        <v>No</v>
      </c>
      <c r="Y355" s="10" t="str">
        <v>Closed</v>
      </c>
      <c r="Z355" s="10" t="str">
        <v>Yes</v>
      </c>
      <c r="AA355" s="10">
        <v>0</v>
      </c>
      <c r="AB355" s="10">
        <v>2</v>
      </c>
      <c r="AC355" s="10">
        <v>2</v>
      </c>
      <c r="AD355" s="10" t="str" cm="1">
        <f t="array" ref="AD355">_xlfn.IFNA(_xlfn.IFS(AND(AA355=2,AB355=2,AC355=2),W355),"not_highest_rated")</f>
        <v>not_highest_rated</v>
      </c>
      <c r="AE355" s="64">
        <f t="shared" si="8"/>
        <v>2</v>
      </c>
    </row>
    <row r="356" spans="1:31" x14ac:dyDescent="0.25">
      <c r="A356" s="63" t="s">
        <v>155</v>
      </c>
      <c r="B356" s="10">
        <f>VLOOKUP(A356,'Table for cuisine count'!$E$2:$F$139,2)</f>
        <v>1</v>
      </c>
      <c r="C356" s="10" t="str" cm="1">
        <f t="array" ref="C356:O356">_xlfn.XLOOKUP($A356,'Raw-consumers'!$A:$A,'Raw-consumers'!B:N)</f>
        <v>San Luis Potosi</v>
      </c>
      <c r="D356" s="10" t="str">
        <v>San Luis Potosi</v>
      </c>
      <c r="E356" s="10" t="str">
        <v>Mexico</v>
      </c>
      <c r="F356" s="10">
        <v>22.156469000000001</v>
      </c>
      <c r="G356" s="10">
        <v>-100.98554</v>
      </c>
      <c r="H356" s="10" t="str">
        <v>No</v>
      </c>
      <c r="I356" s="10" t="str">
        <v>Social Drinker</v>
      </c>
      <c r="J356" s="10" t="str">
        <v>Public</v>
      </c>
      <c r="K356" s="10" t="str">
        <v>Married</v>
      </c>
      <c r="L356" s="10" t="str">
        <v>Kids</v>
      </c>
      <c r="M356" s="10">
        <v>25</v>
      </c>
      <c r="N356" s="10" t="str">
        <v>Student</v>
      </c>
      <c r="O356" s="10" t="str">
        <v>Medium</v>
      </c>
      <c r="P356" s="10">
        <v>135027</v>
      </c>
      <c r="Q356" s="10" t="str">
        <f>IFERROR(_xlfn.XLOOKUP('Final Table'!$P356,'Raw-restaurant_cuisines'!A:A,'Raw-restaurant_cuisines'!B:B),"not specified")</f>
        <v>Mexican</v>
      </c>
      <c r="R356" s="10" t="str">
        <f>_xlfn.XLOOKUP($P356,'Raw-Restauarants'!$A:$A,'Raw-Restauarants'!B:B)</f>
        <v>Restaurant Orizatlan</v>
      </c>
      <c r="S356" s="10" t="str">
        <f>_xlfn.XLOOKUP($P356,'Raw-Restauarants'!$A:$A,'Raw-Restauarants'!$C:$C)</f>
        <v>San Luis Potosi</v>
      </c>
      <c r="T356" s="10">
        <f>IFERROR(_xlfn.XLOOKUP(P356,'Table for cuisine count'!K:K,'Table for cuisine count'!L:L),"not specified")</f>
        <v>1</v>
      </c>
      <c r="U356" s="10" t="str" cm="1">
        <f t="array" ref="U356:Z356">_xlfn.XLOOKUP($P356,'Raw-Restauarants'!$A:$A,'Raw-Restauarants'!$I:$N)</f>
        <v>Wine &amp; Beer</v>
      </c>
      <c r="V356" s="10" t="str">
        <v>No</v>
      </c>
      <c r="W356" s="10" t="str">
        <v>Medium</v>
      </c>
      <c r="X356" s="10" t="str">
        <v>No</v>
      </c>
      <c r="Y356" s="10" t="str">
        <v>Closed</v>
      </c>
      <c r="Z356" s="10" t="str">
        <v>None</v>
      </c>
      <c r="AA356" s="10">
        <v>0</v>
      </c>
      <c r="AB356" s="10">
        <v>2</v>
      </c>
      <c r="AC356" s="10">
        <v>2</v>
      </c>
      <c r="AD356" s="10" t="str" cm="1">
        <f t="array" ref="AD356">_xlfn.IFNA(_xlfn.IFS(AND(AA356=2,AB356=2,AC356=2),W356),"not_highest_rated")</f>
        <v>not_highest_rated</v>
      </c>
      <c r="AE356" s="64">
        <f t="shared" si="8"/>
        <v>2</v>
      </c>
    </row>
    <row r="357" spans="1:31" x14ac:dyDescent="0.25">
      <c r="A357" s="63" t="s">
        <v>155</v>
      </c>
      <c r="B357" s="10">
        <f>VLOOKUP(A357,'Table for cuisine count'!$E$2:$F$139,2)</f>
        <v>1</v>
      </c>
      <c r="C357" s="10" t="str" cm="1">
        <f t="array" ref="C357:O357">_xlfn.XLOOKUP($A357,'Raw-consumers'!$A:$A,'Raw-consumers'!B:N)</f>
        <v>San Luis Potosi</v>
      </c>
      <c r="D357" s="10" t="str">
        <v>San Luis Potosi</v>
      </c>
      <c r="E357" s="10" t="str">
        <v>Mexico</v>
      </c>
      <c r="F357" s="10">
        <v>22.156469000000001</v>
      </c>
      <c r="G357" s="10">
        <v>-100.98554</v>
      </c>
      <c r="H357" s="10" t="str">
        <v>No</v>
      </c>
      <c r="I357" s="10" t="str">
        <v>Social Drinker</v>
      </c>
      <c r="J357" s="10" t="str">
        <v>Public</v>
      </c>
      <c r="K357" s="10" t="str">
        <v>Married</v>
      </c>
      <c r="L357" s="10" t="str">
        <v>Kids</v>
      </c>
      <c r="M357" s="10">
        <v>25</v>
      </c>
      <c r="N357" s="10" t="str">
        <v>Student</v>
      </c>
      <c r="O357" s="10" t="str">
        <v>Medium</v>
      </c>
      <c r="P357" s="10">
        <v>132825</v>
      </c>
      <c r="Q357" s="10" t="str">
        <f>IFERROR(_xlfn.XLOOKUP('Final Table'!$P357,'Raw-restaurant_cuisines'!A:A,'Raw-restaurant_cuisines'!B:B),"not specified")</f>
        <v>Mexican</v>
      </c>
      <c r="R357" s="10" t="str">
        <f>_xlfn.XLOOKUP($P357,'Raw-Restauarants'!$A:$A,'Raw-Restauarants'!B:B)</f>
        <v>Puesto De Tacos</v>
      </c>
      <c r="S357" s="10" t="str">
        <f>_xlfn.XLOOKUP($P357,'Raw-Restauarants'!$A:$A,'Raw-Restauarants'!$C:$C)</f>
        <v>San Luis Potosi</v>
      </c>
      <c r="T357" s="10">
        <f>IFERROR(_xlfn.XLOOKUP(P357,'Table for cuisine count'!K:K,'Table for cuisine count'!L:L),"not specified")</f>
        <v>1</v>
      </c>
      <c r="U357" s="10" t="str" cm="1">
        <f t="array" ref="U357:Z357">_xlfn.XLOOKUP($P357,'Raw-Restauarants'!$A:$A,'Raw-Restauarants'!$I:$N)</f>
        <v>None</v>
      </c>
      <c r="V357" s="10" t="str">
        <v>No</v>
      </c>
      <c r="W357" s="10" t="str">
        <v>Low</v>
      </c>
      <c r="X357" s="10" t="str">
        <v>No</v>
      </c>
      <c r="Y357" s="10" t="str">
        <v>Open</v>
      </c>
      <c r="Z357" s="10" t="str">
        <v>None</v>
      </c>
      <c r="AA357" s="10">
        <v>2</v>
      </c>
      <c r="AB357" s="10">
        <v>2</v>
      </c>
      <c r="AC357" s="10">
        <v>2</v>
      </c>
      <c r="AD357" s="10" t="str" cm="1">
        <f t="array" ref="AD357">_xlfn.IFNA(_xlfn.IFS(AND(AA357=2,AB357=2,AC357=2),W357),"not_highest_rated")</f>
        <v>Low</v>
      </c>
      <c r="AE357" s="64">
        <f t="shared" si="8"/>
        <v>2</v>
      </c>
    </row>
    <row r="358" spans="1:31" x14ac:dyDescent="0.25">
      <c r="A358" s="63" t="s">
        <v>155</v>
      </c>
      <c r="B358" s="10">
        <f>VLOOKUP(A358,'Table for cuisine count'!$E$2:$F$139,2)</f>
        <v>1</v>
      </c>
      <c r="C358" s="10" t="str" cm="1">
        <f t="array" ref="C358:O358">_xlfn.XLOOKUP($A358,'Raw-consumers'!$A:$A,'Raw-consumers'!B:N)</f>
        <v>San Luis Potosi</v>
      </c>
      <c r="D358" s="10" t="str">
        <v>San Luis Potosi</v>
      </c>
      <c r="E358" s="10" t="str">
        <v>Mexico</v>
      </c>
      <c r="F358" s="10">
        <v>22.156469000000001</v>
      </c>
      <c r="G358" s="10">
        <v>-100.98554</v>
      </c>
      <c r="H358" s="10" t="str">
        <v>No</v>
      </c>
      <c r="I358" s="10" t="str">
        <v>Social Drinker</v>
      </c>
      <c r="J358" s="10" t="str">
        <v>Public</v>
      </c>
      <c r="K358" s="10" t="str">
        <v>Married</v>
      </c>
      <c r="L358" s="10" t="str">
        <v>Kids</v>
      </c>
      <c r="M358" s="10">
        <v>25</v>
      </c>
      <c r="N358" s="10" t="str">
        <v>Student</v>
      </c>
      <c r="O358" s="10" t="str">
        <v>Medium</v>
      </c>
      <c r="P358" s="10">
        <v>135030</v>
      </c>
      <c r="Q358" s="10" t="str">
        <f>IFERROR(_xlfn.XLOOKUP('Final Table'!$P358,'Raw-restaurant_cuisines'!A:A,'Raw-restaurant_cuisines'!B:B),"not specified")</f>
        <v>Coffee Shop</v>
      </c>
      <c r="R358" s="10" t="str">
        <f>_xlfn.XLOOKUP($P358,'Raw-Restauarants'!$A:$A,'Raw-Restauarants'!B:B)</f>
        <v>Preambulo Wifi Zone Cafe</v>
      </c>
      <c r="S358" s="10" t="str">
        <f>_xlfn.XLOOKUP($P358,'Raw-Restauarants'!$A:$A,'Raw-Restauarants'!$C:$C)</f>
        <v>San Luis Potosi</v>
      </c>
      <c r="T358" s="10">
        <f>IFERROR(_xlfn.XLOOKUP(P358,'Table for cuisine count'!K:K,'Table for cuisine count'!L:L),"not specified")</f>
        <v>2</v>
      </c>
      <c r="U358" s="10" t="str" cm="1">
        <f t="array" ref="U358:Z358">_xlfn.XLOOKUP($P358,'Raw-Restauarants'!$A:$A,'Raw-Restauarants'!$I:$N)</f>
        <v>None</v>
      </c>
      <c r="V358" s="10" t="str">
        <v>No</v>
      </c>
      <c r="W358" s="10" t="str">
        <v>Medium</v>
      </c>
      <c r="X358" s="10" t="str">
        <v>No</v>
      </c>
      <c r="Y358" s="10" t="str">
        <v>Closed</v>
      </c>
      <c r="Z358" s="10" t="str">
        <v>None</v>
      </c>
      <c r="AA358" s="10">
        <v>1</v>
      </c>
      <c r="AB358" s="10">
        <v>2</v>
      </c>
      <c r="AC358" s="10">
        <v>2</v>
      </c>
      <c r="AD358" s="10" t="str" cm="1">
        <f t="array" ref="AD358">_xlfn.IFNA(_xlfn.IFS(AND(AA358=2,AB358=2,AC358=2),W358),"not_highest_rated")</f>
        <v>not_highest_rated</v>
      </c>
      <c r="AE358" s="64">
        <f t="shared" si="8"/>
        <v>2</v>
      </c>
    </row>
    <row r="359" spans="1:31" x14ac:dyDescent="0.25">
      <c r="A359" s="63" t="s">
        <v>155</v>
      </c>
      <c r="B359" s="10">
        <f>VLOOKUP(A359,'Table for cuisine count'!$E$2:$F$139,2)</f>
        <v>1</v>
      </c>
      <c r="C359" s="10" t="str" cm="1">
        <f t="array" ref="C359:O359">_xlfn.XLOOKUP($A359,'Raw-consumers'!$A:$A,'Raw-consumers'!B:N)</f>
        <v>San Luis Potosi</v>
      </c>
      <c r="D359" s="10" t="str">
        <v>San Luis Potosi</v>
      </c>
      <c r="E359" s="10" t="str">
        <v>Mexico</v>
      </c>
      <c r="F359" s="10">
        <v>22.156469000000001</v>
      </c>
      <c r="G359" s="10">
        <v>-100.98554</v>
      </c>
      <c r="H359" s="10" t="str">
        <v>No</v>
      </c>
      <c r="I359" s="10" t="str">
        <v>Social Drinker</v>
      </c>
      <c r="J359" s="10" t="str">
        <v>Public</v>
      </c>
      <c r="K359" s="10" t="str">
        <v>Married</v>
      </c>
      <c r="L359" s="10" t="str">
        <v>Kids</v>
      </c>
      <c r="M359" s="10">
        <v>25</v>
      </c>
      <c r="N359" s="10" t="str">
        <v>Student</v>
      </c>
      <c r="O359" s="10" t="str">
        <v>Medium</v>
      </c>
      <c r="P359" s="10">
        <v>132834</v>
      </c>
      <c r="Q359" s="10" t="str">
        <f>IFERROR(_xlfn.XLOOKUP('Final Table'!$P359,'Raw-restaurant_cuisines'!A:A,'Raw-restaurant_cuisines'!B:B),"not specified")</f>
        <v>Mexican</v>
      </c>
      <c r="R359" s="10" t="str">
        <f>_xlfn.XLOOKUP($P359,'Raw-Restauarants'!$A:$A,'Raw-Restauarants'!B:B)</f>
        <v>Gorditas Doa Gloria</v>
      </c>
      <c r="S359" s="10" t="str">
        <f>_xlfn.XLOOKUP($P359,'Raw-Restauarants'!$A:$A,'Raw-Restauarants'!$C:$C)</f>
        <v>San Luis Potosi</v>
      </c>
      <c r="T359" s="10">
        <f>IFERROR(_xlfn.XLOOKUP(P359,'Table for cuisine count'!K:K,'Table for cuisine count'!L:L),"not specified")</f>
        <v>1</v>
      </c>
      <c r="U359" s="10" t="str" cm="1">
        <f t="array" ref="U359:Z359">_xlfn.XLOOKUP($P359,'Raw-Restauarants'!$A:$A,'Raw-Restauarants'!$I:$N)</f>
        <v>None</v>
      </c>
      <c r="V359" s="10" t="str">
        <v>No</v>
      </c>
      <c r="W359" s="10" t="str">
        <v>Low</v>
      </c>
      <c r="X359" s="10" t="str">
        <v>No</v>
      </c>
      <c r="Y359" s="10" t="str">
        <v>Closed</v>
      </c>
      <c r="Z359" s="10" t="str">
        <v>Public</v>
      </c>
      <c r="AA359" s="10">
        <v>2</v>
      </c>
      <c r="AB359" s="10">
        <v>2</v>
      </c>
      <c r="AC359" s="10">
        <v>2</v>
      </c>
      <c r="AD359" s="10" t="str" cm="1">
        <f t="array" ref="AD359">_xlfn.IFNA(_xlfn.IFS(AND(AA359=2,AB359=2,AC359=2),W359),"not_highest_rated")</f>
        <v>Low</v>
      </c>
      <c r="AE359" s="64">
        <f t="shared" si="8"/>
        <v>2</v>
      </c>
    </row>
    <row r="360" spans="1:31" x14ac:dyDescent="0.25">
      <c r="A360" s="63" t="s">
        <v>144</v>
      </c>
      <c r="B360" s="10">
        <f>VLOOKUP(A360,'Table for cuisine count'!$E$2:$F$139,2)</f>
        <v>1</v>
      </c>
      <c r="C360" s="10" t="str" cm="1">
        <f t="array" ref="C360:O360">_xlfn.XLOOKUP($A360,'Raw-consumers'!$A:$A,'Raw-consumers'!B:N)</f>
        <v>San Luis Potosi</v>
      </c>
      <c r="D360" s="10" t="str">
        <v>San Luis Potosi</v>
      </c>
      <c r="E360" s="10" t="str">
        <v>Mexico</v>
      </c>
      <c r="F360" s="10">
        <v>22.120018999999999</v>
      </c>
      <c r="G360" s="10">
        <v>-100.950991</v>
      </c>
      <c r="H360" s="10" t="str">
        <v>No</v>
      </c>
      <c r="I360" s="10" t="str">
        <v>Social Drinker</v>
      </c>
      <c r="J360" s="10" t="str">
        <v>Public</v>
      </c>
      <c r="K360" s="10" t="str">
        <v>Single</v>
      </c>
      <c r="L360" s="10" t="str">
        <v>Independent</v>
      </c>
      <c r="M360" s="10">
        <v>21</v>
      </c>
      <c r="N360" s="10" t="str">
        <v>Student</v>
      </c>
      <c r="O360" s="10" t="str">
        <v>Medium</v>
      </c>
      <c r="P360" s="10">
        <v>135057</v>
      </c>
      <c r="Q360" s="10" t="str">
        <f>IFERROR(_xlfn.XLOOKUP('Final Table'!$P360,'Raw-restaurant_cuisines'!A:A,'Raw-restaurant_cuisines'!B:B),"not specified")</f>
        <v>Bar</v>
      </c>
      <c r="R360" s="10" t="str">
        <f>_xlfn.XLOOKUP($P360,'Raw-Restauarants'!$A:$A,'Raw-Restauarants'!B:B)</f>
        <v>El Herradero Restaurante And Bar</v>
      </c>
      <c r="S360" s="10" t="str">
        <f>_xlfn.XLOOKUP($P360,'Raw-Restauarants'!$A:$A,'Raw-Restauarants'!$C:$C)</f>
        <v>San Luis Potosi</v>
      </c>
      <c r="T360" s="10">
        <f>IFERROR(_xlfn.XLOOKUP(P360,'Table for cuisine count'!K:K,'Table for cuisine count'!L:L),"not specified")</f>
        <v>1</v>
      </c>
      <c r="U360" s="10" t="str" cm="1">
        <f t="array" ref="U360:Z360">_xlfn.XLOOKUP($P360,'Raw-Restauarants'!$A:$A,'Raw-Restauarants'!$I:$N)</f>
        <v>Wine &amp; Beer</v>
      </c>
      <c r="V360" s="10" t="str">
        <v>Smoking Section</v>
      </c>
      <c r="W360" s="10" t="str">
        <v>Medium</v>
      </c>
      <c r="X360" s="10" t="str">
        <v>No</v>
      </c>
      <c r="Y360" s="10" t="str">
        <v>Closed</v>
      </c>
      <c r="Z360" s="10" t="str">
        <v>Yes</v>
      </c>
      <c r="AA360" s="10">
        <v>0</v>
      </c>
      <c r="AB360" s="10">
        <v>0</v>
      </c>
      <c r="AC360" s="10">
        <v>0</v>
      </c>
      <c r="AD360" s="10" t="str" cm="1">
        <f t="array" ref="AD360">_xlfn.IFNA(_xlfn.IFS(AND(AA360=2,AB360=2,AC360=2),W360),"not_highest_rated")</f>
        <v>not_highest_rated</v>
      </c>
      <c r="AE360" s="64">
        <f t="shared" si="8"/>
        <v>2</v>
      </c>
    </row>
    <row r="361" spans="1:31" x14ac:dyDescent="0.25">
      <c r="A361" s="63" t="s">
        <v>144</v>
      </c>
      <c r="B361" s="10">
        <f>VLOOKUP(A361,'Table for cuisine count'!$E$2:$F$139,2)</f>
        <v>1</v>
      </c>
      <c r="C361" s="10" t="str" cm="1">
        <f t="array" ref="C361:O361">_xlfn.XLOOKUP($A361,'Raw-consumers'!$A:$A,'Raw-consumers'!B:N)</f>
        <v>San Luis Potosi</v>
      </c>
      <c r="D361" s="10" t="str">
        <v>San Luis Potosi</v>
      </c>
      <c r="E361" s="10" t="str">
        <v>Mexico</v>
      </c>
      <c r="F361" s="10">
        <v>22.120018999999999</v>
      </c>
      <c r="G361" s="10">
        <v>-100.950991</v>
      </c>
      <c r="H361" s="10" t="str">
        <v>No</v>
      </c>
      <c r="I361" s="10" t="str">
        <v>Social Drinker</v>
      </c>
      <c r="J361" s="10" t="str">
        <v>Public</v>
      </c>
      <c r="K361" s="10" t="str">
        <v>Single</v>
      </c>
      <c r="L361" s="10" t="str">
        <v>Independent</v>
      </c>
      <c r="M361" s="10">
        <v>21</v>
      </c>
      <c r="N361" s="10" t="str">
        <v>Student</v>
      </c>
      <c r="O361" s="10" t="str">
        <v>Medium</v>
      </c>
      <c r="P361" s="10">
        <v>135069</v>
      </c>
      <c r="Q361" s="10" t="str">
        <f>IFERROR(_xlfn.XLOOKUP('Final Table'!$P361,'Raw-restaurant_cuisines'!A:A,'Raw-restaurant_cuisines'!B:B),"not specified")</f>
        <v>Bar</v>
      </c>
      <c r="R361" s="10" t="str">
        <f>_xlfn.XLOOKUP($P361,'Raw-Restauarants'!$A:$A,'Raw-Restauarants'!B:B)</f>
        <v>Abondance Restaurante Bar</v>
      </c>
      <c r="S361" s="10" t="str">
        <f>_xlfn.XLOOKUP($P361,'Raw-Restauarants'!$A:$A,'Raw-Restauarants'!$C:$C)</f>
        <v>San Luis Potosi</v>
      </c>
      <c r="T361" s="10">
        <f>IFERROR(_xlfn.XLOOKUP(P361,'Table for cuisine count'!K:K,'Table for cuisine count'!L:L),"not specified")</f>
        <v>1</v>
      </c>
      <c r="U361" s="10" t="str" cm="1">
        <f t="array" ref="U361:Z361">_xlfn.XLOOKUP($P361,'Raw-Restauarants'!$A:$A,'Raw-Restauarants'!$I:$N)</f>
        <v>Wine &amp; Beer</v>
      </c>
      <c r="V361" s="10" t="str">
        <v>No</v>
      </c>
      <c r="W361" s="10" t="str">
        <v>Low</v>
      </c>
      <c r="X361" s="10" t="str">
        <v>No</v>
      </c>
      <c r="Y361" s="10" t="str">
        <v>Closed</v>
      </c>
      <c r="Z361" s="10" t="str">
        <v>Yes</v>
      </c>
      <c r="AA361" s="10">
        <v>0</v>
      </c>
      <c r="AB361" s="10">
        <v>0</v>
      </c>
      <c r="AC361" s="10">
        <v>0</v>
      </c>
      <c r="AD361" s="10" t="str" cm="1">
        <f t="array" ref="AD361">_xlfn.IFNA(_xlfn.IFS(AND(AA361=2,AB361=2,AC361=2),W361),"not_highest_rated")</f>
        <v>not_highest_rated</v>
      </c>
      <c r="AE361" s="64">
        <f t="shared" si="8"/>
        <v>2</v>
      </c>
    </row>
    <row r="362" spans="1:31" x14ac:dyDescent="0.25">
      <c r="A362" s="63" t="s">
        <v>144</v>
      </c>
      <c r="B362" s="10">
        <f>VLOOKUP(A362,'Table for cuisine count'!$E$2:$F$139,2)</f>
        <v>1</v>
      </c>
      <c r="C362" s="10" t="str" cm="1">
        <f t="array" ref="C362:O362">_xlfn.XLOOKUP($A362,'Raw-consumers'!$A:$A,'Raw-consumers'!B:N)</f>
        <v>San Luis Potosi</v>
      </c>
      <c r="D362" s="10" t="str">
        <v>San Luis Potosi</v>
      </c>
      <c r="E362" s="10" t="str">
        <v>Mexico</v>
      </c>
      <c r="F362" s="10">
        <v>22.120018999999999</v>
      </c>
      <c r="G362" s="10">
        <v>-100.950991</v>
      </c>
      <c r="H362" s="10" t="str">
        <v>No</v>
      </c>
      <c r="I362" s="10" t="str">
        <v>Social Drinker</v>
      </c>
      <c r="J362" s="10" t="str">
        <v>Public</v>
      </c>
      <c r="K362" s="10" t="str">
        <v>Single</v>
      </c>
      <c r="L362" s="10" t="str">
        <v>Independent</v>
      </c>
      <c r="M362" s="10">
        <v>21</v>
      </c>
      <c r="N362" s="10" t="str">
        <v>Student</v>
      </c>
      <c r="O362" s="10" t="str">
        <v>Medium</v>
      </c>
      <c r="P362" s="10">
        <v>132830</v>
      </c>
      <c r="Q362" s="10" t="str">
        <f>IFERROR(_xlfn.XLOOKUP('Final Table'!$P362,'Raw-restaurant_cuisines'!A:A,'Raw-restaurant_cuisines'!B:B),"not specified")</f>
        <v>not specified</v>
      </c>
      <c r="R362" s="10" t="str">
        <f>_xlfn.XLOOKUP($P362,'Raw-Restauarants'!$A:$A,'Raw-Restauarants'!B:B)</f>
        <v>Rincon Huasteco</v>
      </c>
      <c r="S362" s="10" t="str">
        <f>_xlfn.XLOOKUP($P362,'Raw-Restauarants'!$A:$A,'Raw-Restauarants'!$C:$C)</f>
        <v>San Luis Potosi</v>
      </c>
      <c r="T362" s="10" t="str">
        <f>IFERROR(_xlfn.XLOOKUP(P362,'Table for cuisine count'!K:K,'Table for cuisine count'!L:L),"not specified")</f>
        <v>not specified</v>
      </c>
      <c r="U362" s="10" t="str" cm="1">
        <f t="array" ref="U362:Z362">_xlfn.XLOOKUP($P362,'Raw-Restauarants'!$A:$A,'Raw-Restauarants'!$I:$N)</f>
        <v>None</v>
      </c>
      <c r="V362" s="10" t="str">
        <v>No</v>
      </c>
      <c r="W362" s="10" t="str">
        <v>Low</v>
      </c>
      <c r="X362" s="10" t="str">
        <v>No</v>
      </c>
      <c r="Y362" s="10" t="str">
        <v>Closed</v>
      </c>
      <c r="Z362" s="10" t="str">
        <v>None</v>
      </c>
      <c r="AA362" s="10">
        <v>0</v>
      </c>
      <c r="AB362" s="10">
        <v>0</v>
      </c>
      <c r="AC362" s="10">
        <v>0</v>
      </c>
      <c r="AD362" s="10" t="str" cm="1">
        <f t="array" ref="AD362">_xlfn.IFNA(_xlfn.IFS(AND(AA362=2,AB362=2,AC362=2),W362),"not_highest_rated")</f>
        <v>not_highest_rated</v>
      </c>
      <c r="AE362" s="64">
        <f t="shared" si="8"/>
        <v>2</v>
      </c>
    </row>
    <row r="363" spans="1:31" x14ac:dyDescent="0.25">
      <c r="A363" s="63" t="s">
        <v>144</v>
      </c>
      <c r="B363" s="10">
        <f>VLOOKUP(A363,'Table for cuisine count'!$E$2:$F$139,2)</f>
        <v>1</v>
      </c>
      <c r="C363" s="10" t="str" cm="1">
        <f t="array" ref="C363:O363">_xlfn.XLOOKUP($A363,'Raw-consumers'!$A:$A,'Raw-consumers'!B:N)</f>
        <v>San Luis Potosi</v>
      </c>
      <c r="D363" s="10" t="str">
        <v>San Luis Potosi</v>
      </c>
      <c r="E363" s="10" t="str">
        <v>Mexico</v>
      </c>
      <c r="F363" s="10">
        <v>22.120018999999999</v>
      </c>
      <c r="G363" s="10">
        <v>-100.950991</v>
      </c>
      <c r="H363" s="10" t="str">
        <v>No</v>
      </c>
      <c r="I363" s="10" t="str">
        <v>Social Drinker</v>
      </c>
      <c r="J363" s="10" t="str">
        <v>Public</v>
      </c>
      <c r="K363" s="10" t="str">
        <v>Single</v>
      </c>
      <c r="L363" s="10" t="str">
        <v>Independent</v>
      </c>
      <c r="M363" s="10">
        <v>21</v>
      </c>
      <c r="N363" s="10" t="str">
        <v>Student</v>
      </c>
      <c r="O363" s="10" t="str">
        <v>Medium</v>
      </c>
      <c r="P363" s="10">
        <v>135040</v>
      </c>
      <c r="Q363" s="10" t="str">
        <f>IFERROR(_xlfn.XLOOKUP('Final Table'!$P363,'Raw-restaurant_cuisines'!A:A,'Raw-restaurant_cuisines'!B:B),"not specified")</f>
        <v>not specified</v>
      </c>
      <c r="R363" s="10" t="str">
        <f>_xlfn.XLOOKUP($P363,'Raw-Restauarants'!$A:$A,'Raw-Restauarants'!B:B)</f>
        <v>Restaurant Los Compadres</v>
      </c>
      <c r="S363" s="10" t="str">
        <f>_xlfn.XLOOKUP($P363,'Raw-Restauarants'!$A:$A,'Raw-Restauarants'!$C:$C)</f>
        <v>San Luis Potosi</v>
      </c>
      <c r="T363" s="10" t="str">
        <f>IFERROR(_xlfn.XLOOKUP(P363,'Table for cuisine count'!K:K,'Table for cuisine count'!L:L),"not specified")</f>
        <v>not specified</v>
      </c>
      <c r="U363" s="10" t="str" cm="1">
        <f t="array" ref="U363:Z363">_xlfn.XLOOKUP($P363,'Raw-Restauarants'!$A:$A,'Raw-Restauarants'!$I:$N)</f>
        <v>Wine &amp; Beer</v>
      </c>
      <c r="V363" s="10" t="str">
        <v>No</v>
      </c>
      <c r="W363" s="10" t="str">
        <v>High</v>
      </c>
      <c r="X363" s="10" t="str">
        <v>No</v>
      </c>
      <c r="Y363" s="10" t="str">
        <v>Closed</v>
      </c>
      <c r="Z363" s="10" t="str">
        <v>Yes</v>
      </c>
      <c r="AA363" s="10">
        <v>0</v>
      </c>
      <c r="AB363" s="10">
        <v>0</v>
      </c>
      <c r="AC363" s="10">
        <v>0</v>
      </c>
      <c r="AD363" s="10" t="str" cm="1">
        <f t="array" ref="AD363">_xlfn.IFNA(_xlfn.IFS(AND(AA363=2,AB363=2,AC363=2),W363),"not_highest_rated")</f>
        <v>not_highest_rated</v>
      </c>
      <c r="AE363" s="64">
        <f t="shared" si="8"/>
        <v>2</v>
      </c>
    </row>
    <row r="364" spans="1:31" x14ac:dyDescent="0.25">
      <c r="A364" s="63" t="s">
        <v>144</v>
      </c>
      <c r="B364" s="10">
        <f>VLOOKUP(A364,'Table for cuisine count'!$E$2:$F$139,2)</f>
        <v>1</v>
      </c>
      <c r="C364" s="10" t="str" cm="1">
        <f t="array" ref="C364:O364">_xlfn.XLOOKUP($A364,'Raw-consumers'!$A:$A,'Raw-consumers'!B:N)</f>
        <v>San Luis Potosi</v>
      </c>
      <c r="D364" s="10" t="str">
        <v>San Luis Potosi</v>
      </c>
      <c r="E364" s="10" t="str">
        <v>Mexico</v>
      </c>
      <c r="F364" s="10">
        <v>22.120018999999999</v>
      </c>
      <c r="G364" s="10">
        <v>-100.950991</v>
      </c>
      <c r="H364" s="10" t="str">
        <v>No</v>
      </c>
      <c r="I364" s="10" t="str">
        <v>Social Drinker</v>
      </c>
      <c r="J364" s="10" t="str">
        <v>Public</v>
      </c>
      <c r="K364" s="10" t="str">
        <v>Single</v>
      </c>
      <c r="L364" s="10" t="str">
        <v>Independent</v>
      </c>
      <c r="M364" s="10">
        <v>21</v>
      </c>
      <c r="N364" s="10" t="str">
        <v>Student</v>
      </c>
      <c r="O364" s="10" t="str">
        <v>Medium</v>
      </c>
      <c r="P364" s="10">
        <v>135033</v>
      </c>
      <c r="Q364" s="10" t="str">
        <f>IFERROR(_xlfn.XLOOKUP('Final Table'!$P364,'Raw-restaurant_cuisines'!A:A,'Raw-restaurant_cuisines'!B:B),"not specified")</f>
        <v>not specified</v>
      </c>
      <c r="R364" s="10" t="str">
        <f>_xlfn.XLOOKUP($P364,'Raw-Restauarants'!$A:$A,'Raw-Restauarants'!B:B)</f>
        <v>Restaurant El Muladar De Calzada</v>
      </c>
      <c r="S364" s="10" t="str">
        <f>_xlfn.XLOOKUP($P364,'Raw-Restauarants'!$A:$A,'Raw-Restauarants'!$C:$C)</f>
        <v>San Luis Potosi</v>
      </c>
      <c r="T364" s="10" t="str">
        <f>IFERROR(_xlfn.XLOOKUP(P364,'Table for cuisine count'!K:K,'Table for cuisine count'!L:L),"not specified")</f>
        <v>not specified</v>
      </c>
      <c r="U364" s="10" t="str" cm="1">
        <f t="array" ref="U364:Z364">_xlfn.XLOOKUP($P364,'Raw-Restauarants'!$A:$A,'Raw-Restauarants'!$I:$N)</f>
        <v>None</v>
      </c>
      <c r="V364" s="10" t="str">
        <v>Smoking Section</v>
      </c>
      <c r="W364" s="10" t="str">
        <v>Medium</v>
      </c>
      <c r="X364" s="10" t="str">
        <v>No</v>
      </c>
      <c r="Y364" s="10" t="str">
        <v>Closed</v>
      </c>
      <c r="Z364" s="10" t="str">
        <v>None</v>
      </c>
      <c r="AA364" s="10">
        <v>0</v>
      </c>
      <c r="AB364" s="10">
        <v>0</v>
      </c>
      <c r="AC364" s="10">
        <v>0</v>
      </c>
      <c r="AD364" s="10" t="str" cm="1">
        <f t="array" ref="AD364">_xlfn.IFNA(_xlfn.IFS(AND(AA364=2,AB364=2,AC364=2),W364),"not_highest_rated")</f>
        <v>not_highest_rated</v>
      </c>
      <c r="AE364" s="64">
        <f t="shared" si="8"/>
        <v>2</v>
      </c>
    </row>
    <row r="365" spans="1:31" x14ac:dyDescent="0.25">
      <c r="A365" s="63" t="s">
        <v>144</v>
      </c>
      <c r="B365" s="10">
        <f>VLOOKUP(A365,'Table for cuisine count'!$E$2:$F$139,2)</f>
        <v>1</v>
      </c>
      <c r="C365" s="10" t="str" cm="1">
        <f t="array" ref="C365:O365">_xlfn.XLOOKUP($A365,'Raw-consumers'!$A:$A,'Raw-consumers'!B:N)</f>
        <v>San Luis Potosi</v>
      </c>
      <c r="D365" s="10" t="str">
        <v>San Luis Potosi</v>
      </c>
      <c r="E365" s="10" t="str">
        <v>Mexico</v>
      </c>
      <c r="F365" s="10">
        <v>22.120018999999999</v>
      </c>
      <c r="G365" s="10">
        <v>-100.950991</v>
      </c>
      <c r="H365" s="10" t="str">
        <v>No</v>
      </c>
      <c r="I365" s="10" t="str">
        <v>Social Drinker</v>
      </c>
      <c r="J365" s="10" t="str">
        <v>Public</v>
      </c>
      <c r="K365" s="10" t="str">
        <v>Single</v>
      </c>
      <c r="L365" s="10" t="str">
        <v>Independent</v>
      </c>
      <c r="M365" s="10">
        <v>21</v>
      </c>
      <c r="N365" s="10" t="str">
        <v>Student</v>
      </c>
      <c r="O365" s="10" t="str">
        <v>Medium</v>
      </c>
      <c r="P365" s="10">
        <v>135054</v>
      </c>
      <c r="Q365" s="10" t="str">
        <f>IFERROR(_xlfn.XLOOKUP('Final Table'!$P365,'Raw-restaurant_cuisines'!A:A,'Raw-restaurant_cuisines'!B:B),"not specified")</f>
        <v>Seafood</v>
      </c>
      <c r="R365" s="10" t="str">
        <f>_xlfn.XLOOKUP($P365,'Raw-Restauarants'!$A:$A,'Raw-Restauarants'!B:B)</f>
        <v>Restaurante Y Pescaderia Tampico</v>
      </c>
      <c r="S365" s="10" t="str">
        <f>_xlfn.XLOOKUP($P365,'Raw-Restauarants'!$A:$A,'Raw-Restauarants'!$C:$C)</f>
        <v>San Luis Potosi</v>
      </c>
      <c r="T365" s="10">
        <f>IFERROR(_xlfn.XLOOKUP(P365,'Table for cuisine count'!K:K,'Table for cuisine count'!L:L),"not specified")</f>
        <v>1</v>
      </c>
      <c r="U365" s="10" t="str" cm="1">
        <f t="array" ref="U365:Z365">_xlfn.XLOOKUP($P365,'Raw-Restauarants'!$A:$A,'Raw-Restauarants'!$I:$N)</f>
        <v>None</v>
      </c>
      <c r="V365" s="10" t="str">
        <v>No</v>
      </c>
      <c r="W365" s="10" t="str">
        <v>High</v>
      </c>
      <c r="X365" s="10" t="str">
        <v>No</v>
      </c>
      <c r="Y365" s="10" t="str">
        <v>Closed</v>
      </c>
      <c r="Z365" s="10" t="str">
        <v>Yes</v>
      </c>
      <c r="AA365" s="10">
        <v>0</v>
      </c>
      <c r="AB365" s="10">
        <v>0</v>
      </c>
      <c r="AC365" s="10">
        <v>0</v>
      </c>
      <c r="AD365" s="10" t="str" cm="1">
        <f t="array" ref="AD365">_xlfn.IFNA(_xlfn.IFS(AND(AA365=2,AB365=2,AC365=2),W365),"not_highest_rated")</f>
        <v>not_highest_rated</v>
      </c>
      <c r="AE365" s="64">
        <f t="shared" si="8"/>
        <v>2</v>
      </c>
    </row>
    <row r="366" spans="1:31" x14ac:dyDescent="0.25">
      <c r="A366" s="63" t="s">
        <v>144</v>
      </c>
      <c r="B366" s="10">
        <f>VLOOKUP(A366,'Table for cuisine count'!$E$2:$F$139,2)</f>
        <v>1</v>
      </c>
      <c r="C366" s="10" t="str" cm="1">
        <f t="array" ref="C366:O366">_xlfn.XLOOKUP($A366,'Raw-consumers'!$A:$A,'Raw-consumers'!B:N)</f>
        <v>San Luis Potosi</v>
      </c>
      <c r="D366" s="10" t="str">
        <v>San Luis Potosi</v>
      </c>
      <c r="E366" s="10" t="str">
        <v>Mexico</v>
      </c>
      <c r="F366" s="10">
        <v>22.120018999999999</v>
      </c>
      <c r="G366" s="10">
        <v>-100.950991</v>
      </c>
      <c r="H366" s="10" t="str">
        <v>No</v>
      </c>
      <c r="I366" s="10" t="str">
        <v>Social Drinker</v>
      </c>
      <c r="J366" s="10" t="str">
        <v>Public</v>
      </c>
      <c r="K366" s="10" t="str">
        <v>Single</v>
      </c>
      <c r="L366" s="10" t="str">
        <v>Independent</v>
      </c>
      <c r="M366" s="10">
        <v>21</v>
      </c>
      <c r="N366" s="10" t="str">
        <v>Student</v>
      </c>
      <c r="O366" s="10" t="str">
        <v>Medium</v>
      </c>
      <c r="P366" s="10">
        <v>135039</v>
      </c>
      <c r="Q366" s="10" t="str">
        <f>IFERROR(_xlfn.XLOOKUP('Final Table'!$P366,'Raw-restaurant_cuisines'!A:A,'Raw-restaurant_cuisines'!B:B),"not specified")</f>
        <v>Seafood</v>
      </c>
      <c r="R366" s="10" t="str">
        <f>_xlfn.XLOOKUP($P366,'Raw-Restauarants'!$A:$A,'Raw-Restauarants'!B:B)</f>
        <v>Restaurant De Mariscos De Picon</v>
      </c>
      <c r="S366" s="10" t="str">
        <f>_xlfn.XLOOKUP($P366,'Raw-Restauarants'!$A:$A,'Raw-Restauarants'!$C:$C)</f>
        <v>San Luis Potosi</v>
      </c>
      <c r="T366" s="10">
        <f>IFERROR(_xlfn.XLOOKUP(P366,'Table for cuisine count'!K:K,'Table for cuisine count'!L:L),"not specified")</f>
        <v>1</v>
      </c>
      <c r="U366" s="10" t="str" cm="1">
        <f t="array" ref="U366:Z366">_xlfn.XLOOKUP($P366,'Raw-Restauarants'!$A:$A,'Raw-Restauarants'!$I:$N)</f>
        <v>None</v>
      </c>
      <c r="V366" s="10" t="str">
        <v>Smoking Section</v>
      </c>
      <c r="W366" s="10" t="str">
        <v>Low</v>
      </c>
      <c r="X366" s="10" t="str">
        <v>No</v>
      </c>
      <c r="Y366" s="10" t="str">
        <v>Closed</v>
      </c>
      <c r="Z366" s="10" t="str">
        <v>Yes</v>
      </c>
      <c r="AA366" s="10">
        <v>0</v>
      </c>
      <c r="AB366" s="10">
        <v>0</v>
      </c>
      <c r="AC366" s="10">
        <v>0</v>
      </c>
      <c r="AD366" s="10" t="str" cm="1">
        <f t="array" ref="AD366">_xlfn.IFNA(_xlfn.IFS(AND(AA366=2,AB366=2,AC366=2),W366),"not_highest_rated")</f>
        <v>not_highest_rated</v>
      </c>
      <c r="AE366" s="64">
        <f t="shared" si="8"/>
        <v>2</v>
      </c>
    </row>
    <row r="367" spans="1:31" x14ac:dyDescent="0.25">
      <c r="A367" s="63" t="s">
        <v>144</v>
      </c>
      <c r="B367" s="10">
        <f>VLOOKUP(A367,'Table for cuisine count'!$E$2:$F$139,2)</f>
        <v>1</v>
      </c>
      <c r="C367" s="10" t="str" cm="1">
        <f t="array" ref="C367:O367">_xlfn.XLOOKUP($A367,'Raw-consumers'!$A:$A,'Raw-consumers'!B:N)</f>
        <v>San Luis Potosi</v>
      </c>
      <c r="D367" s="10" t="str">
        <v>San Luis Potosi</v>
      </c>
      <c r="E367" s="10" t="str">
        <v>Mexico</v>
      </c>
      <c r="F367" s="10">
        <v>22.120018999999999</v>
      </c>
      <c r="G367" s="10">
        <v>-100.950991</v>
      </c>
      <c r="H367" s="10" t="str">
        <v>No</v>
      </c>
      <c r="I367" s="10" t="str">
        <v>Social Drinker</v>
      </c>
      <c r="J367" s="10" t="str">
        <v>Public</v>
      </c>
      <c r="K367" s="10" t="str">
        <v>Single</v>
      </c>
      <c r="L367" s="10" t="str">
        <v>Independent</v>
      </c>
      <c r="M367" s="10">
        <v>21</v>
      </c>
      <c r="N367" s="10" t="str">
        <v>Student</v>
      </c>
      <c r="O367" s="10" t="str">
        <v>Medium</v>
      </c>
      <c r="P367" s="10">
        <v>135052</v>
      </c>
      <c r="Q367" s="10" t="str">
        <f>IFERROR(_xlfn.XLOOKUP('Final Table'!$P367,'Raw-restaurant_cuisines'!A:A,'Raw-restaurant_cuisines'!B:B),"not specified")</f>
        <v>Bar</v>
      </c>
      <c r="R367" s="10" t="str">
        <f>_xlfn.XLOOKUP($P367,'Raw-Restauarants'!$A:$A,'Raw-Restauarants'!B:B)</f>
        <v>La Cantina Restaurante</v>
      </c>
      <c r="S367" s="10" t="str">
        <f>_xlfn.XLOOKUP($P367,'Raw-Restauarants'!$A:$A,'Raw-Restauarants'!$C:$C)</f>
        <v>San Luis Potosi</v>
      </c>
      <c r="T367" s="10">
        <f>IFERROR(_xlfn.XLOOKUP(P367,'Table for cuisine count'!K:K,'Table for cuisine count'!L:L),"not specified")</f>
        <v>2</v>
      </c>
      <c r="U367" s="10" t="str" cm="1">
        <f t="array" ref="U367:Z367">_xlfn.XLOOKUP($P367,'Raw-Restauarants'!$A:$A,'Raw-Restauarants'!$I:$N)</f>
        <v>Full Bar</v>
      </c>
      <c r="V367" s="10" t="str">
        <v>No</v>
      </c>
      <c r="W367" s="10" t="str">
        <v>High</v>
      </c>
      <c r="X367" s="10" t="str">
        <v>No</v>
      </c>
      <c r="Y367" s="10" t="str">
        <v>Closed</v>
      </c>
      <c r="Z367" s="10" t="str">
        <v>None</v>
      </c>
      <c r="AA367" s="10">
        <v>0</v>
      </c>
      <c r="AB367" s="10">
        <v>0</v>
      </c>
      <c r="AC367" s="10">
        <v>0</v>
      </c>
      <c r="AD367" s="10" t="str" cm="1">
        <f t="array" ref="AD367">_xlfn.IFNA(_xlfn.IFS(AND(AA367=2,AB367=2,AC367=2),W367),"not_highest_rated")</f>
        <v>not_highest_rated</v>
      </c>
      <c r="AE367" s="64">
        <f t="shared" si="8"/>
        <v>2</v>
      </c>
    </row>
    <row r="368" spans="1:31" x14ac:dyDescent="0.25">
      <c r="A368" s="63" t="s">
        <v>114</v>
      </c>
      <c r="B368" s="10">
        <f>VLOOKUP(A368,'Table for cuisine count'!$E$2:$F$139,2)</f>
        <v>1</v>
      </c>
      <c r="C368" s="10" t="str" cm="1">
        <f t="array" ref="C368:O368">_xlfn.XLOOKUP($A368,'Raw-consumers'!$A:$A,'Raw-consumers'!B:N)</f>
        <v>San Luis Potosi</v>
      </c>
      <c r="D368" s="10" t="str">
        <v>San Luis Potosi</v>
      </c>
      <c r="E368" s="10" t="str">
        <v>Mexico</v>
      </c>
      <c r="F368" s="10">
        <v>22.167574999999999</v>
      </c>
      <c r="G368" s="10">
        <v>-100.960364</v>
      </c>
      <c r="H368" s="10" t="str">
        <v>No</v>
      </c>
      <c r="I368" s="10" t="str">
        <v>Casual Drinker</v>
      </c>
      <c r="J368" s="10" t="str">
        <v>Car</v>
      </c>
      <c r="K368" s="10" t="str">
        <v>Single</v>
      </c>
      <c r="L368" s="10" t="str">
        <v>Independent</v>
      </c>
      <c r="M368" s="10">
        <v>21</v>
      </c>
      <c r="N368" s="10" t="str">
        <v>Student</v>
      </c>
      <c r="O368" s="10" t="str">
        <v>Medium</v>
      </c>
      <c r="P368" s="10">
        <v>135081</v>
      </c>
      <c r="Q368" s="10" t="str">
        <f>IFERROR(_xlfn.XLOOKUP('Final Table'!$P368,'Raw-restaurant_cuisines'!A:A,'Raw-restaurant_cuisines'!B:B),"not specified")</f>
        <v>not specified</v>
      </c>
      <c r="R368" s="10" t="str">
        <f>_xlfn.XLOOKUP($P368,'Raw-Restauarants'!$A:$A,'Raw-Restauarants'!B:B)</f>
        <v>El Club</v>
      </c>
      <c r="S368" s="10" t="str">
        <f>_xlfn.XLOOKUP($P368,'Raw-Restauarants'!$A:$A,'Raw-Restauarants'!$C:$C)</f>
        <v>San Luis Potosi</v>
      </c>
      <c r="T368" s="10" t="str">
        <f>IFERROR(_xlfn.XLOOKUP(P368,'Table for cuisine count'!K:K,'Table for cuisine count'!L:L),"not specified")</f>
        <v>not specified</v>
      </c>
      <c r="U368" s="10" t="str" cm="1">
        <f t="array" ref="U368:Z368">_xlfn.XLOOKUP($P368,'Raw-Restauarants'!$A:$A,'Raw-Restauarants'!$I:$N)</f>
        <v>None</v>
      </c>
      <c r="V368" s="10" t="str">
        <v>No</v>
      </c>
      <c r="W368" s="10" t="str">
        <v>Medium</v>
      </c>
      <c r="X368" s="10" t="str">
        <v>No</v>
      </c>
      <c r="Y368" s="10" t="str">
        <v>Closed</v>
      </c>
      <c r="Z368" s="10" t="str">
        <v>None</v>
      </c>
      <c r="AA368" s="10">
        <v>1</v>
      </c>
      <c r="AB368" s="10">
        <v>2</v>
      </c>
      <c r="AC368" s="10">
        <v>1</v>
      </c>
      <c r="AD368" s="10" t="str" cm="1">
        <f t="array" ref="AD368">_xlfn.IFNA(_xlfn.IFS(AND(AA368=2,AB368=2,AC368=2),W368),"not_highest_rated")</f>
        <v>not_highest_rated</v>
      </c>
      <c r="AE368" s="64">
        <f t="shared" si="8"/>
        <v>2</v>
      </c>
    </row>
    <row r="369" spans="1:31" x14ac:dyDescent="0.25">
      <c r="A369" s="63" t="s">
        <v>114</v>
      </c>
      <c r="B369" s="10">
        <f>VLOOKUP(A369,'Table for cuisine count'!$E$2:$F$139,2)</f>
        <v>1</v>
      </c>
      <c r="C369" s="10" t="str" cm="1">
        <f t="array" ref="C369:O369">_xlfn.XLOOKUP($A369,'Raw-consumers'!$A:$A,'Raw-consumers'!B:N)</f>
        <v>San Luis Potosi</v>
      </c>
      <c r="D369" s="10" t="str">
        <v>San Luis Potosi</v>
      </c>
      <c r="E369" s="10" t="str">
        <v>Mexico</v>
      </c>
      <c r="F369" s="10">
        <v>22.167574999999999</v>
      </c>
      <c r="G369" s="10">
        <v>-100.960364</v>
      </c>
      <c r="H369" s="10" t="str">
        <v>No</v>
      </c>
      <c r="I369" s="10" t="str">
        <v>Casual Drinker</v>
      </c>
      <c r="J369" s="10" t="str">
        <v>Car</v>
      </c>
      <c r="K369" s="10" t="str">
        <v>Single</v>
      </c>
      <c r="L369" s="10" t="str">
        <v>Independent</v>
      </c>
      <c r="M369" s="10">
        <v>21</v>
      </c>
      <c r="N369" s="10" t="str">
        <v>Student</v>
      </c>
      <c r="O369" s="10" t="str">
        <v>Medium</v>
      </c>
      <c r="P369" s="10">
        <v>135066</v>
      </c>
      <c r="Q369" s="10" t="str">
        <f>IFERROR(_xlfn.XLOOKUP('Final Table'!$P369,'Raw-restaurant_cuisines'!A:A,'Raw-restaurant_cuisines'!B:B),"not specified")</f>
        <v>not specified</v>
      </c>
      <c r="R369" s="10" t="str">
        <f>_xlfn.XLOOKUP($P369,'Raw-Restauarants'!$A:$A,'Raw-Restauarants'!B:B)</f>
        <v>Restaurante Guerra</v>
      </c>
      <c r="S369" s="10" t="str">
        <f>_xlfn.XLOOKUP($P369,'Raw-Restauarants'!$A:$A,'Raw-Restauarants'!$C:$C)</f>
        <v>San Luis Potosi</v>
      </c>
      <c r="T369" s="10" t="str">
        <f>IFERROR(_xlfn.XLOOKUP(P369,'Table for cuisine count'!K:K,'Table for cuisine count'!L:L),"not specified")</f>
        <v>not specified</v>
      </c>
      <c r="U369" s="10" t="str" cm="1">
        <f t="array" ref="U369:Z369">_xlfn.XLOOKUP($P369,'Raw-Restauarants'!$A:$A,'Raw-Restauarants'!$I:$N)</f>
        <v>Wine &amp; Beer</v>
      </c>
      <c r="V369" s="10" t="str">
        <v>Smoking Section</v>
      </c>
      <c r="W369" s="10" t="str">
        <v>High</v>
      </c>
      <c r="X369" s="10" t="str">
        <v>No</v>
      </c>
      <c r="Y369" s="10" t="str">
        <v>Closed</v>
      </c>
      <c r="Z369" s="10" t="str">
        <v>Yes</v>
      </c>
      <c r="AA369" s="10">
        <v>2</v>
      </c>
      <c r="AB369" s="10">
        <v>1</v>
      </c>
      <c r="AC369" s="10">
        <v>2</v>
      </c>
      <c r="AD369" s="10" t="str" cm="1">
        <f t="array" ref="AD369">_xlfn.IFNA(_xlfn.IFS(AND(AA369=2,AB369=2,AC369=2),W369),"not_highest_rated")</f>
        <v>not_highest_rated</v>
      </c>
      <c r="AE369" s="64">
        <f t="shared" si="8"/>
        <v>2</v>
      </c>
    </row>
    <row r="370" spans="1:31" x14ac:dyDescent="0.25">
      <c r="A370" s="63" t="s">
        <v>114</v>
      </c>
      <c r="B370" s="10">
        <f>VLOOKUP(A370,'Table for cuisine count'!$E$2:$F$139,2)</f>
        <v>1</v>
      </c>
      <c r="C370" s="10" t="str" cm="1">
        <f t="array" ref="C370:O370">_xlfn.XLOOKUP($A370,'Raw-consumers'!$A:$A,'Raw-consumers'!B:N)</f>
        <v>San Luis Potosi</v>
      </c>
      <c r="D370" s="10" t="str">
        <v>San Luis Potosi</v>
      </c>
      <c r="E370" s="10" t="str">
        <v>Mexico</v>
      </c>
      <c r="F370" s="10">
        <v>22.167574999999999</v>
      </c>
      <c r="G370" s="10">
        <v>-100.960364</v>
      </c>
      <c r="H370" s="10" t="str">
        <v>No</v>
      </c>
      <c r="I370" s="10" t="str">
        <v>Casual Drinker</v>
      </c>
      <c r="J370" s="10" t="str">
        <v>Car</v>
      </c>
      <c r="K370" s="10" t="str">
        <v>Single</v>
      </c>
      <c r="L370" s="10" t="str">
        <v>Independent</v>
      </c>
      <c r="M370" s="10">
        <v>21</v>
      </c>
      <c r="N370" s="10" t="str">
        <v>Student</v>
      </c>
      <c r="O370" s="10" t="str">
        <v>Medium</v>
      </c>
      <c r="P370" s="10">
        <v>135050</v>
      </c>
      <c r="Q370" s="10" t="str">
        <f>IFERROR(_xlfn.XLOOKUP('Final Table'!$P370,'Raw-restaurant_cuisines'!A:A,'Raw-restaurant_cuisines'!B:B),"not specified")</f>
        <v>not specified</v>
      </c>
      <c r="R370" s="10" t="str">
        <f>_xlfn.XLOOKUP($P370,'Raw-Restauarants'!$A:$A,'Raw-Restauarants'!B:B)</f>
        <v>Restaurante La Estrella De Dima</v>
      </c>
      <c r="S370" s="10" t="str">
        <f>_xlfn.XLOOKUP($P370,'Raw-Restauarants'!$A:$A,'Raw-Restauarants'!$C:$C)</f>
        <v>San Luis Potosi</v>
      </c>
      <c r="T370" s="10" t="str">
        <f>IFERROR(_xlfn.XLOOKUP(P370,'Table for cuisine count'!K:K,'Table for cuisine count'!L:L),"not specified")</f>
        <v>not specified</v>
      </c>
      <c r="U370" s="10" t="str" cm="1">
        <f t="array" ref="U370:Z370">_xlfn.XLOOKUP($P370,'Raw-Restauarants'!$A:$A,'Raw-Restauarants'!$I:$N)</f>
        <v>Wine &amp; Beer</v>
      </c>
      <c r="V370" s="10" t="str">
        <v>No</v>
      </c>
      <c r="W370" s="10" t="str">
        <v>High</v>
      </c>
      <c r="X370" s="10" t="str">
        <v>No</v>
      </c>
      <c r="Y370" s="10" t="str">
        <v>Closed</v>
      </c>
      <c r="Z370" s="10" t="str">
        <v>Yes</v>
      </c>
      <c r="AA370" s="10">
        <v>2</v>
      </c>
      <c r="AB370" s="10">
        <v>2</v>
      </c>
      <c r="AC370" s="10">
        <v>2</v>
      </c>
      <c r="AD370" s="10" t="str" cm="1">
        <f t="array" ref="AD370">_xlfn.IFNA(_xlfn.IFS(AND(AA370=2,AB370=2,AC370=2),W370),"not_highest_rated")</f>
        <v>High</v>
      </c>
      <c r="AE370" s="64">
        <f t="shared" si="8"/>
        <v>2</v>
      </c>
    </row>
    <row r="371" spans="1:31" x14ac:dyDescent="0.25">
      <c r="A371" s="63" t="s">
        <v>37</v>
      </c>
      <c r="B371" s="10">
        <f>VLOOKUP(A371,'Table for cuisine count'!$E$2:$F$139,2)</f>
        <v>1</v>
      </c>
      <c r="C371" s="10" t="str" cm="1">
        <f t="array" ref="C371:O371">_xlfn.XLOOKUP($A371,'Raw-consumers'!$A:$A,'Raw-consumers'!B:N)</f>
        <v>San Luis Potosi</v>
      </c>
      <c r="D371" s="10" t="str">
        <v>San Luis Potosi</v>
      </c>
      <c r="E371" s="10" t="str">
        <v>Mexico</v>
      </c>
      <c r="F371" s="10">
        <v>22.118463999999999</v>
      </c>
      <c r="G371" s="10">
        <v>-100.938256</v>
      </c>
      <c r="H371" s="10" t="str">
        <v>No</v>
      </c>
      <c r="I371" s="10" t="str">
        <v>Casual Drinker</v>
      </c>
      <c r="J371" s="10" t="str">
        <v>Public</v>
      </c>
      <c r="K371" s="10" t="str">
        <v>Single</v>
      </c>
      <c r="L371" s="10" t="str">
        <v>Independent</v>
      </c>
      <c r="M371" s="10">
        <v>23</v>
      </c>
      <c r="N371" s="10" t="str">
        <v>Student</v>
      </c>
      <c r="O371" s="10" t="str">
        <v>Low</v>
      </c>
      <c r="P371" s="10">
        <v>135108</v>
      </c>
      <c r="Q371" s="10" t="str">
        <f>IFERROR(_xlfn.XLOOKUP('Final Table'!$P371,'Raw-restaurant_cuisines'!A:A,'Raw-restaurant_cuisines'!B:B),"not specified")</f>
        <v>not specified</v>
      </c>
      <c r="R371" s="10" t="str">
        <f>_xlfn.XLOOKUP($P371,'Raw-Restauarants'!$A:$A,'Raw-Restauarants'!B:B)</f>
        <v>Potzocalli</v>
      </c>
      <c r="S371" s="10" t="str">
        <f>_xlfn.XLOOKUP($P371,'Raw-Restauarants'!$A:$A,'Raw-Restauarants'!$C:$C)</f>
        <v>San Luis Potosi</v>
      </c>
      <c r="T371" s="10" t="str">
        <f>IFERROR(_xlfn.XLOOKUP(P371,'Table for cuisine count'!K:K,'Table for cuisine count'!L:L),"not specified")</f>
        <v>not specified</v>
      </c>
      <c r="U371" s="10" t="str" cm="1">
        <f t="array" ref="U371:Z371">_xlfn.XLOOKUP($P371,'Raw-Restauarants'!$A:$A,'Raw-Restauarants'!$I:$N)</f>
        <v>None</v>
      </c>
      <c r="V371" s="10" t="str">
        <v>No</v>
      </c>
      <c r="W371" s="10" t="str">
        <v>Low</v>
      </c>
      <c r="X371" s="10" t="str">
        <v>No</v>
      </c>
      <c r="Y371" s="10" t="str">
        <v>Closed</v>
      </c>
      <c r="Z371" s="10" t="str">
        <v>None</v>
      </c>
      <c r="AA371" s="10">
        <v>1</v>
      </c>
      <c r="AB371" s="10">
        <v>1</v>
      </c>
      <c r="AC371" s="10">
        <v>1</v>
      </c>
      <c r="AD371" s="10" t="str" cm="1">
        <f t="array" ref="AD371">_xlfn.IFNA(_xlfn.IFS(AND(AA371=2,AB371=2,AC371=2),W371),"not_highest_rated")</f>
        <v>not_highest_rated</v>
      </c>
      <c r="AE371" s="64">
        <f t="shared" si="8"/>
        <v>1</v>
      </c>
    </row>
    <row r="372" spans="1:31" x14ac:dyDescent="0.25">
      <c r="A372" s="63" t="s">
        <v>114</v>
      </c>
      <c r="B372" s="10">
        <f>VLOOKUP(A372,'Table for cuisine count'!$E$2:$F$139,2)</f>
        <v>1</v>
      </c>
      <c r="C372" s="10" t="str" cm="1">
        <f t="array" ref="C372:O372">_xlfn.XLOOKUP($A372,'Raw-consumers'!$A:$A,'Raw-consumers'!B:N)</f>
        <v>San Luis Potosi</v>
      </c>
      <c r="D372" s="10" t="str">
        <v>San Luis Potosi</v>
      </c>
      <c r="E372" s="10" t="str">
        <v>Mexico</v>
      </c>
      <c r="F372" s="10">
        <v>22.167574999999999</v>
      </c>
      <c r="G372" s="10">
        <v>-100.960364</v>
      </c>
      <c r="H372" s="10" t="str">
        <v>No</v>
      </c>
      <c r="I372" s="10" t="str">
        <v>Casual Drinker</v>
      </c>
      <c r="J372" s="10" t="str">
        <v>Car</v>
      </c>
      <c r="K372" s="10" t="str">
        <v>Single</v>
      </c>
      <c r="L372" s="10" t="str">
        <v>Independent</v>
      </c>
      <c r="M372" s="10">
        <v>21</v>
      </c>
      <c r="N372" s="10" t="str">
        <v>Student</v>
      </c>
      <c r="O372" s="10" t="str">
        <v>Medium</v>
      </c>
      <c r="P372" s="10">
        <v>135076</v>
      </c>
      <c r="Q372" s="10" t="str">
        <f>IFERROR(_xlfn.XLOOKUP('Final Table'!$P372,'Raw-restaurant_cuisines'!A:A,'Raw-restaurant_cuisines'!B:B),"not specified")</f>
        <v>not specified</v>
      </c>
      <c r="R372" s="10" t="str">
        <f>_xlfn.XLOOKUP($P372,'Raw-Restauarants'!$A:$A,'Raw-Restauarants'!B:B)</f>
        <v>Restaurante Pueblo Bonito</v>
      </c>
      <c r="S372" s="10" t="str">
        <f>_xlfn.XLOOKUP($P372,'Raw-Restauarants'!$A:$A,'Raw-Restauarants'!$C:$C)</f>
        <v>San Luis Potosi</v>
      </c>
      <c r="T372" s="10" t="str">
        <f>IFERROR(_xlfn.XLOOKUP(P372,'Table for cuisine count'!K:K,'Table for cuisine count'!L:L),"not specified")</f>
        <v>not specified</v>
      </c>
      <c r="U372" s="10" t="str" cm="1">
        <f t="array" ref="U372:Z372">_xlfn.XLOOKUP($P372,'Raw-Restauarants'!$A:$A,'Raw-Restauarants'!$I:$N)</f>
        <v>Wine &amp; Beer</v>
      </c>
      <c r="V372" s="10" t="str">
        <v>No</v>
      </c>
      <c r="W372" s="10" t="str">
        <v>High</v>
      </c>
      <c r="X372" s="10" t="str">
        <v>No</v>
      </c>
      <c r="Y372" s="10" t="str">
        <v>Closed</v>
      </c>
      <c r="Z372" s="10" t="str">
        <v>Yes</v>
      </c>
      <c r="AA372" s="10">
        <v>2</v>
      </c>
      <c r="AB372" s="10">
        <v>2</v>
      </c>
      <c r="AC372" s="10">
        <v>0</v>
      </c>
      <c r="AD372" s="10" t="str" cm="1">
        <f t="array" ref="AD372">_xlfn.IFNA(_xlfn.IFS(AND(AA372=2,AB372=2,AC372=2),W372),"not_highest_rated")</f>
        <v>not_highest_rated</v>
      </c>
      <c r="AE372" s="64">
        <f t="shared" si="8"/>
        <v>2</v>
      </c>
    </row>
    <row r="373" spans="1:31" x14ac:dyDescent="0.25">
      <c r="A373" s="63" t="s">
        <v>37</v>
      </c>
      <c r="B373" s="10">
        <f>VLOOKUP(A373,'Table for cuisine count'!$E$2:$F$139,2)</f>
        <v>1</v>
      </c>
      <c r="C373" s="10" t="str" cm="1">
        <f t="array" ref="C373:O373">_xlfn.XLOOKUP($A373,'Raw-consumers'!$A:$A,'Raw-consumers'!B:N)</f>
        <v>San Luis Potosi</v>
      </c>
      <c r="D373" s="10" t="str">
        <v>San Luis Potosi</v>
      </c>
      <c r="E373" s="10" t="str">
        <v>Mexico</v>
      </c>
      <c r="F373" s="10">
        <v>22.118463999999999</v>
      </c>
      <c r="G373" s="10">
        <v>-100.938256</v>
      </c>
      <c r="H373" s="10" t="str">
        <v>No</v>
      </c>
      <c r="I373" s="10" t="str">
        <v>Casual Drinker</v>
      </c>
      <c r="J373" s="10" t="str">
        <v>Public</v>
      </c>
      <c r="K373" s="10" t="str">
        <v>Single</v>
      </c>
      <c r="L373" s="10" t="str">
        <v>Independent</v>
      </c>
      <c r="M373" s="10">
        <v>23</v>
      </c>
      <c r="N373" s="10" t="str">
        <v>Student</v>
      </c>
      <c r="O373" s="10" t="str">
        <v>Low</v>
      </c>
      <c r="P373" s="10">
        <v>135057</v>
      </c>
      <c r="Q373" s="10" t="str">
        <f>IFERROR(_xlfn.XLOOKUP('Final Table'!$P373,'Raw-restaurant_cuisines'!A:A,'Raw-restaurant_cuisines'!B:B),"not specified")</f>
        <v>Bar</v>
      </c>
      <c r="R373" s="10" t="str">
        <f>_xlfn.XLOOKUP($P373,'Raw-Restauarants'!$A:$A,'Raw-Restauarants'!B:B)</f>
        <v>El Herradero Restaurante And Bar</v>
      </c>
      <c r="S373" s="10" t="str">
        <f>_xlfn.XLOOKUP($P373,'Raw-Restauarants'!$A:$A,'Raw-Restauarants'!$C:$C)</f>
        <v>San Luis Potosi</v>
      </c>
      <c r="T373" s="10">
        <f>IFERROR(_xlfn.XLOOKUP(P373,'Table for cuisine count'!K:K,'Table for cuisine count'!L:L),"not specified")</f>
        <v>1</v>
      </c>
      <c r="U373" s="10" t="str" cm="1">
        <f t="array" ref="U373:Z373">_xlfn.XLOOKUP($P373,'Raw-Restauarants'!$A:$A,'Raw-Restauarants'!$I:$N)</f>
        <v>Wine &amp; Beer</v>
      </c>
      <c r="V373" s="10" t="str">
        <v>Smoking Section</v>
      </c>
      <c r="W373" s="10" t="str">
        <v>Medium</v>
      </c>
      <c r="X373" s="10" t="str">
        <v>No</v>
      </c>
      <c r="Y373" s="10" t="str">
        <v>Closed</v>
      </c>
      <c r="Z373" s="10" t="str">
        <v>Yes</v>
      </c>
      <c r="AA373" s="10">
        <v>1</v>
      </c>
      <c r="AB373" s="10">
        <v>1</v>
      </c>
      <c r="AC373" s="10">
        <v>2</v>
      </c>
      <c r="AD373" s="10" t="str" cm="1">
        <f t="array" ref="AD373">_xlfn.IFNA(_xlfn.IFS(AND(AA373=2,AB373=2,AC373=2),W373),"not_highest_rated")</f>
        <v>not_highest_rated</v>
      </c>
      <c r="AE373" s="64">
        <f t="shared" si="8"/>
        <v>1</v>
      </c>
    </row>
    <row r="374" spans="1:31" x14ac:dyDescent="0.25">
      <c r="A374" s="63" t="s">
        <v>114</v>
      </c>
      <c r="B374" s="10">
        <f>VLOOKUP(A374,'Table for cuisine count'!$E$2:$F$139,2)</f>
        <v>1</v>
      </c>
      <c r="C374" s="10" t="str" cm="1">
        <f t="array" ref="C374:O374">_xlfn.XLOOKUP($A374,'Raw-consumers'!$A:$A,'Raw-consumers'!B:N)</f>
        <v>San Luis Potosi</v>
      </c>
      <c r="D374" s="10" t="str">
        <v>San Luis Potosi</v>
      </c>
      <c r="E374" s="10" t="str">
        <v>Mexico</v>
      </c>
      <c r="F374" s="10">
        <v>22.167574999999999</v>
      </c>
      <c r="G374" s="10">
        <v>-100.960364</v>
      </c>
      <c r="H374" s="10" t="str">
        <v>No</v>
      </c>
      <c r="I374" s="10" t="str">
        <v>Casual Drinker</v>
      </c>
      <c r="J374" s="10" t="str">
        <v>Car</v>
      </c>
      <c r="K374" s="10" t="str">
        <v>Single</v>
      </c>
      <c r="L374" s="10" t="str">
        <v>Independent</v>
      </c>
      <c r="M374" s="10">
        <v>21</v>
      </c>
      <c r="N374" s="10" t="str">
        <v>Student</v>
      </c>
      <c r="O374" s="10" t="str">
        <v>Medium</v>
      </c>
      <c r="P374" s="10">
        <v>135032</v>
      </c>
      <c r="Q374" s="10" t="str">
        <f>IFERROR(_xlfn.XLOOKUP('Final Table'!$P374,'Raw-restaurant_cuisines'!A:A,'Raw-restaurant_cuisines'!B:B),"not specified")</f>
        <v>Cafeteria</v>
      </c>
      <c r="R374" s="10" t="str">
        <f>_xlfn.XLOOKUP($P374,'Raw-Restauarants'!$A:$A,'Raw-Restauarants'!B:B)</f>
        <v>Cafeteria Y Restaurant El Pacifico</v>
      </c>
      <c r="S374" s="10" t="str">
        <f>_xlfn.XLOOKUP($P374,'Raw-Restauarants'!$A:$A,'Raw-Restauarants'!$C:$C)</f>
        <v>San Luis Potosi</v>
      </c>
      <c r="T374" s="10">
        <f>IFERROR(_xlfn.XLOOKUP(P374,'Table for cuisine count'!K:K,'Table for cuisine count'!L:L),"not specified")</f>
        <v>2</v>
      </c>
      <c r="U374" s="10" t="str" cm="1">
        <f t="array" ref="U374:Z374">_xlfn.XLOOKUP($P374,'Raw-Restauarants'!$A:$A,'Raw-Restauarants'!$I:$N)</f>
        <v>Wine &amp; Beer</v>
      </c>
      <c r="V374" s="10" t="str">
        <v>Smoking Section</v>
      </c>
      <c r="W374" s="10" t="str">
        <v>Medium</v>
      </c>
      <c r="X374" s="10" t="str">
        <v>No</v>
      </c>
      <c r="Y374" s="10" t="str">
        <v>Closed</v>
      </c>
      <c r="Z374" s="10" t="str">
        <v>Public</v>
      </c>
      <c r="AA374" s="10">
        <v>1</v>
      </c>
      <c r="AB374" s="10">
        <v>1</v>
      </c>
      <c r="AC374" s="10">
        <v>1</v>
      </c>
      <c r="AD374" s="10" t="str" cm="1">
        <f t="array" ref="AD374">_xlfn.IFNA(_xlfn.IFS(AND(AA374=2,AB374=2,AC374=2),W374),"not_highest_rated")</f>
        <v>not_highest_rated</v>
      </c>
      <c r="AE374" s="64">
        <f t="shared" si="8"/>
        <v>2</v>
      </c>
    </row>
    <row r="375" spans="1:31" x14ac:dyDescent="0.25">
      <c r="A375" s="63" t="s">
        <v>114</v>
      </c>
      <c r="B375" s="10">
        <f>VLOOKUP(A375,'Table for cuisine count'!$E$2:$F$139,2)</f>
        <v>1</v>
      </c>
      <c r="C375" s="10" t="str" cm="1">
        <f t="array" ref="C375:O375">_xlfn.XLOOKUP($A375,'Raw-consumers'!$A:$A,'Raw-consumers'!B:N)</f>
        <v>San Luis Potosi</v>
      </c>
      <c r="D375" s="10" t="str">
        <v>San Luis Potosi</v>
      </c>
      <c r="E375" s="10" t="str">
        <v>Mexico</v>
      </c>
      <c r="F375" s="10">
        <v>22.167574999999999</v>
      </c>
      <c r="G375" s="10">
        <v>-100.960364</v>
      </c>
      <c r="H375" s="10" t="str">
        <v>No</v>
      </c>
      <c r="I375" s="10" t="str">
        <v>Casual Drinker</v>
      </c>
      <c r="J375" s="10" t="str">
        <v>Car</v>
      </c>
      <c r="K375" s="10" t="str">
        <v>Single</v>
      </c>
      <c r="L375" s="10" t="str">
        <v>Independent</v>
      </c>
      <c r="M375" s="10">
        <v>21</v>
      </c>
      <c r="N375" s="10" t="str">
        <v>Student</v>
      </c>
      <c r="O375" s="10" t="str">
        <v>Medium</v>
      </c>
      <c r="P375" s="10">
        <v>132834</v>
      </c>
      <c r="Q375" s="10" t="str">
        <f>IFERROR(_xlfn.XLOOKUP('Final Table'!$P375,'Raw-restaurant_cuisines'!A:A,'Raw-restaurant_cuisines'!B:B),"not specified")</f>
        <v>Mexican</v>
      </c>
      <c r="R375" s="10" t="str">
        <f>_xlfn.XLOOKUP($P375,'Raw-Restauarants'!$A:$A,'Raw-Restauarants'!B:B)</f>
        <v>Gorditas Doa Gloria</v>
      </c>
      <c r="S375" s="10" t="str">
        <f>_xlfn.XLOOKUP($P375,'Raw-Restauarants'!$A:$A,'Raw-Restauarants'!$C:$C)</f>
        <v>San Luis Potosi</v>
      </c>
      <c r="T375" s="10">
        <f>IFERROR(_xlfn.XLOOKUP(P375,'Table for cuisine count'!K:K,'Table for cuisine count'!L:L),"not specified")</f>
        <v>1</v>
      </c>
      <c r="U375" s="10" t="str" cm="1">
        <f t="array" ref="U375:Z375">_xlfn.XLOOKUP($P375,'Raw-Restauarants'!$A:$A,'Raw-Restauarants'!$I:$N)</f>
        <v>None</v>
      </c>
      <c r="V375" s="10" t="str">
        <v>No</v>
      </c>
      <c r="W375" s="10" t="str">
        <v>Low</v>
      </c>
      <c r="X375" s="10" t="str">
        <v>No</v>
      </c>
      <c r="Y375" s="10" t="str">
        <v>Closed</v>
      </c>
      <c r="Z375" s="10" t="str">
        <v>Public</v>
      </c>
      <c r="AA375" s="10">
        <v>1</v>
      </c>
      <c r="AB375" s="10">
        <v>2</v>
      </c>
      <c r="AC375" s="10">
        <v>1</v>
      </c>
      <c r="AD375" s="10" t="str" cm="1">
        <f t="array" ref="AD375">_xlfn.IFNA(_xlfn.IFS(AND(AA375=2,AB375=2,AC375=2),W375),"not_highest_rated")</f>
        <v>not_highest_rated</v>
      </c>
      <c r="AE375" s="64">
        <f t="shared" si="8"/>
        <v>2</v>
      </c>
    </row>
    <row r="376" spans="1:31" x14ac:dyDescent="0.25">
      <c r="A376" s="63" t="s">
        <v>114</v>
      </c>
      <c r="B376" s="10">
        <f>VLOOKUP(A376,'Table for cuisine count'!$E$2:$F$139,2)</f>
        <v>1</v>
      </c>
      <c r="C376" s="10" t="str" cm="1">
        <f t="array" ref="C376:O376">_xlfn.XLOOKUP($A376,'Raw-consumers'!$A:$A,'Raw-consumers'!B:N)</f>
        <v>San Luis Potosi</v>
      </c>
      <c r="D376" s="10" t="str">
        <v>San Luis Potosi</v>
      </c>
      <c r="E376" s="10" t="str">
        <v>Mexico</v>
      </c>
      <c r="F376" s="10">
        <v>22.167574999999999</v>
      </c>
      <c r="G376" s="10">
        <v>-100.960364</v>
      </c>
      <c r="H376" s="10" t="str">
        <v>No</v>
      </c>
      <c r="I376" s="10" t="str">
        <v>Casual Drinker</v>
      </c>
      <c r="J376" s="10" t="str">
        <v>Car</v>
      </c>
      <c r="K376" s="10" t="str">
        <v>Single</v>
      </c>
      <c r="L376" s="10" t="str">
        <v>Independent</v>
      </c>
      <c r="M376" s="10">
        <v>21</v>
      </c>
      <c r="N376" s="10" t="str">
        <v>Student</v>
      </c>
      <c r="O376" s="10" t="str">
        <v>Medium</v>
      </c>
      <c r="P376" s="10">
        <v>135057</v>
      </c>
      <c r="Q376" s="10" t="str">
        <f>IFERROR(_xlfn.XLOOKUP('Final Table'!$P376,'Raw-restaurant_cuisines'!A:A,'Raw-restaurant_cuisines'!B:B),"not specified")</f>
        <v>Bar</v>
      </c>
      <c r="R376" s="10" t="str">
        <f>_xlfn.XLOOKUP($P376,'Raw-Restauarants'!$A:$A,'Raw-Restauarants'!B:B)</f>
        <v>El Herradero Restaurante And Bar</v>
      </c>
      <c r="S376" s="10" t="str">
        <f>_xlfn.XLOOKUP($P376,'Raw-Restauarants'!$A:$A,'Raw-Restauarants'!$C:$C)</f>
        <v>San Luis Potosi</v>
      </c>
      <c r="T376" s="10">
        <f>IFERROR(_xlfn.XLOOKUP(P376,'Table for cuisine count'!K:K,'Table for cuisine count'!L:L),"not specified")</f>
        <v>1</v>
      </c>
      <c r="U376" s="10" t="str" cm="1">
        <f t="array" ref="U376:Z376">_xlfn.XLOOKUP($P376,'Raw-Restauarants'!$A:$A,'Raw-Restauarants'!$I:$N)</f>
        <v>Wine &amp; Beer</v>
      </c>
      <c r="V376" s="10" t="str">
        <v>Smoking Section</v>
      </c>
      <c r="W376" s="10" t="str">
        <v>Medium</v>
      </c>
      <c r="X376" s="10" t="str">
        <v>No</v>
      </c>
      <c r="Y376" s="10" t="str">
        <v>Closed</v>
      </c>
      <c r="Z376" s="10" t="str">
        <v>Yes</v>
      </c>
      <c r="AA376" s="10">
        <v>2</v>
      </c>
      <c r="AB376" s="10">
        <v>1</v>
      </c>
      <c r="AC376" s="10">
        <v>1</v>
      </c>
      <c r="AD376" s="10" t="str" cm="1">
        <f t="array" ref="AD376">_xlfn.IFNA(_xlfn.IFS(AND(AA376=2,AB376=2,AC376=2),W376),"not_highest_rated")</f>
        <v>not_highest_rated</v>
      </c>
      <c r="AE376" s="64">
        <f t="shared" si="8"/>
        <v>2</v>
      </c>
    </row>
    <row r="377" spans="1:31" x14ac:dyDescent="0.25">
      <c r="A377" s="63" t="s">
        <v>114</v>
      </c>
      <c r="B377" s="10">
        <f>VLOOKUP(A377,'Table for cuisine count'!$E$2:$F$139,2)</f>
        <v>1</v>
      </c>
      <c r="C377" s="10" t="str" cm="1">
        <f t="array" ref="C377:O377">_xlfn.XLOOKUP($A377,'Raw-consumers'!$A:$A,'Raw-consumers'!B:N)</f>
        <v>San Luis Potosi</v>
      </c>
      <c r="D377" s="10" t="str">
        <v>San Luis Potosi</v>
      </c>
      <c r="E377" s="10" t="str">
        <v>Mexico</v>
      </c>
      <c r="F377" s="10">
        <v>22.167574999999999</v>
      </c>
      <c r="G377" s="10">
        <v>-100.960364</v>
      </c>
      <c r="H377" s="10" t="str">
        <v>No</v>
      </c>
      <c r="I377" s="10" t="str">
        <v>Casual Drinker</v>
      </c>
      <c r="J377" s="10" t="str">
        <v>Car</v>
      </c>
      <c r="K377" s="10" t="str">
        <v>Single</v>
      </c>
      <c r="L377" s="10" t="str">
        <v>Independent</v>
      </c>
      <c r="M377" s="10">
        <v>21</v>
      </c>
      <c r="N377" s="10" t="str">
        <v>Student</v>
      </c>
      <c r="O377" s="10" t="str">
        <v>Medium</v>
      </c>
      <c r="P377" s="10">
        <v>132830</v>
      </c>
      <c r="Q377" s="10" t="str">
        <f>IFERROR(_xlfn.XLOOKUP('Final Table'!$P377,'Raw-restaurant_cuisines'!A:A,'Raw-restaurant_cuisines'!B:B),"not specified")</f>
        <v>not specified</v>
      </c>
      <c r="R377" s="10" t="str">
        <f>_xlfn.XLOOKUP($P377,'Raw-Restauarants'!$A:$A,'Raw-Restauarants'!B:B)</f>
        <v>Rincon Huasteco</v>
      </c>
      <c r="S377" s="10" t="str">
        <f>_xlfn.XLOOKUP($P377,'Raw-Restauarants'!$A:$A,'Raw-Restauarants'!$C:$C)</f>
        <v>San Luis Potosi</v>
      </c>
      <c r="T377" s="10" t="str">
        <f>IFERROR(_xlfn.XLOOKUP(P377,'Table for cuisine count'!K:K,'Table for cuisine count'!L:L),"not specified")</f>
        <v>not specified</v>
      </c>
      <c r="U377" s="10" t="str" cm="1">
        <f t="array" ref="U377:Z377">_xlfn.XLOOKUP($P377,'Raw-Restauarants'!$A:$A,'Raw-Restauarants'!$I:$N)</f>
        <v>None</v>
      </c>
      <c r="V377" s="10" t="str">
        <v>No</v>
      </c>
      <c r="W377" s="10" t="str">
        <v>Low</v>
      </c>
      <c r="X377" s="10" t="str">
        <v>No</v>
      </c>
      <c r="Y377" s="10" t="str">
        <v>Closed</v>
      </c>
      <c r="Z377" s="10" t="str">
        <v>None</v>
      </c>
      <c r="AA377" s="10">
        <v>1</v>
      </c>
      <c r="AB377" s="10">
        <v>1</v>
      </c>
      <c r="AC377" s="10">
        <v>1</v>
      </c>
      <c r="AD377" s="10" t="str" cm="1">
        <f t="array" ref="AD377">_xlfn.IFNA(_xlfn.IFS(AND(AA377=2,AB377=2,AC377=2),W377),"not_highest_rated")</f>
        <v>not_highest_rated</v>
      </c>
      <c r="AE377" s="64">
        <f t="shared" si="8"/>
        <v>2</v>
      </c>
    </row>
    <row r="378" spans="1:31" x14ac:dyDescent="0.25">
      <c r="A378" s="63" t="s">
        <v>114</v>
      </c>
      <c r="B378" s="10">
        <f>VLOOKUP(A378,'Table for cuisine count'!$E$2:$F$139,2)</f>
        <v>1</v>
      </c>
      <c r="C378" s="10" t="str" cm="1">
        <f t="array" ref="C378:O378">_xlfn.XLOOKUP($A378,'Raw-consumers'!$A:$A,'Raw-consumers'!B:N)</f>
        <v>San Luis Potosi</v>
      </c>
      <c r="D378" s="10" t="str">
        <v>San Luis Potosi</v>
      </c>
      <c r="E378" s="10" t="str">
        <v>Mexico</v>
      </c>
      <c r="F378" s="10">
        <v>22.167574999999999</v>
      </c>
      <c r="G378" s="10">
        <v>-100.960364</v>
      </c>
      <c r="H378" s="10" t="str">
        <v>No</v>
      </c>
      <c r="I378" s="10" t="str">
        <v>Casual Drinker</v>
      </c>
      <c r="J378" s="10" t="str">
        <v>Car</v>
      </c>
      <c r="K378" s="10" t="str">
        <v>Single</v>
      </c>
      <c r="L378" s="10" t="str">
        <v>Independent</v>
      </c>
      <c r="M378" s="10">
        <v>21</v>
      </c>
      <c r="N378" s="10" t="str">
        <v>Student</v>
      </c>
      <c r="O378" s="10" t="str">
        <v>Medium</v>
      </c>
      <c r="P378" s="10">
        <v>135062</v>
      </c>
      <c r="Q378" s="10" t="str">
        <f>IFERROR(_xlfn.XLOOKUP('Final Table'!$P378,'Raw-restaurant_cuisines'!A:A,'Raw-restaurant_cuisines'!B:B),"not specified")</f>
        <v>not specified</v>
      </c>
      <c r="R378" s="10" t="str">
        <f>_xlfn.XLOOKUP($P378,'Raw-Restauarants'!$A:$A,'Raw-Restauarants'!B:B)</f>
        <v>Restaurante El Cielo Potosino</v>
      </c>
      <c r="S378" s="10" t="str">
        <f>_xlfn.XLOOKUP($P378,'Raw-Restauarants'!$A:$A,'Raw-Restauarants'!$C:$C)</f>
        <v>San Luis Potosi</v>
      </c>
      <c r="T378" s="10" t="str">
        <f>IFERROR(_xlfn.XLOOKUP(P378,'Table for cuisine count'!K:K,'Table for cuisine count'!L:L),"not specified")</f>
        <v>not specified</v>
      </c>
      <c r="U378" s="10" t="str" cm="1">
        <f t="array" ref="U378:Z378">_xlfn.XLOOKUP($P378,'Raw-Restauarants'!$A:$A,'Raw-Restauarants'!$I:$N)</f>
        <v>None</v>
      </c>
      <c r="V378" s="10" t="str">
        <v>No</v>
      </c>
      <c r="W378" s="10" t="str">
        <v>Medium</v>
      </c>
      <c r="X378" s="10" t="str">
        <v>No</v>
      </c>
      <c r="Y378" s="10" t="str">
        <v>Closed</v>
      </c>
      <c r="Z378" s="10" t="str">
        <v>Yes</v>
      </c>
      <c r="AA378" s="10">
        <v>1</v>
      </c>
      <c r="AB378" s="10">
        <v>0</v>
      </c>
      <c r="AC378" s="10">
        <v>1</v>
      </c>
      <c r="AD378" s="10" t="str" cm="1">
        <f t="array" ref="AD378">_xlfn.IFNA(_xlfn.IFS(AND(AA378=2,AB378=2,AC378=2),W378),"not_highest_rated")</f>
        <v>not_highest_rated</v>
      </c>
      <c r="AE378" s="64">
        <f t="shared" si="8"/>
        <v>2</v>
      </c>
    </row>
    <row r="379" spans="1:31" x14ac:dyDescent="0.25">
      <c r="A379" s="63" t="s">
        <v>114</v>
      </c>
      <c r="B379" s="10">
        <f>VLOOKUP(A379,'Table for cuisine count'!$E$2:$F$139,2)</f>
        <v>1</v>
      </c>
      <c r="C379" s="10" t="str" cm="1">
        <f t="array" ref="C379:O379">_xlfn.XLOOKUP($A379,'Raw-consumers'!$A:$A,'Raw-consumers'!B:N)</f>
        <v>San Luis Potosi</v>
      </c>
      <c r="D379" s="10" t="str">
        <v>San Luis Potosi</v>
      </c>
      <c r="E379" s="10" t="str">
        <v>Mexico</v>
      </c>
      <c r="F379" s="10">
        <v>22.167574999999999</v>
      </c>
      <c r="G379" s="10">
        <v>-100.960364</v>
      </c>
      <c r="H379" s="10" t="str">
        <v>No</v>
      </c>
      <c r="I379" s="10" t="str">
        <v>Casual Drinker</v>
      </c>
      <c r="J379" s="10" t="str">
        <v>Car</v>
      </c>
      <c r="K379" s="10" t="str">
        <v>Single</v>
      </c>
      <c r="L379" s="10" t="str">
        <v>Independent</v>
      </c>
      <c r="M379" s="10">
        <v>21</v>
      </c>
      <c r="N379" s="10" t="str">
        <v>Student</v>
      </c>
      <c r="O379" s="10" t="str">
        <v>Medium</v>
      </c>
      <c r="P379" s="10">
        <v>135039</v>
      </c>
      <c r="Q379" s="10" t="str">
        <f>IFERROR(_xlfn.XLOOKUP('Final Table'!$P379,'Raw-restaurant_cuisines'!A:A,'Raw-restaurant_cuisines'!B:B),"not specified")</f>
        <v>Seafood</v>
      </c>
      <c r="R379" s="10" t="str">
        <f>_xlfn.XLOOKUP($P379,'Raw-Restauarants'!$A:$A,'Raw-Restauarants'!B:B)</f>
        <v>Restaurant De Mariscos De Picon</v>
      </c>
      <c r="S379" s="10" t="str">
        <f>_xlfn.XLOOKUP($P379,'Raw-Restauarants'!$A:$A,'Raw-Restauarants'!$C:$C)</f>
        <v>San Luis Potosi</v>
      </c>
      <c r="T379" s="10">
        <f>IFERROR(_xlfn.XLOOKUP(P379,'Table for cuisine count'!K:K,'Table for cuisine count'!L:L),"not specified")</f>
        <v>1</v>
      </c>
      <c r="U379" s="10" t="str" cm="1">
        <f t="array" ref="U379:Z379">_xlfn.XLOOKUP($P379,'Raw-Restauarants'!$A:$A,'Raw-Restauarants'!$I:$N)</f>
        <v>None</v>
      </c>
      <c r="V379" s="10" t="str">
        <v>Smoking Section</v>
      </c>
      <c r="W379" s="10" t="str">
        <v>Low</v>
      </c>
      <c r="X379" s="10" t="str">
        <v>No</v>
      </c>
      <c r="Y379" s="10" t="str">
        <v>Closed</v>
      </c>
      <c r="Z379" s="10" t="str">
        <v>Yes</v>
      </c>
      <c r="AA379" s="10">
        <v>2</v>
      </c>
      <c r="AB379" s="10">
        <v>2</v>
      </c>
      <c r="AC379" s="10">
        <v>0</v>
      </c>
      <c r="AD379" s="10" t="str" cm="1">
        <f t="array" ref="AD379">_xlfn.IFNA(_xlfn.IFS(AND(AA379=2,AB379=2,AC379=2),W379),"not_highest_rated")</f>
        <v>not_highest_rated</v>
      </c>
      <c r="AE379" s="64">
        <f t="shared" si="8"/>
        <v>2</v>
      </c>
    </row>
    <row r="380" spans="1:31" x14ac:dyDescent="0.25">
      <c r="A380" s="63" t="s">
        <v>114</v>
      </c>
      <c r="B380" s="10">
        <f>VLOOKUP(A380,'Table for cuisine count'!$E$2:$F$139,2)</f>
        <v>1</v>
      </c>
      <c r="C380" s="10" t="str" cm="1">
        <f t="array" ref="C380:O380">_xlfn.XLOOKUP($A380,'Raw-consumers'!$A:$A,'Raw-consumers'!B:N)</f>
        <v>San Luis Potosi</v>
      </c>
      <c r="D380" s="10" t="str">
        <v>San Luis Potosi</v>
      </c>
      <c r="E380" s="10" t="str">
        <v>Mexico</v>
      </c>
      <c r="F380" s="10">
        <v>22.167574999999999</v>
      </c>
      <c r="G380" s="10">
        <v>-100.960364</v>
      </c>
      <c r="H380" s="10" t="str">
        <v>No</v>
      </c>
      <c r="I380" s="10" t="str">
        <v>Casual Drinker</v>
      </c>
      <c r="J380" s="10" t="str">
        <v>Car</v>
      </c>
      <c r="K380" s="10" t="str">
        <v>Single</v>
      </c>
      <c r="L380" s="10" t="str">
        <v>Independent</v>
      </c>
      <c r="M380" s="10">
        <v>21</v>
      </c>
      <c r="N380" s="10" t="str">
        <v>Student</v>
      </c>
      <c r="O380" s="10" t="str">
        <v>Medium</v>
      </c>
      <c r="P380" s="10">
        <v>135051</v>
      </c>
      <c r="Q380" s="10" t="str">
        <f>IFERROR(_xlfn.XLOOKUP('Final Table'!$P380,'Raw-restaurant_cuisines'!A:A,'Raw-restaurant_cuisines'!B:B),"not specified")</f>
        <v>not specified</v>
      </c>
      <c r="R380" s="10" t="str">
        <f>_xlfn.XLOOKUP($P380,'Raw-Restauarants'!$A:$A,'Raw-Restauarants'!B:B)</f>
        <v>Restaurante Versalles</v>
      </c>
      <c r="S380" s="10" t="str">
        <f>_xlfn.XLOOKUP($P380,'Raw-Restauarants'!$A:$A,'Raw-Restauarants'!$C:$C)</f>
        <v>San Luis Potosi</v>
      </c>
      <c r="T380" s="10" t="str">
        <f>IFERROR(_xlfn.XLOOKUP(P380,'Table for cuisine count'!K:K,'Table for cuisine count'!L:L),"not specified")</f>
        <v>not specified</v>
      </c>
      <c r="U380" s="10" t="str" cm="1">
        <f t="array" ref="U380:Z380">_xlfn.XLOOKUP($P380,'Raw-Restauarants'!$A:$A,'Raw-Restauarants'!$I:$N)</f>
        <v>None</v>
      </c>
      <c r="V380" s="10" t="str">
        <v>Smoking Section</v>
      </c>
      <c r="W380" s="10" t="str">
        <v>Low</v>
      </c>
      <c r="X380" s="10" t="str">
        <v>No</v>
      </c>
      <c r="Y380" s="10" t="str">
        <v>Closed</v>
      </c>
      <c r="Z380" s="10" t="str">
        <v>None</v>
      </c>
      <c r="AA380" s="10">
        <v>1</v>
      </c>
      <c r="AB380" s="10">
        <v>1</v>
      </c>
      <c r="AC380" s="10">
        <v>1</v>
      </c>
      <c r="AD380" s="10" t="str" cm="1">
        <f t="array" ref="AD380">_xlfn.IFNA(_xlfn.IFS(AND(AA380=2,AB380=2,AC380=2),W380),"not_highest_rated")</f>
        <v>not_highest_rated</v>
      </c>
      <c r="AE380" s="64">
        <f t="shared" si="8"/>
        <v>2</v>
      </c>
    </row>
    <row r="381" spans="1:31" x14ac:dyDescent="0.25">
      <c r="A381" s="63" t="s">
        <v>114</v>
      </c>
      <c r="B381" s="10">
        <f>VLOOKUP(A381,'Table for cuisine count'!$E$2:$F$139,2)</f>
        <v>1</v>
      </c>
      <c r="C381" s="10" t="str" cm="1">
        <f t="array" ref="C381:O381">_xlfn.XLOOKUP($A381,'Raw-consumers'!$A:$A,'Raw-consumers'!B:N)</f>
        <v>San Luis Potosi</v>
      </c>
      <c r="D381" s="10" t="str">
        <v>San Luis Potosi</v>
      </c>
      <c r="E381" s="10" t="str">
        <v>Mexico</v>
      </c>
      <c r="F381" s="10">
        <v>22.167574999999999</v>
      </c>
      <c r="G381" s="10">
        <v>-100.960364</v>
      </c>
      <c r="H381" s="10" t="str">
        <v>No</v>
      </c>
      <c r="I381" s="10" t="str">
        <v>Casual Drinker</v>
      </c>
      <c r="J381" s="10" t="str">
        <v>Car</v>
      </c>
      <c r="K381" s="10" t="str">
        <v>Single</v>
      </c>
      <c r="L381" s="10" t="str">
        <v>Independent</v>
      </c>
      <c r="M381" s="10">
        <v>21</v>
      </c>
      <c r="N381" s="10" t="str">
        <v>Student</v>
      </c>
      <c r="O381" s="10" t="str">
        <v>Medium</v>
      </c>
      <c r="P381" s="10">
        <v>135041</v>
      </c>
      <c r="Q381" s="10" t="str">
        <f>IFERROR(_xlfn.XLOOKUP('Final Table'!$P381,'Raw-restaurant_cuisines'!A:A,'Raw-restaurant_cuisines'!B:B),"not specified")</f>
        <v>Bar</v>
      </c>
      <c r="R381" s="10" t="str">
        <f>_xlfn.XLOOKUP($P381,'Raw-Restauarants'!$A:$A,'Raw-Restauarants'!B:B)</f>
        <v>Luna Cafe</v>
      </c>
      <c r="S381" s="10" t="str">
        <f>_xlfn.XLOOKUP($P381,'Raw-Restauarants'!$A:$A,'Raw-Restauarants'!$C:$C)</f>
        <v>San Luis Potosi</v>
      </c>
      <c r="T381" s="10">
        <f>IFERROR(_xlfn.XLOOKUP(P381,'Table for cuisine count'!K:K,'Table for cuisine count'!L:L),"not specified")</f>
        <v>2</v>
      </c>
      <c r="U381" s="10" t="str" cm="1">
        <f t="array" ref="U381:Z381">_xlfn.XLOOKUP($P381,'Raw-Restauarants'!$A:$A,'Raw-Restauarants'!$I:$N)</f>
        <v>Wine &amp; Beer</v>
      </c>
      <c r="V381" s="10" t="str">
        <v>No</v>
      </c>
      <c r="W381" s="10" t="str">
        <v>Medium</v>
      </c>
      <c r="X381" s="10" t="str">
        <v>No</v>
      </c>
      <c r="Y381" s="10" t="str">
        <v>Closed</v>
      </c>
      <c r="Z381" s="10" t="str">
        <v>None</v>
      </c>
      <c r="AA381" s="10">
        <v>1</v>
      </c>
      <c r="AB381" s="10">
        <v>1</v>
      </c>
      <c r="AC381" s="10">
        <v>0</v>
      </c>
      <c r="AD381" s="10" t="str" cm="1">
        <f t="array" ref="AD381">_xlfn.IFNA(_xlfn.IFS(AND(AA381=2,AB381=2,AC381=2),W381),"not_highest_rated")</f>
        <v>not_highest_rated</v>
      </c>
      <c r="AE381" s="64">
        <f t="shared" si="8"/>
        <v>2</v>
      </c>
    </row>
    <row r="382" spans="1:31" x14ac:dyDescent="0.25">
      <c r="A382" s="63" t="s">
        <v>154</v>
      </c>
      <c r="B382" s="10">
        <f>VLOOKUP(A382,'Table for cuisine count'!$E$2:$F$139,2)</f>
        <v>1</v>
      </c>
      <c r="C382" s="10" t="str" cm="1">
        <f t="array" ref="C382:O382">_xlfn.XLOOKUP($A382,'Raw-consumers'!$A:$A,'Raw-consumers'!B:N)</f>
        <v>San Luis Potosi</v>
      </c>
      <c r="D382" s="10" t="str">
        <v>San Luis Potosi</v>
      </c>
      <c r="E382" s="10" t="str">
        <v>Mexico</v>
      </c>
      <c r="F382" s="10">
        <v>22.138127000000001</v>
      </c>
      <c r="G382" s="10">
        <v>-100.920512</v>
      </c>
      <c r="H382" s="10" t="str">
        <v>Yes</v>
      </c>
      <c r="I382" s="10" t="str">
        <v>Social Drinker</v>
      </c>
      <c r="J382" s="10" t="str">
        <v>Public</v>
      </c>
      <c r="K382" s="10" t="str">
        <v>Single</v>
      </c>
      <c r="L382" s="10" t="str">
        <v>Independent</v>
      </c>
      <c r="M382" s="10">
        <v>22</v>
      </c>
      <c r="N382" s="10" t="str">
        <v>Student</v>
      </c>
      <c r="O382" s="10" t="str">
        <v>Low</v>
      </c>
      <c r="P382" s="10">
        <v>135057</v>
      </c>
      <c r="Q382" s="10" t="str">
        <f>IFERROR(_xlfn.XLOOKUP('Final Table'!$P382,'Raw-restaurant_cuisines'!A:A,'Raw-restaurant_cuisines'!B:B),"not specified")</f>
        <v>Bar</v>
      </c>
      <c r="R382" s="10" t="str">
        <f>_xlfn.XLOOKUP($P382,'Raw-Restauarants'!$A:$A,'Raw-Restauarants'!B:B)</f>
        <v>El Herradero Restaurante And Bar</v>
      </c>
      <c r="S382" s="10" t="str">
        <f>_xlfn.XLOOKUP($P382,'Raw-Restauarants'!$A:$A,'Raw-Restauarants'!$C:$C)</f>
        <v>San Luis Potosi</v>
      </c>
      <c r="T382" s="10">
        <f>IFERROR(_xlfn.XLOOKUP(P382,'Table for cuisine count'!K:K,'Table for cuisine count'!L:L),"not specified")</f>
        <v>1</v>
      </c>
      <c r="U382" s="10" t="str" cm="1">
        <f t="array" ref="U382:Z382">_xlfn.XLOOKUP($P382,'Raw-Restauarants'!$A:$A,'Raw-Restauarants'!$I:$N)</f>
        <v>Wine &amp; Beer</v>
      </c>
      <c r="V382" s="10" t="str">
        <v>Smoking Section</v>
      </c>
      <c r="W382" s="10" t="str">
        <v>Medium</v>
      </c>
      <c r="X382" s="10" t="str">
        <v>No</v>
      </c>
      <c r="Y382" s="10" t="str">
        <v>Closed</v>
      </c>
      <c r="Z382" s="10" t="str">
        <v>Yes</v>
      </c>
      <c r="AA382" s="10">
        <v>2</v>
      </c>
      <c r="AB382" s="10">
        <v>2</v>
      </c>
      <c r="AC382" s="10">
        <v>2</v>
      </c>
      <c r="AD382" s="10" t="str" cm="1">
        <f t="array" ref="AD382">_xlfn.IFNA(_xlfn.IFS(AND(AA382=2,AB382=2,AC382=2),W382),"not_highest_rated")</f>
        <v>Medium</v>
      </c>
      <c r="AE382" s="64">
        <f t="shared" si="8"/>
        <v>1</v>
      </c>
    </row>
    <row r="383" spans="1:31" x14ac:dyDescent="0.25">
      <c r="A383" s="63" t="s">
        <v>154</v>
      </c>
      <c r="B383" s="10">
        <f>VLOOKUP(A383,'Table for cuisine count'!$E$2:$F$139,2)</f>
        <v>1</v>
      </c>
      <c r="C383" s="10" t="str" cm="1">
        <f t="array" ref="C383:O383">_xlfn.XLOOKUP($A383,'Raw-consumers'!$A:$A,'Raw-consumers'!B:N)</f>
        <v>San Luis Potosi</v>
      </c>
      <c r="D383" s="10" t="str">
        <v>San Luis Potosi</v>
      </c>
      <c r="E383" s="10" t="str">
        <v>Mexico</v>
      </c>
      <c r="F383" s="10">
        <v>22.138127000000001</v>
      </c>
      <c r="G383" s="10">
        <v>-100.920512</v>
      </c>
      <c r="H383" s="10" t="str">
        <v>Yes</v>
      </c>
      <c r="I383" s="10" t="str">
        <v>Social Drinker</v>
      </c>
      <c r="J383" s="10" t="str">
        <v>Public</v>
      </c>
      <c r="K383" s="10" t="str">
        <v>Single</v>
      </c>
      <c r="L383" s="10" t="str">
        <v>Independent</v>
      </c>
      <c r="M383" s="10">
        <v>22</v>
      </c>
      <c r="N383" s="10" t="str">
        <v>Student</v>
      </c>
      <c r="O383" s="10" t="str">
        <v>Low</v>
      </c>
      <c r="P383" s="10">
        <v>135082</v>
      </c>
      <c r="Q383" s="10" t="str">
        <f>IFERROR(_xlfn.XLOOKUP('Final Table'!$P383,'Raw-restaurant_cuisines'!A:A,'Raw-restaurant_cuisines'!B:B),"not specified")</f>
        <v>not specified</v>
      </c>
      <c r="R383" s="10" t="str">
        <f>_xlfn.XLOOKUP($P383,'Raw-Restauarants'!$A:$A,'Raw-Restauarants'!B:B)</f>
        <v>La Estrella De Dimas</v>
      </c>
      <c r="S383" s="10" t="str">
        <f>_xlfn.XLOOKUP($P383,'Raw-Restauarants'!$A:$A,'Raw-Restauarants'!$C:$C)</f>
        <v>San Luis Potosi</v>
      </c>
      <c r="T383" s="10" t="str">
        <f>IFERROR(_xlfn.XLOOKUP(P383,'Table for cuisine count'!K:K,'Table for cuisine count'!L:L),"not specified")</f>
        <v>not specified</v>
      </c>
      <c r="U383" s="10" t="str" cm="1">
        <f t="array" ref="U383:Z383">_xlfn.XLOOKUP($P383,'Raw-Restauarants'!$A:$A,'Raw-Restauarants'!$I:$N)</f>
        <v>None</v>
      </c>
      <c r="V383" s="10" t="str">
        <v>No</v>
      </c>
      <c r="W383" s="10" t="str">
        <v>Medium</v>
      </c>
      <c r="X383" s="10" t="str">
        <v>No</v>
      </c>
      <c r="Y383" s="10" t="str">
        <v>Closed</v>
      </c>
      <c r="Z383" s="10" t="str">
        <v>None</v>
      </c>
      <c r="AA383" s="10">
        <v>2</v>
      </c>
      <c r="AB383" s="10">
        <v>2</v>
      </c>
      <c r="AC383" s="10">
        <v>2</v>
      </c>
      <c r="AD383" s="10" t="str" cm="1">
        <f t="array" ref="AD383">_xlfn.IFNA(_xlfn.IFS(AND(AA383=2,AB383=2,AC383=2),W383),"not_highest_rated")</f>
        <v>Medium</v>
      </c>
      <c r="AE383" s="64">
        <f t="shared" si="8"/>
        <v>1</v>
      </c>
    </row>
    <row r="384" spans="1:31" x14ac:dyDescent="0.25">
      <c r="A384" s="63" t="s">
        <v>154</v>
      </c>
      <c r="B384" s="10">
        <f>VLOOKUP(A384,'Table for cuisine count'!$E$2:$F$139,2)</f>
        <v>1</v>
      </c>
      <c r="C384" s="10" t="str" cm="1">
        <f t="array" ref="C384:O384">_xlfn.XLOOKUP($A384,'Raw-consumers'!$A:$A,'Raw-consumers'!B:N)</f>
        <v>San Luis Potosi</v>
      </c>
      <c r="D384" s="10" t="str">
        <v>San Luis Potosi</v>
      </c>
      <c r="E384" s="10" t="str">
        <v>Mexico</v>
      </c>
      <c r="F384" s="10">
        <v>22.138127000000001</v>
      </c>
      <c r="G384" s="10">
        <v>-100.920512</v>
      </c>
      <c r="H384" s="10" t="str">
        <v>Yes</v>
      </c>
      <c r="I384" s="10" t="str">
        <v>Social Drinker</v>
      </c>
      <c r="J384" s="10" t="str">
        <v>Public</v>
      </c>
      <c r="K384" s="10" t="str">
        <v>Single</v>
      </c>
      <c r="L384" s="10" t="str">
        <v>Independent</v>
      </c>
      <c r="M384" s="10">
        <v>22</v>
      </c>
      <c r="N384" s="10" t="str">
        <v>Student</v>
      </c>
      <c r="O384" s="10" t="str">
        <v>Low</v>
      </c>
      <c r="P384" s="10">
        <v>135054</v>
      </c>
      <c r="Q384" s="10" t="str">
        <f>IFERROR(_xlfn.XLOOKUP('Final Table'!$P384,'Raw-restaurant_cuisines'!A:A,'Raw-restaurant_cuisines'!B:B),"not specified")</f>
        <v>Seafood</v>
      </c>
      <c r="R384" s="10" t="str">
        <f>_xlfn.XLOOKUP($P384,'Raw-Restauarants'!$A:$A,'Raw-Restauarants'!B:B)</f>
        <v>Restaurante Y Pescaderia Tampico</v>
      </c>
      <c r="S384" s="10" t="str">
        <f>_xlfn.XLOOKUP($P384,'Raw-Restauarants'!$A:$A,'Raw-Restauarants'!$C:$C)</f>
        <v>San Luis Potosi</v>
      </c>
      <c r="T384" s="10">
        <f>IFERROR(_xlfn.XLOOKUP(P384,'Table for cuisine count'!K:K,'Table for cuisine count'!L:L),"not specified")</f>
        <v>1</v>
      </c>
      <c r="U384" s="10" t="str" cm="1">
        <f t="array" ref="U384:Z384">_xlfn.XLOOKUP($P384,'Raw-Restauarants'!$A:$A,'Raw-Restauarants'!$I:$N)</f>
        <v>None</v>
      </c>
      <c r="V384" s="10" t="str">
        <v>No</v>
      </c>
      <c r="W384" s="10" t="str">
        <v>High</v>
      </c>
      <c r="X384" s="10" t="str">
        <v>No</v>
      </c>
      <c r="Y384" s="10" t="str">
        <v>Closed</v>
      </c>
      <c r="Z384" s="10" t="str">
        <v>Yes</v>
      </c>
      <c r="AA384" s="10">
        <v>0</v>
      </c>
      <c r="AB384" s="10">
        <v>0</v>
      </c>
      <c r="AC384" s="10">
        <v>1</v>
      </c>
      <c r="AD384" s="10" t="str" cm="1">
        <f t="array" ref="AD384">_xlfn.IFNA(_xlfn.IFS(AND(AA384=2,AB384=2,AC384=2),W384),"not_highest_rated")</f>
        <v>not_highest_rated</v>
      </c>
      <c r="AE384" s="64">
        <f t="shared" si="8"/>
        <v>1</v>
      </c>
    </row>
    <row r="385" spans="1:31" x14ac:dyDescent="0.25">
      <c r="A385" s="63" t="s">
        <v>154</v>
      </c>
      <c r="B385" s="10">
        <f>VLOOKUP(A385,'Table for cuisine count'!$E$2:$F$139,2)</f>
        <v>1</v>
      </c>
      <c r="C385" s="10" t="str" cm="1">
        <f t="array" ref="C385:O385">_xlfn.XLOOKUP($A385,'Raw-consumers'!$A:$A,'Raw-consumers'!B:N)</f>
        <v>San Luis Potosi</v>
      </c>
      <c r="D385" s="10" t="str">
        <v>San Luis Potosi</v>
      </c>
      <c r="E385" s="10" t="str">
        <v>Mexico</v>
      </c>
      <c r="F385" s="10">
        <v>22.138127000000001</v>
      </c>
      <c r="G385" s="10">
        <v>-100.920512</v>
      </c>
      <c r="H385" s="10" t="str">
        <v>Yes</v>
      </c>
      <c r="I385" s="10" t="str">
        <v>Social Drinker</v>
      </c>
      <c r="J385" s="10" t="str">
        <v>Public</v>
      </c>
      <c r="K385" s="10" t="str">
        <v>Single</v>
      </c>
      <c r="L385" s="10" t="str">
        <v>Independent</v>
      </c>
      <c r="M385" s="10">
        <v>22</v>
      </c>
      <c r="N385" s="10" t="str">
        <v>Student</v>
      </c>
      <c r="O385" s="10" t="str">
        <v>Low</v>
      </c>
      <c r="P385" s="10">
        <v>135108</v>
      </c>
      <c r="Q385" s="10" t="str">
        <f>IFERROR(_xlfn.XLOOKUP('Final Table'!$P385,'Raw-restaurant_cuisines'!A:A,'Raw-restaurant_cuisines'!B:B),"not specified")</f>
        <v>not specified</v>
      </c>
      <c r="R385" s="10" t="str">
        <f>_xlfn.XLOOKUP($P385,'Raw-Restauarants'!$A:$A,'Raw-Restauarants'!B:B)</f>
        <v>Potzocalli</v>
      </c>
      <c r="S385" s="10" t="str">
        <f>_xlfn.XLOOKUP($P385,'Raw-Restauarants'!$A:$A,'Raw-Restauarants'!$C:$C)</f>
        <v>San Luis Potosi</v>
      </c>
      <c r="T385" s="10" t="str">
        <f>IFERROR(_xlfn.XLOOKUP(P385,'Table for cuisine count'!K:K,'Table for cuisine count'!L:L),"not specified")</f>
        <v>not specified</v>
      </c>
      <c r="U385" s="10" t="str" cm="1">
        <f t="array" ref="U385:Z385">_xlfn.XLOOKUP($P385,'Raw-Restauarants'!$A:$A,'Raw-Restauarants'!$I:$N)</f>
        <v>None</v>
      </c>
      <c r="V385" s="10" t="str">
        <v>No</v>
      </c>
      <c r="W385" s="10" t="str">
        <v>Low</v>
      </c>
      <c r="X385" s="10" t="str">
        <v>No</v>
      </c>
      <c r="Y385" s="10" t="str">
        <v>Closed</v>
      </c>
      <c r="Z385" s="10" t="str">
        <v>None</v>
      </c>
      <c r="AA385" s="10">
        <v>1</v>
      </c>
      <c r="AB385" s="10">
        <v>2</v>
      </c>
      <c r="AC385" s="10">
        <v>2</v>
      </c>
      <c r="AD385" s="10" t="str" cm="1">
        <f t="array" ref="AD385">_xlfn.IFNA(_xlfn.IFS(AND(AA385=2,AB385=2,AC385=2),W385),"not_highest_rated")</f>
        <v>not_highest_rated</v>
      </c>
      <c r="AE385" s="64">
        <f t="shared" si="8"/>
        <v>1</v>
      </c>
    </row>
    <row r="386" spans="1:31" x14ac:dyDescent="0.25">
      <c r="A386" s="63" t="s">
        <v>154</v>
      </c>
      <c r="B386" s="10">
        <f>VLOOKUP(A386,'Table for cuisine count'!$E$2:$F$139,2)</f>
        <v>1</v>
      </c>
      <c r="C386" s="10" t="str" cm="1">
        <f t="array" ref="C386:O386">_xlfn.XLOOKUP($A386,'Raw-consumers'!$A:$A,'Raw-consumers'!B:N)</f>
        <v>San Luis Potosi</v>
      </c>
      <c r="D386" s="10" t="str">
        <v>San Luis Potosi</v>
      </c>
      <c r="E386" s="10" t="str">
        <v>Mexico</v>
      </c>
      <c r="F386" s="10">
        <v>22.138127000000001</v>
      </c>
      <c r="G386" s="10">
        <v>-100.920512</v>
      </c>
      <c r="H386" s="10" t="str">
        <v>Yes</v>
      </c>
      <c r="I386" s="10" t="str">
        <v>Social Drinker</v>
      </c>
      <c r="J386" s="10" t="str">
        <v>Public</v>
      </c>
      <c r="K386" s="10" t="str">
        <v>Single</v>
      </c>
      <c r="L386" s="10" t="str">
        <v>Independent</v>
      </c>
      <c r="M386" s="10">
        <v>22</v>
      </c>
      <c r="N386" s="10" t="str">
        <v>Student</v>
      </c>
      <c r="O386" s="10" t="str">
        <v>Low</v>
      </c>
      <c r="P386" s="10">
        <v>135069</v>
      </c>
      <c r="Q386" s="10" t="str">
        <f>IFERROR(_xlfn.XLOOKUP('Final Table'!$P386,'Raw-restaurant_cuisines'!A:A,'Raw-restaurant_cuisines'!B:B),"not specified")</f>
        <v>Bar</v>
      </c>
      <c r="R386" s="10" t="str">
        <f>_xlfn.XLOOKUP($P386,'Raw-Restauarants'!$A:$A,'Raw-Restauarants'!B:B)</f>
        <v>Abondance Restaurante Bar</v>
      </c>
      <c r="S386" s="10" t="str">
        <f>_xlfn.XLOOKUP($P386,'Raw-Restauarants'!$A:$A,'Raw-Restauarants'!$C:$C)</f>
        <v>San Luis Potosi</v>
      </c>
      <c r="T386" s="10">
        <f>IFERROR(_xlfn.XLOOKUP(P386,'Table for cuisine count'!K:K,'Table for cuisine count'!L:L),"not specified")</f>
        <v>1</v>
      </c>
      <c r="U386" s="10" t="str" cm="1">
        <f t="array" ref="U386:Z386">_xlfn.XLOOKUP($P386,'Raw-Restauarants'!$A:$A,'Raw-Restauarants'!$I:$N)</f>
        <v>Wine &amp; Beer</v>
      </c>
      <c r="V386" s="10" t="str">
        <v>No</v>
      </c>
      <c r="W386" s="10" t="str">
        <v>Low</v>
      </c>
      <c r="X386" s="10" t="str">
        <v>No</v>
      </c>
      <c r="Y386" s="10" t="str">
        <v>Closed</v>
      </c>
      <c r="Z386" s="10" t="str">
        <v>Yes</v>
      </c>
      <c r="AA386" s="10">
        <v>1</v>
      </c>
      <c r="AB386" s="10">
        <v>0</v>
      </c>
      <c r="AC386" s="10">
        <v>1</v>
      </c>
      <c r="AD386" s="10" t="str" cm="1">
        <f t="array" ref="AD386">_xlfn.IFNA(_xlfn.IFS(AND(AA386=2,AB386=2,AC386=2),W386),"not_highest_rated")</f>
        <v>not_highest_rated</v>
      </c>
      <c r="AE386" s="64">
        <f t="shared" si="8"/>
        <v>1</v>
      </c>
    </row>
    <row r="387" spans="1:31" x14ac:dyDescent="0.25">
      <c r="A387" s="63" t="s">
        <v>154</v>
      </c>
      <c r="B387" s="10">
        <f>VLOOKUP(A387,'Table for cuisine count'!$E$2:$F$139,2)</f>
        <v>1</v>
      </c>
      <c r="C387" s="10" t="str" cm="1">
        <f t="array" ref="C387:O387">_xlfn.XLOOKUP($A387,'Raw-consumers'!$A:$A,'Raw-consumers'!B:N)</f>
        <v>San Luis Potosi</v>
      </c>
      <c r="D387" s="10" t="str">
        <v>San Luis Potosi</v>
      </c>
      <c r="E387" s="10" t="str">
        <v>Mexico</v>
      </c>
      <c r="F387" s="10">
        <v>22.138127000000001</v>
      </c>
      <c r="G387" s="10">
        <v>-100.920512</v>
      </c>
      <c r="H387" s="10" t="str">
        <v>Yes</v>
      </c>
      <c r="I387" s="10" t="str">
        <v>Social Drinker</v>
      </c>
      <c r="J387" s="10" t="str">
        <v>Public</v>
      </c>
      <c r="K387" s="10" t="str">
        <v>Single</v>
      </c>
      <c r="L387" s="10" t="str">
        <v>Independent</v>
      </c>
      <c r="M387" s="10">
        <v>22</v>
      </c>
      <c r="N387" s="10" t="str">
        <v>Student</v>
      </c>
      <c r="O387" s="10" t="str">
        <v>Low</v>
      </c>
      <c r="P387" s="10">
        <v>132830</v>
      </c>
      <c r="Q387" s="10" t="str">
        <f>IFERROR(_xlfn.XLOOKUP('Final Table'!$P387,'Raw-restaurant_cuisines'!A:A,'Raw-restaurant_cuisines'!B:B),"not specified")</f>
        <v>not specified</v>
      </c>
      <c r="R387" s="10" t="str">
        <f>_xlfn.XLOOKUP($P387,'Raw-Restauarants'!$A:$A,'Raw-Restauarants'!B:B)</f>
        <v>Rincon Huasteco</v>
      </c>
      <c r="S387" s="10" t="str">
        <f>_xlfn.XLOOKUP($P387,'Raw-Restauarants'!$A:$A,'Raw-Restauarants'!$C:$C)</f>
        <v>San Luis Potosi</v>
      </c>
      <c r="T387" s="10" t="str">
        <f>IFERROR(_xlfn.XLOOKUP(P387,'Table for cuisine count'!K:K,'Table for cuisine count'!L:L),"not specified")</f>
        <v>not specified</v>
      </c>
      <c r="U387" s="10" t="str" cm="1">
        <f t="array" ref="U387:Z387">_xlfn.XLOOKUP($P387,'Raw-Restauarants'!$A:$A,'Raw-Restauarants'!$I:$N)</f>
        <v>None</v>
      </c>
      <c r="V387" s="10" t="str">
        <v>No</v>
      </c>
      <c r="W387" s="10" t="str">
        <v>Low</v>
      </c>
      <c r="X387" s="10" t="str">
        <v>No</v>
      </c>
      <c r="Y387" s="10" t="str">
        <v>Closed</v>
      </c>
      <c r="Z387" s="10" t="str">
        <v>None</v>
      </c>
      <c r="AA387" s="10">
        <v>2</v>
      </c>
      <c r="AB387" s="10">
        <v>2</v>
      </c>
      <c r="AC387" s="10">
        <v>2</v>
      </c>
      <c r="AD387" s="10" t="str" cm="1">
        <f t="array" ref="AD387">_xlfn.IFNA(_xlfn.IFS(AND(AA387=2,AB387=2,AC387=2),W387),"not_highest_rated")</f>
        <v>Low</v>
      </c>
      <c r="AE387" s="64">
        <f t="shared" si="8"/>
        <v>1</v>
      </c>
    </row>
    <row r="388" spans="1:31" x14ac:dyDescent="0.25">
      <c r="A388" s="63" t="s">
        <v>154</v>
      </c>
      <c r="B388" s="10">
        <f>VLOOKUP(A388,'Table for cuisine count'!$E$2:$F$139,2)</f>
        <v>1</v>
      </c>
      <c r="C388" s="10" t="str" cm="1">
        <f t="array" ref="C388:O388">_xlfn.XLOOKUP($A388,'Raw-consumers'!$A:$A,'Raw-consumers'!B:N)</f>
        <v>San Luis Potosi</v>
      </c>
      <c r="D388" s="10" t="str">
        <v>San Luis Potosi</v>
      </c>
      <c r="E388" s="10" t="str">
        <v>Mexico</v>
      </c>
      <c r="F388" s="10">
        <v>22.138127000000001</v>
      </c>
      <c r="G388" s="10">
        <v>-100.920512</v>
      </c>
      <c r="H388" s="10" t="str">
        <v>Yes</v>
      </c>
      <c r="I388" s="10" t="str">
        <v>Social Drinker</v>
      </c>
      <c r="J388" s="10" t="str">
        <v>Public</v>
      </c>
      <c r="K388" s="10" t="str">
        <v>Single</v>
      </c>
      <c r="L388" s="10" t="str">
        <v>Independent</v>
      </c>
      <c r="M388" s="10">
        <v>22</v>
      </c>
      <c r="N388" s="10" t="str">
        <v>Student</v>
      </c>
      <c r="O388" s="10" t="str">
        <v>Low</v>
      </c>
      <c r="P388" s="10">
        <v>135070</v>
      </c>
      <c r="Q388" s="10" t="str">
        <f>IFERROR(_xlfn.XLOOKUP('Final Table'!$P388,'Raw-restaurant_cuisines'!A:A,'Raw-restaurant_cuisines'!B:B),"not specified")</f>
        <v>not specified</v>
      </c>
      <c r="R388" s="10" t="str">
        <f>_xlfn.XLOOKUP($P388,'Raw-Restauarants'!$A:$A,'Raw-Restauarants'!B:B)</f>
        <v>Restaurante 75</v>
      </c>
      <c r="S388" s="10" t="str">
        <f>_xlfn.XLOOKUP($P388,'Raw-Restauarants'!$A:$A,'Raw-Restauarants'!$C:$C)</f>
        <v>San Luis Potosi</v>
      </c>
      <c r="T388" s="10" t="str">
        <f>IFERROR(_xlfn.XLOOKUP(P388,'Table for cuisine count'!K:K,'Table for cuisine count'!L:L),"not specified")</f>
        <v>not specified</v>
      </c>
      <c r="U388" s="10" t="str" cm="1">
        <f t="array" ref="U388:Z388">_xlfn.XLOOKUP($P388,'Raw-Restauarants'!$A:$A,'Raw-Restauarants'!$I:$N)</f>
        <v>None</v>
      </c>
      <c r="V388" s="10" t="str">
        <v>No</v>
      </c>
      <c r="W388" s="10" t="str">
        <v>Medium</v>
      </c>
      <c r="X388" s="10" t="str">
        <v>No</v>
      </c>
      <c r="Y388" s="10" t="str">
        <v>Closed</v>
      </c>
      <c r="Z388" s="10" t="str">
        <v>Yes</v>
      </c>
      <c r="AA388" s="10">
        <v>1</v>
      </c>
      <c r="AB388" s="10">
        <v>1</v>
      </c>
      <c r="AC388" s="10">
        <v>1</v>
      </c>
      <c r="AD388" s="10" t="str" cm="1">
        <f t="array" ref="AD388">_xlfn.IFNA(_xlfn.IFS(AND(AA388=2,AB388=2,AC388=2),W388),"not_highest_rated")</f>
        <v>not_highest_rated</v>
      </c>
      <c r="AE388" s="64">
        <f t="shared" si="8"/>
        <v>1</v>
      </c>
    </row>
    <row r="389" spans="1:31" x14ac:dyDescent="0.25">
      <c r="A389" s="63" t="s">
        <v>154</v>
      </c>
      <c r="B389" s="10">
        <f>VLOOKUP(A389,'Table for cuisine count'!$E$2:$F$139,2)</f>
        <v>1</v>
      </c>
      <c r="C389" s="10" t="str" cm="1">
        <f t="array" ref="C389:O389">_xlfn.XLOOKUP($A389,'Raw-consumers'!$A:$A,'Raw-consumers'!B:N)</f>
        <v>San Luis Potosi</v>
      </c>
      <c r="D389" s="10" t="str">
        <v>San Luis Potosi</v>
      </c>
      <c r="E389" s="10" t="str">
        <v>Mexico</v>
      </c>
      <c r="F389" s="10">
        <v>22.138127000000001</v>
      </c>
      <c r="G389" s="10">
        <v>-100.920512</v>
      </c>
      <c r="H389" s="10" t="str">
        <v>Yes</v>
      </c>
      <c r="I389" s="10" t="str">
        <v>Social Drinker</v>
      </c>
      <c r="J389" s="10" t="str">
        <v>Public</v>
      </c>
      <c r="K389" s="10" t="str">
        <v>Single</v>
      </c>
      <c r="L389" s="10" t="str">
        <v>Independent</v>
      </c>
      <c r="M389" s="10">
        <v>22</v>
      </c>
      <c r="N389" s="10" t="str">
        <v>Student</v>
      </c>
      <c r="O389" s="10" t="str">
        <v>Low</v>
      </c>
      <c r="P389" s="10">
        <v>135071</v>
      </c>
      <c r="Q389" s="10" t="str">
        <f>IFERROR(_xlfn.XLOOKUP('Final Table'!$P389,'Raw-restaurant_cuisines'!A:A,'Raw-restaurant_cuisines'!B:B),"not specified")</f>
        <v>Bar</v>
      </c>
      <c r="R389" s="10" t="str">
        <f>_xlfn.XLOOKUP($P389,'Raw-Restauarants'!$A:$A,'Raw-Restauarants'!B:B)</f>
        <v>Restaurante La Cantina</v>
      </c>
      <c r="S389" s="10" t="str">
        <f>_xlfn.XLOOKUP($P389,'Raw-Restauarants'!$A:$A,'Raw-Restauarants'!$C:$C)</f>
        <v>San Luis Potosi</v>
      </c>
      <c r="T389" s="10">
        <f>IFERROR(_xlfn.XLOOKUP(P389,'Table for cuisine count'!K:K,'Table for cuisine count'!L:L),"not specified")</f>
        <v>2</v>
      </c>
      <c r="U389" s="10" t="str" cm="1">
        <f t="array" ref="U389:Z389">_xlfn.XLOOKUP($P389,'Raw-Restauarants'!$A:$A,'Raw-Restauarants'!$I:$N)</f>
        <v>Full Bar</v>
      </c>
      <c r="V389" s="10" t="str">
        <v>Smoking Section</v>
      </c>
      <c r="W389" s="10" t="str">
        <v>Medium</v>
      </c>
      <c r="X389" s="10" t="str">
        <v>No</v>
      </c>
      <c r="Y389" s="10" t="str">
        <v>Closed</v>
      </c>
      <c r="Z389" s="10" t="str">
        <v>Yes</v>
      </c>
      <c r="AA389" s="10">
        <v>2</v>
      </c>
      <c r="AB389" s="10">
        <v>2</v>
      </c>
      <c r="AC389" s="10">
        <v>2</v>
      </c>
      <c r="AD389" s="10" t="str" cm="1">
        <f t="array" ref="AD389">_xlfn.IFNA(_xlfn.IFS(AND(AA389=2,AB389=2,AC389=2),W389),"not_highest_rated")</f>
        <v>Medium</v>
      </c>
      <c r="AE389" s="64">
        <f t="shared" si="8"/>
        <v>1</v>
      </c>
    </row>
    <row r="390" spans="1:31" x14ac:dyDescent="0.25">
      <c r="A390" s="63" t="s">
        <v>111</v>
      </c>
      <c r="B390" s="10">
        <f>VLOOKUP(A390,'Table for cuisine count'!$E$2:$F$139,2)</f>
        <v>1</v>
      </c>
      <c r="C390" s="10" t="str" cm="1">
        <f t="array" ref="C390:O390">_xlfn.XLOOKUP($A390,'Raw-consumers'!$A:$A,'Raw-consumers'!B:N)</f>
        <v>Cuernavaca</v>
      </c>
      <c r="D390" s="10" t="str">
        <v>Morelos</v>
      </c>
      <c r="E390" s="10" t="str">
        <v>Mexico</v>
      </c>
      <c r="F390" s="10">
        <v>18.868259999999999</v>
      </c>
      <c r="G390" s="10">
        <v>-99.212033000000005</v>
      </c>
      <c r="H390" s="10" t="str">
        <v>No</v>
      </c>
      <c r="I390" s="10" t="str">
        <v>Casual Drinker</v>
      </c>
      <c r="J390" s="10" t="str">
        <v>Public</v>
      </c>
      <c r="K390" s="10" t="str">
        <v>Single</v>
      </c>
      <c r="L390" s="10" t="str">
        <v>Independent</v>
      </c>
      <c r="M390" s="10">
        <v>28</v>
      </c>
      <c r="N390" s="10" t="str">
        <v>Student</v>
      </c>
      <c r="O390" s="10" t="str">
        <v>Medium</v>
      </c>
      <c r="P390" s="10">
        <v>135000</v>
      </c>
      <c r="Q390" s="10" t="str">
        <f>IFERROR(_xlfn.XLOOKUP('Final Table'!$P390,'Raw-restaurant_cuisines'!A:A,'Raw-restaurant_cuisines'!B:B),"not specified")</f>
        <v>not specified</v>
      </c>
      <c r="R390" s="10" t="str">
        <f>_xlfn.XLOOKUP($P390,'Raw-Restauarants'!$A:$A,'Raw-Restauarants'!B:B)</f>
        <v>Restaurant Los Pinos</v>
      </c>
      <c r="S390" s="10" t="str">
        <f>_xlfn.XLOOKUP($P390,'Raw-Restauarants'!$A:$A,'Raw-Restauarants'!$C:$C)</f>
        <v>Cuernavaca</v>
      </c>
      <c r="T390" s="10" t="str">
        <f>IFERROR(_xlfn.XLOOKUP(P390,'Table for cuisine count'!K:K,'Table for cuisine count'!L:L),"not specified")</f>
        <v>not specified</v>
      </c>
      <c r="U390" s="10" t="str" cm="1">
        <f t="array" ref="U390:Z390">_xlfn.XLOOKUP($P390,'Raw-Restauarants'!$A:$A,'Raw-Restauarants'!$I:$N)</f>
        <v>None</v>
      </c>
      <c r="V390" s="10" t="str">
        <v>No</v>
      </c>
      <c r="W390" s="10" t="str">
        <v>Medium</v>
      </c>
      <c r="X390" s="10" t="str">
        <v>No</v>
      </c>
      <c r="Y390" s="10" t="str">
        <v>Closed</v>
      </c>
      <c r="Z390" s="10" t="str">
        <v>None</v>
      </c>
      <c r="AA390" s="10">
        <v>0</v>
      </c>
      <c r="AB390" s="10">
        <v>0</v>
      </c>
      <c r="AC390" s="10">
        <v>0</v>
      </c>
      <c r="AD390" s="10" t="str" cm="1">
        <f t="array" ref="AD390">_xlfn.IFNA(_xlfn.IFS(AND(AA390=2,AB390=2,AC390=2),W390),"not_highest_rated")</f>
        <v>not_highest_rated</v>
      </c>
      <c r="AE390" s="64">
        <f t="shared" ref="AE390:AE453" si="9">IF(AND(N390="Student",O390="Low"),1,IF(AND(N390="Student",O390="Medium"),2,IF(AND(N390="Student",O390="High"),3,IF(AND(N390="Unemployed",O390="Low"),4,IF(AND(N390="Unemployed",O390="Medium"),5,IF(AND(N390="Unemployed",O390="High"),6,IF(AND(N390="Employed",O390="Low"),7,IF(AND(N390="Employed",O390="Medium"),8,IF(AND(N390="Employed",O390="High"),9,"others")))))))))</f>
        <v>2</v>
      </c>
    </row>
    <row r="391" spans="1:31" x14ac:dyDescent="0.25">
      <c r="A391" s="63" t="s">
        <v>60</v>
      </c>
      <c r="B391" s="10">
        <f>VLOOKUP(A391,'Table for cuisine count'!$E$2:$F$139,2)</f>
        <v>1</v>
      </c>
      <c r="C391" s="10" t="str" cm="1">
        <f t="array" ref="C391:O391">_xlfn.XLOOKUP($A391,'Raw-consumers'!$A:$A,'Raw-consumers'!B:N)</f>
        <v>San Luis Potosi</v>
      </c>
      <c r="D391" s="10" t="str">
        <v>San Luis Potosi</v>
      </c>
      <c r="E391" s="10" t="str">
        <v>Mexico</v>
      </c>
      <c r="F391" s="10">
        <v>22.154021</v>
      </c>
      <c r="G391" s="10">
        <v>-100.976028</v>
      </c>
      <c r="H391" s="10">
        <v>0</v>
      </c>
      <c r="I391" s="10" t="str">
        <v>Abstemious</v>
      </c>
      <c r="J391" s="10">
        <v>0</v>
      </c>
      <c r="K391" s="10">
        <v>0</v>
      </c>
      <c r="L391" s="10">
        <v>0</v>
      </c>
      <c r="M391" s="10">
        <v>82</v>
      </c>
      <c r="N391" s="10">
        <v>0</v>
      </c>
      <c r="O391" s="10">
        <v>0</v>
      </c>
      <c r="P391" s="10">
        <v>132834</v>
      </c>
      <c r="Q391" s="10" t="str">
        <f>IFERROR(_xlfn.XLOOKUP('Final Table'!$P391,'Raw-restaurant_cuisines'!A:A,'Raw-restaurant_cuisines'!B:B),"not specified")</f>
        <v>Mexican</v>
      </c>
      <c r="R391" s="10" t="str">
        <f>_xlfn.XLOOKUP($P391,'Raw-Restauarants'!$A:$A,'Raw-Restauarants'!B:B)</f>
        <v>Gorditas Doa Gloria</v>
      </c>
      <c r="S391" s="10" t="str">
        <f>_xlfn.XLOOKUP($P391,'Raw-Restauarants'!$A:$A,'Raw-Restauarants'!$C:$C)</f>
        <v>San Luis Potosi</v>
      </c>
      <c r="T391" s="10">
        <f>IFERROR(_xlfn.XLOOKUP(P391,'Table for cuisine count'!K:K,'Table for cuisine count'!L:L),"not specified")</f>
        <v>1</v>
      </c>
      <c r="U391" s="10" t="str" cm="1">
        <f t="array" ref="U391:Z391">_xlfn.XLOOKUP($P391,'Raw-Restauarants'!$A:$A,'Raw-Restauarants'!$I:$N)</f>
        <v>None</v>
      </c>
      <c r="V391" s="10" t="str">
        <v>No</v>
      </c>
      <c r="W391" s="10" t="str">
        <v>Low</v>
      </c>
      <c r="X391" s="10" t="str">
        <v>No</v>
      </c>
      <c r="Y391" s="10" t="str">
        <v>Closed</v>
      </c>
      <c r="Z391" s="10" t="str">
        <v>Public</v>
      </c>
      <c r="AA391" s="10">
        <v>1</v>
      </c>
      <c r="AB391" s="10">
        <v>1</v>
      </c>
      <c r="AC391" s="10">
        <v>1</v>
      </c>
      <c r="AD391" s="10" t="str" cm="1">
        <f t="array" ref="AD391">_xlfn.IFNA(_xlfn.IFS(AND(AA391=2,AB391=2,AC391=2),W391),"not_highest_rated")</f>
        <v>not_highest_rated</v>
      </c>
      <c r="AE391" s="64" t="str">
        <f t="shared" si="9"/>
        <v>others</v>
      </c>
    </row>
    <row r="392" spans="1:31" x14ac:dyDescent="0.25">
      <c r="A392" s="63" t="s">
        <v>60</v>
      </c>
      <c r="B392" s="10">
        <f>VLOOKUP(A392,'Table for cuisine count'!$E$2:$F$139,2)</f>
        <v>1</v>
      </c>
      <c r="C392" s="10" t="str" cm="1">
        <f t="array" ref="C392:O392">_xlfn.XLOOKUP($A392,'Raw-consumers'!$A:$A,'Raw-consumers'!B:N)</f>
        <v>San Luis Potosi</v>
      </c>
      <c r="D392" s="10" t="str">
        <v>San Luis Potosi</v>
      </c>
      <c r="E392" s="10" t="str">
        <v>Mexico</v>
      </c>
      <c r="F392" s="10">
        <v>22.154021</v>
      </c>
      <c r="G392" s="10">
        <v>-100.976028</v>
      </c>
      <c r="H392" s="10">
        <v>0</v>
      </c>
      <c r="I392" s="10" t="str">
        <v>Abstemious</v>
      </c>
      <c r="J392" s="10">
        <v>0</v>
      </c>
      <c r="K392" s="10">
        <v>0</v>
      </c>
      <c r="L392" s="10">
        <v>0</v>
      </c>
      <c r="M392" s="10">
        <v>82</v>
      </c>
      <c r="N392" s="10">
        <v>0</v>
      </c>
      <c r="O392" s="10">
        <v>0</v>
      </c>
      <c r="P392" s="10">
        <v>135106</v>
      </c>
      <c r="Q392" s="10" t="str">
        <f>IFERROR(_xlfn.XLOOKUP('Final Table'!$P392,'Raw-restaurant_cuisines'!A:A,'Raw-restaurant_cuisines'!B:B),"not specified")</f>
        <v>Mexican</v>
      </c>
      <c r="R392" s="10" t="str">
        <f>_xlfn.XLOOKUP($P392,'Raw-Restauarants'!$A:$A,'Raw-Restauarants'!B:B)</f>
        <v>El Rincón De San Francisco</v>
      </c>
      <c r="S392" s="10" t="str">
        <f>_xlfn.XLOOKUP($P392,'Raw-Restauarants'!$A:$A,'Raw-Restauarants'!$C:$C)</f>
        <v>San Luis Potosi</v>
      </c>
      <c r="T392" s="10">
        <f>IFERROR(_xlfn.XLOOKUP(P392,'Table for cuisine count'!K:K,'Table for cuisine count'!L:L),"not specified")</f>
        <v>1</v>
      </c>
      <c r="U392" s="10" t="str" cm="1">
        <f t="array" ref="U392:Z392">_xlfn.XLOOKUP($P392,'Raw-Restauarants'!$A:$A,'Raw-Restauarants'!$I:$N)</f>
        <v>Wine &amp; Beer</v>
      </c>
      <c r="V392" s="10" t="str">
        <v>Bar Only</v>
      </c>
      <c r="W392" s="10" t="str">
        <v>Medium</v>
      </c>
      <c r="X392" s="10" t="str">
        <v>No</v>
      </c>
      <c r="Y392" s="10" t="str">
        <v>Open</v>
      </c>
      <c r="Z392" s="10" t="str">
        <v>None</v>
      </c>
      <c r="AA392" s="10">
        <v>1</v>
      </c>
      <c r="AB392" s="10">
        <v>1</v>
      </c>
      <c r="AC392" s="10">
        <v>1</v>
      </c>
      <c r="AD392" s="10" t="str" cm="1">
        <f t="array" ref="AD392">_xlfn.IFNA(_xlfn.IFS(AND(AA392=2,AB392=2,AC392=2),W392),"not_highest_rated")</f>
        <v>not_highest_rated</v>
      </c>
      <c r="AE392" s="64" t="str">
        <f t="shared" si="9"/>
        <v>others</v>
      </c>
    </row>
    <row r="393" spans="1:31" x14ac:dyDescent="0.25">
      <c r="A393" s="63" t="s">
        <v>60</v>
      </c>
      <c r="B393" s="10">
        <f>VLOOKUP(A393,'Table for cuisine count'!$E$2:$F$139,2)</f>
        <v>1</v>
      </c>
      <c r="C393" s="10" t="str" cm="1">
        <f t="array" ref="C393:O393">_xlfn.XLOOKUP($A393,'Raw-consumers'!$A:$A,'Raw-consumers'!B:N)</f>
        <v>San Luis Potosi</v>
      </c>
      <c r="D393" s="10" t="str">
        <v>San Luis Potosi</v>
      </c>
      <c r="E393" s="10" t="str">
        <v>Mexico</v>
      </c>
      <c r="F393" s="10">
        <v>22.154021</v>
      </c>
      <c r="G393" s="10">
        <v>-100.976028</v>
      </c>
      <c r="H393" s="10">
        <v>0</v>
      </c>
      <c r="I393" s="10" t="str">
        <v>Abstemious</v>
      </c>
      <c r="J393" s="10">
        <v>0</v>
      </c>
      <c r="K393" s="10">
        <v>0</v>
      </c>
      <c r="L393" s="10">
        <v>0</v>
      </c>
      <c r="M393" s="10">
        <v>82</v>
      </c>
      <c r="N393" s="10">
        <v>0</v>
      </c>
      <c r="O393" s="10">
        <v>0</v>
      </c>
      <c r="P393" s="10">
        <v>135042</v>
      </c>
      <c r="Q393" s="10" t="str">
        <f>IFERROR(_xlfn.XLOOKUP('Final Table'!$P393,'Raw-restaurant_cuisines'!A:A,'Raw-restaurant_cuisines'!B:B),"not specified")</f>
        <v>Chinese</v>
      </c>
      <c r="R393" s="10" t="str">
        <f>_xlfn.XLOOKUP($P393,'Raw-Restauarants'!$A:$A,'Raw-Restauarants'!B:B)</f>
        <v>Restaurant Oriental Express</v>
      </c>
      <c r="S393" s="10" t="str">
        <f>_xlfn.XLOOKUP($P393,'Raw-Restauarants'!$A:$A,'Raw-Restauarants'!$C:$C)</f>
        <v>San Luis Potosi</v>
      </c>
      <c r="T393" s="10">
        <f>IFERROR(_xlfn.XLOOKUP(P393,'Table for cuisine count'!K:K,'Table for cuisine count'!L:L),"not specified")</f>
        <v>1</v>
      </c>
      <c r="U393" s="10" t="str" cm="1">
        <f t="array" ref="U393:Z393">_xlfn.XLOOKUP($P393,'Raw-Restauarants'!$A:$A,'Raw-Restauarants'!$I:$N)</f>
        <v>None</v>
      </c>
      <c r="V393" s="10" t="str">
        <v>No</v>
      </c>
      <c r="W393" s="10" t="str">
        <v>Medium</v>
      </c>
      <c r="X393" s="10" t="str">
        <v>No</v>
      </c>
      <c r="Y393" s="10" t="str">
        <v>Closed</v>
      </c>
      <c r="Z393" s="10" t="str">
        <v>None</v>
      </c>
      <c r="AA393" s="10">
        <v>1</v>
      </c>
      <c r="AB393" s="10">
        <v>2</v>
      </c>
      <c r="AC393" s="10">
        <v>1</v>
      </c>
      <c r="AD393" s="10" t="str" cm="1">
        <f t="array" ref="AD393">_xlfn.IFNA(_xlfn.IFS(AND(AA393=2,AB393=2,AC393=2),W393),"not_highest_rated")</f>
        <v>not_highest_rated</v>
      </c>
      <c r="AE393" s="64" t="str">
        <f t="shared" si="9"/>
        <v>others</v>
      </c>
    </row>
    <row r="394" spans="1:31" x14ac:dyDescent="0.25">
      <c r="A394" s="63" t="s">
        <v>60</v>
      </c>
      <c r="B394" s="10">
        <f>VLOOKUP(A394,'Table for cuisine count'!$E$2:$F$139,2)</f>
        <v>1</v>
      </c>
      <c r="C394" s="10" t="str" cm="1">
        <f t="array" ref="C394:O394">_xlfn.XLOOKUP($A394,'Raw-consumers'!$A:$A,'Raw-consumers'!B:N)</f>
        <v>San Luis Potosi</v>
      </c>
      <c r="D394" s="10" t="str">
        <v>San Luis Potosi</v>
      </c>
      <c r="E394" s="10" t="str">
        <v>Mexico</v>
      </c>
      <c r="F394" s="10">
        <v>22.154021</v>
      </c>
      <c r="G394" s="10">
        <v>-100.976028</v>
      </c>
      <c r="H394" s="10">
        <v>0</v>
      </c>
      <c r="I394" s="10" t="str">
        <v>Abstemious</v>
      </c>
      <c r="J394" s="10">
        <v>0</v>
      </c>
      <c r="K394" s="10">
        <v>0</v>
      </c>
      <c r="L394" s="10">
        <v>0</v>
      </c>
      <c r="M394" s="10">
        <v>82</v>
      </c>
      <c r="N394" s="10">
        <v>0</v>
      </c>
      <c r="O394" s="10">
        <v>0</v>
      </c>
      <c r="P394" s="10">
        <v>132825</v>
      </c>
      <c r="Q394" s="10" t="str">
        <f>IFERROR(_xlfn.XLOOKUP('Final Table'!$P394,'Raw-restaurant_cuisines'!A:A,'Raw-restaurant_cuisines'!B:B),"not specified")</f>
        <v>Mexican</v>
      </c>
      <c r="R394" s="10" t="str">
        <f>_xlfn.XLOOKUP($P394,'Raw-Restauarants'!$A:$A,'Raw-Restauarants'!B:B)</f>
        <v>Puesto De Tacos</v>
      </c>
      <c r="S394" s="10" t="str">
        <f>_xlfn.XLOOKUP($P394,'Raw-Restauarants'!$A:$A,'Raw-Restauarants'!$C:$C)</f>
        <v>San Luis Potosi</v>
      </c>
      <c r="T394" s="10">
        <f>IFERROR(_xlfn.XLOOKUP(P394,'Table for cuisine count'!K:K,'Table for cuisine count'!L:L),"not specified")</f>
        <v>1</v>
      </c>
      <c r="U394" s="10" t="str" cm="1">
        <f t="array" ref="U394:Z394">_xlfn.XLOOKUP($P394,'Raw-Restauarants'!$A:$A,'Raw-Restauarants'!$I:$N)</f>
        <v>None</v>
      </c>
      <c r="V394" s="10" t="str">
        <v>No</v>
      </c>
      <c r="W394" s="10" t="str">
        <v>Low</v>
      </c>
      <c r="X394" s="10" t="str">
        <v>No</v>
      </c>
      <c r="Y394" s="10" t="str">
        <v>Open</v>
      </c>
      <c r="Z394" s="10" t="str">
        <v>None</v>
      </c>
      <c r="AA394" s="10">
        <v>1</v>
      </c>
      <c r="AB394" s="10">
        <v>1</v>
      </c>
      <c r="AC394" s="10">
        <v>0</v>
      </c>
      <c r="AD394" s="10" t="str" cm="1">
        <f t="array" ref="AD394">_xlfn.IFNA(_xlfn.IFS(AND(AA394=2,AB394=2,AC394=2),W394),"not_highest_rated")</f>
        <v>not_highest_rated</v>
      </c>
      <c r="AE394" s="64" t="str">
        <f t="shared" si="9"/>
        <v>others</v>
      </c>
    </row>
    <row r="395" spans="1:31" x14ac:dyDescent="0.25">
      <c r="A395" s="63" t="s">
        <v>60</v>
      </c>
      <c r="B395" s="10">
        <f>VLOOKUP(A395,'Table for cuisine count'!$E$2:$F$139,2)</f>
        <v>1</v>
      </c>
      <c r="C395" s="10" t="str" cm="1">
        <f t="array" ref="C395:O395">_xlfn.XLOOKUP($A395,'Raw-consumers'!$A:$A,'Raw-consumers'!B:N)</f>
        <v>San Luis Potosi</v>
      </c>
      <c r="D395" s="10" t="str">
        <v>San Luis Potosi</v>
      </c>
      <c r="E395" s="10" t="str">
        <v>Mexico</v>
      </c>
      <c r="F395" s="10">
        <v>22.154021</v>
      </c>
      <c r="G395" s="10">
        <v>-100.976028</v>
      </c>
      <c r="H395" s="10">
        <v>0</v>
      </c>
      <c r="I395" s="10" t="str">
        <v>Abstemious</v>
      </c>
      <c r="J395" s="10">
        <v>0</v>
      </c>
      <c r="K395" s="10">
        <v>0</v>
      </c>
      <c r="L395" s="10">
        <v>0</v>
      </c>
      <c r="M395" s="10">
        <v>82</v>
      </c>
      <c r="N395" s="10">
        <v>0</v>
      </c>
      <c r="O395" s="10">
        <v>0</v>
      </c>
      <c r="P395" s="10">
        <v>135060</v>
      </c>
      <c r="Q395" s="10" t="str">
        <f>IFERROR(_xlfn.XLOOKUP('Final Table'!$P395,'Raw-restaurant_cuisines'!A:A,'Raw-restaurant_cuisines'!B:B),"not specified")</f>
        <v>Seafood</v>
      </c>
      <c r="R395" s="10" t="str">
        <f>_xlfn.XLOOKUP($P395,'Raw-Restauarants'!$A:$A,'Raw-Restauarants'!B:B)</f>
        <v>Restaurante Marisco Sam</v>
      </c>
      <c r="S395" s="10" t="str">
        <f>_xlfn.XLOOKUP($P395,'Raw-Restauarants'!$A:$A,'Raw-Restauarants'!$C:$C)</f>
        <v>San Luis Potosi</v>
      </c>
      <c r="T395" s="10">
        <f>IFERROR(_xlfn.XLOOKUP(P395,'Table for cuisine count'!K:K,'Table for cuisine count'!L:L),"not specified")</f>
        <v>1</v>
      </c>
      <c r="U395" s="10" t="str" cm="1">
        <f t="array" ref="U395:Z395">_xlfn.XLOOKUP($P395,'Raw-Restauarants'!$A:$A,'Raw-Restauarants'!$I:$N)</f>
        <v>None</v>
      </c>
      <c r="V395" s="10" t="str">
        <v>No</v>
      </c>
      <c r="W395" s="10" t="str">
        <v>Medium</v>
      </c>
      <c r="X395" s="10" t="str">
        <v>No</v>
      </c>
      <c r="Y395" s="10" t="str">
        <v>Closed</v>
      </c>
      <c r="Z395" s="10" t="str">
        <v>None</v>
      </c>
      <c r="AA395" s="10">
        <v>1</v>
      </c>
      <c r="AB395" s="10">
        <v>0</v>
      </c>
      <c r="AC395" s="10">
        <v>2</v>
      </c>
      <c r="AD395" s="10" t="str" cm="1">
        <f t="array" ref="AD395">_xlfn.IFNA(_xlfn.IFS(AND(AA395=2,AB395=2,AC395=2),W395),"not_highest_rated")</f>
        <v>not_highest_rated</v>
      </c>
      <c r="AE395" s="64" t="str">
        <f t="shared" si="9"/>
        <v>others</v>
      </c>
    </row>
    <row r="396" spans="1:31" x14ac:dyDescent="0.25">
      <c r="A396" s="63" t="s">
        <v>60</v>
      </c>
      <c r="B396" s="10">
        <f>VLOOKUP(A396,'Table for cuisine count'!$E$2:$F$139,2)</f>
        <v>1</v>
      </c>
      <c r="C396" s="10" t="str" cm="1">
        <f t="array" ref="C396:O396">_xlfn.XLOOKUP($A396,'Raw-consumers'!$A:$A,'Raw-consumers'!B:N)</f>
        <v>San Luis Potosi</v>
      </c>
      <c r="D396" s="10" t="str">
        <v>San Luis Potosi</v>
      </c>
      <c r="E396" s="10" t="str">
        <v>Mexico</v>
      </c>
      <c r="F396" s="10">
        <v>22.154021</v>
      </c>
      <c r="G396" s="10">
        <v>-100.976028</v>
      </c>
      <c r="H396" s="10">
        <v>0</v>
      </c>
      <c r="I396" s="10" t="str">
        <v>Abstemious</v>
      </c>
      <c r="J396" s="10">
        <v>0</v>
      </c>
      <c r="K396" s="10">
        <v>0</v>
      </c>
      <c r="L396" s="10">
        <v>0</v>
      </c>
      <c r="M396" s="10">
        <v>82</v>
      </c>
      <c r="N396" s="10">
        <v>0</v>
      </c>
      <c r="O396" s="10">
        <v>0</v>
      </c>
      <c r="P396" s="10">
        <v>135032</v>
      </c>
      <c r="Q396" s="10" t="str">
        <f>IFERROR(_xlfn.XLOOKUP('Final Table'!$P396,'Raw-restaurant_cuisines'!A:A,'Raw-restaurant_cuisines'!B:B),"not specified")</f>
        <v>Cafeteria</v>
      </c>
      <c r="R396" s="10" t="str">
        <f>_xlfn.XLOOKUP($P396,'Raw-Restauarants'!$A:$A,'Raw-Restauarants'!B:B)</f>
        <v>Cafeteria Y Restaurant El Pacifico</v>
      </c>
      <c r="S396" s="10" t="str">
        <f>_xlfn.XLOOKUP($P396,'Raw-Restauarants'!$A:$A,'Raw-Restauarants'!$C:$C)</f>
        <v>San Luis Potosi</v>
      </c>
      <c r="T396" s="10">
        <f>IFERROR(_xlfn.XLOOKUP(P396,'Table for cuisine count'!K:K,'Table for cuisine count'!L:L),"not specified")</f>
        <v>2</v>
      </c>
      <c r="U396" s="10" t="str" cm="1">
        <f t="array" ref="U396:Z396">_xlfn.XLOOKUP($P396,'Raw-Restauarants'!$A:$A,'Raw-Restauarants'!$I:$N)</f>
        <v>Wine &amp; Beer</v>
      </c>
      <c r="V396" s="10" t="str">
        <v>Smoking Section</v>
      </c>
      <c r="W396" s="10" t="str">
        <v>Medium</v>
      </c>
      <c r="X396" s="10" t="str">
        <v>No</v>
      </c>
      <c r="Y396" s="10" t="str">
        <v>Closed</v>
      </c>
      <c r="Z396" s="10" t="str">
        <v>Public</v>
      </c>
      <c r="AA396" s="10">
        <v>2</v>
      </c>
      <c r="AB396" s="10">
        <v>2</v>
      </c>
      <c r="AC396" s="10">
        <v>2</v>
      </c>
      <c r="AD396" s="10" t="str" cm="1">
        <f t="array" ref="AD396">_xlfn.IFNA(_xlfn.IFS(AND(AA396=2,AB396=2,AC396=2),W396),"not_highest_rated")</f>
        <v>Medium</v>
      </c>
      <c r="AE396" s="64" t="str">
        <f t="shared" si="9"/>
        <v>others</v>
      </c>
    </row>
    <row r="397" spans="1:31" x14ac:dyDescent="0.25">
      <c r="A397" s="63" t="s">
        <v>60</v>
      </c>
      <c r="B397" s="10">
        <f>VLOOKUP(A397,'Table for cuisine count'!$E$2:$F$139,2)</f>
        <v>1</v>
      </c>
      <c r="C397" s="10" t="str" cm="1">
        <f t="array" ref="C397:O397">_xlfn.XLOOKUP($A397,'Raw-consumers'!$A:$A,'Raw-consumers'!B:N)</f>
        <v>San Luis Potosi</v>
      </c>
      <c r="D397" s="10" t="str">
        <v>San Luis Potosi</v>
      </c>
      <c r="E397" s="10" t="str">
        <v>Mexico</v>
      </c>
      <c r="F397" s="10">
        <v>22.154021</v>
      </c>
      <c r="G397" s="10">
        <v>-100.976028</v>
      </c>
      <c r="H397" s="10">
        <v>0</v>
      </c>
      <c r="I397" s="10" t="str">
        <v>Abstemious</v>
      </c>
      <c r="J397" s="10">
        <v>0</v>
      </c>
      <c r="K397" s="10">
        <v>0</v>
      </c>
      <c r="L397" s="10">
        <v>0</v>
      </c>
      <c r="M397" s="10">
        <v>82</v>
      </c>
      <c r="N397" s="10">
        <v>0</v>
      </c>
      <c r="O397" s="10">
        <v>0</v>
      </c>
      <c r="P397" s="10">
        <v>135039</v>
      </c>
      <c r="Q397" s="10" t="str">
        <f>IFERROR(_xlfn.XLOOKUP('Final Table'!$P397,'Raw-restaurant_cuisines'!A:A,'Raw-restaurant_cuisines'!B:B),"not specified")</f>
        <v>Seafood</v>
      </c>
      <c r="R397" s="10" t="str">
        <f>_xlfn.XLOOKUP($P397,'Raw-Restauarants'!$A:$A,'Raw-Restauarants'!B:B)</f>
        <v>Restaurant De Mariscos De Picon</v>
      </c>
      <c r="S397" s="10" t="str">
        <f>_xlfn.XLOOKUP($P397,'Raw-Restauarants'!$A:$A,'Raw-Restauarants'!$C:$C)</f>
        <v>San Luis Potosi</v>
      </c>
      <c r="T397" s="10">
        <f>IFERROR(_xlfn.XLOOKUP(P397,'Table for cuisine count'!K:K,'Table for cuisine count'!L:L),"not specified")</f>
        <v>1</v>
      </c>
      <c r="U397" s="10" t="str" cm="1">
        <f t="array" ref="U397:Z397">_xlfn.XLOOKUP($P397,'Raw-Restauarants'!$A:$A,'Raw-Restauarants'!$I:$N)</f>
        <v>None</v>
      </c>
      <c r="V397" s="10" t="str">
        <v>Smoking Section</v>
      </c>
      <c r="W397" s="10" t="str">
        <v>Low</v>
      </c>
      <c r="X397" s="10" t="str">
        <v>No</v>
      </c>
      <c r="Y397" s="10" t="str">
        <v>Closed</v>
      </c>
      <c r="Z397" s="10" t="str">
        <v>Yes</v>
      </c>
      <c r="AA397" s="10">
        <v>2</v>
      </c>
      <c r="AB397" s="10">
        <v>2</v>
      </c>
      <c r="AC397" s="10">
        <v>2</v>
      </c>
      <c r="AD397" s="10" t="str" cm="1">
        <f t="array" ref="AD397">_xlfn.IFNA(_xlfn.IFS(AND(AA397=2,AB397=2,AC397=2),W397),"not_highest_rated")</f>
        <v>Low</v>
      </c>
      <c r="AE397" s="64" t="str">
        <f t="shared" si="9"/>
        <v>others</v>
      </c>
    </row>
    <row r="398" spans="1:31" x14ac:dyDescent="0.25">
      <c r="A398" s="63" t="s">
        <v>60</v>
      </c>
      <c r="B398" s="10">
        <f>VLOOKUP(A398,'Table for cuisine count'!$E$2:$F$139,2)</f>
        <v>1</v>
      </c>
      <c r="C398" s="10" t="str" cm="1">
        <f t="array" ref="C398:O398">_xlfn.XLOOKUP($A398,'Raw-consumers'!$A:$A,'Raw-consumers'!B:N)</f>
        <v>San Luis Potosi</v>
      </c>
      <c r="D398" s="10" t="str">
        <v>San Luis Potosi</v>
      </c>
      <c r="E398" s="10" t="str">
        <v>Mexico</v>
      </c>
      <c r="F398" s="10">
        <v>22.154021</v>
      </c>
      <c r="G398" s="10">
        <v>-100.976028</v>
      </c>
      <c r="H398" s="10">
        <v>0</v>
      </c>
      <c r="I398" s="10" t="str">
        <v>Abstemious</v>
      </c>
      <c r="J398" s="10">
        <v>0</v>
      </c>
      <c r="K398" s="10">
        <v>0</v>
      </c>
      <c r="L398" s="10">
        <v>0</v>
      </c>
      <c r="M398" s="10">
        <v>82</v>
      </c>
      <c r="N398" s="10">
        <v>0</v>
      </c>
      <c r="O398" s="10">
        <v>0</v>
      </c>
      <c r="P398" s="10">
        <v>135045</v>
      </c>
      <c r="Q398" s="10" t="str">
        <f>IFERROR(_xlfn.XLOOKUP('Final Table'!$P398,'Raw-restaurant_cuisines'!A:A,'Raw-restaurant_cuisines'!B:B),"not specified")</f>
        <v>not specified</v>
      </c>
      <c r="R398" s="10" t="str">
        <f>_xlfn.XLOOKUP($P398,'Raw-Restauarants'!$A:$A,'Raw-Restauarants'!B:B)</f>
        <v>Restaurante La Gran Via</v>
      </c>
      <c r="S398" s="10" t="str">
        <f>_xlfn.XLOOKUP($P398,'Raw-Restauarants'!$A:$A,'Raw-Restauarants'!$C:$C)</f>
        <v>San Luis Potosi</v>
      </c>
      <c r="T398" s="10" t="str">
        <f>IFERROR(_xlfn.XLOOKUP(P398,'Table for cuisine count'!K:K,'Table for cuisine count'!L:L),"not specified")</f>
        <v>not specified</v>
      </c>
      <c r="U398" s="10" t="str" cm="1">
        <f t="array" ref="U398:Z398">_xlfn.XLOOKUP($P398,'Raw-Restauarants'!$A:$A,'Raw-Restauarants'!$I:$N)</f>
        <v>Wine &amp; Beer</v>
      </c>
      <c r="V398" s="10" t="str">
        <v>No</v>
      </c>
      <c r="W398" s="10" t="str">
        <v>High</v>
      </c>
      <c r="X398" s="10" t="str">
        <v>No</v>
      </c>
      <c r="Y398" s="10" t="str">
        <v>Closed</v>
      </c>
      <c r="Z398" s="10" t="str">
        <v>Yes</v>
      </c>
      <c r="AA398" s="10">
        <v>2</v>
      </c>
      <c r="AB398" s="10">
        <v>2</v>
      </c>
      <c r="AC398" s="10">
        <v>0</v>
      </c>
      <c r="AD398" s="10" t="str" cm="1">
        <f t="array" ref="AD398">_xlfn.IFNA(_xlfn.IFS(AND(AA398=2,AB398=2,AC398=2),W398),"not_highest_rated")</f>
        <v>not_highest_rated</v>
      </c>
      <c r="AE398" s="64" t="str">
        <f t="shared" si="9"/>
        <v>others</v>
      </c>
    </row>
    <row r="399" spans="1:31" x14ac:dyDescent="0.25">
      <c r="A399" s="63" t="s">
        <v>60</v>
      </c>
      <c r="B399" s="10">
        <f>VLOOKUP(A399,'Table for cuisine count'!$E$2:$F$139,2)</f>
        <v>1</v>
      </c>
      <c r="C399" s="10" t="str" cm="1">
        <f t="array" ref="C399:O399">_xlfn.XLOOKUP($A399,'Raw-consumers'!$A:$A,'Raw-consumers'!B:N)</f>
        <v>San Luis Potosi</v>
      </c>
      <c r="D399" s="10" t="str">
        <v>San Luis Potosi</v>
      </c>
      <c r="E399" s="10" t="str">
        <v>Mexico</v>
      </c>
      <c r="F399" s="10">
        <v>22.154021</v>
      </c>
      <c r="G399" s="10">
        <v>-100.976028</v>
      </c>
      <c r="H399" s="10">
        <v>0</v>
      </c>
      <c r="I399" s="10" t="str">
        <v>Abstemious</v>
      </c>
      <c r="J399" s="10">
        <v>0</v>
      </c>
      <c r="K399" s="10">
        <v>0</v>
      </c>
      <c r="L399" s="10">
        <v>0</v>
      </c>
      <c r="M399" s="10">
        <v>82</v>
      </c>
      <c r="N399" s="10">
        <v>0</v>
      </c>
      <c r="O399" s="10">
        <v>0</v>
      </c>
      <c r="P399" s="10">
        <v>135027</v>
      </c>
      <c r="Q399" s="10" t="str">
        <f>IFERROR(_xlfn.XLOOKUP('Final Table'!$P399,'Raw-restaurant_cuisines'!A:A,'Raw-restaurant_cuisines'!B:B),"not specified")</f>
        <v>Mexican</v>
      </c>
      <c r="R399" s="10" t="str">
        <f>_xlfn.XLOOKUP($P399,'Raw-Restauarants'!$A:$A,'Raw-Restauarants'!B:B)</f>
        <v>Restaurant Orizatlan</v>
      </c>
      <c r="S399" s="10" t="str">
        <f>_xlfn.XLOOKUP($P399,'Raw-Restauarants'!$A:$A,'Raw-Restauarants'!$C:$C)</f>
        <v>San Luis Potosi</v>
      </c>
      <c r="T399" s="10">
        <f>IFERROR(_xlfn.XLOOKUP(P399,'Table for cuisine count'!K:K,'Table for cuisine count'!L:L),"not specified")</f>
        <v>1</v>
      </c>
      <c r="U399" s="10" t="str" cm="1">
        <f t="array" ref="U399:Z399">_xlfn.XLOOKUP($P399,'Raw-Restauarants'!$A:$A,'Raw-Restauarants'!$I:$N)</f>
        <v>Wine &amp; Beer</v>
      </c>
      <c r="V399" s="10" t="str">
        <v>No</v>
      </c>
      <c r="W399" s="10" t="str">
        <v>Medium</v>
      </c>
      <c r="X399" s="10" t="str">
        <v>No</v>
      </c>
      <c r="Y399" s="10" t="str">
        <v>Closed</v>
      </c>
      <c r="Z399" s="10" t="str">
        <v>None</v>
      </c>
      <c r="AA399" s="10">
        <v>1</v>
      </c>
      <c r="AB399" s="10">
        <v>2</v>
      </c>
      <c r="AC399" s="10">
        <v>0</v>
      </c>
      <c r="AD399" s="10" t="str" cm="1">
        <f t="array" ref="AD399">_xlfn.IFNA(_xlfn.IFS(AND(AA399=2,AB399=2,AC399=2),W399),"not_highest_rated")</f>
        <v>not_highest_rated</v>
      </c>
      <c r="AE399" s="64" t="str">
        <f t="shared" si="9"/>
        <v>others</v>
      </c>
    </row>
    <row r="400" spans="1:31" x14ac:dyDescent="0.25">
      <c r="A400" s="63" t="s">
        <v>60</v>
      </c>
      <c r="B400" s="10">
        <f>VLOOKUP(A400,'Table for cuisine count'!$E$2:$F$139,2)</f>
        <v>1</v>
      </c>
      <c r="C400" s="10" t="str" cm="1">
        <f t="array" ref="C400:O400">_xlfn.XLOOKUP($A400,'Raw-consumers'!$A:$A,'Raw-consumers'!B:N)</f>
        <v>San Luis Potosi</v>
      </c>
      <c r="D400" s="10" t="str">
        <v>San Luis Potosi</v>
      </c>
      <c r="E400" s="10" t="str">
        <v>Mexico</v>
      </c>
      <c r="F400" s="10">
        <v>22.154021</v>
      </c>
      <c r="G400" s="10">
        <v>-100.976028</v>
      </c>
      <c r="H400" s="10">
        <v>0</v>
      </c>
      <c r="I400" s="10" t="str">
        <v>Abstemious</v>
      </c>
      <c r="J400" s="10">
        <v>0</v>
      </c>
      <c r="K400" s="10">
        <v>0</v>
      </c>
      <c r="L400" s="10">
        <v>0</v>
      </c>
      <c r="M400" s="10">
        <v>82</v>
      </c>
      <c r="N400" s="10">
        <v>0</v>
      </c>
      <c r="O400" s="10">
        <v>0</v>
      </c>
      <c r="P400" s="10">
        <v>135073</v>
      </c>
      <c r="Q400" s="10" t="str">
        <f>IFERROR(_xlfn.XLOOKUP('Final Table'!$P400,'Raw-restaurant_cuisines'!A:A,'Raw-restaurant_cuisines'!B:B),"not specified")</f>
        <v>Bar</v>
      </c>
      <c r="R400" s="10" t="str">
        <f>_xlfn.XLOOKUP($P400,'Raw-Restauarants'!$A:$A,'Raw-Restauarants'!B:B)</f>
        <v>Restaurante Bar El Gallinero</v>
      </c>
      <c r="S400" s="10" t="str">
        <f>_xlfn.XLOOKUP($P400,'Raw-Restauarants'!$A:$A,'Raw-Restauarants'!$C:$C)</f>
        <v>San Luis Potosi</v>
      </c>
      <c r="T400" s="10">
        <f>IFERROR(_xlfn.XLOOKUP(P400,'Table for cuisine count'!K:K,'Table for cuisine count'!L:L),"not specified")</f>
        <v>2</v>
      </c>
      <c r="U400" s="10" t="str" cm="1">
        <f t="array" ref="U400:Z400">_xlfn.XLOOKUP($P400,'Raw-Restauarants'!$A:$A,'Raw-Restauarants'!$I:$N)</f>
        <v>Wine &amp; Beer</v>
      </c>
      <c r="V400" s="10" t="str">
        <v>Smoking Section</v>
      </c>
      <c r="W400" s="10" t="str">
        <v>High</v>
      </c>
      <c r="X400" s="10" t="str">
        <v>No</v>
      </c>
      <c r="Y400" s="10" t="str">
        <v>Closed</v>
      </c>
      <c r="Z400" s="10" t="str">
        <v>Yes</v>
      </c>
      <c r="AA400" s="10">
        <v>1</v>
      </c>
      <c r="AB400" s="10">
        <v>2</v>
      </c>
      <c r="AC400" s="10">
        <v>0</v>
      </c>
      <c r="AD400" s="10" t="str" cm="1">
        <f t="array" ref="AD400">_xlfn.IFNA(_xlfn.IFS(AND(AA400=2,AB400=2,AC400=2),W400),"not_highest_rated")</f>
        <v>not_highest_rated</v>
      </c>
      <c r="AE400" s="64" t="str">
        <f t="shared" si="9"/>
        <v>others</v>
      </c>
    </row>
    <row r="401" spans="1:31" x14ac:dyDescent="0.25">
      <c r="A401" s="63" t="s">
        <v>60</v>
      </c>
      <c r="B401" s="10">
        <f>VLOOKUP(A401,'Table for cuisine count'!$E$2:$F$139,2)</f>
        <v>1</v>
      </c>
      <c r="C401" s="10" t="str" cm="1">
        <f t="array" ref="C401:O401">_xlfn.XLOOKUP($A401,'Raw-consumers'!$A:$A,'Raw-consumers'!B:N)</f>
        <v>San Luis Potosi</v>
      </c>
      <c r="D401" s="10" t="str">
        <v>San Luis Potosi</v>
      </c>
      <c r="E401" s="10" t="str">
        <v>Mexico</v>
      </c>
      <c r="F401" s="10">
        <v>22.154021</v>
      </c>
      <c r="G401" s="10">
        <v>-100.976028</v>
      </c>
      <c r="H401" s="10">
        <v>0</v>
      </c>
      <c r="I401" s="10" t="str">
        <v>Abstemious</v>
      </c>
      <c r="J401" s="10">
        <v>0</v>
      </c>
      <c r="K401" s="10">
        <v>0</v>
      </c>
      <c r="L401" s="10">
        <v>0</v>
      </c>
      <c r="M401" s="10">
        <v>82</v>
      </c>
      <c r="N401" s="10">
        <v>0</v>
      </c>
      <c r="O401" s="10">
        <v>0</v>
      </c>
      <c r="P401" s="10">
        <v>135051</v>
      </c>
      <c r="Q401" s="10" t="str">
        <f>IFERROR(_xlfn.XLOOKUP('Final Table'!$P401,'Raw-restaurant_cuisines'!A:A,'Raw-restaurant_cuisines'!B:B),"not specified")</f>
        <v>not specified</v>
      </c>
      <c r="R401" s="10" t="str">
        <f>_xlfn.XLOOKUP($P401,'Raw-Restauarants'!$A:$A,'Raw-Restauarants'!B:B)</f>
        <v>Restaurante Versalles</v>
      </c>
      <c r="S401" s="10" t="str">
        <f>_xlfn.XLOOKUP($P401,'Raw-Restauarants'!$A:$A,'Raw-Restauarants'!$C:$C)</f>
        <v>San Luis Potosi</v>
      </c>
      <c r="T401" s="10" t="str">
        <f>IFERROR(_xlfn.XLOOKUP(P401,'Table for cuisine count'!K:K,'Table for cuisine count'!L:L),"not specified")</f>
        <v>not specified</v>
      </c>
      <c r="U401" s="10" t="str" cm="1">
        <f t="array" ref="U401:Z401">_xlfn.XLOOKUP($P401,'Raw-Restauarants'!$A:$A,'Raw-Restauarants'!$I:$N)</f>
        <v>None</v>
      </c>
      <c r="V401" s="10" t="str">
        <v>Smoking Section</v>
      </c>
      <c r="W401" s="10" t="str">
        <v>Low</v>
      </c>
      <c r="X401" s="10" t="str">
        <v>No</v>
      </c>
      <c r="Y401" s="10" t="str">
        <v>Closed</v>
      </c>
      <c r="Z401" s="10" t="str">
        <v>None</v>
      </c>
      <c r="AA401" s="10">
        <v>1</v>
      </c>
      <c r="AB401" s="10">
        <v>1</v>
      </c>
      <c r="AC401" s="10">
        <v>0</v>
      </c>
      <c r="AD401" s="10" t="str" cm="1">
        <f t="array" ref="AD401">_xlfn.IFNA(_xlfn.IFS(AND(AA401=2,AB401=2,AC401=2),W401),"not_highest_rated")</f>
        <v>not_highest_rated</v>
      </c>
      <c r="AE401" s="64" t="str">
        <f t="shared" si="9"/>
        <v>others</v>
      </c>
    </row>
    <row r="402" spans="1:31" x14ac:dyDescent="0.25">
      <c r="A402" s="63" t="s">
        <v>60</v>
      </c>
      <c r="B402" s="10">
        <f>VLOOKUP(A402,'Table for cuisine count'!$E$2:$F$139,2)</f>
        <v>1</v>
      </c>
      <c r="C402" s="10" t="str" cm="1">
        <f t="array" ref="C402:O402">_xlfn.XLOOKUP($A402,'Raw-consumers'!$A:$A,'Raw-consumers'!B:N)</f>
        <v>San Luis Potosi</v>
      </c>
      <c r="D402" s="10" t="str">
        <v>San Luis Potosi</v>
      </c>
      <c r="E402" s="10" t="str">
        <v>Mexico</v>
      </c>
      <c r="F402" s="10">
        <v>22.154021</v>
      </c>
      <c r="G402" s="10">
        <v>-100.976028</v>
      </c>
      <c r="H402" s="10">
        <v>0</v>
      </c>
      <c r="I402" s="10" t="str">
        <v>Abstemious</v>
      </c>
      <c r="J402" s="10">
        <v>0</v>
      </c>
      <c r="K402" s="10">
        <v>0</v>
      </c>
      <c r="L402" s="10">
        <v>0</v>
      </c>
      <c r="M402" s="10">
        <v>82</v>
      </c>
      <c r="N402" s="10">
        <v>0</v>
      </c>
      <c r="O402" s="10">
        <v>0</v>
      </c>
      <c r="P402" s="10">
        <v>135041</v>
      </c>
      <c r="Q402" s="10" t="str">
        <f>IFERROR(_xlfn.XLOOKUP('Final Table'!$P402,'Raw-restaurant_cuisines'!A:A,'Raw-restaurant_cuisines'!B:B),"not specified")</f>
        <v>Bar</v>
      </c>
      <c r="R402" s="10" t="str">
        <f>_xlfn.XLOOKUP($P402,'Raw-Restauarants'!$A:$A,'Raw-Restauarants'!B:B)</f>
        <v>Luna Cafe</v>
      </c>
      <c r="S402" s="10" t="str">
        <f>_xlfn.XLOOKUP($P402,'Raw-Restauarants'!$A:$A,'Raw-Restauarants'!$C:$C)</f>
        <v>San Luis Potosi</v>
      </c>
      <c r="T402" s="10">
        <f>IFERROR(_xlfn.XLOOKUP(P402,'Table for cuisine count'!K:K,'Table for cuisine count'!L:L),"not specified")</f>
        <v>2</v>
      </c>
      <c r="U402" s="10" t="str" cm="1">
        <f t="array" ref="U402:Z402">_xlfn.XLOOKUP($P402,'Raw-Restauarants'!$A:$A,'Raw-Restauarants'!$I:$N)</f>
        <v>Wine &amp; Beer</v>
      </c>
      <c r="V402" s="10" t="str">
        <v>No</v>
      </c>
      <c r="W402" s="10" t="str">
        <v>Medium</v>
      </c>
      <c r="X402" s="10" t="str">
        <v>No</v>
      </c>
      <c r="Y402" s="10" t="str">
        <v>Closed</v>
      </c>
      <c r="Z402" s="10" t="str">
        <v>None</v>
      </c>
      <c r="AA402" s="10">
        <v>1</v>
      </c>
      <c r="AB402" s="10">
        <v>1</v>
      </c>
      <c r="AC402" s="10">
        <v>1</v>
      </c>
      <c r="AD402" s="10" t="str" cm="1">
        <f t="array" ref="AD402">_xlfn.IFNA(_xlfn.IFS(AND(AA402=2,AB402=2,AC402=2),W402),"not_highest_rated")</f>
        <v>not_highest_rated</v>
      </c>
      <c r="AE402" s="64" t="str">
        <f t="shared" si="9"/>
        <v>others</v>
      </c>
    </row>
    <row r="403" spans="1:31" x14ac:dyDescent="0.25">
      <c r="A403" s="63" t="s">
        <v>60</v>
      </c>
      <c r="B403" s="10">
        <f>VLOOKUP(A403,'Table for cuisine count'!$E$2:$F$139,2)</f>
        <v>1</v>
      </c>
      <c r="C403" s="10" t="str" cm="1">
        <f t="array" ref="C403:O403">_xlfn.XLOOKUP($A403,'Raw-consumers'!$A:$A,'Raw-consumers'!B:N)</f>
        <v>San Luis Potosi</v>
      </c>
      <c r="D403" s="10" t="str">
        <v>San Luis Potosi</v>
      </c>
      <c r="E403" s="10" t="str">
        <v>Mexico</v>
      </c>
      <c r="F403" s="10">
        <v>22.154021</v>
      </c>
      <c r="G403" s="10">
        <v>-100.976028</v>
      </c>
      <c r="H403" s="10">
        <v>0</v>
      </c>
      <c r="I403" s="10" t="str">
        <v>Abstemious</v>
      </c>
      <c r="J403" s="10">
        <v>0</v>
      </c>
      <c r="K403" s="10">
        <v>0</v>
      </c>
      <c r="L403" s="10">
        <v>0</v>
      </c>
      <c r="M403" s="10">
        <v>82</v>
      </c>
      <c r="N403" s="10">
        <v>0</v>
      </c>
      <c r="O403" s="10">
        <v>0</v>
      </c>
      <c r="P403" s="10">
        <v>135038</v>
      </c>
      <c r="Q403" s="10" t="str">
        <f>IFERROR(_xlfn.XLOOKUP('Final Table'!$P403,'Raw-restaurant_cuisines'!A:A,'Raw-restaurant_cuisines'!B:B),"not specified")</f>
        <v>not specified</v>
      </c>
      <c r="R403" s="10" t="str">
        <f>_xlfn.XLOOKUP($P403,'Raw-Restauarants'!$A:$A,'Raw-Restauarants'!B:B)</f>
        <v>Restaurant La Chalita</v>
      </c>
      <c r="S403" s="10" t="str">
        <f>_xlfn.XLOOKUP($P403,'Raw-Restauarants'!$A:$A,'Raw-Restauarants'!$C:$C)</f>
        <v>San Luis Potosi</v>
      </c>
      <c r="T403" s="10" t="str">
        <f>IFERROR(_xlfn.XLOOKUP(P403,'Table for cuisine count'!K:K,'Table for cuisine count'!L:L),"not specified")</f>
        <v>not specified</v>
      </c>
      <c r="U403" s="10" t="str" cm="1">
        <f t="array" ref="U403:Z403">_xlfn.XLOOKUP($P403,'Raw-Restauarants'!$A:$A,'Raw-Restauarants'!$I:$N)</f>
        <v>None</v>
      </c>
      <c r="V403" s="10" t="str">
        <v>Smoking Section</v>
      </c>
      <c r="W403" s="10" t="str">
        <v>Medium</v>
      </c>
      <c r="X403" s="10" t="str">
        <v>No</v>
      </c>
      <c r="Y403" s="10" t="str">
        <v>Closed</v>
      </c>
      <c r="Z403" s="10" t="str">
        <v>None</v>
      </c>
      <c r="AA403" s="10">
        <v>1</v>
      </c>
      <c r="AB403" s="10">
        <v>1</v>
      </c>
      <c r="AC403" s="10">
        <v>0</v>
      </c>
      <c r="AD403" s="10" t="str" cm="1">
        <f t="array" ref="AD403">_xlfn.IFNA(_xlfn.IFS(AND(AA403=2,AB403=2,AC403=2),W403),"not_highest_rated")</f>
        <v>not_highest_rated</v>
      </c>
      <c r="AE403" s="64" t="str">
        <f t="shared" si="9"/>
        <v>others</v>
      </c>
    </row>
    <row r="404" spans="1:31" x14ac:dyDescent="0.25">
      <c r="A404" s="63" t="s">
        <v>60</v>
      </c>
      <c r="B404" s="10">
        <f>VLOOKUP(A404,'Table for cuisine count'!$E$2:$F$139,2)</f>
        <v>1</v>
      </c>
      <c r="C404" s="10" t="str" cm="1">
        <f t="array" ref="C404:O404">_xlfn.XLOOKUP($A404,'Raw-consumers'!$A:$A,'Raw-consumers'!B:N)</f>
        <v>San Luis Potosi</v>
      </c>
      <c r="D404" s="10" t="str">
        <v>San Luis Potosi</v>
      </c>
      <c r="E404" s="10" t="str">
        <v>Mexico</v>
      </c>
      <c r="F404" s="10">
        <v>22.154021</v>
      </c>
      <c r="G404" s="10">
        <v>-100.976028</v>
      </c>
      <c r="H404" s="10">
        <v>0</v>
      </c>
      <c r="I404" s="10" t="str">
        <v>Abstemious</v>
      </c>
      <c r="J404" s="10">
        <v>0</v>
      </c>
      <c r="K404" s="10">
        <v>0</v>
      </c>
      <c r="L404" s="10">
        <v>0</v>
      </c>
      <c r="M404" s="10">
        <v>82</v>
      </c>
      <c r="N404" s="10">
        <v>0</v>
      </c>
      <c r="O404" s="10">
        <v>0</v>
      </c>
      <c r="P404" s="10">
        <v>135028</v>
      </c>
      <c r="Q404" s="10" t="str">
        <f>IFERROR(_xlfn.XLOOKUP('Final Table'!$P404,'Raw-restaurant_cuisines'!A:A,'Raw-restaurant_cuisines'!B:B),"not specified")</f>
        <v>Mexican</v>
      </c>
      <c r="R404" s="10" t="str">
        <f>_xlfn.XLOOKUP($P404,'Raw-Restauarants'!$A:$A,'Raw-Restauarants'!B:B)</f>
        <v>La Virreina</v>
      </c>
      <c r="S404" s="10" t="str">
        <f>_xlfn.XLOOKUP($P404,'Raw-Restauarants'!$A:$A,'Raw-Restauarants'!$C:$C)</f>
        <v>San Luis Potosi</v>
      </c>
      <c r="T404" s="10">
        <f>IFERROR(_xlfn.XLOOKUP(P404,'Table for cuisine count'!K:K,'Table for cuisine count'!L:L),"not specified")</f>
        <v>1</v>
      </c>
      <c r="U404" s="10" t="str" cm="1">
        <f t="array" ref="U404:Z404">_xlfn.XLOOKUP($P404,'Raw-Restauarants'!$A:$A,'Raw-Restauarants'!$I:$N)</f>
        <v>Wine &amp; Beer</v>
      </c>
      <c r="V404" s="10" t="str">
        <v>No</v>
      </c>
      <c r="W404" s="10" t="str">
        <v>Medium</v>
      </c>
      <c r="X404" s="10" t="str">
        <v>No</v>
      </c>
      <c r="Y404" s="10" t="str">
        <v>Closed</v>
      </c>
      <c r="Z404" s="10" t="str">
        <v>None</v>
      </c>
      <c r="AA404" s="10">
        <v>1</v>
      </c>
      <c r="AB404" s="10">
        <v>1</v>
      </c>
      <c r="AC404" s="10">
        <v>1</v>
      </c>
      <c r="AD404" s="10" t="str" cm="1">
        <f t="array" ref="AD404">_xlfn.IFNA(_xlfn.IFS(AND(AA404=2,AB404=2,AC404=2),W404),"not_highest_rated")</f>
        <v>not_highest_rated</v>
      </c>
      <c r="AE404" s="64" t="str">
        <f t="shared" si="9"/>
        <v>others</v>
      </c>
    </row>
    <row r="405" spans="1:31" x14ac:dyDescent="0.25">
      <c r="A405" s="63" t="s">
        <v>60</v>
      </c>
      <c r="B405" s="10">
        <f>VLOOKUP(A405,'Table for cuisine count'!$E$2:$F$139,2)</f>
        <v>1</v>
      </c>
      <c r="C405" s="10" t="str" cm="1">
        <f t="array" ref="C405:O405">_xlfn.XLOOKUP($A405,'Raw-consumers'!$A:$A,'Raw-consumers'!B:N)</f>
        <v>San Luis Potosi</v>
      </c>
      <c r="D405" s="10" t="str">
        <v>San Luis Potosi</v>
      </c>
      <c r="E405" s="10" t="str">
        <v>Mexico</v>
      </c>
      <c r="F405" s="10">
        <v>22.154021</v>
      </c>
      <c r="G405" s="10">
        <v>-100.976028</v>
      </c>
      <c r="H405" s="10">
        <v>0</v>
      </c>
      <c r="I405" s="10" t="str">
        <v>Abstemious</v>
      </c>
      <c r="J405" s="10">
        <v>0</v>
      </c>
      <c r="K405" s="10">
        <v>0</v>
      </c>
      <c r="L405" s="10">
        <v>0</v>
      </c>
      <c r="M405" s="10">
        <v>82</v>
      </c>
      <c r="N405" s="10">
        <v>0</v>
      </c>
      <c r="O405" s="10">
        <v>0</v>
      </c>
      <c r="P405" s="10">
        <v>135030</v>
      </c>
      <c r="Q405" s="10" t="str">
        <f>IFERROR(_xlfn.XLOOKUP('Final Table'!$P405,'Raw-restaurant_cuisines'!A:A,'Raw-restaurant_cuisines'!B:B),"not specified")</f>
        <v>Coffee Shop</v>
      </c>
      <c r="R405" s="10" t="str">
        <f>_xlfn.XLOOKUP($P405,'Raw-Restauarants'!$A:$A,'Raw-Restauarants'!B:B)</f>
        <v>Preambulo Wifi Zone Cafe</v>
      </c>
      <c r="S405" s="10" t="str">
        <f>_xlfn.XLOOKUP($P405,'Raw-Restauarants'!$A:$A,'Raw-Restauarants'!$C:$C)</f>
        <v>San Luis Potosi</v>
      </c>
      <c r="T405" s="10">
        <f>IFERROR(_xlfn.XLOOKUP(P405,'Table for cuisine count'!K:K,'Table for cuisine count'!L:L),"not specified")</f>
        <v>2</v>
      </c>
      <c r="U405" s="10" t="str" cm="1">
        <f t="array" ref="U405:Z405">_xlfn.XLOOKUP($P405,'Raw-Restauarants'!$A:$A,'Raw-Restauarants'!$I:$N)</f>
        <v>None</v>
      </c>
      <c r="V405" s="10" t="str">
        <v>No</v>
      </c>
      <c r="W405" s="10" t="str">
        <v>Medium</v>
      </c>
      <c r="X405" s="10" t="str">
        <v>No</v>
      </c>
      <c r="Y405" s="10" t="str">
        <v>Closed</v>
      </c>
      <c r="Z405" s="10" t="str">
        <v>None</v>
      </c>
      <c r="AA405" s="10">
        <v>1</v>
      </c>
      <c r="AB405" s="10">
        <v>1</v>
      </c>
      <c r="AC405" s="10">
        <v>1</v>
      </c>
      <c r="AD405" s="10" t="str" cm="1">
        <f t="array" ref="AD405">_xlfn.IFNA(_xlfn.IFS(AND(AA405=2,AB405=2,AC405=2),W405),"not_highest_rated")</f>
        <v>not_highest_rated</v>
      </c>
      <c r="AE405" s="64" t="str">
        <f t="shared" si="9"/>
        <v>others</v>
      </c>
    </row>
    <row r="406" spans="1:31" x14ac:dyDescent="0.25">
      <c r="A406" s="63" t="s">
        <v>171</v>
      </c>
      <c r="B406" s="10">
        <f>VLOOKUP(A406,'Table for cuisine count'!$E$2:$F$139,2)</f>
        <v>1</v>
      </c>
      <c r="C406" s="10" t="str" cm="1">
        <f t="array" ref="C406:O406">_xlfn.XLOOKUP($A406,'Raw-consumers'!$A:$A,'Raw-consumers'!B:N)</f>
        <v>San Luis Potosi</v>
      </c>
      <c r="D406" s="10" t="str">
        <v>San Luis Potosi</v>
      </c>
      <c r="E406" s="10" t="str">
        <v>Mexico</v>
      </c>
      <c r="F406" s="10">
        <v>22.15</v>
      </c>
      <c r="G406" s="10">
        <v>-100.983</v>
      </c>
      <c r="H406" s="10" t="str">
        <v>No</v>
      </c>
      <c r="I406" s="10" t="str">
        <v>Casual Drinker</v>
      </c>
      <c r="J406" s="10" t="str">
        <v>Public</v>
      </c>
      <c r="K406" s="10" t="str">
        <v>Single</v>
      </c>
      <c r="L406" s="10">
        <v>0</v>
      </c>
      <c r="M406" s="10">
        <v>21</v>
      </c>
      <c r="N406" s="10" t="str">
        <v>Student</v>
      </c>
      <c r="O406" s="10">
        <v>0</v>
      </c>
      <c r="P406" s="10">
        <v>135038</v>
      </c>
      <c r="Q406" s="10" t="str">
        <f>IFERROR(_xlfn.XLOOKUP('Final Table'!$P406,'Raw-restaurant_cuisines'!A:A,'Raw-restaurant_cuisines'!B:B),"not specified")</f>
        <v>not specified</v>
      </c>
      <c r="R406" s="10" t="str">
        <f>_xlfn.XLOOKUP($P406,'Raw-Restauarants'!$A:$A,'Raw-Restauarants'!B:B)</f>
        <v>Restaurant La Chalita</v>
      </c>
      <c r="S406" s="10" t="str">
        <f>_xlfn.XLOOKUP($P406,'Raw-Restauarants'!$A:$A,'Raw-Restauarants'!$C:$C)</f>
        <v>San Luis Potosi</v>
      </c>
      <c r="T406" s="10" t="str">
        <f>IFERROR(_xlfn.XLOOKUP(P406,'Table for cuisine count'!K:K,'Table for cuisine count'!L:L),"not specified")</f>
        <v>not specified</v>
      </c>
      <c r="U406" s="10" t="str" cm="1">
        <f t="array" ref="U406:Z406">_xlfn.XLOOKUP($P406,'Raw-Restauarants'!$A:$A,'Raw-Restauarants'!$I:$N)</f>
        <v>None</v>
      </c>
      <c r="V406" s="10" t="str">
        <v>Smoking Section</v>
      </c>
      <c r="W406" s="10" t="str">
        <v>Medium</v>
      </c>
      <c r="X406" s="10" t="str">
        <v>No</v>
      </c>
      <c r="Y406" s="10" t="str">
        <v>Closed</v>
      </c>
      <c r="Z406" s="10" t="str">
        <v>None</v>
      </c>
      <c r="AA406" s="10">
        <v>1</v>
      </c>
      <c r="AB406" s="10">
        <v>1</v>
      </c>
      <c r="AC406" s="10">
        <v>1</v>
      </c>
      <c r="AD406" s="10" t="str" cm="1">
        <f t="array" ref="AD406">_xlfn.IFNA(_xlfn.IFS(AND(AA406=2,AB406=2,AC406=2),W406),"not_highest_rated")</f>
        <v>not_highest_rated</v>
      </c>
      <c r="AE406" s="64" t="str">
        <f t="shared" si="9"/>
        <v>others</v>
      </c>
    </row>
    <row r="407" spans="1:31" x14ac:dyDescent="0.25">
      <c r="A407" s="63" t="s">
        <v>171</v>
      </c>
      <c r="B407" s="10">
        <f>VLOOKUP(A407,'Table for cuisine count'!$E$2:$F$139,2)</f>
        <v>1</v>
      </c>
      <c r="C407" s="10" t="str" cm="1">
        <f t="array" ref="C407:O407">_xlfn.XLOOKUP($A407,'Raw-consumers'!$A:$A,'Raw-consumers'!B:N)</f>
        <v>San Luis Potosi</v>
      </c>
      <c r="D407" s="10" t="str">
        <v>San Luis Potosi</v>
      </c>
      <c r="E407" s="10" t="str">
        <v>Mexico</v>
      </c>
      <c r="F407" s="10">
        <v>22.15</v>
      </c>
      <c r="G407" s="10">
        <v>-100.983</v>
      </c>
      <c r="H407" s="10" t="str">
        <v>No</v>
      </c>
      <c r="I407" s="10" t="str">
        <v>Casual Drinker</v>
      </c>
      <c r="J407" s="10" t="str">
        <v>Public</v>
      </c>
      <c r="K407" s="10" t="str">
        <v>Single</v>
      </c>
      <c r="L407" s="10">
        <v>0</v>
      </c>
      <c r="M407" s="10">
        <v>21</v>
      </c>
      <c r="N407" s="10" t="str">
        <v>Student</v>
      </c>
      <c r="O407" s="10">
        <v>0</v>
      </c>
      <c r="P407" s="10">
        <v>132825</v>
      </c>
      <c r="Q407" s="10" t="str">
        <f>IFERROR(_xlfn.XLOOKUP('Final Table'!$P407,'Raw-restaurant_cuisines'!A:A,'Raw-restaurant_cuisines'!B:B),"not specified")</f>
        <v>Mexican</v>
      </c>
      <c r="R407" s="10" t="str">
        <f>_xlfn.XLOOKUP($P407,'Raw-Restauarants'!$A:$A,'Raw-Restauarants'!B:B)</f>
        <v>Puesto De Tacos</v>
      </c>
      <c r="S407" s="10" t="str">
        <f>_xlfn.XLOOKUP($P407,'Raw-Restauarants'!$A:$A,'Raw-Restauarants'!$C:$C)</f>
        <v>San Luis Potosi</v>
      </c>
      <c r="T407" s="10">
        <f>IFERROR(_xlfn.XLOOKUP(P407,'Table for cuisine count'!K:K,'Table for cuisine count'!L:L),"not specified")</f>
        <v>1</v>
      </c>
      <c r="U407" s="10" t="str" cm="1">
        <f t="array" ref="U407:Z407">_xlfn.XLOOKUP($P407,'Raw-Restauarants'!$A:$A,'Raw-Restauarants'!$I:$N)</f>
        <v>None</v>
      </c>
      <c r="V407" s="10" t="str">
        <v>No</v>
      </c>
      <c r="W407" s="10" t="str">
        <v>Low</v>
      </c>
      <c r="X407" s="10" t="str">
        <v>No</v>
      </c>
      <c r="Y407" s="10" t="str">
        <v>Open</v>
      </c>
      <c r="Z407" s="10" t="str">
        <v>None</v>
      </c>
      <c r="AA407" s="10">
        <v>2</v>
      </c>
      <c r="AB407" s="10">
        <v>2</v>
      </c>
      <c r="AC407" s="10">
        <v>2</v>
      </c>
      <c r="AD407" s="10" t="str" cm="1">
        <f t="array" ref="AD407">_xlfn.IFNA(_xlfn.IFS(AND(AA407=2,AB407=2,AC407=2),W407),"not_highest_rated")</f>
        <v>Low</v>
      </c>
      <c r="AE407" s="64" t="str">
        <f t="shared" si="9"/>
        <v>others</v>
      </c>
    </row>
    <row r="408" spans="1:31" x14ac:dyDescent="0.25">
      <c r="A408" s="63" t="s">
        <v>171</v>
      </c>
      <c r="B408" s="10">
        <f>VLOOKUP(A408,'Table for cuisine count'!$E$2:$F$139,2)</f>
        <v>1</v>
      </c>
      <c r="C408" s="10" t="str" cm="1">
        <f t="array" ref="C408:O408">_xlfn.XLOOKUP($A408,'Raw-consumers'!$A:$A,'Raw-consumers'!B:N)</f>
        <v>San Luis Potosi</v>
      </c>
      <c r="D408" s="10" t="str">
        <v>San Luis Potosi</v>
      </c>
      <c r="E408" s="10" t="str">
        <v>Mexico</v>
      </c>
      <c r="F408" s="10">
        <v>22.15</v>
      </c>
      <c r="G408" s="10">
        <v>-100.983</v>
      </c>
      <c r="H408" s="10" t="str">
        <v>No</v>
      </c>
      <c r="I408" s="10" t="str">
        <v>Casual Drinker</v>
      </c>
      <c r="J408" s="10" t="str">
        <v>Public</v>
      </c>
      <c r="K408" s="10" t="str">
        <v>Single</v>
      </c>
      <c r="L408" s="10">
        <v>0</v>
      </c>
      <c r="M408" s="10">
        <v>21</v>
      </c>
      <c r="N408" s="10" t="str">
        <v>Student</v>
      </c>
      <c r="O408" s="10">
        <v>0</v>
      </c>
      <c r="P408" s="10">
        <v>135085</v>
      </c>
      <c r="Q408" s="10" t="str">
        <f>IFERROR(_xlfn.XLOOKUP('Final Table'!$P408,'Raw-restaurant_cuisines'!A:A,'Raw-restaurant_cuisines'!B:B),"not specified")</f>
        <v>Fast Food</v>
      </c>
      <c r="R408" s="10" t="str">
        <f>_xlfn.XLOOKUP($P408,'Raw-Restauarants'!$A:$A,'Raw-Restauarants'!B:B)</f>
        <v>Tortas Locas Hipocampo</v>
      </c>
      <c r="S408" s="10" t="str">
        <f>_xlfn.XLOOKUP($P408,'Raw-Restauarants'!$A:$A,'Raw-Restauarants'!$C:$C)</f>
        <v>San Luis Potosi</v>
      </c>
      <c r="T408" s="10">
        <f>IFERROR(_xlfn.XLOOKUP(P408,'Table for cuisine count'!K:K,'Table for cuisine count'!L:L),"not specified")</f>
        <v>1</v>
      </c>
      <c r="U408" s="10" t="str" cm="1">
        <f t="array" ref="U408:Z408">_xlfn.XLOOKUP($P408,'Raw-Restauarants'!$A:$A,'Raw-Restauarants'!$I:$N)</f>
        <v>None</v>
      </c>
      <c r="V408" s="10" t="str">
        <v>No</v>
      </c>
      <c r="W408" s="10" t="str">
        <v>Medium</v>
      </c>
      <c r="X408" s="10" t="str">
        <v>No</v>
      </c>
      <c r="Y408" s="10" t="str">
        <v>Closed</v>
      </c>
      <c r="Z408" s="10" t="str">
        <v>Public</v>
      </c>
      <c r="AA408" s="10">
        <v>2</v>
      </c>
      <c r="AB408" s="10">
        <v>2</v>
      </c>
      <c r="AC408" s="10">
        <v>2</v>
      </c>
      <c r="AD408" s="10" t="str" cm="1">
        <f t="array" ref="AD408">_xlfn.IFNA(_xlfn.IFS(AND(AA408=2,AB408=2,AC408=2),W408),"not_highest_rated")</f>
        <v>Medium</v>
      </c>
      <c r="AE408" s="64" t="str">
        <f t="shared" si="9"/>
        <v>others</v>
      </c>
    </row>
    <row r="409" spans="1:31" x14ac:dyDescent="0.25">
      <c r="A409" s="63" t="s">
        <v>171</v>
      </c>
      <c r="B409" s="10">
        <f>VLOOKUP(A409,'Table for cuisine count'!$E$2:$F$139,2)</f>
        <v>1</v>
      </c>
      <c r="C409" s="10" t="str" cm="1">
        <f t="array" ref="C409:O409">_xlfn.XLOOKUP($A409,'Raw-consumers'!$A:$A,'Raw-consumers'!B:N)</f>
        <v>San Luis Potosi</v>
      </c>
      <c r="D409" s="10" t="str">
        <v>San Luis Potosi</v>
      </c>
      <c r="E409" s="10" t="str">
        <v>Mexico</v>
      </c>
      <c r="F409" s="10">
        <v>22.15</v>
      </c>
      <c r="G409" s="10">
        <v>-100.983</v>
      </c>
      <c r="H409" s="10" t="str">
        <v>No</v>
      </c>
      <c r="I409" s="10" t="str">
        <v>Casual Drinker</v>
      </c>
      <c r="J409" s="10" t="str">
        <v>Public</v>
      </c>
      <c r="K409" s="10" t="str">
        <v>Single</v>
      </c>
      <c r="L409" s="10">
        <v>0</v>
      </c>
      <c r="M409" s="10">
        <v>21</v>
      </c>
      <c r="N409" s="10" t="str">
        <v>Student</v>
      </c>
      <c r="O409" s="10">
        <v>0</v>
      </c>
      <c r="P409" s="10">
        <v>135062</v>
      </c>
      <c r="Q409" s="10" t="str">
        <f>IFERROR(_xlfn.XLOOKUP('Final Table'!$P409,'Raw-restaurant_cuisines'!A:A,'Raw-restaurant_cuisines'!B:B),"not specified")</f>
        <v>not specified</v>
      </c>
      <c r="R409" s="10" t="str">
        <f>_xlfn.XLOOKUP($P409,'Raw-Restauarants'!$A:$A,'Raw-Restauarants'!B:B)</f>
        <v>Restaurante El Cielo Potosino</v>
      </c>
      <c r="S409" s="10" t="str">
        <f>_xlfn.XLOOKUP($P409,'Raw-Restauarants'!$A:$A,'Raw-Restauarants'!$C:$C)</f>
        <v>San Luis Potosi</v>
      </c>
      <c r="T409" s="10" t="str">
        <f>IFERROR(_xlfn.XLOOKUP(P409,'Table for cuisine count'!K:K,'Table for cuisine count'!L:L),"not specified")</f>
        <v>not specified</v>
      </c>
      <c r="U409" s="10" t="str" cm="1">
        <f t="array" ref="U409:Z409">_xlfn.XLOOKUP($P409,'Raw-Restauarants'!$A:$A,'Raw-Restauarants'!$I:$N)</f>
        <v>None</v>
      </c>
      <c r="V409" s="10" t="str">
        <v>No</v>
      </c>
      <c r="W409" s="10" t="str">
        <v>Medium</v>
      </c>
      <c r="X409" s="10" t="str">
        <v>No</v>
      </c>
      <c r="Y409" s="10" t="str">
        <v>Closed</v>
      </c>
      <c r="Z409" s="10" t="str">
        <v>Yes</v>
      </c>
      <c r="AA409" s="10">
        <v>2</v>
      </c>
      <c r="AB409" s="10">
        <v>1</v>
      </c>
      <c r="AC409" s="10">
        <v>1</v>
      </c>
      <c r="AD409" s="10" t="str" cm="1">
        <f t="array" ref="AD409">_xlfn.IFNA(_xlfn.IFS(AND(AA409=2,AB409=2,AC409=2),W409),"not_highest_rated")</f>
        <v>not_highest_rated</v>
      </c>
      <c r="AE409" s="64" t="str">
        <f t="shared" si="9"/>
        <v>others</v>
      </c>
    </row>
    <row r="410" spans="1:31" x14ac:dyDescent="0.25">
      <c r="A410" s="63" t="s">
        <v>171</v>
      </c>
      <c r="B410" s="10">
        <f>VLOOKUP(A410,'Table for cuisine count'!$E$2:$F$139,2)</f>
        <v>1</v>
      </c>
      <c r="C410" s="10" t="str" cm="1">
        <f t="array" ref="C410:O410">_xlfn.XLOOKUP($A410,'Raw-consumers'!$A:$A,'Raw-consumers'!B:N)</f>
        <v>San Luis Potosi</v>
      </c>
      <c r="D410" s="10" t="str">
        <v>San Luis Potosi</v>
      </c>
      <c r="E410" s="10" t="str">
        <v>Mexico</v>
      </c>
      <c r="F410" s="10">
        <v>22.15</v>
      </c>
      <c r="G410" s="10">
        <v>-100.983</v>
      </c>
      <c r="H410" s="10" t="str">
        <v>No</v>
      </c>
      <c r="I410" s="10" t="str">
        <v>Casual Drinker</v>
      </c>
      <c r="J410" s="10" t="str">
        <v>Public</v>
      </c>
      <c r="K410" s="10" t="str">
        <v>Single</v>
      </c>
      <c r="L410" s="10">
        <v>0</v>
      </c>
      <c r="M410" s="10">
        <v>21</v>
      </c>
      <c r="N410" s="10" t="str">
        <v>Student</v>
      </c>
      <c r="O410" s="10">
        <v>0</v>
      </c>
      <c r="P410" s="10">
        <v>135025</v>
      </c>
      <c r="Q410" s="10" t="str">
        <f>IFERROR(_xlfn.XLOOKUP('Final Table'!$P410,'Raw-restaurant_cuisines'!A:A,'Raw-restaurant_cuisines'!B:B),"not specified")</f>
        <v>Mexican</v>
      </c>
      <c r="R410" s="10" t="str">
        <f>_xlfn.XLOOKUP($P410,'Raw-Restauarants'!$A:$A,'Raw-Restauarants'!B:B)</f>
        <v>El Rincon De San Francisco</v>
      </c>
      <c r="S410" s="10" t="str">
        <f>_xlfn.XLOOKUP($P410,'Raw-Restauarants'!$A:$A,'Raw-Restauarants'!$C:$C)</f>
        <v>San Luis Potosi</v>
      </c>
      <c r="T410" s="10">
        <f>IFERROR(_xlfn.XLOOKUP(P410,'Table for cuisine count'!K:K,'Table for cuisine count'!L:L),"not specified")</f>
        <v>1</v>
      </c>
      <c r="U410" s="10" t="str" cm="1">
        <f t="array" ref="U410:Z410">_xlfn.XLOOKUP($P410,'Raw-Restauarants'!$A:$A,'Raw-Restauarants'!$I:$N)</f>
        <v>None</v>
      </c>
      <c r="V410" s="10" t="str">
        <v>No</v>
      </c>
      <c r="W410" s="10" t="str">
        <v>Medium</v>
      </c>
      <c r="X410" s="10" t="str">
        <v>No</v>
      </c>
      <c r="Y410" s="10" t="str">
        <v>Closed</v>
      </c>
      <c r="Z410" s="10" t="str">
        <v>None</v>
      </c>
      <c r="AA410" s="10">
        <v>1</v>
      </c>
      <c r="AB410" s="10">
        <v>1</v>
      </c>
      <c r="AC410" s="10">
        <v>2</v>
      </c>
      <c r="AD410" s="10" t="str" cm="1">
        <f t="array" ref="AD410">_xlfn.IFNA(_xlfn.IFS(AND(AA410=2,AB410=2,AC410=2),W410),"not_highest_rated")</f>
        <v>not_highest_rated</v>
      </c>
      <c r="AE410" s="64" t="str">
        <f t="shared" si="9"/>
        <v>others</v>
      </c>
    </row>
    <row r="411" spans="1:31" x14ac:dyDescent="0.25">
      <c r="A411" s="63" t="s">
        <v>171</v>
      </c>
      <c r="B411" s="10">
        <f>VLOOKUP(A411,'Table for cuisine count'!$E$2:$F$139,2)</f>
        <v>1</v>
      </c>
      <c r="C411" s="10" t="str" cm="1">
        <f t="array" ref="C411:O411">_xlfn.XLOOKUP($A411,'Raw-consumers'!$A:$A,'Raw-consumers'!B:N)</f>
        <v>San Luis Potosi</v>
      </c>
      <c r="D411" s="10" t="str">
        <v>San Luis Potosi</v>
      </c>
      <c r="E411" s="10" t="str">
        <v>Mexico</v>
      </c>
      <c r="F411" s="10">
        <v>22.15</v>
      </c>
      <c r="G411" s="10">
        <v>-100.983</v>
      </c>
      <c r="H411" s="10" t="str">
        <v>No</v>
      </c>
      <c r="I411" s="10" t="str">
        <v>Casual Drinker</v>
      </c>
      <c r="J411" s="10" t="str">
        <v>Public</v>
      </c>
      <c r="K411" s="10" t="str">
        <v>Single</v>
      </c>
      <c r="L411" s="10">
        <v>0</v>
      </c>
      <c r="M411" s="10">
        <v>21</v>
      </c>
      <c r="N411" s="10" t="str">
        <v>Student</v>
      </c>
      <c r="O411" s="10">
        <v>0</v>
      </c>
      <c r="P411" s="10">
        <v>135052</v>
      </c>
      <c r="Q411" s="10" t="str">
        <f>IFERROR(_xlfn.XLOOKUP('Final Table'!$P411,'Raw-restaurant_cuisines'!A:A,'Raw-restaurant_cuisines'!B:B),"not specified")</f>
        <v>Bar</v>
      </c>
      <c r="R411" s="10" t="str">
        <f>_xlfn.XLOOKUP($P411,'Raw-Restauarants'!$A:$A,'Raw-Restauarants'!B:B)</f>
        <v>La Cantina Restaurante</v>
      </c>
      <c r="S411" s="10" t="str">
        <f>_xlfn.XLOOKUP($P411,'Raw-Restauarants'!$A:$A,'Raw-Restauarants'!$C:$C)</f>
        <v>San Luis Potosi</v>
      </c>
      <c r="T411" s="10">
        <f>IFERROR(_xlfn.XLOOKUP(P411,'Table for cuisine count'!K:K,'Table for cuisine count'!L:L),"not specified")</f>
        <v>2</v>
      </c>
      <c r="U411" s="10" t="str" cm="1">
        <f t="array" ref="U411:Z411">_xlfn.XLOOKUP($P411,'Raw-Restauarants'!$A:$A,'Raw-Restauarants'!$I:$N)</f>
        <v>Full Bar</v>
      </c>
      <c r="V411" s="10" t="str">
        <v>No</v>
      </c>
      <c r="W411" s="10" t="str">
        <v>High</v>
      </c>
      <c r="X411" s="10" t="str">
        <v>No</v>
      </c>
      <c r="Y411" s="10" t="str">
        <v>Closed</v>
      </c>
      <c r="Z411" s="10" t="str">
        <v>None</v>
      </c>
      <c r="AA411" s="10">
        <v>2</v>
      </c>
      <c r="AB411" s="10">
        <v>2</v>
      </c>
      <c r="AC411" s="10">
        <v>2</v>
      </c>
      <c r="AD411" s="10" t="str" cm="1">
        <f t="array" ref="AD411">_xlfn.IFNA(_xlfn.IFS(AND(AA411=2,AB411=2,AC411=2),W411),"not_highest_rated")</f>
        <v>High</v>
      </c>
      <c r="AE411" s="64" t="str">
        <f t="shared" si="9"/>
        <v>others</v>
      </c>
    </row>
    <row r="412" spans="1:31" x14ac:dyDescent="0.25">
      <c r="A412" s="63" t="s">
        <v>171</v>
      </c>
      <c r="B412" s="10">
        <f>VLOOKUP(A412,'Table for cuisine count'!$E$2:$F$139,2)</f>
        <v>1</v>
      </c>
      <c r="C412" s="10" t="str" cm="1">
        <f t="array" ref="C412:O412">_xlfn.XLOOKUP($A412,'Raw-consumers'!$A:$A,'Raw-consumers'!B:N)</f>
        <v>San Luis Potosi</v>
      </c>
      <c r="D412" s="10" t="str">
        <v>San Luis Potosi</v>
      </c>
      <c r="E412" s="10" t="str">
        <v>Mexico</v>
      </c>
      <c r="F412" s="10">
        <v>22.15</v>
      </c>
      <c r="G412" s="10">
        <v>-100.983</v>
      </c>
      <c r="H412" s="10" t="str">
        <v>No</v>
      </c>
      <c r="I412" s="10" t="str">
        <v>Casual Drinker</v>
      </c>
      <c r="J412" s="10" t="str">
        <v>Public</v>
      </c>
      <c r="K412" s="10" t="str">
        <v>Single</v>
      </c>
      <c r="L412" s="10">
        <v>0</v>
      </c>
      <c r="M412" s="10">
        <v>21</v>
      </c>
      <c r="N412" s="10" t="str">
        <v>Student</v>
      </c>
      <c r="O412" s="10">
        <v>0</v>
      </c>
      <c r="P412" s="10">
        <v>135028</v>
      </c>
      <c r="Q412" s="10" t="str">
        <f>IFERROR(_xlfn.XLOOKUP('Final Table'!$P412,'Raw-restaurant_cuisines'!A:A,'Raw-restaurant_cuisines'!B:B),"not specified")</f>
        <v>Mexican</v>
      </c>
      <c r="R412" s="10" t="str">
        <f>_xlfn.XLOOKUP($P412,'Raw-Restauarants'!$A:$A,'Raw-Restauarants'!B:B)</f>
        <v>La Virreina</v>
      </c>
      <c r="S412" s="10" t="str">
        <f>_xlfn.XLOOKUP($P412,'Raw-Restauarants'!$A:$A,'Raw-Restauarants'!$C:$C)</f>
        <v>San Luis Potosi</v>
      </c>
      <c r="T412" s="10">
        <f>IFERROR(_xlfn.XLOOKUP(P412,'Table for cuisine count'!K:K,'Table for cuisine count'!L:L),"not specified")</f>
        <v>1</v>
      </c>
      <c r="U412" s="10" t="str" cm="1">
        <f t="array" ref="U412:Z412">_xlfn.XLOOKUP($P412,'Raw-Restauarants'!$A:$A,'Raw-Restauarants'!$I:$N)</f>
        <v>Wine &amp; Beer</v>
      </c>
      <c r="V412" s="10" t="str">
        <v>No</v>
      </c>
      <c r="W412" s="10" t="str">
        <v>Medium</v>
      </c>
      <c r="X412" s="10" t="str">
        <v>No</v>
      </c>
      <c r="Y412" s="10" t="str">
        <v>Closed</v>
      </c>
      <c r="Z412" s="10" t="str">
        <v>None</v>
      </c>
      <c r="AA412" s="10">
        <v>2</v>
      </c>
      <c r="AB412" s="10">
        <v>2</v>
      </c>
      <c r="AC412" s="10">
        <v>2</v>
      </c>
      <c r="AD412" s="10" t="str" cm="1">
        <f t="array" ref="AD412">_xlfn.IFNA(_xlfn.IFS(AND(AA412=2,AB412=2,AC412=2),W412),"not_highest_rated")</f>
        <v>Medium</v>
      </c>
      <c r="AE412" s="64" t="str">
        <f t="shared" si="9"/>
        <v>others</v>
      </c>
    </row>
    <row r="413" spans="1:31" x14ac:dyDescent="0.25">
      <c r="A413" s="63" t="s">
        <v>171</v>
      </c>
      <c r="B413" s="10">
        <f>VLOOKUP(A413,'Table for cuisine count'!$E$2:$F$139,2)</f>
        <v>1</v>
      </c>
      <c r="C413" s="10" t="str" cm="1">
        <f t="array" ref="C413:O413">_xlfn.XLOOKUP($A413,'Raw-consumers'!$A:$A,'Raw-consumers'!B:N)</f>
        <v>San Luis Potosi</v>
      </c>
      <c r="D413" s="10" t="str">
        <v>San Luis Potosi</v>
      </c>
      <c r="E413" s="10" t="str">
        <v>Mexico</v>
      </c>
      <c r="F413" s="10">
        <v>22.15</v>
      </c>
      <c r="G413" s="10">
        <v>-100.983</v>
      </c>
      <c r="H413" s="10" t="str">
        <v>No</v>
      </c>
      <c r="I413" s="10" t="str">
        <v>Casual Drinker</v>
      </c>
      <c r="J413" s="10" t="str">
        <v>Public</v>
      </c>
      <c r="K413" s="10" t="str">
        <v>Single</v>
      </c>
      <c r="L413" s="10">
        <v>0</v>
      </c>
      <c r="M413" s="10">
        <v>21</v>
      </c>
      <c r="N413" s="10" t="str">
        <v>Student</v>
      </c>
      <c r="O413" s="10">
        <v>0</v>
      </c>
      <c r="P413" s="10">
        <v>135032</v>
      </c>
      <c r="Q413" s="10" t="str">
        <f>IFERROR(_xlfn.XLOOKUP('Final Table'!$P413,'Raw-restaurant_cuisines'!A:A,'Raw-restaurant_cuisines'!B:B),"not specified")</f>
        <v>Cafeteria</v>
      </c>
      <c r="R413" s="10" t="str">
        <f>_xlfn.XLOOKUP($P413,'Raw-Restauarants'!$A:$A,'Raw-Restauarants'!B:B)</f>
        <v>Cafeteria Y Restaurant El Pacifico</v>
      </c>
      <c r="S413" s="10" t="str">
        <f>_xlfn.XLOOKUP($P413,'Raw-Restauarants'!$A:$A,'Raw-Restauarants'!$C:$C)</f>
        <v>San Luis Potosi</v>
      </c>
      <c r="T413" s="10">
        <f>IFERROR(_xlfn.XLOOKUP(P413,'Table for cuisine count'!K:K,'Table for cuisine count'!L:L),"not specified")</f>
        <v>2</v>
      </c>
      <c r="U413" s="10" t="str" cm="1">
        <f t="array" ref="U413:Z413">_xlfn.XLOOKUP($P413,'Raw-Restauarants'!$A:$A,'Raw-Restauarants'!$I:$N)</f>
        <v>Wine &amp; Beer</v>
      </c>
      <c r="V413" s="10" t="str">
        <v>Smoking Section</v>
      </c>
      <c r="W413" s="10" t="str">
        <v>Medium</v>
      </c>
      <c r="X413" s="10" t="str">
        <v>No</v>
      </c>
      <c r="Y413" s="10" t="str">
        <v>Closed</v>
      </c>
      <c r="Z413" s="10" t="str">
        <v>Public</v>
      </c>
      <c r="AA413" s="10">
        <v>1</v>
      </c>
      <c r="AB413" s="10">
        <v>0</v>
      </c>
      <c r="AC413" s="10">
        <v>1</v>
      </c>
      <c r="AD413" s="10" t="str" cm="1">
        <f t="array" ref="AD413">_xlfn.IFNA(_xlfn.IFS(AND(AA413=2,AB413=2,AC413=2),W413),"not_highest_rated")</f>
        <v>not_highest_rated</v>
      </c>
      <c r="AE413" s="64" t="str">
        <f t="shared" si="9"/>
        <v>others</v>
      </c>
    </row>
    <row r="414" spans="1:31" x14ac:dyDescent="0.25">
      <c r="A414" s="63" t="s">
        <v>171</v>
      </c>
      <c r="B414" s="10">
        <f>VLOOKUP(A414,'Table for cuisine count'!$E$2:$F$139,2)</f>
        <v>1</v>
      </c>
      <c r="C414" s="10" t="str" cm="1">
        <f t="array" ref="C414:O414">_xlfn.XLOOKUP($A414,'Raw-consumers'!$A:$A,'Raw-consumers'!B:N)</f>
        <v>San Luis Potosi</v>
      </c>
      <c r="D414" s="10" t="str">
        <v>San Luis Potosi</v>
      </c>
      <c r="E414" s="10" t="str">
        <v>Mexico</v>
      </c>
      <c r="F414" s="10">
        <v>22.15</v>
      </c>
      <c r="G414" s="10">
        <v>-100.983</v>
      </c>
      <c r="H414" s="10" t="str">
        <v>No</v>
      </c>
      <c r="I414" s="10" t="str">
        <v>Casual Drinker</v>
      </c>
      <c r="J414" s="10" t="str">
        <v>Public</v>
      </c>
      <c r="K414" s="10" t="str">
        <v>Single</v>
      </c>
      <c r="L414" s="10">
        <v>0</v>
      </c>
      <c r="M414" s="10">
        <v>21</v>
      </c>
      <c r="N414" s="10" t="str">
        <v>Student</v>
      </c>
      <c r="O414" s="10">
        <v>0</v>
      </c>
      <c r="P414" s="10">
        <v>135051</v>
      </c>
      <c r="Q414" s="10" t="str">
        <f>IFERROR(_xlfn.XLOOKUP('Final Table'!$P414,'Raw-restaurant_cuisines'!A:A,'Raw-restaurant_cuisines'!B:B),"not specified")</f>
        <v>not specified</v>
      </c>
      <c r="R414" s="10" t="str">
        <f>_xlfn.XLOOKUP($P414,'Raw-Restauarants'!$A:$A,'Raw-Restauarants'!B:B)</f>
        <v>Restaurante Versalles</v>
      </c>
      <c r="S414" s="10" t="str">
        <f>_xlfn.XLOOKUP($P414,'Raw-Restauarants'!$A:$A,'Raw-Restauarants'!$C:$C)</f>
        <v>San Luis Potosi</v>
      </c>
      <c r="T414" s="10" t="str">
        <f>IFERROR(_xlfn.XLOOKUP(P414,'Table for cuisine count'!K:K,'Table for cuisine count'!L:L),"not specified")</f>
        <v>not specified</v>
      </c>
      <c r="U414" s="10" t="str" cm="1">
        <f t="array" ref="U414:Z414">_xlfn.XLOOKUP($P414,'Raw-Restauarants'!$A:$A,'Raw-Restauarants'!$I:$N)</f>
        <v>None</v>
      </c>
      <c r="V414" s="10" t="str">
        <v>Smoking Section</v>
      </c>
      <c r="W414" s="10" t="str">
        <v>Low</v>
      </c>
      <c r="X414" s="10" t="str">
        <v>No</v>
      </c>
      <c r="Y414" s="10" t="str">
        <v>Closed</v>
      </c>
      <c r="Z414" s="10" t="str">
        <v>None</v>
      </c>
      <c r="AA414" s="10">
        <v>1</v>
      </c>
      <c r="AB414" s="10">
        <v>1</v>
      </c>
      <c r="AC414" s="10">
        <v>0</v>
      </c>
      <c r="AD414" s="10" t="str" cm="1">
        <f t="array" ref="AD414">_xlfn.IFNA(_xlfn.IFS(AND(AA414=2,AB414=2,AC414=2),W414),"not_highest_rated")</f>
        <v>not_highest_rated</v>
      </c>
      <c r="AE414" s="64" t="str">
        <f t="shared" si="9"/>
        <v>others</v>
      </c>
    </row>
    <row r="415" spans="1:31" x14ac:dyDescent="0.25">
      <c r="A415" s="63" t="s">
        <v>171</v>
      </c>
      <c r="B415" s="10">
        <f>VLOOKUP(A415,'Table for cuisine count'!$E$2:$F$139,2)</f>
        <v>1</v>
      </c>
      <c r="C415" s="10" t="str" cm="1">
        <f t="array" ref="C415:O415">_xlfn.XLOOKUP($A415,'Raw-consumers'!$A:$A,'Raw-consumers'!B:N)</f>
        <v>San Luis Potosi</v>
      </c>
      <c r="D415" s="10" t="str">
        <v>San Luis Potosi</v>
      </c>
      <c r="E415" s="10" t="str">
        <v>Mexico</v>
      </c>
      <c r="F415" s="10">
        <v>22.15</v>
      </c>
      <c r="G415" s="10">
        <v>-100.983</v>
      </c>
      <c r="H415" s="10" t="str">
        <v>No</v>
      </c>
      <c r="I415" s="10" t="str">
        <v>Casual Drinker</v>
      </c>
      <c r="J415" s="10" t="str">
        <v>Public</v>
      </c>
      <c r="K415" s="10" t="str">
        <v>Single</v>
      </c>
      <c r="L415" s="10">
        <v>0</v>
      </c>
      <c r="M415" s="10">
        <v>21</v>
      </c>
      <c r="N415" s="10" t="str">
        <v>Student</v>
      </c>
      <c r="O415" s="10">
        <v>0</v>
      </c>
      <c r="P415" s="10">
        <v>135027</v>
      </c>
      <c r="Q415" s="10" t="str">
        <f>IFERROR(_xlfn.XLOOKUP('Final Table'!$P415,'Raw-restaurant_cuisines'!A:A,'Raw-restaurant_cuisines'!B:B),"not specified")</f>
        <v>Mexican</v>
      </c>
      <c r="R415" s="10" t="str">
        <f>_xlfn.XLOOKUP($P415,'Raw-Restauarants'!$A:$A,'Raw-Restauarants'!B:B)</f>
        <v>Restaurant Orizatlan</v>
      </c>
      <c r="S415" s="10" t="str">
        <f>_xlfn.XLOOKUP($P415,'Raw-Restauarants'!$A:$A,'Raw-Restauarants'!$C:$C)</f>
        <v>San Luis Potosi</v>
      </c>
      <c r="T415" s="10">
        <f>IFERROR(_xlfn.XLOOKUP(P415,'Table for cuisine count'!K:K,'Table for cuisine count'!L:L),"not specified")</f>
        <v>1</v>
      </c>
      <c r="U415" s="10" t="str" cm="1">
        <f t="array" ref="U415:Z415">_xlfn.XLOOKUP($P415,'Raw-Restauarants'!$A:$A,'Raw-Restauarants'!$I:$N)</f>
        <v>Wine &amp; Beer</v>
      </c>
      <c r="V415" s="10" t="str">
        <v>No</v>
      </c>
      <c r="W415" s="10" t="str">
        <v>Medium</v>
      </c>
      <c r="X415" s="10" t="str">
        <v>No</v>
      </c>
      <c r="Y415" s="10" t="str">
        <v>Closed</v>
      </c>
      <c r="Z415" s="10" t="str">
        <v>None</v>
      </c>
      <c r="AA415" s="10">
        <v>2</v>
      </c>
      <c r="AB415" s="10">
        <v>1</v>
      </c>
      <c r="AC415" s="10">
        <v>0</v>
      </c>
      <c r="AD415" s="10" t="str" cm="1">
        <f t="array" ref="AD415">_xlfn.IFNA(_xlfn.IFS(AND(AA415=2,AB415=2,AC415=2),W415),"not_highest_rated")</f>
        <v>not_highest_rated</v>
      </c>
      <c r="AE415" s="64" t="str">
        <f t="shared" si="9"/>
        <v>others</v>
      </c>
    </row>
    <row r="416" spans="1:31" x14ac:dyDescent="0.25">
      <c r="A416" s="63" t="s">
        <v>33</v>
      </c>
      <c r="B416" s="10">
        <f>VLOOKUP(A416,'Table for cuisine count'!$E$2:$F$139,2)</f>
        <v>1</v>
      </c>
      <c r="C416" s="10" t="str" cm="1">
        <f t="array" ref="C416:O416">_xlfn.XLOOKUP($A416,'Raw-consumers'!$A:$A,'Raw-consumers'!B:N)</f>
        <v>San Luis Potosi</v>
      </c>
      <c r="D416" s="10" t="str">
        <v>San Luis Potosi</v>
      </c>
      <c r="E416" s="10" t="str">
        <v>Mexico</v>
      </c>
      <c r="F416" s="10">
        <v>22.183477</v>
      </c>
      <c r="G416" s="10">
        <v>-100.959891</v>
      </c>
      <c r="H416" s="10" t="str">
        <v>No</v>
      </c>
      <c r="I416" s="10" t="str">
        <v>Abstemious</v>
      </c>
      <c r="J416" s="10" t="str">
        <v>Public</v>
      </c>
      <c r="K416" s="10" t="str">
        <v>Single</v>
      </c>
      <c r="L416" s="10" t="str">
        <v>Independent</v>
      </c>
      <c r="M416" s="10">
        <v>20</v>
      </c>
      <c r="N416" s="10" t="str">
        <v>Student</v>
      </c>
      <c r="O416" s="10" t="str">
        <v>Medium</v>
      </c>
      <c r="P416" s="10">
        <v>135050</v>
      </c>
      <c r="Q416" s="10" t="str">
        <f>IFERROR(_xlfn.XLOOKUP('Final Table'!$P416,'Raw-restaurant_cuisines'!A:A,'Raw-restaurant_cuisines'!B:B),"not specified")</f>
        <v>not specified</v>
      </c>
      <c r="R416" s="10" t="str">
        <f>_xlfn.XLOOKUP($P416,'Raw-Restauarants'!$A:$A,'Raw-Restauarants'!B:B)</f>
        <v>Restaurante La Estrella De Dima</v>
      </c>
      <c r="S416" s="10" t="str">
        <f>_xlfn.XLOOKUP($P416,'Raw-Restauarants'!$A:$A,'Raw-Restauarants'!$C:$C)</f>
        <v>San Luis Potosi</v>
      </c>
      <c r="T416" s="10" t="str">
        <f>IFERROR(_xlfn.XLOOKUP(P416,'Table for cuisine count'!K:K,'Table for cuisine count'!L:L),"not specified")</f>
        <v>not specified</v>
      </c>
      <c r="U416" s="10" t="str" cm="1">
        <f t="array" ref="U416:Z416">_xlfn.XLOOKUP($P416,'Raw-Restauarants'!$A:$A,'Raw-Restauarants'!$I:$N)</f>
        <v>Wine &amp; Beer</v>
      </c>
      <c r="V416" s="10" t="str">
        <v>No</v>
      </c>
      <c r="W416" s="10" t="str">
        <v>High</v>
      </c>
      <c r="X416" s="10" t="str">
        <v>No</v>
      </c>
      <c r="Y416" s="10" t="str">
        <v>Closed</v>
      </c>
      <c r="Z416" s="10" t="str">
        <v>Yes</v>
      </c>
      <c r="AA416" s="10">
        <v>1</v>
      </c>
      <c r="AB416" s="10">
        <v>2</v>
      </c>
      <c r="AC416" s="10">
        <v>1</v>
      </c>
      <c r="AD416" s="10" t="str" cm="1">
        <f t="array" ref="AD416">_xlfn.IFNA(_xlfn.IFS(AND(AA416=2,AB416=2,AC416=2),W416),"not_highest_rated")</f>
        <v>not_highest_rated</v>
      </c>
      <c r="AE416" s="64">
        <f t="shared" si="9"/>
        <v>2</v>
      </c>
    </row>
    <row r="417" spans="1:31" x14ac:dyDescent="0.25">
      <c r="A417" s="63" t="s">
        <v>33</v>
      </c>
      <c r="B417" s="10">
        <f>VLOOKUP(A417,'Table for cuisine count'!$E$2:$F$139,2)</f>
        <v>1</v>
      </c>
      <c r="C417" s="10" t="str" cm="1">
        <f t="array" ref="C417:O417">_xlfn.XLOOKUP($A417,'Raw-consumers'!$A:$A,'Raw-consumers'!B:N)</f>
        <v>San Luis Potosi</v>
      </c>
      <c r="D417" s="10" t="str">
        <v>San Luis Potosi</v>
      </c>
      <c r="E417" s="10" t="str">
        <v>Mexico</v>
      </c>
      <c r="F417" s="10">
        <v>22.183477</v>
      </c>
      <c r="G417" s="10">
        <v>-100.959891</v>
      </c>
      <c r="H417" s="10" t="str">
        <v>No</v>
      </c>
      <c r="I417" s="10" t="str">
        <v>Abstemious</v>
      </c>
      <c r="J417" s="10" t="str">
        <v>Public</v>
      </c>
      <c r="K417" s="10" t="str">
        <v>Single</v>
      </c>
      <c r="L417" s="10" t="str">
        <v>Independent</v>
      </c>
      <c r="M417" s="10">
        <v>20</v>
      </c>
      <c r="N417" s="10" t="str">
        <v>Student</v>
      </c>
      <c r="O417" s="10" t="str">
        <v>Medium</v>
      </c>
      <c r="P417" s="10">
        <v>135076</v>
      </c>
      <c r="Q417" s="10" t="str">
        <f>IFERROR(_xlfn.XLOOKUP('Final Table'!$P417,'Raw-restaurant_cuisines'!A:A,'Raw-restaurant_cuisines'!B:B),"not specified")</f>
        <v>not specified</v>
      </c>
      <c r="R417" s="10" t="str">
        <f>_xlfn.XLOOKUP($P417,'Raw-Restauarants'!$A:$A,'Raw-Restauarants'!B:B)</f>
        <v>Restaurante Pueblo Bonito</v>
      </c>
      <c r="S417" s="10" t="str">
        <f>_xlfn.XLOOKUP($P417,'Raw-Restauarants'!$A:$A,'Raw-Restauarants'!$C:$C)</f>
        <v>San Luis Potosi</v>
      </c>
      <c r="T417" s="10" t="str">
        <f>IFERROR(_xlfn.XLOOKUP(P417,'Table for cuisine count'!K:K,'Table for cuisine count'!L:L),"not specified")</f>
        <v>not specified</v>
      </c>
      <c r="U417" s="10" t="str" cm="1">
        <f t="array" ref="U417:Z417">_xlfn.XLOOKUP($P417,'Raw-Restauarants'!$A:$A,'Raw-Restauarants'!$I:$N)</f>
        <v>Wine &amp; Beer</v>
      </c>
      <c r="V417" s="10" t="str">
        <v>No</v>
      </c>
      <c r="W417" s="10" t="str">
        <v>High</v>
      </c>
      <c r="X417" s="10" t="str">
        <v>No</v>
      </c>
      <c r="Y417" s="10" t="str">
        <v>Closed</v>
      </c>
      <c r="Z417" s="10" t="str">
        <v>Yes</v>
      </c>
      <c r="AA417" s="10">
        <v>2</v>
      </c>
      <c r="AB417" s="10">
        <v>2</v>
      </c>
      <c r="AC417" s="10">
        <v>1</v>
      </c>
      <c r="AD417" s="10" t="str" cm="1">
        <f t="array" ref="AD417">_xlfn.IFNA(_xlfn.IFS(AND(AA417=2,AB417=2,AC417=2),W417),"not_highest_rated")</f>
        <v>not_highest_rated</v>
      </c>
      <c r="AE417" s="64">
        <f t="shared" si="9"/>
        <v>2</v>
      </c>
    </row>
    <row r="418" spans="1:31" x14ac:dyDescent="0.25">
      <c r="A418" s="63" t="s">
        <v>33</v>
      </c>
      <c r="B418" s="10">
        <f>VLOOKUP(A418,'Table for cuisine count'!$E$2:$F$139,2)</f>
        <v>1</v>
      </c>
      <c r="C418" s="10" t="str" cm="1">
        <f t="array" ref="C418:O418">_xlfn.XLOOKUP($A418,'Raw-consumers'!$A:$A,'Raw-consumers'!B:N)</f>
        <v>San Luis Potosi</v>
      </c>
      <c r="D418" s="10" t="str">
        <v>San Luis Potosi</v>
      </c>
      <c r="E418" s="10" t="str">
        <v>Mexico</v>
      </c>
      <c r="F418" s="10">
        <v>22.183477</v>
      </c>
      <c r="G418" s="10">
        <v>-100.959891</v>
      </c>
      <c r="H418" s="10" t="str">
        <v>No</v>
      </c>
      <c r="I418" s="10" t="str">
        <v>Abstemious</v>
      </c>
      <c r="J418" s="10" t="str">
        <v>Public</v>
      </c>
      <c r="K418" s="10" t="str">
        <v>Single</v>
      </c>
      <c r="L418" s="10" t="str">
        <v>Independent</v>
      </c>
      <c r="M418" s="10">
        <v>20</v>
      </c>
      <c r="N418" s="10" t="str">
        <v>Student</v>
      </c>
      <c r="O418" s="10" t="str">
        <v>Medium</v>
      </c>
      <c r="P418" s="10">
        <v>132830</v>
      </c>
      <c r="Q418" s="10" t="str">
        <f>IFERROR(_xlfn.XLOOKUP('Final Table'!$P418,'Raw-restaurant_cuisines'!A:A,'Raw-restaurant_cuisines'!B:B),"not specified")</f>
        <v>not specified</v>
      </c>
      <c r="R418" s="10" t="str">
        <f>_xlfn.XLOOKUP($P418,'Raw-Restauarants'!$A:$A,'Raw-Restauarants'!B:B)</f>
        <v>Rincon Huasteco</v>
      </c>
      <c r="S418" s="10" t="str">
        <f>_xlfn.XLOOKUP($P418,'Raw-Restauarants'!$A:$A,'Raw-Restauarants'!$C:$C)</f>
        <v>San Luis Potosi</v>
      </c>
      <c r="T418" s="10" t="str">
        <f>IFERROR(_xlfn.XLOOKUP(P418,'Table for cuisine count'!K:K,'Table for cuisine count'!L:L),"not specified")</f>
        <v>not specified</v>
      </c>
      <c r="U418" s="10" t="str" cm="1">
        <f t="array" ref="U418:Z418">_xlfn.XLOOKUP($P418,'Raw-Restauarants'!$A:$A,'Raw-Restauarants'!$I:$N)</f>
        <v>None</v>
      </c>
      <c r="V418" s="10" t="str">
        <v>No</v>
      </c>
      <c r="W418" s="10" t="str">
        <v>Low</v>
      </c>
      <c r="X418" s="10" t="str">
        <v>No</v>
      </c>
      <c r="Y418" s="10" t="str">
        <v>Closed</v>
      </c>
      <c r="Z418" s="10" t="str">
        <v>None</v>
      </c>
      <c r="AA418" s="10">
        <v>1</v>
      </c>
      <c r="AB418" s="10">
        <v>1</v>
      </c>
      <c r="AC418" s="10">
        <v>0</v>
      </c>
      <c r="AD418" s="10" t="str" cm="1">
        <f t="array" ref="AD418">_xlfn.IFNA(_xlfn.IFS(AND(AA418=2,AB418=2,AC418=2),W418),"not_highest_rated")</f>
        <v>not_highest_rated</v>
      </c>
      <c r="AE418" s="64">
        <f t="shared" si="9"/>
        <v>2</v>
      </c>
    </row>
    <row r="419" spans="1:31" x14ac:dyDescent="0.25">
      <c r="A419" s="63" t="s">
        <v>33</v>
      </c>
      <c r="B419" s="10">
        <f>VLOOKUP(A419,'Table for cuisine count'!$E$2:$F$139,2)</f>
        <v>1</v>
      </c>
      <c r="C419" s="10" t="str" cm="1">
        <f t="array" ref="C419:O419">_xlfn.XLOOKUP($A419,'Raw-consumers'!$A:$A,'Raw-consumers'!B:N)</f>
        <v>San Luis Potosi</v>
      </c>
      <c r="D419" s="10" t="str">
        <v>San Luis Potosi</v>
      </c>
      <c r="E419" s="10" t="str">
        <v>Mexico</v>
      </c>
      <c r="F419" s="10">
        <v>22.183477</v>
      </c>
      <c r="G419" s="10">
        <v>-100.959891</v>
      </c>
      <c r="H419" s="10" t="str">
        <v>No</v>
      </c>
      <c r="I419" s="10" t="str">
        <v>Abstemious</v>
      </c>
      <c r="J419" s="10" t="str">
        <v>Public</v>
      </c>
      <c r="K419" s="10" t="str">
        <v>Single</v>
      </c>
      <c r="L419" s="10" t="str">
        <v>Independent</v>
      </c>
      <c r="M419" s="10">
        <v>20</v>
      </c>
      <c r="N419" s="10" t="str">
        <v>Student</v>
      </c>
      <c r="O419" s="10" t="str">
        <v>Medium</v>
      </c>
      <c r="P419" s="10">
        <v>135066</v>
      </c>
      <c r="Q419" s="10" t="str">
        <f>IFERROR(_xlfn.XLOOKUP('Final Table'!$P419,'Raw-restaurant_cuisines'!A:A,'Raw-restaurant_cuisines'!B:B),"not specified")</f>
        <v>not specified</v>
      </c>
      <c r="R419" s="10" t="str">
        <f>_xlfn.XLOOKUP($P419,'Raw-Restauarants'!$A:$A,'Raw-Restauarants'!B:B)</f>
        <v>Restaurante Guerra</v>
      </c>
      <c r="S419" s="10" t="str">
        <f>_xlfn.XLOOKUP($P419,'Raw-Restauarants'!$A:$A,'Raw-Restauarants'!$C:$C)</f>
        <v>San Luis Potosi</v>
      </c>
      <c r="T419" s="10" t="str">
        <f>IFERROR(_xlfn.XLOOKUP(P419,'Table for cuisine count'!K:K,'Table for cuisine count'!L:L),"not specified")</f>
        <v>not specified</v>
      </c>
      <c r="U419" s="10" t="str" cm="1">
        <f t="array" ref="U419:Z419">_xlfn.XLOOKUP($P419,'Raw-Restauarants'!$A:$A,'Raw-Restauarants'!$I:$N)</f>
        <v>Wine &amp; Beer</v>
      </c>
      <c r="V419" s="10" t="str">
        <v>Smoking Section</v>
      </c>
      <c r="W419" s="10" t="str">
        <v>High</v>
      </c>
      <c r="X419" s="10" t="str">
        <v>No</v>
      </c>
      <c r="Y419" s="10" t="str">
        <v>Closed</v>
      </c>
      <c r="Z419" s="10" t="str">
        <v>Yes</v>
      </c>
      <c r="AA419" s="10">
        <v>2</v>
      </c>
      <c r="AB419" s="10">
        <v>1</v>
      </c>
      <c r="AC419" s="10">
        <v>1</v>
      </c>
      <c r="AD419" s="10" t="str" cm="1">
        <f t="array" ref="AD419">_xlfn.IFNA(_xlfn.IFS(AND(AA419=2,AB419=2,AC419=2),W419),"not_highest_rated")</f>
        <v>not_highest_rated</v>
      </c>
      <c r="AE419" s="64">
        <f t="shared" si="9"/>
        <v>2</v>
      </c>
    </row>
    <row r="420" spans="1:31" x14ac:dyDescent="0.25">
      <c r="A420" s="63" t="s">
        <v>33</v>
      </c>
      <c r="B420" s="10">
        <f>VLOOKUP(A420,'Table for cuisine count'!$E$2:$F$139,2)</f>
        <v>1</v>
      </c>
      <c r="C420" s="10" t="str" cm="1">
        <f t="array" ref="C420:O420">_xlfn.XLOOKUP($A420,'Raw-consumers'!$A:$A,'Raw-consumers'!B:N)</f>
        <v>San Luis Potosi</v>
      </c>
      <c r="D420" s="10" t="str">
        <v>San Luis Potosi</v>
      </c>
      <c r="E420" s="10" t="str">
        <v>Mexico</v>
      </c>
      <c r="F420" s="10">
        <v>22.183477</v>
      </c>
      <c r="G420" s="10">
        <v>-100.959891</v>
      </c>
      <c r="H420" s="10" t="str">
        <v>No</v>
      </c>
      <c r="I420" s="10" t="str">
        <v>Abstemious</v>
      </c>
      <c r="J420" s="10" t="str">
        <v>Public</v>
      </c>
      <c r="K420" s="10" t="str">
        <v>Single</v>
      </c>
      <c r="L420" s="10" t="str">
        <v>Independent</v>
      </c>
      <c r="M420" s="10">
        <v>20</v>
      </c>
      <c r="N420" s="10" t="str">
        <v>Student</v>
      </c>
      <c r="O420" s="10" t="str">
        <v>Medium</v>
      </c>
      <c r="P420" s="10">
        <v>135041</v>
      </c>
      <c r="Q420" s="10" t="str">
        <f>IFERROR(_xlfn.XLOOKUP('Final Table'!$P420,'Raw-restaurant_cuisines'!A:A,'Raw-restaurant_cuisines'!B:B),"not specified")</f>
        <v>Bar</v>
      </c>
      <c r="R420" s="10" t="str">
        <f>_xlfn.XLOOKUP($P420,'Raw-Restauarants'!$A:$A,'Raw-Restauarants'!B:B)</f>
        <v>Luna Cafe</v>
      </c>
      <c r="S420" s="10" t="str">
        <f>_xlfn.XLOOKUP($P420,'Raw-Restauarants'!$A:$A,'Raw-Restauarants'!$C:$C)</f>
        <v>San Luis Potosi</v>
      </c>
      <c r="T420" s="10">
        <f>IFERROR(_xlfn.XLOOKUP(P420,'Table for cuisine count'!K:K,'Table for cuisine count'!L:L),"not specified")</f>
        <v>2</v>
      </c>
      <c r="U420" s="10" t="str" cm="1">
        <f t="array" ref="U420:Z420">_xlfn.XLOOKUP($P420,'Raw-Restauarants'!$A:$A,'Raw-Restauarants'!$I:$N)</f>
        <v>Wine &amp; Beer</v>
      </c>
      <c r="V420" s="10" t="str">
        <v>No</v>
      </c>
      <c r="W420" s="10" t="str">
        <v>Medium</v>
      </c>
      <c r="X420" s="10" t="str">
        <v>No</v>
      </c>
      <c r="Y420" s="10" t="str">
        <v>Closed</v>
      </c>
      <c r="Z420" s="10" t="str">
        <v>None</v>
      </c>
      <c r="AA420" s="10">
        <v>1</v>
      </c>
      <c r="AB420" s="10">
        <v>1</v>
      </c>
      <c r="AC420" s="10">
        <v>1</v>
      </c>
      <c r="AD420" s="10" t="str" cm="1">
        <f t="array" ref="AD420">_xlfn.IFNA(_xlfn.IFS(AND(AA420=2,AB420=2,AC420=2),W420),"not_highest_rated")</f>
        <v>not_highest_rated</v>
      </c>
      <c r="AE420" s="64">
        <f t="shared" si="9"/>
        <v>2</v>
      </c>
    </row>
    <row r="421" spans="1:31" x14ac:dyDescent="0.25">
      <c r="A421" s="63" t="s">
        <v>33</v>
      </c>
      <c r="B421" s="10">
        <f>VLOOKUP(A421,'Table for cuisine count'!$E$2:$F$139,2)</f>
        <v>1</v>
      </c>
      <c r="C421" s="10" t="str" cm="1">
        <f t="array" ref="C421:O421">_xlfn.XLOOKUP($A421,'Raw-consumers'!$A:$A,'Raw-consumers'!B:N)</f>
        <v>San Luis Potosi</v>
      </c>
      <c r="D421" s="10" t="str">
        <v>San Luis Potosi</v>
      </c>
      <c r="E421" s="10" t="str">
        <v>Mexico</v>
      </c>
      <c r="F421" s="10">
        <v>22.183477</v>
      </c>
      <c r="G421" s="10">
        <v>-100.959891</v>
      </c>
      <c r="H421" s="10" t="str">
        <v>No</v>
      </c>
      <c r="I421" s="10" t="str">
        <v>Abstemious</v>
      </c>
      <c r="J421" s="10" t="str">
        <v>Public</v>
      </c>
      <c r="K421" s="10" t="str">
        <v>Single</v>
      </c>
      <c r="L421" s="10" t="str">
        <v>Independent</v>
      </c>
      <c r="M421" s="10">
        <v>20</v>
      </c>
      <c r="N421" s="10" t="str">
        <v>Student</v>
      </c>
      <c r="O421" s="10" t="str">
        <v>Medium</v>
      </c>
      <c r="P421" s="10">
        <v>135057</v>
      </c>
      <c r="Q421" s="10" t="str">
        <f>IFERROR(_xlfn.XLOOKUP('Final Table'!$P421,'Raw-restaurant_cuisines'!A:A,'Raw-restaurant_cuisines'!B:B),"not specified")</f>
        <v>Bar</v>
      </c>
      <c r="R421" s="10" t="str">
        <f>_xlfn.XLOOKUP($P421,'Raw-Restauarants'!$A:$A,'Raw-Restauarants'!B:B)</f>
        <v>El Herradero Restaurante And Bar</v>
      </c>
      <c r="S421" s="10" t="str">
        <f>_xlfn.XLOOKUP($P421,'Raw-Restauarants'!$A:$A,'Raw-Restauarants'!$C:$C)</f>
        <v>San Luis Potosi</v>
      </c>
      <c r="T421" s="10">
        <f>IFERROR(_xlfn.XLOOKUP(P421,'Table for cuisine count'!K:K,'Table for cuisine count'!L:L),"not specified")</f>
        <v>1</v>
      </c>
      <c r="U421" s="10" t="str" cm="1">
        <f t="array" ref="U421:Z421">_xlfn.XLOOKUP($P421,'Raw-Restauarants'!$A:$A,'Raw-Restauarants'!$I:$N)</f>
        <v>Wine &amp; Beer</v>
      </c>
      <c r="V421" s="10" t="str">
        <v>Smoking Section</v>
      </c>
      <c r="W421" s="10" t="str">
        <v>Medium</v>
      </c>
      <c r="X421" s="10" t="str">
        <v>No</v>
      </c>
      <c r="Y421" s="10" t="str">
        <v>Closed</v>
      </c>
      <c r="Z421" s="10" t="str">
        <v>Yes</v>
      </c>
      <c r="AA421" s="10">
        <v>1</v>
      </c>
      <c r="AB421" s="10">
        <v>2</v>
      </c>
      <c r="AC421" s="10">
        <v>1</v>
      </c>
      <c r="AD421" s="10" t="str" cm="1">
        <f t="array" ref="AD421">_xlfn.IFNA(_xlfn.IFS(AND(AA421=2,AB421=2,AC421=2),W421),"not_highest_rated")</f>
        <v>not_highest_rated</v>
      </c>
      <c r="AE421" s="64">
        <f t="shared" si="9"/>
        <v>2</v>
      </c>
    </row>
    <row r="422" spans="1:31" x14ac:dyDescent="0.25">
      <c r="A422" s="63" t="s">
        <v>33</v>
      </c>
      <c r="B422" s="10">
        <f>VLOOKUP(A422,'Table for cuisine count'!$E$2:$F$139,2)</f>
        <v>1</v>
      </c>
      <c r="C422" s="10" t="str" cm="1">
        <f t="array" ref="C422:O422">_xlfn.XLOOKUP($A422,'Raw-consumers'!$A:$A,'Raw-consumers'!B:N)</f>
        <v>San Luis Potosi</v>
      </c>
      <c r="D422" s="10" t="str">
        <v>San Luis Potosi</v>
      </c>
      <c r="E422" s="10" t="str">
        <v>Mexico</v>
      </c>
      <c r="F422" s="10">
        <v>22.183477</v>
      </c>
      <c r="G422" s="10">
        <v>-100.959891</v>
      </c>
      <c r="H422" s="10" t="str">
        <v>No</v>
      </c>
      <c r="I422" s="10" t="str">
        <v>Abstemious</v>
      </c>
      <c r="J422" s="10" t="str">
        <v>Public</v>
      </c>
      <c r="K422" s="10" t="str">
        <v>Single</v>
      </c>
      <c r="L422" s="10" t="str">
        <v>Independent</v>
      </c>
      <c r="M422" s="10">
        <v>20</v>
      </c>
      <c r="N422" s="10" t="str">
        <v>Student</v>
      </c>
      <c r="O422" s="10" t="str">
        <v>Medium</v>
      </c>
      <c r="P422" s="10">
        <v>135043</v>
      </c>
      <c r="Q422" s="10" t="str">
        <f>IFERROR(_xlfn.XLOOKUP('Final Table'!$P422,'Raw-restaurant_cuisines'!A:A,'Raw-restaurant_cuisines'!B:B),"not specified")</f>
        <v>Fast Food</v>
      </c>
      <c r="R422" s="10" t="str">
        <f>_xlfn.XLOOKUP($P422,'Raw-Restauarants'!$A:$A,'Raw-Restauarants'!B:B)</f>
        <v>Pizza Clasica</v>
      </c>
      <c r="S422" s="10" t="str">
        <f>_xlfn.XLOOKUP($P422,'Raw-Restauarants'!$A:$A,'Raw-Restauarants'!$C:$C)</f>
        <v>San Luis Potosi</v>
      </c>
      <c r="T422" s="10">
        <f>IFERROR(_xlfn.XLOOKUP(P422,'Table for cuisine count'!K:K,'Table for cuisine count'!L:L),"not specified")</f>
        <v>2</v>
      </c>
      <c r="U422" s="10" t="str" cm="1">
        <f t="array" ref="U422:Z422">_xlfn.XLOOKUP($P422,'Raw-Restauarants'!$A:$A,'Raw-Restauarants'!$I:$N)</f>
        <v>None</v>
      </c>
      <c r="V422" s="10" t="str">
        <v>No</v>
      </c>
      <c r="W422" s="10" t="str">
        <v>Medium</v>
      </c>
      <c r="X422" s="10" t="str">
        <v>No</v>
      </c>
      <c r="Y422" s="10" t="str">
        <v>Closed</v>
      </c>
      <c r="Z422" s="10" t="str">
        <v>None</v>
      </c>
      <c r="AA422" s="10">
        <v>0</v>
      </c>
      <c r="AB422" s="10">
        <v>2</v>
      </c>
      <c r="AC422" s="10">
        <v>0</v>
      </c>
      <c r="AD422" s="10" t="str" cm="1">
        <f t="array" ref="AD422">_xlfn.IFNA(_xlfn.IFS(AND(AA422=2,AB422=2,AC422=2),W422),"not_highest_rated")</f>
        <v>not_highest_rated</v>
      </c>
      <c r="AE422" s="64">
        <f t="shared" si="9"/>
        <v>2</v>
      </c>
    </row>
    <row r="423" spans="1:31" x14ac:dyDescent="0.25">
      <c r="A423" s="63" t="s">
        <v>33</v>
      </c>
      <c r="B423" s="10">
        <f>VLOOKUP(A423,'Table for cuisine count'!$E$2:$F$139,2)</f>
        <v>1</v>
      </c>
      <c r="C423" s="10" t="str" cm="1">
        <f t="array" ref="C423:O423">_xlfn.XLOOKUP($A423,'Raw-consumers'!$A:$A,'Raw-consumers'!B:N)</f>
        <v>San Luis Potosi</v>
      </c>
      <c r="D423" s="10" t="str">
        <v>San Luis Potosi</v>
      </c>
      <c r="E423" s="10" t="str">
        <v>Mexico</v>
      </c>
      <c r="F423" s="10">
        <v>22.183477</v>
      </c>
      <c r="G423" s="10">
        <v>-100.959891</v>
      </c>
      <c r="H423" s="10" t="str">
        <v>No</v>
      </c>
      <c r="I423" s="10" t="str">
        <v>Abstemious</v>
      </c>
      <c r="J423" s="10" t="str">
        <v>Public</v>
      </c>
      <c r="K423" s="10" t="str">
        <v>Single</v>
      </c>
      <c r="L423" s="10" t="str">
        <v>Independent</v>
      </c>
      <c r="M423" s="10">
        <v>20</v>
      </c>
      <c r="N423" s="10" t="str">
        <v>Student</v>
      </c>
      <c r="O423" s="10" t="str">
        <v>Medium</v>
      </c>
      <c r="P423" s="10">
        <v>135042</v>
      </c>
      <c r="Q423" s="10" t="str">
        <f>IFERROR(_xlfn.XLOOKUP('Final Table'!$P423,'Raw-restaurant_cuisines'!A:A,'Raw-restaurant_cuisines'!B:B),"not specified")</f>
        <v>Chinese</v>
      </c>
      <c r="R423" s="10" t="str">
        <f>_xlfn.XLOOKUP($P423,'Raw-Restauarants'!$A:$A,'Raw-Restauarants'!B:B)</f>
        <v>Restaurant Oriental Express</v>
      </c>
      <c r="S423" s="10" t="str">
        <f>_xlfn.XLOOKUP($P423,'Raw-Restauarants'!$A:$A,'Raw-Restauarants'!$C:$C)</f>
        <v>San Luis Potosi</v>
      </c>
      <c r="T423" s="10">
        <f>IFERROR(_xlfn.XLOOKUP(P423,'Table for cuisine count'!K:K,'Table for cuisine count'!L:L),"not specified")</f>
        <v>1</v>
      </c>
      <c r="U423" s="10" t="str" cm="1">
        <f t="array" ref="U423:Z423">_xlfn.XLOOKUP($P423,'Raw-Restauarants'!$A:$A,'Raw-Restauarants'!$I:$N)</f>
        <v>None</v>
      </c>
      <c r="V423" s="10" t="str">
        <v>No</v>
      </c>
      <c r="W423" s="10" t="str">
        <v>Medium</v>
      </c>
      <c r="X423" s="10" t="str">
        <v>No</v>
      </c>
      <c r="Y423" s="10" t="str">
        <v>Closed</v>
      </c>
      <c r="Z423" s="10" t="str">
        <v>None</v>
      </c>
      <c r="AA423" s="10">
        <v>2</v>
      </c>
      <c r="AB423" s="10">
        <v>1</v>
      </c>
      <c r="AC423" s="10">
        <v>2</v>
      </c>
      <c r="AD423" s="10" t="str" cm="1">
        <f t="array" ref="AD423">_xlfn.IFNA(_xlfn.IFS(AND(AA423=2,AB423=2,AC423=2),W423),"not_highest_rated")</f>
        <v>not_highest_rated</v>
      </c>
      <c r="AE423" s="64">
        <f t="shared" si="9"/>
        <v>2</v>
      </c>
    </row>
    <row r="424" spans="1:31" x14ac:dyDescent="0.25">
      <c r="A424" s="63" t="s">
        <v>33</v>
      </c>
      <c r="B424" s="10">
        <f>VLOOKUP(A424,'Table for cuisine count'!$E$2:$F$139,2)</f>
        <v>1</v>
      </c>
      <c r="C424" s="10" t="str" cm="1">
        <f t="array" ref="C424:O424">_xlfn.XLOOKUP($A424,'Raw-consumers'!$A:$A,'Raw-consumers'!B:N)</f>
        <v>San Luis Potosi</v>
      </c>
      <c r="D424" s="10" t="str">
        <v>San Luis Potosi</v>
      </c>
      <c r="E424" s="10" t="str">
        <v>Mexico</v>
      </c>
      <c r="F424" s="10">
        <v>22.183477</v>
      </c>
      <c r="G424" s="10">
        <v>-100.959891</v>
      </c>
      <c r="H424" s="10" t="str">
        <v>No</v>
      </c>
      <c r="I424" s="10" t="str">
        <v>Abstemious</v>
      </c>
      <c r="J424" s="10" t="str">
        <v>Public</v>
      </c>
      <c r="K424" s="10" t="str">
        <v>Single</v>
      </c>
      <c r="L424" s="10" t="str">
        <v>Independent</v>
      </c>
      <c r="M424" s="10">
        <v>20</v>
      </c>
      <c r="N424" s="10" t="str">
        <v>Student</v>
      </c>
      <c r="O424" s="10" t="str">
        <v>Medium</v>
      </c>
      <c r="P424" s="10">
        <v>135032</v>
      </c>
      <c r="Q424" s="10" t="str">
        <f>IFERROR(_xlfn.XLOOKUP('Final Table'!$P424,'Raw-restaurant_cuisines'!A:A,'Raw-restaurant_cuisines'!B:B),"not specified")</f>
        <v>Cafeteria</v>
      </c>
      <c r="R424" s="10" t="str">
        <f>_xlfn.XLOOKUP($P424,'Raw-Restauarants'!$A:$A,'Raw-Restauarants'!B:B)</f>
        <v>Cafeteria Y Restaurant El Pacifico</v>
      </c>
      <c r="S424" s="10" t="str">
        <f>_xlfn.XLOOKUP($P424,'Raw-Restauarants'!$A:$A,'Raw-Restauarants'!$C:$C)</f>
        <v>San Luis Potosi</v>
      </c>
      <c r="T424" s="10">
        <f>IFERROR(_xlfn.XLOOKUP(P424,'Table for cuisine count'!K:K,'Table for cuisine count'!L:L),"not specified")</f>
        <v>2</v>
      </c>
      <c r="U424" s="10" t="str" cm="1">
        <f t="array" ref="U424:Z424">_xlfn.XLOOKUP($P424,'Raw-Restauarants'!$A:$A,'Raw-Restauarants'!$I:$N)</f>
        <v>Wine &amp; Beer</v>
      </c>
      <c r="V424" s="10" t="str">
        <v>Smoking Section</v>
      </c>
      <c r="W424" s="10" t="str">
        <v>Medium</v>
      </c>
      <c r="X424" s="10" t="str">
        <v>No</v>
      </c>
      <c r="Y424" s="10" t="str">
        <v>Closed</v>
      </c>
      <c r="Z424" s="10" t="str">
        <v>Public</v>
      </c>
      <c r="AA424" s="10">
        <v>2</v>
      </c>
      <c r="AB424" s="10">
        <v>1</v>
      </c>
      <c r="AC424" s="10">
        <v>2</v>
      </c>
      <c r="AD424" s="10" t="str" cm="1">
        <f t="array" ref="AD424">_xlfn.IFNA(_xlfn.IFS(AND(AA424=2,AB424=2,AC424=2),W424),"not_highest_rated")</f>
        <v>not_highest_rated</v>
      </c>
      <c r="AE424" s="64">
        <f t="shared" si="9"/>
        <v>2</v>
      </c>
    </row>
    <row r="425" spans="1:31" x14ac:dyDescent="0.25">
      <c r="A425" s="63" t="s">
        <v>159</v>
      </c>
      <c r="B425" s="10">
        <f>VLOOKUP(A425,'Table for cuisine count'!$E$2:$F$139,2)</f>
        <v>1</v>
      </c>
      <c r="C425" s="10" t="str" cm="1">
        <f t="array" ref="C425:O425">_xlfn.XLOOKUP($A425,'Raw-consumers'!$A:$A,'Raw-consumers'!B:N)</f>
        <v>San Luis Potosi</v>
      </c>
      <c r="D425" s="10" t="str">
        <v>San Luis Potosi</v>
      </c>
      <c r="E425" s="10" t="str">
        <v>Mexico</v>
      </c>
      <c r="F425" s="10">
        <v>22.121856999999999</v>
      </c>
      <c r="G425" s="10">
        <v>-100.904279</v>
      </c>
      <c r="H425" s="10" t="str">
        <v>No</v>
      </c>
      <c r="I425" s="10" t="str">
        <v>Abstemious</v>
      </c>
      <c r="J425" s="10" t="str">
        <v>Public</v>
      </c>
      <c r="K425" s="10" t="str">
        <v>Single</v>
      </c>
      <c r="L425" s="10" t="str">
        <v>Independent</v>
      </c>
      <c r="M425" s="10">
        <v>82</v>
      </c>
      <c r="N425" s="10" t="str">
        <v>Student</v>
      </c>
      <c r="O425" s="10" t="str">
        <v>Low</v>
      </c>
      <c r="P425" s="10">
        <v>135085</v>
      </c>
      <c r="Q425" s="10" t="str">
        <f>IFERROR(_xlfn.XLOOKUP('Final Table'!$P425,'Raw-restaurant_cuisines'!A:A,'Raw-restaurant_cuisines'!B:B),"not specified")</f>
        <v>Fast Food</v>
      </c>
      <c r="R425" s="10" t="str">
        <f>_xlfn.XLOOKUP($P425,'Raw-Restauarants'!$A:$A,'Raw-Restauarants'!B:B)</f>
        <v>Tortas Locas Hipocampo</v>
      </c>
      <c r="S425" s="10" t="str">
        <f>_xlfn.XLOOKUP($P425,'Raw-Restauarants'!$A:$A,'Raw-Restauarants'!$C:$C)</f>
        <v>San Luis Potosi</v>
      </c>
      <c r="T425" s="10">
        <f>IFERROR(_xlfn.XLOOKUP(P425,'Table for cuisine count'!K:K,'Table for cuisine count'!L:L),"not specified")</f>
        <v>1</v>
      </c>
      <c r="U425" s="10" t="str" cm="1">
        <f t="array" ref="U425:Z425">_xlfn.XLOOKUP($P425,'Raw-Restauarants'!$A:$A,'Raw-Restauarants'!$I:$N)</f>
        <v>None</v>
      </c>
      <c r="V425" s="10" t="str">
        <v>No</v>
      </c>
      <c r="W425" s="10" t="str">
        <v>Medium</v>
      </c>
      <c r="X425" s="10" t="str">
        <v>No</v>
      </c>
      <c r="Y425" s="10" t="str">
        <v>Closed</v>
      </c>
      <c r="Z425" s="10" t="str">
        <v>Public</v>
      </c>
      <c r="AA425" s="10">
        <v>0</v>
      </c>
      <c r="AB425" s="10">
        <v>0</v>
      </c>
      <c r="AC425" s="10">
        <v>0</v>
      </c>
      <c r="AD425" s="10" t="str" cm="1">
        <f t="array" ref="AD425">_xlfn.IFNA(_xlfn.IFS(AND(AA425=2,AB425=2,AC425=2),W425),"not_highest_rated")</f>
        <v>not_highest_rated</v>
      </c>
      <c r="AE425" s="64">
        <f t="shared" si="9"/>
        <v>1</v>
      </c>
    </row>
    <row r="426" spans="1:31" x14ac:dyDescent="0.25">
      <c r="A426" s="63" t="s">
        <v>159</v>
      </c>
      <c r="B426" s="10">
        <f>VLOOKUP(A426,'Table for cuisine count'!$E$2:$F$139,2)</f>
        <v>1</v>
      </c>
      <c r="C426" s="10" t="str" cm="1">
        <f t="array" ref="C426:O426">_xlfn.XLOOKUP($A426,'Raw-consumers'!$A:$A,'Raw-consumers'!B:N)</f>
        <v>San Luis Potosi</v>
      </c>
      <c r="D426" s="10" t="str">
        <v>San Luis Potosi</v>
      </c>
      <c r="E426" s="10" t="str">
        <v>Mexico</v>
      </c>
      <c r="F426" s="10">
        <v>22.121856999999999</v>
      </c>
      <c r="G426" s="10">
        <v>-100.904279</v>
      </c>
      <c r="H426" s="10" t="str">
        <v>No</v>
      </c>
      <c r="I426" s="10" t="str">
        <v>Abstemious</v>
      </c>
      <c r="J426" s="10" t="str">
        <v>Public</v>
      </c>
      <c r="K426" s="10" t="str">
        <v>Single</v>
      </c>
      <c r="L426" s="10" t="str">
        <v>Independent</v>
      </c>
      <c r="M426" s="10">
        <v>82</v>
      </c>
      <c r="N426" s="10" t="str">
        <v>Student</v>
      </c>
      <c r="O426" s="10" t="str">
        <v>Low</v>
      </c>
      <c r="P426" s="10">
        <v>132845</v>
      </c>
      <c r="Q426" s="10" t="str">
        <f>IFERROR(_xlfn.XLOOKUP('Final Table'!$P426,'Raw-restaurant_cuisines'!A:A,'Raw-restaurant_cuisines'!B:B),"not specified")</f>
        <v>Mexican</v>
      </c>
      <c r="R426" s="10" t="str">
        <f>_xlfn.XLOOKUP($P426,'Raw-Restauarants'!$A:$A,'Raw-Restauarants'!B:B)</f>
        <v>Cenaduria El Rincón De Tlaquepaque</v>
      </c>
      <c r="S426" s="10" t="str">
        <f>_xlfn.XLOOKUP($P426,'Raw-Restauarants'!$A:$A,'Raw-Restauarants'!$C:$C)</f>
        <v>San Luis Potosi</v>
      </c>
      <c r="T426" s="10">
        <f>IFERROR(_xlfn.XLOOKUP(P426,'Table for cuisine count'!K:K,'Table for cuisine count'!L:L),"not specified")</f>
        <v>1</v>
      </c>
      <c r="U426" s="10" t="str" cm="1">
        <f t="array" ref="U426:Z426">_xlfn.XLOOKUP($P426,'Raw-Restauarants'!$A:$A,'Raw-Restauarants'!$I:$N)</f>
        <v>None</v>
      </c>
      <c r="V426" s="10" t="str">
        <v>No</v>
      </c>
      <c r="W426" s="10" t="str">
        <v>Medium</v>
      </c>
      <c r="X426" s="10" t="str">
        <v>No</v>
      </c>
      <c r="Y426" s="10" t="str">
        <v>Closed</v>
      </c>
      <c r="Z426" s="10" t="str">
        <v>None</v>
      </c>
      <c r="AA426" s="10">
        <v>1</v>
      </c>
      <c r="AB426" s="10">
        <v>0</v>
      </c>
      <c r="AC426" s="10">
        <v>2</v>
      </c>
      <c r="AD426" s="10" t="str" cm="1">
        <f t="array" ref="AD426">_xlfn.IFNA(_xlfn.IFS(AND(AA426=2,AB426=2,AC426=2),W426),"not_highest_rated")</f>
        <v>not_highest_rated</v>
      </c>
      <c r="AE426" s="64">
        <f t="shared" si="9"/>
        <v>1</v>
      </c>
    </row>
    <row r="427" spans="1:31" x14ac:dyDescent="0.25">
      <c r="A427" s="63" t="s">
        <v>159</v>
      </c>
      <c r="B427" s="10">
        <f>VLOOKUP(A427,'Table for cuisine count'!$E$2:$F$139,2)</f>
        <v>1</v>
      </c>
      <c r="C427" s="10" t="str" cm="1">
        <f t="array" ref="C427:O427">_xlfn.XLOOKUP($A427,'Raw-consumers'!$A:$A,'Raw-consumers'!B:N)</f>
        <v>San Luis Potosi</v>
      </c>
      <c r="D427" s="10" t="str">
        <v>San Luis Potosi</v>
      </c>
      <c r="E427" s="10" t="str">
        <v>Mexico</v>
      </c>
      <c r="F427" s="10">
        <v>22.121856999999999</v>
      </c>
      <c r="G427" s="10">
        <v>-100.904279</v>
      </c>
      <c r="H427" s="10" t="str">
        <v>No</v>
      </c>
      <c r="I427" s="10" t="str">
        <v>Abstemious</v>
      </c>
      <c r="J427" s="10" t="str">
        <v>Public</v>
      </c>
      <c r="K427" s="10" t="str">
        <v>Single</v>
      </c>
      <c r="L427" s="10" t="str">
        <v>Independent</v>
      </c>
      <c r="M427" s="10">
        <v>82</v>
      </c>
      <c r="N427" s="10" t="str">
        <v>Student</v>
      </c>
      <c r="O427" s="10" t="str">
        <v>Low</v>
      </c>
      <c r="P427" s="10">
        <v>135032</v>
      </c>
      <c r="Q427" s="10" t="str">
        <f>IFERROR(_xlfn.XLOOKUP('Final Table'!$P427,'Raw-restaurant_cuisines'!A:A,'Raw-restaurant_cuisines'!B:B),"not specified")</f>
        <v>Cafeteria</v>
      </c>
      <c r="R427" s="10" t="str">
        <f>_xlfn.XLOOKUP($P427,'Raw-Restauarants'!$A:$A,'Raw-Restauarants'!B:B)</f>
        <v>Cafeteria Y Restaurant El Pacifico</v>
      </c>
      <c r="S427" s="10" t="str">
        <f>_xlfn.XLOOKUP($P427,'Raw-Restauarants'!$A:$A,'Raw-Restauarants'!$C:$C)</f>
        <v>San Luis Potosi</v>
      </c>
      <c r="T427" s="10">
        <f>IFERROR(_xlfn.XLOOKUP(P427,'Table for cuisine count'!K:K,'Table for cuisine count'!L:L),"not specified")</f>
        <v>2</v>
      </c>
      <c r="U427" s="10" t="str" cm="1">
        <f t="array" ref="U427:Z427">_xlfn.XLOOKUP($P427,'Raw-Restauarants'!$A:$A,'Raw-Restauarants'!$I:$N)</f>
        <v>Wine &amp; Beer</v>
      </c>
      <c r="V427" s="10" t="str">
        <v>Smoking Section</v>
      </c>
      <c r="W427" s="10" t="str">
        <v>Medium</v>
      </c>
      <c r="X427" s="10" t="str">
        <v>No</v>
      </c>
      <c r="Y427" s="10" t="str">
        <v>Closed</v>
      </c>
      <c r="Z427" s="10" t="str">
        <v>Public</v>
      </c>
      <c r="AA427" s="10">
        <v>1</v>
      </c>
      <c r="AB427" s="10">
        <v>1</v>
      </c>
      <c r="AC427" s="10">
        <v>1</v>
      </c>
      <c r="AD427" s="10" t="str" cm="1">
        <f t="array" ref="AD427">_xlfn.IFNA(_xlfn.IFS(AND(AA427=2,AB427=2,AC427=2),W427),"not_highest_rated")</f>
        <v>not_highest_rated</v>
      </c>
      <c r="AE427" s="64">
        <f t="shared" si="9"/>
        <v>1</v>
      </c>
    </row>
    <row r="428" spans="1:31" x14ac:dyDescent="0.25">
      <c r="A428" s="63" t="s">
        <v>159</v>
      </c>
      <c r="B428" s="10">
        <f>VLOOKUP(A428,'Table for cuisine count'!$E$2:$F$139,2)</f>
        <v>1</v>
      </c>
      <c r="C428" s="10" t="str" cm="1">
        <f t="array" ref="C428:O428">_xlfn.XLOOKUP($A428,'Raw-consumers'!$A:$A,'Raw-consumers'!B:N)</f>
        <v>San Luis Potosi</v>
      </c>
      <c r="D428" s="10" t="str">
        <v>San Luis Potosi</v>
      </c>
      <c r="E428" s="10" t="str">
        <v>Mexico</v>
      </c>
      <c r="F428" s="10">
        <v>22.121856999999999</v>
      </c>
      <c r="G428" s="10">
        <v>-100.904279</v>
      </c>
      <c r="H428" s="10" t="str">
        <v>No</v>
      </c>
      <c r="I428" s="10" t="str">
        <v>Abstemious</v>
      </c>
      <c r="J428" s="10" t="str">
        <v>Public</v>
      </c>
      <c r="K428" s="10" t="str">
        <v>Single</v>
      </c>
      <c r="L428" s="10" t="str">
        <v>Independent</v>
      </c>
      <c r="M428" s="10">
        <v>82</v>
      </c>
      <c r="N428" s="10" t="str">
        <v>Student</v>
      </c>
      <c r="O428" s="10" t="str">
        <v>Low</v>
      </c>
      <c r="P428" s="10">
        <v>135045</v>
      </c>
      <c r="Q428" s="10" t="str">
        <f>IFERROR(_xlfn.XLOOKUP('Final Table'!$P428,'Raw-restaurant_cuisines'!A:A,'Raw-restaurant_cuisines'!B:B),"not specified")</f>
        <v>not specified</v>
      </c>
      <c r="R428" s="10" t="str">
        <f>_xlfn.XLOOKUP($P428,'Raw-Restauarants'!$A:$A,'Raw-Restauarants'!B:B)</f>
        <v>Restaurante La Gran Via</v>
      </c>
      <c r="S428" s="10" t="str">
        <f>_xlfn.XLOOKUP($P428,'Raw-Restauarants'!$A:$A,'Raw-Restauarants'!$C:$C)</f>
        <v>San Luis Potosi</v>
      </c>
      <c r="T428" s="10" t="str">
        <f>IFERROR(_xlfn.XLOOKUP(P428,'Table for cuisine count'!K:K,'Table for cuisine count'!L:L),"not specified")</f>
        <v>not specified</v>
      </c>
      <c r="U428" s="10" t="str" cm="1">
        <f t="array" ref="U428:Z428">_xlfn.XLOOKUP($P428,'Raw-Restauarants'!$A:$A,'Raw-Restauarants'!$I:$N)</f>
        <v>Wine &amp; Beer</v>
      </c>
      <c r="V428" s="10" t="str">
        <v>No</v>
      </c>
      <c r="W428" s="10" t="str">
        <v>High</v>
      </c>
      <c r="X428" s="10" t="str">
        <v>No</v>
      </c>
      <c r="Y428" s="10" t="str">
        <v>Closed</v>
      </c>
      <c r="Z428" s="10" t="str">
        <v>Yes</v>
      </c>
      <c r="AA428" s="10">
        <v>1</v>
      </c>
      <c r="AB428" s="10">
        <v>2</v>
      </c>
      <c r="AC428" s="10">
        <v>2</v>
      </c>
      <c r="AD428" s="10" t="str" cm="1">
        <f t="array" ref="AD428">_xlfn.IFNA(_xlfn.IFS(AND(AA428=2,AB428=2,AC428=2),W428),"not_highest_rated")</f>
        <v>not_highest_rated</v>
      </c>
      <c r="AE428" s="64">
        <f t="shared" si="9"/>
        <v>1</v>
      </c>
    </row>
    <row r="429" spans="1:31" x14ac:dyDescent="0.25">
      <c r="A429" s="63" t="s">
        <v>159</v>
      </c>
      <c r="B429" s="10">
        <f>VLOOKUP(A429,'Table for cuisine count'!$E$2:$F$139,2)</f>
        <v>1</v>
      </c>
      <c r="C429" s="10" t="str" cm="1">
        <f t="array" ref="C429:O429">_xlfn.XLOOKUP($A429,'Raw-consumers'!$A:$A,'Raw-consumers'!B:N)</f>
        <v>San Luis Potosi</v>
      </c>
      <c r="D429" s="10" t="str">
        <v>San Luis Potosi</v>
      </c>
      <c r="E429" s="10" t="str">
        <v>Mexico</v>
      </c>
      <c r="F429" s="10">
        <v>22.121856999999999</v>
      </c>
      <c r="G429" s="10">
        <v>-100.904279</v>
      </c>
      <c r="H429" s="10" t="str">
        <v>No</v>
      </c>
      <c r="I429" s="10" t="str">
        <v>Abstemious</v>
      </c>
      <c r="J429" s="10" t="str">
        <v>Public</v>
      </c>
      <c r="K429" s="10" t="str">
        <v>Single</v>
      </c>
      <c r="L429" s="10" t="str">
        <v>Independent</v>
      </c>
      <c r="M429" s="10">
        <v>82</v>
      </c>
      <c r="N429" s="10" t="str">
        <v>Student</v>
      </c>
      <c r="O429" s="10" t="str">
        <v>Low</v>
      </c>
      <c r="P429" s="10">
        <v>135038</v>
      </c>
      <c r="Q429" s="10" t="str">
        <f>IFERROR(_xlfn.XLOOKUP('Final Table'!$P429,'Raw-restaurant_cuisines'!A:A,'Raw-restaurant_cuisines'!B:B),"not specified")</f>
        <v>not specified</v>
      </c>
      <c r="R429" s="10" t="str">
        <f>_xlfn.XLOOKUP($P429,'Raw-Restauarants'!$A:$A,'Raw-Restauarants'!B:B)</f>
        <v>Restaurant La Chalita</v>
      </c>
      <c r="S429" s="10" t="str">
        <f>_xlfn.XLOOKUP($P429,'Raw-Restauarants'!$A:$A,'Raw-Restauarants'!$C:$C)</f>
        <v>San Luis Potosi</v>
      </c>
      <c r="T429" s="10" t="str">
        <f>IFERROR(_xlfn.XLOOKUP(P429,'Table for cuisine count'!K:K,'Table for cuisine count'!L:L),"not specified")</f>
        <v>not specified</v>
      </c>
      <c r="U429" s="10" t="str" cm="1">
        <f t="array" ref="U429:Z429">_xlfn.XLOOKUP($P429,'Raw-Restauarants'!$A:$A,'Raw-Restauarants'!$I:$N)</f>
        <v>None</v>
      </c>
      <c r="V429" s="10" t="str">
        <v>Smoking Section</v>
      </c>
      <c r="W429" s="10" t="str">
        <v>Medium</v>
      </c>
      <c r="X429" s="10" t="str">
        <v>No</v>
      </c>
      <c r="Y429" s="10" t="str">
        <v>Closed</v>
      </c>
      <c r="Z429" s="10" t="str">
        <v>None</v>
      </c>
      <c r="AA429" s="10">
        <v>0</v>
      </c>
      <c r="AB429" s="10">
        <v>0</v>
      </c>
      <c r="AC429" s="10">
        <v>0</v>
      </c>
      <c r="AD429" s="10" t="str" cm="1">
        <f t="array" ref="AD429">_xlfn.IFNA(_xlfn.IFS(AND(AA429=2,AB429=2,AC429=2),W429),"not_highest_rated")</f>
        <v>not_highest_rated</v>
      </c>
      <c r="AE429" s="64">
        <f t="shared" si="9"/>
        <v>1</v>
      </c>
    </row>
    <row r="430" spans="1:31" x14ac:dyDescent="0.25">
      <c r="A430" s="63" t="s">
        <v>29</v>
      </c>
      <c r="B430" s="10">
        <f>VLOOKUP(A430,'Table for cuisine count'!$E$2:$F$139,2)</f>
        <v>9</v>
      </c>
      <c r="C430" s="10" t="str" cm="1">
        <f t="array" ref="C430:O430">_xlfn.XLOOKUP($A430,'Raw-consumers'!$A:$A,'Raw-consumers'!B:N)</f>
        <v>Cuernavaca</v>
      </c>
      <c r="D430" s="10" t="str">
        <v>Morelos</v>
      </c>
      <c r="E430" s="10" t="str">
        <v>Mexico</v>
      </c>
      <c r="F430" s="10">
        <v>18.867000000000001</v>
      </c>
      <c r="G430" s="10">
        <v>-99.183000000000007</v>
      </c>
      <c r="H430" s="10" t="str">
        <v>No</v>
      </c>
      <c r="I430" s="10" t="str">
        <v>Abstemious</v>
      </c>
      <c r="J430" s="10" t="str">
        <v>Public</v>
      </c>
      <c r="K430" s="10" t="str">
        <v>Single</v>
      </c>
      <c r="L430" s="10" t="str">
        <v>Independent</v>
      </c>
      <c r="M430" s="10">
        <v>72</v>
      </c>
      <c r="N430" s="10" t="str">
        <v>Employed</v>
      </c>
      <c r="O430" s="10" t="str">
        <v>Medium</v>
      </c>
      <c r="P430" s="10">
        <v>135060</v>
      </c>
      <c r="Q430" s="10" t="str">
        <f>IFERROR(_xlfn.XLOOKUP('Final Table'!$P430,'Raw-restaurant_cuisines'!A:A,'Raw-restaurant_cuisines'!B:B),"not specified")</f>
        <v>Seafood</v>
      </c>
      <c r="R430" s="10" t="str">
        <f>_xlfn.XLOOKUP($P430,'Raw-Restauarants'!$A:$A,'Raw-Restauarants'!B:B)</f>
        <v>Restaurante Marisco Sam</v>
      </c>
      <c r="S430" s="10" t="str">
        <f>_xlfn.XLOOKUP($P430,'Raw-Restauarants'!$A:$A,'Raw-Restauarants'!$C:$C)</f>
        <v>San Luis Potosi</v>
      </c>
      <c r="T430" s="10">
        <f>IFERROR(_xlfn.XLOOKUP(P430,'Table for cuisine count'!K:K,'Table for cuisine count'!L:L),"not specified")</f>
        <v>1</v>
      </c>
      <c r="U430" s="10" t="str" cm="1">
        <f t="array" ref="U430:Z430">_xlfn.XLOOKUP($P430,'Raw-Restauarants'!$A:$A,'Raw-Restauarants'!$I:$N)</f>
        <v>None</v>
      </c>
      <c r="V430" s="10" t="str">
        <v>No</v>
      </c>
      <c r="W430" s="10" t="str">
        <v>Medium</v>
      </c>
      <c r="X430" s="10" t="str">
        <v>No</v>
      </c>
      <c r="Y430" s="10" t="str">
        <v>Closed</v>
      </c>
      <c r="Z430" s="10" t="str">
        <v>None</v>
      </c>
      <c r="AA430" s="10">
        <v>1</v>
      </c>
      <c r="AB430" s="10">
        <v>1</v>
      </c>
      <c r="AC430" s="10">
        <v>1</v>
      </c>
      <c r="AD430" s="10" t="str" cm="1">
        <f t="array" ref="AD430">_xlfn.IFNA(_xlfn.IFS(AND(AA430=2,AB430=2,AC430=2),W430),"not_highest_rated")</f>
        <v>not_highest_rated</v>
      </c>
      <c r="AE430" s="64">
        <f t="shared" si="9"/>
        <v>8</v>
      </c>
    </row>
    <row r="431" spans="1:31" x14ac:dyDescent="0.25">
      <c r="A431" s="63" t="s">
        <v>29</v>
      </c>
      <c r="B431" s="10">
        <f>VLOOKUP(A431,'Table for cuisine count'!$E$2:$F$139,2)</f>
        <v>9</v>
      </c>
      <c r="C431" s="10" t="str" cm="1">
        <f t="array" ref="C431:O431">_xlfn.XLOOKUP($A431,'Raw-consumers'!$A:$A,'Raw-consumers'!B:N)</f>
        <v>Cuernavaca</v>
      </c>
      <c r="D431" s="10" t="str">
        <v>Morelos</v>
      </c>
      <c r="E431" s="10" t="str">
        <v>Mexico</v>
      </c>
      <c r="F431" s="10">
        <v>18.867000000000001</v>
      </c>
      <c r="G431" s="10">
        <v>-99.183000000000007</v>
      </c>
      <c r="H431" s="10" t="str">
        <v>No</v>
      </c>
      <c r="I431" s="10" t="str">
        <v>Abstemious</v>
      </c>
      <c r="J431" s="10" t="str">
        <v>Public</v>
      </c>
      <c r="K431" s="10" t="str">
        <v>Single</v>
      </c>
      <c r="L431" s="10" t="str">
        <v>Independent</v>
      </c>
      <c r="M431" s="10">
        <v>72</v>
      </c>
      <c r="N431" s="10" t="str">
        <v>Employed</v>
      </c>
      <c r="O431" s="10" t="str">
        <v>Medium</v>
      </c>
      <c r="P431" s="10">
        <v>135028</v>
      </c>
      <c r="Q431" s="10" t="str">
        <f>IFERROR(_xlfn.XLOOKUP('Final Table'!$P431,'Raw-restaurant_cuisines'!A:A,'Raw-restaurant_cuisines'!B:B),"not specified")</f>
        <v>Mexican</v>
      </c>
      <c r="R431" s="10" t="str">
        <f>_xlfn.XLOOKUP($P431,'Raw-Restauarants'!$A:$A,'Raw-Restauarants'!B:B)</f>
        <v>La Virreina</v>
      </c>
      <c r="S431" s="10" t="str">
        <f>_xlfn.XLOOKUP($P431,'Raw-Restauarants'!$A:$A,'Raw-Restauarants'!$C:$C)</f>
        <v>San Luis Potosi</v>
      </c>
      <c r="T431" s="10">
        <f>IFERROR(_xlfn.XLOOKUP(P431,'Table for cuisine count'!K:K,'Table for cuisine count'!L:L),"not specified")</f>
        <v>1</v>
      </c>
      <c r="U431" s="10" t="str" cm="1">
        <f t="array" ref="U431:Z431">_xlfn.XLOOKUP($P431,'Raw-Restauarants'!$A:$A,'Raw-Restauarants'!$I:$N)</f>
        <v>Wine &amp; Beer</v>
      </c>
      <c r="V431" s="10" t="str">
        <v>No</v>
      </c>
      <c r="W431" s="10" t="str">
        <v>Medium</v>
      </c>
      <c r="X431" s="10" t="str">
        <v>No</v>
      </c>
      <c r="Y431" s="10" t="str">
        <v>Closed</v>
      </c>
      <c r="Z431" s="10" t="str">
        <v>None</v>
      </c>
      <c r="AA431" s="10">
        <v>2</v>
      </c>
      <c r="AB431" s="10">
        <v>2</v>
      </c>
      <c r="AC431" s="10">
        <v>2</v>
      </c>
      <c r="AD431" s="10" t="str" cm="1">
        <f t="array" ref="AD431">_xlfn.IFNA(_xlfn.IFS(AND(AA431=2,AB431=2,AC431=2),W431),"not_highest_rated")</f>
        <v>Medium</v>
      </c>
      <c r="AE431" s="64">
        <f t="shared" si="9"/>
        <v>8</v>
      </c>
    </row>
    <row r="432" spans="1:31" x14ac:dyDescent="0.25">
      <c r="A432" s="63" t="s">
        <v>29</v>
      </c>
      <c r="B432" s="10">
        <f>VLOOKUP(A432,'Table for cuisine count'!$E$2:$F$139,2)</f>
        <v>9</v>
      </c>
      <c r="C432" s="10" t="str" cm="1">
        <f t="array" ref="C432:O432">_xlfn.XLOOKUP($A432,'Raw-consumers'!$A:$A,'Raw-consumers'!B:N)</f>
        <v>Cuernavaca</v>
      </c>
      <c r="D432" s="10" t="str">
        <v>Morelos</v>
      </c>
      <c r="E432" s="10" t="str">
        <v>Mexico</v>
      </c>
      <c r="F432" s="10">
        <v>18.867000000000001</v>
      </c>
      <c r="G432" s="10">
        <v>-99.183000000000007</v>
      </c>
      <c r="H432" s="10" t="str">
        <v>No</v>
      </c>
      <c r="I432" s="10" t="str">
        <v>Abstemious</v>
      </c>
      <c r="J432" s="10" t="str">
        <v>Public</v>
      </c>
      <c r="K432" s="10" t="str">
        <v>Single</v>
      </c>
      <c r="L432" s="10" t="str">
        <v>Independent</v>
      </c>
      <c r="M432" s="10">
        <v>72</v>
      </c>
      <c r="N432" s="10" t="str">
        <v>Employed</v>
      </c>
      <c r="O432" s="10" t="str">
        <v>Medium</v>
      </c>
      <c r="P432" s="10">
        <v>135106</v>
      </c>
      <c r="Q432" s="10" t="str">
        <f>IFERROR(_xlfn.XLOOKUP('Final Table'!$P432,'Raw-restaurant_cuisines'!A:A,'Raw-restaurant_cuisines'!B:B),"not specified")</f>
        <v>Mexican</v>
      </c>
      <c r="R432" s="10" t="str">
        <f>_xlfn.XLOOKUP($P432,'Raw-Restauarants'!$A:$A,'Raw-Restauarants'!B:B)</f>
        <v>El Rincón De San Francisco</v>
      </c>
      <c r="S432" s="10" t="str">
        <f>_xlfn.XLOOKUP($P432,'Raw-Restauarants'!$A:$A,'Raw-Restauarants'!$C:$C)</f>
        <v>San Luis Potosi</v>
      </c>
      <c r="T432" s="10">
        <f>IFERROR(_xlfn.XLOOKUP(P432,'Table for cuisine count'!K:K,'Table for cuisine count'!L:L),"not specified")</f>
        <v>1</v>
      </c>
      <c r="U432" s="10" t="str" cm="1">
        <f t="array" ref="U432:Z432">_xlfn.XLOOKUP($P432,'Raw-Restauarants'!$A:$A,'Raw-Restauarants'!$I:$N)</f>
        <v>Wine &amp; Beer</v>
      </c>
      <c r="V432" s="10" t="str">
        <v>Bar Only</v>
      </c>
      <c r="W432" s="10" t="str">
        <v>Medium</v>
      </c>
      <c r="X432" s="10" t="str">
        <v>No</v>
      </c>
      <c r="Y432" s="10" t="str">
        <v>Open</v>
      </c>
      <c r="Z432" s="10" t="str">
        <v>None</v>
      </c>
      <c r="AA432" s="10">
        <v>2</v>
      </c>
      <c r="AB432" s="10">
        <v>2</v>
      </c>
      <c r="AC432" s="10">
        <v>2</v>
      </c>
      <c r="AD432" s="10" t="str" cm="1">
        <f t="array" ref="AD432">_xlfn.IFNA(_xlfn.IFS(AND(AA432=2,AB432=2,AC432=2),W432),"not_highest_rated")</f>
        <v>Medium</v>
      </c>
      <c r="AE432" s="64">
        <f t="shared" si="9"/>
        <v>8</v>
      </c>
    </row>
    <row r="433" spans="1:31" x14ac:dyDescent="0.25">
      <c r="A433" s="63" t="s">
        <v>159</v>
      </c>
      <c r="B433" s="10">
        <f>VLOOKUP(A433,'Table for cuisine count'!$E$2:$F$139,2)</f>
        <v>1</v>
      </c>
      <c r="C433" s="10" t="str" cm="1">
        <f t="array" ref="C433:O433">_xlfn.XLOOKUP($A433,'Raw-consumers'!$A:$A,'Raw-consumers'!B:N)</f>
        <v>San Luis Potosi</v>
      </c>
      <c r="D433" s="10" t="str">
        <v>San Luis Potosi</v>
      </c>
      <c r="E433" s="10" t="str">
        <v>Mexico</v>
      </c>
      <c r="F433" s="10">
        <v>22.121856999999999</v>
      </c>
      <c r="G433" s="10">
        <v>-100.904279</v>
      </c>
      <c r="H433" s="10" t="str">
        <v>No</v>
      </c>
      <c r="I433" s="10" t="str">
        <v>Abstemious</v>
      </c>
      <c r="J433" s="10" t="str">
        <v>Public</v>
      </c>
      <c r="K433" s="10" t="str">
        <v>Single</v>
      </c>
      <c r="L433" s="10" t="str">
        <v>Independent</v>
      </c>
      <c r="M433" s="10">
        <v>82</v>
      </c>
      <c r="N433" s="10" t="str">
        <v>Student</v>
      </c>
      <c r="O433" s="10" t="str">
        <v>Low</v>
      </c>
      <c r="P433" s="10">
        <v>135057</v>
      </c>
      <c r="Q433" s="10" t="str">
        <f>IFERROR(_xlfn.XLOOKUP('Final Table'!$P433,'Raw-restaurant_cuisines'!A:A,'Raw-restaurant_cuisines'!B:B),"not specified")</f>
        <v>Bar</v>
      </c>
      <c r="R433" s="10" t="str">
        <f>_xlfn.XLOOKUP($P433,'Raw-Restauarants'!$A:$A,'Raw-Restauarants'!B:B)</f>
        <v>El Herradero Restaurante And Bar</v>
      </c>
      <c r="S433" s="10" t="str">
        <f>_xlfn.XLOOKUP($P433,'Raw-Restauarants'!$A:$A,'Raw-Restauarants'!$C:$C)</f>
        <v>San Luis Potosi</v>
      </c>
      <c r="T433" s="10">
        <f>IFERROR(_xlfn.XLOOKUP(P433,'Table for cuisine count'!K:K,'Table for cuisine count'!L:L),"not specified")</f>
        <v>1</v>
      </c>
      <c r="U433" s="10" t="str" cm="1">
        <f t="array" ref="U433:Z433">_xlfn.XLOOKUP($P433,'Raw-Restauarants'!$A:$A,'Raw-Restauarants'!$I:$N)</f>
        <v>Wine &amp; Beer</v>
      </c>
      <c r="V433" s="10" t="str">
        <v>Smoking Section</v>
      </c>
      <c r="W433" s="10" t="str">
        <v>Medium</v>
      </c>
      <c r="X433" s="10" t="str">
        <v>No</v>
      </c>
      <c r="Y433" s="10" t="str">
        <v>Closed</v>
      </c>
      <c r="Z433" s="10" t="str">
        <v>Yes</v>
      </c>
      <c r="AA433" s="10">
        <v>2</v>
      </c>
      <c r="AB433" s="10">
        <v>2</v>
      </c>
      <c r="AC433" s="10">
        <v>2</v>
      </c>
      <c r="AD433" s="10" t="str" cm="1">
        <f t="array" ref="AD433">_xlfn.IFNA(_xlfn.IFS(AND(AA433=2,AB433=2,AC433=2),W433),"not_highest_rated")</f>
        <v>Medium</v>
      </c>
      <c r="AE433" s="64">
        <f t="shared" si="9"/>
        <v>1</v>
      </c>
    </row>
    <row r="434" spans="1:31" x14ac:dyDescent="0.25">
      <c r="A434" s="63" t="s">
        <v>29</v>
      </c>
      <c r="B434" s="10">
        <f>VLOOKUP(A434,'Table for cuisine count'!$E$2:$F$139,2)</f>
        <v>9</v>
      </c>
      <c r="C434" s="10" t="str" cm="1">
        <f t="array" ref="C434:O434">_xlfn.XLOOKUP($A434,'Raw-consumers'!$A:$A,'Raw-consumers'!B:N)</f>
        <v>Cuernavaca</v>
      </c>
      <c r="D434" s="10" t="str">
        <v>Morelos</v>
      </c>
      <c r="E434" s="10" t="str">
        <v>Mexico</v>
      </c>
      <c r="F434" s="10">
        <v>18.867000000000001</v>
      </c>
      <c r="G434" s="10">
        <v>-99.183000000000007</v>
      </c>
      <c r="H434" s="10" t="str">
        <v>No</v>
      </c>
      <c r="I434" s="10" t="str">
        <v>Abstemious</v>
      </c>
      <c r="J434" s="10" t="str">
        <v>Public</v>
      </c>
      <c r="K434" s="10" t="str">
        <v>Single</v>
      </c>
      <c r="L434" s="10" t="str">
        <v>Independent</v>
      </c>
      <c r="M434" s="10">
        <v>72</v>
      </c>
      <c r="N434" s="10" t="str">
        <v>Employed</v>
      </c>
      <c r="O434" s="10" t="str">
        <v>Medium</v>
      </c>
      <c r="P434" s="10">
        <v>135062</v>
      </c>
      <c r="Q434" s="10" t="str">
        <f>IFERROR(_xlfn.XLOOKUP('Final Table'!$P434,'Raw-restaurant_cuisines'!A:A,'Raw-restaurant_cuisines'!B:B),"not specified")</f>
        <v>not specified</v>
      </c>
      <c r="R434" s="10" t="str">
        <f>_xlfn.XLOOKUP($P434,'Raw-Restauarants'!$A:$A,'Raw-Restauarants'!B:B)</f>
        <v>Restaurante El Cielo Potosino</v>
      </c>
      <c r="S434" s="10" t="str">
        <f>_xlfn.XLOOKUP($P434,'Raw-Restauarants'!$A:$A,'Raw-Restauarants'!$C:$C)</f>
        <v>San Luis Potosi</v>
      </c>
      <c r="T434" s="10" t="str">
        <f>IFERROR(_xlfn.XLOOKUP(P434,'Table for cuisine count'!K:K,'Table for cuisine count'!L:L),"not specified")</f>
        <v>not specified</v>
      </c>
      <c r="U434" s="10" t="str" cm="1">
        <f t="array" ref="U434:Z434">_xlfn.XLOOKUP($P434,'Raw-Restauarants'!$A:$A,'Raw-Restauarants'!$I:$N)</f>
        <v>None</v>
      </c>
      <c r="V434" s="10" t="str">
        <v>No</v>
      </c>
      <c r="W434" s="10" t="str">
        <v>Medium</v>
      </c>
      <c r="X434" s="10" t="str">
        <v>No</v>
      </c>
      <c r="Y434" s="10" t="str">
        <v>Closed</v>
      </c>
      <c r="Z434" s="10" t="str">
        <v>Yes</v>
      </c>
      <c r="AA434" s="10">
        <v>2</v>
      </c>
      <c r="AB434" s="10">
        <v>2</v>
      </c>
      <c r="AC434" s="10">
        <v>1</v>
      </c>
      <c r="AD434" s="10" t="str" cm="1">
        <f t="array" ref="AD434">_xlfn.IFNA(_xlfn.IFS(AND(AA434=2,AB434=2,AC434=2),W434),"not_highest_rated")</f>
        <v>not_highest_rated</v>
      </c>
      <c r="AE434" s="64">
        <f t="shared" si="9"/>
        <v>8</v>
      </c>
    </row>
    <row r="435" spans="1:31" x14ac:dyDescent="0.25">
      <c r="A435" s="63" t="s">
        <v>159</v>
      </c>
      <c r="B435" s="10">
        <f>VLOOKUP(A435,'Table for cuisine count'!$E$2:$F$139,2)</f>
        <v>1</v>
      </c>
      <c r="C435" s="10" t="str" cm="1">
        <f t="array" ref="C435:O435">_xlfn.XLOOKUP($A435,'Raw-consumers'!$A:$A,'Raw-consumers'!B:N)</f>
        <v>San Luis Potosi</v>
      </c>
      <c r="D435" s="10" t="str">
        <v>San Luis Potosi</v>
      </c>
      <c r="E435" s="10" t="str">
        <v>Mexico</v>
      </c>
      <c r="F435" s="10">
        <v>22.121856999999999</v>
      </c>
      <c r="G435" s="10">
        <v>-100.904279</v>
      </c>
      <c r="H435" s="10" t="str">
        <v>No</v>
      </c>
      <c r="I435" s="10" t="str">
        <v>Abstemious</v>
      </c>
      <c r="J435" s="10" t="str">
        <v>Public</v>
      </c>
      <c r="K435" s="10" t="str">
        <v>Single</v>
      </c>
      <c r="L435" s="10" t="str">
        <v>Independent</v>
      </c>
      <c r="M435" s="10">
        <v>82</v>
      </c>
      <c r="N435" s="10" t="str">
        <v>Student</v>
      </c>
      <c r="O435" s="10" t="str">
        <v>Low</v>
      </c>
      <c r="P435" s="10">
        <v>135026</v>
      </c>
      <c r="Q435" s="10" t="str">
        <f>IFERROR(_xlfn.XLOOKUP('Final Table'!$P435,'Raw-restaurant_cuisines'!A:A,'Raw-restaurant_cuisines'!B:B),"not specified")</f>
        <v>Bar</v>
      </c>
      <c r="R435" s="10" t="str">
        <f>_xlfn.XLOOKUP($P435,'Raw-Restauarants'!$A:$A,'Raw-Restauarants'!B:B)</f>
        <v>La Cantina</v>
      </c>
      <c r="S435" s="10" t="str">
        <f>_xlfn.XLOOKUP($P435,'Raw-Restauarants'!$A:$A,'Raw-Restauarants'!$C:$C)</f>
        <v>San Luis Potosi</v>
      </c>
      <c r="T435" s="10">
        <f>IFERROR(_xlfn.XLOOKUP(P435,'Table for cuisine count'!K:K,'Table for cuisine count'!L:L),"not specified")</f>
        <v>2</v>
      </c>
      <c r="U435" s="10" t="str" cm="1">
        <f t="array" ref="U435:Z435">_xlfn.XLOOKUP($P435,'Raw-Restauarants'!$A:$A,'Raw-Restauarants'!$I:$N)</f>
        <v>Full Bar</v>
      </c>
      <c r="V435" s="10" t="str">
        <v>No</v>
      </c>
      <c r="W435" s="10" t="str">
        <v>High</v>
      </c>
      <c r="X435" s="10" t="str">
        <v>No</v>
      </c>
      <c r="Y435" s="10" t="str">
        <v>Closed</v>
      </c>
      <c r="Z435" s="10" t="str">
        <v>None</v>
      </c>
      <c r="AA435" s="10">
        <v>1</v>
      </c>
      <c r="AB435" s="10">
        <v>1</v>
      </c>
      <c r="AC435" s="10">
        <v>1</v>
      </c>
      <c r="AD435" s="10" t="str" cm="1">
        <f t="array" ref="AD435">_xlfn.IFNA(_xlfn.IFS(AND(AA435=2,AB435=2,AC435=2),W435),"not_highest_rated")</f>
        <v>not_highest_rated</v>
      </c>
      <c r="AE435" s="64">
        <f t="shared" si="9"/>
        <v>1</v>
      </c>
    </row>
    <row r="436" spans="1:31" x14ac:dyDescent="0.25">
      <c r="A436" s="63" t="s">
        <v>29</v>
      </c>
      <c r="B436" s="10">
        <f>VLOOKUP(A436,'Table for cuisine count'!$E$2:$F$139,2)</f>
        <v>9</v>
      </c>
      <c r="C436" s="10" t="str" cm="1">
        <f t="array" ref="C436:O436">_xlfn.XLOOKUP($A436,'Raw-consumers'!$A:$A,'Raw-consumers'!B:N)</f>
        <v>Cuernavaca</v>
      </c>
      <c r="D436" s="10" t="str">
        <v>Morelos</v>
      </c>
      <c r="E436" s="10" t="str">
        <v>Mexico</v>
      </c>
      <c r="F436" s="10">
        <v>18.867000000000001</v>
      </c>
      <c r="G436" s="10">
        <v>-99.183000000000007</v>
      </c>
      <c r="H436" s="10" t="str">
        <v>No</v>
      </c>
      <c r="I436" s="10" t="str">
        <v>Abstemious</v>
      </c>
      <c r="J436" s="10" t="str">
        <v>Public</v>
      </c>
      <c r="K436" s="10" t="str">
        <v>Single</v>
      </c>
      <c r="L436" s="10" t="str">
        <v>Independent</v>
      </c>
      <c r="M436" s="10">
        <v>72</v>
      </c>
      <c r="N436" s="10" t="str">
        <v>Employed</v>
      </c>
      <c r="O436" s="10" t="str">
        <v>Medium</v>
      </c>
      <c r="P436" s="10">
        <v>135032</v>
      </c>
      <c r="Q436" s="10" t="str">
        <f>IFERROR(_xlfn.XLOOKUP('Final Table'!$P436,'Raw-restaurant_cuisines'!A:A,'Raw-restaurant_cuisines'!B:B),"not specified")</f>
        <v>Cafeteria</v>
      </c>
      <c r="R436" s="10" t="str">
        <f>_xlfn.XLOOKUP($P436,'Raw-Restauarants'!$A:$A,'Raw-Restauarants'!B:B)</f>
        <v>Cafeteria Y Restaurant El Pacifico</v>
      </c>
      <c r="S436" s="10" t="str">
        <f>_xlfn.XLOOKUP($P436,'Raw-Restauarants'!$A:$A,'Raw-Restauarants'!$C:$C)</f>
        <v>San Luis Potosi</v>
      </c>
      <c r="T436" s="10">
        <f>IFERROR(_xlfn.XLOOKUP(P436,'Table for cuisine count'!K:K,'Table for cuisine count'!L:L),"not specified")</f>
        <v>2</v>
      </c>
      <c r="U436" s="10" t="str" cm="1">
        <f t="array" ref="U436:Z436">_xlfn.XLOOKUP($P436,'Raw-Restauarants'!$A:$A,'Raw-Restauarants'!$I:$N)</f>
        <v>Wine &amp; Beer</v>
      </c>
      <c r="V436" s="10" t="str">
        <v>Smoking Section</v>
      </c>
      <c r="W436" s="10" t="str">
        <v>Medium</v>
      </c>
      <c r="X436" s="10" t="str">
        <v>No</v>
      </c>
      <c r="Y436" s="10" t="str">
        <v>Closed</v>
      </c>
      <c r="Z436" s="10" t="str">
        <v>Public</v>
      </c>
      <c r="AA436" s="10">
        <v>2</v>
      </c>
      <c r="AB436" s="10">
        <v>2</v>
      </c>
      <c r="AC436" s="10">
        <v>2</v>
      </c>
      <c r="AD436" s="10" t="str" cm="1">
        <f t="array" ref="AD436">_xlfn.IFNA(_xlfn.IFS(AND(AA436=2,AB436=2,AC436=2),W436),"not_highest_rated")</f>
        <v>Medium</v>
      </c>
      <c r="AE436" s="64">
        <f t="shared" si="9"/>
        <v>8</v>
      </c>
    </row>
    <row r="437" spans="1:31" x14ac:dyDescent="0.25">
      <c r="A437" s="63" t="s">
        <v>159</v>
      </c>
      <c r="B437" s="10">
        <f>VLOOKUP(A437,'Table for cuisine count'!$E$2:$F$139,2)</f>
        <v>1</v>
      </c>
      <c r="C437" s="10" t="str" cm="1">
        <f t="array" ref="C437:O437">_xlfn.XLOOKUP($A437,'Raw-consumers'!$A:$A,'Raw-consumers'!B:N)</f>
        <v>San Luis Potosi</v>
      </c>
      <c r="D437" s="10" t="str">
        <v>San Luis Potosi</v>
      </c>
      <c r="E437" s="10" t="str">
        <v>Mexico</v>
      </c>
      <c r="F437" s="10">
        <v>22.121856999999999</v>
      </c>
      <c r="G437" s="10">
        <v>-100.904279</v>
      </c>
      <c r="H437" s="10" t="str">
        <v>No</v>
      </c>
      <c r="I437" s="10" t="str">
        <v>Abstemious</v>
      </c>
      <c r="J437" s="10" t="str">
        <v>Public</v>
      </c>
      <c r="K437" s="10" t="str">
        <v>Single</v>
      </c>
      <c r="L437" s="10" t="str">
        <v>Independent</v>
      </c>
      <c r="M437" s="10">
        <v>82</v>
      </c>
      <c r="N437" s="10" t="str">
        <v>Student</v>
      </c>
      <c r="O437" s="10" t="str">
        <v>Low</v>
      </c>
      <c r="P437" s="10">
        <v>132846</v>
      </c>
      <c r="Q437" s="10" t="str">
        <f>IFERROR(_xlfn.XLOOKUP('Final Table'!$P437,'Raw-restaurant_cuisines'!A:A,'Raw-restaurant_cuisines'!B:B),"not specified")</f>
        <v>International</v>
      </c>
      <c r="R437" s="10" t="str">
        <f>_xlfn.XLOOKUP($P437,'Raw-Restauarants'!$A:$A,'Raw-Restauarants'!B:B)</f>
        <v xml:space="preserve">El Lechon Potosino </v>
      </c>
      <c r="S437" s="10" t="str">
        <f>_xlfn.XLOOKUP($P437,'Raw-Restauarants'!$A:$A,'Raw-Restauarants'!$C:$C)</f>
        <v>San Luis Potosi</v>
      </c>
      <c r="T437" s="10">
        <f>IFERROR(_xlfn.XLOOKUP(P437,'Table for cuisine count'!K:K,'Table for cuisine count'!L:L),"not specified")</f>
        <v>1</v>
      </c>
      <c r="U437" s="10" t="str" cm="1">
        <f t="array" ref="U437:Z437">_xlfn.XLOOKUP($P437,'Raw-Restauarants'!$A:$A,'Raw-Restauarants'!$I:$N)</f>
        <v>None</v>
      </c>
      <c r="V437" s="10" t="str">
        <v>Yes</v>
      </c>
      <c r="W437" s="10" t="str">
        <v>Low</v>
      </c>
      <c r="X437" s="10" t="str">
        <v>No</v>
      </c>
      <c r="Y437" s="10" t="str">
        <v>Open</v>
      </c>
      <c r="Z437" s="10" t="str">
        <v>None</v>
      </c>
      <c r="AA437" s="10">
        <v>2</v>
      </c>
      <c r="AB437" s="10">
        <v>2</v>
      </c>
      <c r="AC437" s="10">
        <v>1</v>
      </c>
      <c r="AD437" s="10" t="str" cm="1">
        <f t="array" ref="AD437">_xlfn.IFNA(_xlfn.IFS(AND(AA437=2,AB437=2,AC437=2),W437),"not_highest_rated")</f>
        <v>not_highest_rated</v>
      </c>
      <c r="AE437" s="64">
        <f t="shared" si="9"/>
        <v>1</v>
      </c>
    </row>
    <row r="438" spans="1:31" x14ac:dyDescent="0.25">
      <c r="A438" s="63" t="s">
        <v>116</v>
      </c>
      <c r="B438" s="10">
        <f>VLOOKUP(A438,'Table for cuisine count'!$E$2:$F$139,2)</f>
        <v>1</v>
      </c>
      <c r="C438" s="10" t="str" cm="1">
        <f t="array" ref="C438:O438">_xlfn.XLOOKUP($A438,'Raw-consumers'!$A:$A,'Raw-consumers'!B:N)</f>
        <v>San Luis Potosi</v>
      </c>
      <c r="D438" s="10" t="str">
        <v>San Luis Potosi</v>
      </c>
      <c r="E438" s="10" t="str">
        <v>Mexico</v>
      </c>
      <c r="F438" s="10">
        <v>22.156469000000001</v>
      </c>
      <c r="G438" s="10">
        <v>-100.98554</v>
      </c>
      <c r="H438" s="10" t="str">
        <v>No</v>
      </c>
      <c r="I438" s="10" t="str">
        <v>Social Drinker</v>
      </c>
      <c r="J438" s="10" t="str">
        <v>Public</v>
      </c>
      <c r="K438" s="10" t="str">
        <v>Married</v>
      </c>
      <c r="L438" s="10" t="str">
        <v>Kids</v>
      </c>
      <c r="M438" s="10">
        <v>25</v>
      </c>
      <c r="N438" s="10" t="str">
        <v>Student</v>
      </c>
      <c r="O438" s="10" t="str">
        <v>Medium</v>
      </c>
      <c r="P438" s="10">
        <v>135027</v>
      </c>
      <c r="Q438" s="10" t="str">
        <f>IFERROR(_xlfn.XLOOKUP('Final Table'!$P438,'Raw-restaurant_cuisines'!A:A,'Raw-restaurant_cuisines'!B:B),"not specified")</f>
        <v>Mexican</v>
      </c>
      <c r="R438" s="10" t="str">
        <f>_xlfn.XLOOKUP($P438,'Raw-Restauarants'!$A:$A,'Raw-Restauarants'!B:B)</f>
        <v>Restaurant Orizatlan</v>
      </c>
      <c r="S438" s="10" t="str">
        <f>_xlfn.XLOOKUP($P438,'Raw-Restauarants'!$A:$A,'Raw-Restauarants'!$C:$C)</f>
        <v>San Luis Potosi</v>
      </c>
      <c r="T438" s="10">
        <f>IFERROR(_xlfn.XLOOKUP(P438,'Table for cuisine count'!K:K,'Table for cuisine count'!L:L),"not specified")</f>
        <v>1</v>
      </c>
      <c r="U438" s="10" t="str" cm="1">
        <f t="array" ref="U438:Z438">_xlfn.XLOOKUP($P438,'Raw-Restauarants'!$A:$A,'Raw-Restauarants'!$I:$N)</f>
        <v>Wine &amp; Beer</v>
      </c>
      <c r="V438" s="10" t="str">
        <v>No</v>
      </c>
      <c r="W438" s="10" t="str">
        <v>Medium</v>
      </c>
      <c r="X438" s="10" t="str">
        <v>No</v>
      </c>
      <c r="Y438" s="10" t="str">
        <v>Closed</v>
      </c>
      <c r="Z438" s="10" t="str">
        <v>None</v>
      </c>
      <c r="AA438" s="10">
        <v>0</v>
      </c>
      <c r="AB438" s="10">
        <v>1</v>
      </c>
      <c r="AC438" s="10">
        <v>1</v>
      </c>
      <c r="AD438" s="10" t="str" cm="1">
        <f t="array" ref="AD438">_xlfn.IFNA(_xlfn.IFS(AND(AA438=2,AB438=2,AC438=2),W438),"not_highest_rated")</f>
        <v>not_highest_rated</v>
      </c>
      <c r="AE438" s="64">
        <f t="shared" si="9"/>
        <v>2</v>
      </c>
    </row>
    <row r="439" spans="1:31" x14ac:dyDescent="0.25">
      <c r="A439" s="63" t="s">
        <v>159</v>
      </c>
      <c r="B439" s="10">
        <f>VLOOKUP(A439,'Table for cuisine count'!$E$2:$F$139,2)</f>
        <v>1</v>
      </c>
      <c r="C439" s="10" t="str" cm="1">
        <f t="array" ref="C439:O439">_xlfn.XLOOKUP($A439,'Raw-consumers'!$A:$A,'Raw-consumers'!B:N)</f>
        <v>San Luis Potosi</v>
      </c>
      <c r="D439" s="10" t="str">
        <v>San Luis Potosi</v>
      </c>
      <c r="E439" s="10" t="str">
        <v>Mexico</v>
      </c>
      <c r="F439" s="10">
        <v>22.121856999999999</v>
      </c>
      <c r="G439" s="10">
        <v>-100.904279</v>
      </c>
      <c r="H439" s="10" t="str">
        <v>No</v>
      </c>
      <c r="I439" s="10" t="str">
        <v>Abstemious</v>
      </c>
      <c r="J439" s="10" t="str">
        <v>Public</v>
      </c>
      <c r="K439" s="10" t="str">
        <v>Single</v>
      </c>
      <c r="L439" s="10" t="str">
        <v>Independent</v>
      </c>
      <c r="M439" s="10">
        <v>82</v>
      </c>
      <c r="N439" s="10" t="str">
        <v>Student</v>
      </c>
      <c r="O439" s="10" t="str">
        <v>Low</v>
      </c>
      <c r="P439" s="10">
        <v>132847</v>
      </c>
      <c r="Q439" s="10" t="str">
        <f>IFERROR(_xlfn.XLOOKUP('Final Table'!$P439,'Raw-restaurant_cuisines'!A:A,'Raw-restaurant_cuisines'!B:B),"not specified")</f>
        <v>not specified</v>
      </c>
      <c r="R439" s="10" t="str">
        <f>_xlfn.XLOOKUP($P439,'Raw-Restauarants'!$A:$A,'Raw-Restauarants'!B:B)</f>
        <v>Don Burguers</v>
      </c>
      <c r="S439" s="10" t="str">
        <f>_xlfn.XLOOKUP($P439,'Raw-Restauarants'!$A:$A,'Raw-Restauarants'!$C:$C)</f>
        <v>San Luis Potosi</v>
      </c>
      <c r="T439" s="10" t="str">
        <f>IFERROR(_xlfn.XLOOKUP(P439,'Table for cuisine count'!K:K,'Table for cuisine count'!L:L),"not specified")</f>
        <v>not specified</v>
      </c>
      <c r="U439" s="10" t="str" cm="1">
        <f t="array" ref="U439:Z439">_xlfn.XLOOKUP($P439,'Raw-Restauarants'!$A:$A,'Raw-Restauarants'!$I:$N)</f>
        <v>None</v>
      </c>
      <c r="V439" s="10" t="str">
        <v>No</v>
      </c>
      <c r="W439" s="10" t="str">
        <v>Low</v>
      </c>
      <c r="X439" s="10" t="str">
        <v>No</v>
      </c>
      <c r="Y439" s="10" t="str">
        <v>Open</v>
      </c>
      <c r="Z439" s="10" t="str">
        <v>None</v>
      </c>
      <c r="AA439" s="10">
        <v>2</v>
      </c>
      <c r="AB439" s="10">
        <v>2</v>
      </c>
      <c r="AC439" s="10">
        <v>2</v>
      </c>
      <c r="AD439" s="10" t="str" cm="1">
        <f t="array" ref="AD439">_xlfn.IFNA(_xlfn.IFS(AND(AA439=2,AB439=2,AC439=2),W439),"not_highest_rated")</f>
        <v>Low</v>
      </c>
      <c r="AE439" s="64">
        <f t="shared" si="9"/>
        <v>1</v>
      </c>
    </row>
    <row r="440" spans="1:31" x14ac:dyDescent="0.25">
      <c r="A440" s="63" t="s">
        <v>74</v>
      </c>
      <c r="B440" s="10">
        <f>VLOOKUP(A440,'Table for cuisine count'!$E$2:$F$139,2)</f>
        <v>1</v>
      </c>
      <c r="C440" s="10" t="str" cm="1">
        <f t="array" ref="C440:O440">_xlfn.XLOOKUP($A440,'Raw-consumers'!$A:$A,'Raw-consumers'!B:N)</f>
        <v>San Luis Potosi</v>
      </c>
      <c r="D440" s="10" t="str">
        <v>San Luis Potosi</v>
      </c>
      <c r="E440" s="10" t="str">
        <v>Mexico</v>
      </c>
      <c r="F440" s="10">
        <v>22.150310000000001</v>
      </c>
      <c r="G440" s="10">
        <v>-100.900536</v>
      </c>
      <c r="H440" s="10" t="str">
        <v>No</v>
      </c>
      <c r="I440" s="10" t="str">
        <v>Social Drinker</v>
      </c>
      <c r="J440" s="10" t="str">
        <v>Public</v>
      </c>
      <c r="K440" s="10" t="str">
        <v>Single</v>
      </c>
      <c r="L440" s="10" t="str">
        <v>Independent</v>
      </c>
      <c r="M440" s="10">
        <v>22</v>
      </c>
      <c r="N440" s="10" t="str">
        <v>Student</v>
      </c>
      <c r="O440" s="10" t="str">
        <v>Low</v>
      </c>
      <c r="P440" s="10">
        <v>135054</v>
      </c>
      <c r="Q440" s="10" t="str">
        <f>IFERROR(_xlfn.XLOOKUP('Final Table'!$P440,'Raw-restaurant_cuisines'!A:A,'Raw-restaurant_cuisines'!B:B),"not specified")</f>
        <v>Seafood</v>
      </c>
      <c r="R440" s="10" t="str">
        <f>_xlfn.XLOOKUP($P440,'Raw-Restauarants'!$A:$A,'Raw-Restauarants'!B:B)</f>
        <v>Restaurante Y Pescaderia Tampico</v>
      </c>
      <c r="S440" s="10" t="str">
        <f>_xlfn.XLOOKUP($P440,'Raw-Restauarants'!$A:$A,'Raw-Restauarants'!$C:$C)</f>
        <v>San Luis Potosi</v>
      </c>
      <c r="T440" s="10">
        <f>IFERROR(_xlfn.XLOOKUP(P440,'Table for cuisine count'!K:K,'Table for cuisine count'!L:L),"not specified")</f>
        <v>1</v>
      </c>
      <c r="U440" s="10" t="str" cm="1">
        <f t="array" ref="U440:Z440">_xlfn.XLOOKUP($P440,'Raw-Restauarants'!$A:$A,'Raw-Restauarants'!$I:$N)</f>
        <v>None</v>
      </c>
      <c r="V440" s="10" t="str">
        <v>No</v>
      </c>
      <c r="W440" s="10" t="str">
        <v>High</v>
      </c>
      <c r="X440" s="10" t="str">
        <v>No</v>
      </c>
      <c r="Y440" s="10" t="str">
        <v>Closed</v>
      </c>
      <c r="Z440" s="10" t="str">
        <v>Yes</v>
      </c>
      <c r="AA440" s="10">
        <v>2</v>
      </c>
      <c r="AB440" s="10">
        <v>1</v>
      </c>
      <c r="AC440" s="10">
        <v>1</v>
      </c>
      <c r="AD440" s="10" t="str" cm="1">
        <f t="array" ref="AD440">_xlfn.IFNA(_xlfn.IFS(AND(AA440=2,AB440=2,AC440=2),W440),"not_highest_rated")</f>
        <v>not_highest_rated</v>
      </c>
      <c r="AE440" s="64">
        <f t="shared" si="9"/>
        <v>1</v>
      </c>
    </row>
    <row r="441" spans="1:31" x14ac:dyDescent="0.25">
      <c r="A441" s="63" t="s">
        <v>74</v>
      </c>
      <c r="B441" s="10">
        <f>VLOOKUP(A441,'Table for cuisine count'!$E$2:$F$139,2)</f>
        <v>1</v>
      </c>
      <c r="C441" s="10" t="str" cm="1">
        <f t="array" ref="C441:O441">_xlfn.XLOOKUP($A441,'Raw-consumers'!$A:$A,'Raw-consumers'!B:N)</f>
        <v>San Luis Potosi</v>
      </c>
      <c r="D441" s="10" t="str">
        <v>San Luis Potosi</v>
      </c>
      <c r="E441" s="10" t="str">
        <v>Mexico</v>
      </c>
      <c r="F441" s="10">
        <v>22.150310000000001</v>
      </c>
      <c r="G441" s="10">
        <v>-100.900536</v>
      </c>
      <c r="H441" s="10" t="str">
        <v>No</v>
      </c>
      <c r="I441" s="10" t="str">
        <v>Social Drinker</v>
      </c>
      <c r="J441" s="10" t="str">
        <v>Public</v>
      </c>
      <c r="K441" s="10" t="str">
        <v>Single</v>
      </c>
      <c r="L441" s="10" t="str">
        <v>Independent</v>
      </c>
      <c r="M441" s="10">
        <v>22</v>
      </c>
      <c r="N441" s="10" t="str">
        <v>Student</v>
      </c>
      <c r="O441" s="10" t="str">
        <v>Low</v>
      </c>
      <c r="P441" s="10">
        <v>135082</v>
      </c>
      <c r="Q441" s="10" t="str">
        <f>IFERROR(_xlfn.XLOOKUP('Final Table'!$P441,'Raw-restaurant_cuisines'!A:A,'Raw-restaurant_cuisines'!B:B),"not specified")</f>
        <v>not specified</v>
      </c>
      <c r="R441" s="10" t="str">
        <f>_xlfn.XLOOKUP($P441,'Raw-Restauarants'!$A:$A,'Raw-Restauarants'!B:B)</f>
        <v>La Estrella De Dimas</v>
      </c>
      <c r="S441" s="10" t="str">
        <f>_xlfn.XLOOKUP($P441,'Raw-Restauarants'!$A:$A,'Raw-Restauarants'!$C:$C)</f>
        <v>San Luis Potosi</v>
      </c>
      <c r="T441" s="10" t="str">
        <f>IFERROR(_xlfn.XLOOKUP(P441,'Table for cuisine count'!K:K,'Table for cuisine count'!L:L),"not specified")</f>
        <v>not specified</v>
      </c>
      <c r="U441" s="10" t="str" cm="1">
        <f t="array" ref="U441:Z441">_xlfn.XLOOKUP($P441,'Raw-Restauarants'!$A:$A,'Raw-Restauarants'!$I:$N)</f>
        <v>None</v>
      </c>
      <c r="V441" s="10" t="str">
        <v>No</v>
      </c>
      <c r="W441" s="10" t="str">
        <v>Medium</v>
      </c>
      <c r="X441" s="10" t="str">
        <v>No</v>
      </c>
      <c r="Y441" s="10" t="str">
        <v>Closed</v>
      </c>
      <c r="Z441" s="10" t="str">
        <v>None</v>
      </c>
      <c r="AA441" s="10">
        <v>0</v>
      </c>
      <c r="AB441" s="10">
        <v>0</v>
      </c>
      <c r="AC441" s="10">
        <v>0</v>
      </c>
      <c r="AD441" s="10" t="str" cm="1">
        <f t="array" ref="AD441">_xlfn.IFNA(_xlfn.IFS(AND(AA441=2,AB441=2,AC441=2),W441),"not_highest_rated")</f>
        <v>not_highest_rated</v>
      </c>
      <c r="AE441" s="64">
        <f t="shared" si="9"/>
        <v>1</v>
      </c>
    </row>
    <row r="442" spans="1:31" x14ac:dyDescent="0.25">
      <c r="A442" s="63" t="s">
        <v>74</v>
      </c>
      <c r="B442" s="10">
        <f>VLOOKUP(A442,'Table for cuisine count'!$E$2:$F$139,2)</f>
        <v>1</v>
      </c>
      <c r="C442" s="10" t="str" cm="1">
        <f t="array" ref="C442:O442">_xlfn.XLOOKUP($A442,'Raw-consumers'!$A:$A,'Raw-consumers'!B:N)</f>
        <v>San Luis Potosi</v>
      </c>
      <c r="D442" s="10" t="str">
        <v>San Luis Potosi</v>
      </c>
      <c r="E442" s="10" t="str">
        <v>Mexico</v>
      </c>
      <c r="F442" s="10">
        <v>22.150310000000001</v>
      </c>
      <c r="G442" s="10">
        <v>-100.900536</v>
      </c>
      <c r="H442" s="10" t="str">
        <v>No</v>
      </c>
      <c r="I442" s="10" t="str">
        <v>Social Drinker</v>
      </c>
      <c r="J442" s="10" t="str">
        <v>Public</v>
      </c>
      <c r="K442" s="10" t="str">
        <v>Single</v>
      </c>
      <c r="L442" s="10" t="str">
        <v>Independent</v>
      </c>
      <c r="M442" s="10">
        <v>22</v>
      </c>
      <c r="N442" s="10" t="str">
        <v>Student</v>
      </c>
      <c r="O442" s="10" t="str">
        <v>Low</v>
      </c>
      <c r="P442" s="10">
        <v>135070</v>
      </c>
      <c r="Q442" s="10" t="str">
        <f>IFERROR(_xlfn.XLOOKUP('Final Table'!$P442,'Raw-restaurant_cuisines'!A:A,'Raw-restaurant_cuisines'!B:B),"not specified")</f>
        <v>not specified</v>
      </c>
      <c r="R442" s="10" t="str">
        <f>_xlfn.XLOOKUP($P442,'Raw-Restauarants'!$A:$A,'Raw-Restauarants'!B:B)</f>
        <v>Restaurante 75</v>
      </c>
      <c r="S442" s="10" t="str">
        <f>_xlfn.XLOOKUP($P442,'Raw-Restauarants'!$A:$A,'Raw-Restauarants'!$C:$C)</f>
        <v>San Luis Potosi</v>
      </c>
      <c r="T442" s="10" t="str">
        <f>IFERROR(_xlfn.XLOOKUP(P442,'Table for cuisine count'!K:K,'Table for cuisine count'!L:L),"not specified")</f>
        <v>not specified</v>
      </c>
      <c r="U442" s="10" t="str" cm="1">
        <f t="array" ref="U442:Z442">_xlfn.XLOOKUP($P442,'Raw-Restauarants'!$A:$A,'Raw-Restauarants'!$I:$N)</f>
        <v>None</v>
      </c>
      <c r="V442" s="10" t="str">
        <v>No</v>
      </c>
      <c r="W442" s="10" t="str">
        <v>Medium</v>
      </c>
      <c r="X442" s="10" t="str">
        <v>No</v>
      </c>
      <c r="Y442" s="10" t="str">
        <v>Closed</v>
      </c>
      <c r="Z442" s="10" t="str">
        <v>Yes</v>
      </c>
      <c r="AA442" s="10">
        <v>0</v>
      </c>
      <c r="AB442" s="10">
        <v>0</v>
      </c>
      <c r="AC442" s="10">
        <v>0</v>
      </c>
      <c r="AD442" s="10" t="str" cm="1">
        <f t="array" ref="AD442">_xlfn.IFNA(_xlfn.IFS(AND(AA442=2,AB442=2,AC442=2),W442),"not_highest_rated")</f>
        <v>not_highest_rated</v>
      </c>
      <c r="AE442" s="64">
        <f t="shared" si="9"/>
        <v>1</v>
      </c>
    </row>
    <row r="443" spans="1:31" x14ac:dyDescent="0.25">
      <c r="A443" s="63" t="s">
        <v>74</v>
      </c>
      <c r="B443" s="10">
        <f>VLOOKUP(A443,'Table for cuisine count'!$E$2:$F$139,2)</f>
        <v>1</v>
      </c>
      <c r="C443" s="10" t="str" cm="1">
        <f t="array" ref="C443:O443">_xlfn.XLOOKUP($A443,'Raw-consumers'!$A:$A,'Raw-consumers'!B:N)</f>
        <v>San Luis Potosi</v>
      </c>
      <c r="D443" s="10" t="str">
        <v>San Luis Potosi</v>
      </c>
      <c r="E443" s="10" t="str">
        <v>Mexico</v>
      </c>
      <c r="F443" s="10">
        <v>22.150310000000001</v>
      </c>
      <c r="G443" s="10">
        <v>-100.900536</v>
      </c>
      <c r="H443" s="10" t="str">
        <v>No</v>
      </c>
      <c r="I443" s="10" t="str">
        <v>Social Drinker</v>
      </c>
      <c r="J443" s="10" t="str">
        <v>Public</v>
      </c>
      <c r="K443" s="10" t="str">
        <v>Single</v>
      </c>
      <c r="L443" s="10" t="str">
        <v>Independent</v>
      </c>
      <c r="M443" s="10">
        <v>22</v>
      </c>
      <c r="N443" s="10" t="str">
        <v>Student</v>
      </c>
      <c r="O443" s="10" t="str">
        <v>Low</v>
      </c>
      <c r="P443" s="10">
        <v>132845</v>
      </c>
      <c r="Q443" s="10" t="str">
        <f>IFERROR(_xlfn.XLOOKUP('Final Table'!$P443,'Raw-restaurant_cuisines'!A:A,'Raw-restaurant_cuisines'!B:B),"not specified")</f>
        <v>Mexican</v>
      </c>
      <c r="R443" s="10" t="str">
        <f>_xlfn.XLOOKUP($P443,'Raw-Restauarants'!$A:$A,'Raw-Restauarants'!B:B)</f>
        <v>Cenaduria El Rincón De Tlaquepaque</v>
      </c>
      <c r="S443" s="10" t="str">
        <f>_xlfn.XLOOKUP($P443,'Raw-Restauarants'!$A:$A,'Raw-Restauarants'!$C:$C)</f>
        <v>San Luis Potosi</v>
      </c>
      <c r="T443" s="10">
        <f>IFERROR(_xlfn.XLOOKUP(P443,'Table for cuisine count'!K:K,'Table for cuisine count'!L:L),"not specified")</f>
        <v>1</v>
      </c>
      <c r="U443" s="10" t="str" cm="1">
        <f t="array" ref="U443:Z443">_xlfn.XLOOKUP($P443,'Raw-Restauarants'!$A:$A,'Raw-Restauarants'!$I:$N)</f>
        <v>None</v>
      </c>
      <c r="V443" s="10" t="str">
        <v>No</v>
      </c>
      <c r="W443" s="10" t="str">
        <v>Medium</v>
      </c>
      <c r="X443" s="10" t="str">
        <v>No</v>
      </c>
      <c r="Y443" s="10" t="str">
        <v>Closed</v>
      </c>
      <c r="Z443" s="10" t="str">
        <v>None</v>
      </c>
      <c r="AA443" s="10">
        <v>0</v>
      </c>
      <c r="AB443" s="10">
        <v>0</v>
      </c>
      <c r="AC443" s="10">
        <v>0</v>
      </c>
      <c r="AD443" s="10" t="str" cm="1">
        <f t="array" ref="AD443">_xlfn.IFNA(_xlfn.IFS(AND(AA443=2,AB443=2,AC443=2),W443),"not_highest_rated")</f>
        <v>not_highest_rated</v>
      </c>
      <c r="AE443" s="64">
        <f t="shared" si="9"/>
        <v>1</v>
      </c>
    </row>
    <row r="444" spans="1:31" x14ac:dyDescent="0.25">
      <c r="A444" s="63" t="s">
        <v>74</v>
      </c>
      <c r="B444" s="10">
        <f>VLOOKUP(A444,'Table for cuisine count'!$E$2:$F$139,2)</f>
        <v>1</v>
      </c>
      <c r="C444" s="10" t="str" cm="1">
        <f t="array" ref="C444:O444">_xlfn.XLOOKUP($A444,'Raw-consumers'!$A:$A,'Raw-consumers'!B:N)</f>
        <v>San Luis Potosi</v>
      </c>
      <c r="D444" s="10" t="str">
        <v>San Luis Potosi</v>
      </c>
      <c r="E444" s="10" t="str">
        <v>Mexico</v>
      </c>
      <c r="F444" s="10">
        <v>22.150310000000001</v>
      </c>
      <c r="G444" s="10">
        <v>-100.900536</v>
      </c>
      <c r="H444" s="10" t="str">
        <v>No</v>
      </c>
      <c r="I444" s="10" t="str">
        <v>Social Drinker</v>
      </c>
      <c r="J444" s="10" t="str">
        <v>Public</v>
      </c>
      <c r="K444" s="10" t="str">
        <v>Single</v>
      </c>
      <c r="L444" s="10" t="str">
        <v>Independent</v>
      </c>
      <c r="M444" s="10">
        <v>22</v>
      </c>
      <c r="N444" s="10" t="str">
        <v>Student</v>
      </c>
      <c r="O444" s="10" t="str">
        <v>Low</v>
      </c>
      <c r="P444" s="10">
        <v>135108</v>
      </c>
      <c r="Q444" s="10" t="str">
        <f>IFERROR(_xlfn.XLOOKUP('Final Table'!$P444,'Raw-restaurant_cuisines'!A:A,'Raw-restaurant_cuisines'!B:B),"not specified")</f>
        <v>not specified</v>
      </c>
      <c r="R444" s="10" t="str">
        <f>_xlfn.XLOOKUP($P444,'Raw-Restauarants'!$A:$A,'Raw-Restauarants'!B:B)</f>
        <v>Potzocalli</v>
      </c>
      <c r="S444" s="10" t="str">
        <f>_xlfn.XLOOKUP($P444,'Raw-Restauarants'!$A:$A,'Raw-Restauarants'!$C:$C)</f>
        <v>San Luis Potosi</v>
      </c>
      <c r="T444" s="10" t="str">
        <f>IFERROR(_xlfn.XLOOKUP(P444,'Table for cuisine count'!K:K,'Table for cuisine count'!L:L),"not specified")</f>
        <v>not specified</v>
      </c>
      <c r="U444" s="10" t="str" cm="1">
        <f t="array" ref="U444:Z444">_xlfn.XLOOKUP($P444,'Raw-Restauarants'!$A:$A,'Raw-Restauarants'!$I:$N)</f>
        <v>None</v>
      </c>
      <c r="V444" s="10" t="str">
        <v>No</v>
      </c>
      <c r="W444" s="10" t="str">
        <v>Low</v>
      </c>
      <c r="X444" s="10" t="str">
        <v>No</v>
      </c>
      <c r="Y444" s="10" t="str">
        <v>Closed</v>
      </c>
      <c r="Z444" s="10" t="str">
        <v>None</v>
      </c>
      <c r="AA444" s="10">
        <v>2</v>
      </c>
      <c r="AB444" s="10">
        <v>2</v>
      </c>
      <c r="AC444" s="10">
        <v>2</v>
      </c>
      <c r="AD444" s="10" t="str" cm="1">
        <f t="array" ref="AD444">_xlfn.IFNA(_xlfn.IFS(AND(AA444=2,AB444=2,AC444=2),W444),"not_highest_rated")</f>
        <v>Low</v>
      </c>
      <c r="AE444" s="64">
        <f t="shared" si="9"/>
        <v>1</v>
      </c>
    </row>
    <row r="445" spans="1:31" x14ac:dyDescent="0.25">
      <c r="A445" s="63" t="s">
        <v>74</v>
      </c>
      <c r="B445" s="10">
        <f>VLOOKUP(A445,'Table for cuisine count'!$E$2:$F$139,2)</f>
        <v>1</v>
      </c>
      <c r="C445" s="10" t="str" cm="1">
        <f t="array" ref="C445:O445">_xlfn.XLOOKUP($A445,'Raw-consumers'!$A:$A,'Raw-consumers'!B:N)</f>
        <v>San Luis Potosi</v>
      </c>
      <c r="D445" s="10" t="str">
        <v>San Luis Potosi</v>
      </c>
      <c r="E445" s="10" t="str">
        <v>Mexico</v>
      </c>
      <c r="F445" s="10">
        <v>22.150310000000001</v>
      </c>
      <c r="G445" s="10">
        <v>-100.900536</v>
      </c>
      <c r="H445" s="10" t="str">
        <v>No</v>
      </c>
      <c r="I445" s="10" t="str">
        <v>Social Drinker</v>
      </c>
      <c r="J445" s="10" t="str">
        <v>Public</v>
      </c>
      <c r="K445" s="10" t="str">
        <v>Single</v>
      </c>
      <c r="L445" s="10" t="str">
        <v>Independent</v>
      </c>
      <c r="M445" s="10">
        <v>22</v>
      </c>
      <c r="N445" s="10" t="str">
        <v>Student</v>
      </c>
      <c r="O445" s="10" t="str">
        <v>Low</v>
      </c>
      <c r="P445" s="10">
        <v>132847</v>
      </c>
      <c r="Q445" s="10" t="str">
        <f>IFERROR(_xlfn.XLOOKUP('Final Table'!$P445,'Raw-restaurant_cuisines'!A:A,'Raw-restaurant_cuisines'!B:B),"not specified")</f>
        <v>not specified</v>
      </c>
      <c r="R445" s="10" t="str">
        <f>_xlfn.XLOOKUP($P445,'Raw-Restauarants'!$A:$A,'Raw-Restauarants'!B:B)</f>
        <v>Don Burguers</v>
      </c>
      <c r="S445" s="10" t="str">
        <f>_xlfn.XLOOKUP($P445,'Raw-Restauarants'!$A:$A,'Raw-Restauarants'!$C:$C)</f>
        <v>San Luis Potosi</v>
      </c>
      <c r="T445" s="10" t="str">
        <f>IFERROR(_xlfn.XLOOKUP(P445,'Table for cuisine count'!K:K,'Table for cuisine count'!L:L),"not specified")</f>
        <v>not specified</v>
      </c>
      <c r="U445" s="10" t="str" cm="1">
        <f t="array" ref="U445:Z445">_xlfn.XLOOKUP($P445,'Raw-Restauarants'!$A:$A,'Raw-Restauarants'!$I:$N)</f>
        <v>None</v>
      </c>
      <c r="V445" s="10" t="str">
        <v>No</v>
      </c>
      <c r="W445" s="10" t="str">
        <v>Low</v>
      </c>
      <c r="X445" s="10" t="str">
        <v>No</v>
      </c>
      <c r="Y445" s="10" t="str">
        <v>Open</v>
      </c>
      <c r="Z445" s="10" t="str">
        <v>None</v>
      </c>
      <c r="AA445" s="10">
        <v>1</v>
      </c>
      <c r="AB445" s="10">
        <v>1</v>
      </c>
      <c r="AC445" s="10">
        <v>1</v>
      </c>
      <c r="AD445" s="10" t="str" cm="1">
        <f t="array" ref="AD445">_xlfn.IFNA(_xlfn.IFS(AND(AA445=2,AB445=2,AC445=2),W445),"not_highest_rated")</f>
        <v>not_highest_rated</v>
      </c>
      <c r="AE445" s="64">
        <f t="shared" si="9"/>
        <v>1</v>
      </c>
    </row>
    <row r="446" spans="1:31" x14ac:dyDescent="0.25">
      <c r="A446" s="63" t="s">
        <v>74</v>
      </c>
      <c r="B446" s="10">
        <f>VLOOKUP(A446,'Table for cuisine count'!$E$2:$F$139,2)</f>
        <v>1</v>
      </c>
      <c r="C446" s="10" t="str" cm="1">
        <f t="array" ref="C446:O446">_xlfn.XLOOKUP($A446,'Raw-consumers'!$A:$A,'Raw-consumers'!B:N)</f>
        <v>San Luis Potosi</v>
      </c>
      <c r="D446" s="10" t="str">
        <v>San Luis Potosi</v>
      </c>
      <c r="E446" s="10" t="str">
        <v>Mexico</v>
      </c>
      <c r="F446" s="10">
        <v>22.150310000000001</v>
      </c>
      <c r="G446" s="10">
        <v>-100.900536</v>
      </c>
      <c r="H446" s="10" t="str">
        <v>No</v>
      </c>
      <c r="I446" s="10" t="str">
        <v>Social Drinker</v>
      </c>
      <c r="J446" s="10" t="str">
        <v>Public</v>
      </c>
      <c r="K446" s="10" t="str">
        <v>Single</v>
      </c>
      <c r="L446" s="10" t="str">
        <v>Independent</v>
      </c>
      <c r="M446" s="10">
        <v>22</v>
      </c>
      <c r="N446" s="10" t="str">
        <v>Student</v>
      </c>
      <c r="O446" s="10" t="str">
        <v>Low</v>
      </c>
      <c r="P446" s="10">
        <v>132830</v>
      </c>
      <c r="Q446" s="10" t="str">
        <f>IFERROR(_xlfn.XLOOKUP('Final Table'!$P446,'Raw-restaurant_cuisines'!A:A,'Raw-restaurant_cuisines'!B:B),"not specified")</f>
        <v>not specified</v>
      </c>
      <c r="R446" s="10" t="str">
        <f>_xlfn.XLOOKUP($P446,'Raw-Restauarants'!$A:$A,'Raw-Restauarants'!B:B)</f>
        <v>Rincon Huasteco</v>
      </c>
      <c r="S446" s="10" t="str">
        <f>_xlfn.XLOOKUP($P446,'Raw-Restauarants'!$A:$A,'Raw-Restauarants'!$C:$C)</f>
        <v>San Luis Potosi</v>
      </c>
      <c r="T446" s="10" t="str">
        <f>IFERROR(_xlfn.XLOOKUP(P446,'Table for cuisine count'!K:K,'Table for cuisine count'!L:L),"not specified")</f>
        <v>not specified</v>
      </c>
      <c r="U446" s="10" t="str" cm="1">
        <f t="array" ref="U446:Z446">_xlfn.XLOOKUP($P446,'Raw-Restauarants'!$A:$A,'Raw-Restauarants'!$I:$N)</f>
        <v>None</v>
      </c>
      <c r="V446" s="10" t="str">
        <v>No</v>
      </c>
      <c r="W446" s="10" t="str">
        <v>Low</v>
      </c>
      <c r="X446" s="10" t="str">
        <v>No</v>
      </c>
      <c r="Y446" s="10" t="str">
        <v>Closed</v>
      </c>
      <c r="Z446" s="10" t="str">
        <v>None</v>
      </c>
      <c r="AA446" s="10">
        <v>2</v>
      </c>
      <c r="AB446" s="10">
        <v>2</v>
      </c>
      <c r="AC446" s="10">
        <v>2</v>
      </c>
      <c r="AD446" s="10" t="str" cm="1">
        <f t="array" ref="AD446">_xlfn.IFNA(_xlfn.IFS(AND(AA446=2,AB446=2,AC446=2),W446),"not_highest_rated")</f>
        <v>Low</v>
      </c>
      <c r="AE446" s="64">
        <f t="shared" si="9"/>
        <v>1</v>
      </c>
    </row>
    <row r="447" spans="1:31" x14ac:dyDescent="0.25">
      <c r="A447" s="63" t="s">
        <v>72</v>
      </c>
      <c r="B447" s="10">
        <f>VLOOKUP(A447,'Table for cuisine count'!$E$2:$F$139,2)</f>
        <v>1</v>
      </c>
      <c r="C447" s="10" t="str" cm="1">
        <f t="array" ref="C447:O447">_xlfn.XLOOKUP($A447,'Raw-consumers'!$A:$A,'Raw-consumers'!B:N)</f>
        <v>Cuernavaca</v>
      </c>
      <c r="D447" s="10" t="str">
        <v>Morelos</v>
      </c>
      <c r="E447" s="10" t="str">
        <v>Mexico</v>
      </c>
      <c r="F447" s="10">
        <v>18.839670999999999</v>
      </c>
      <c r="G447" s="10">
        <v>-99.223896999999994</v>
      </c>
      <c r="H447" s="10" t="str">
        <v>Yes</v>
      </c>
      <c r="I447" s="10" t="str">
        <v>Casual Drinker</v>
      </c>
      <c r="J447" s="10" t="str">
        <v>Car</v>
      </c>
      <c r="K447" s="10" t="str">
        <v>Single</v>
      </c>
      <c r="L447" s="10" t="str">
        <v>Independent</v>
      </c>
      <c r="M447" s="10">
        <v>27</v>
      </c>
      <c r="N447" s="10" t="str">
        <v>Student</v>
      </c>
      <c r="O447" s="10" t="str">
        <v>Medium</v>
      </c>
      <c r="P447" s="10">
        <v>135000</v>
      </c>
      <c r="Q447" s="10" t="str">
        <f>IFERROR(_xlfn.XLOOKUP('Final Table'!$P447,'Raw-restaurant_cuisines'!A:A,'Raw-restaurant_cuisines'!B:B),"not specified")</f>
        <v>not specified</v>
      </c>
      <c r="R447" s="10" t="str">
        <f>_xlfn.XLOOKUP($P447,'Raw-Restauarants'!$A:$A,'Raw-Restauarants'!B:B)</f>
        <v>Restaurant Los Pinos</v>
      </c>
      <c r="S447" s="10" t="str">
        <f>_xlfn.XLOOKUP($P447,'Raw-Restauarants'!$A:$A,'Raw-Restauarants'!$C:$C)</f>
        <v>Cuernavaca</v>
      </c>
      <c r="T447" s="10" t="str">
        <f>IFERROR(_xlfn.XLOOKUP(P447,'Table for cuisine count'!K:K,'Table for cuisine count'!L:L),"not specified")</f>
        <v>not specified</v>
      </c>
      <c r="U447" s="10" t="str" cm="1">
        <f t="array" ref="U447:Z447">_xlfn.XLOOKUP($P447,'Raw-Restauarants'!$A:$A,'Raw-Restauarants'!$I:$N)</f>
        <v>None</v>
      </c>
      <c r="V447" s="10" t="str">
        <v>No</v>
      </c>
      <c r="W447" s="10" t="str">
        <v>Medium</v>
      </c>
      <c r="X447" s="10" t="str">
        <v>No</v>
      </c>
      <c r="Y447" s="10" t="str">
        <v>Closed</v>
      </c>
      <c r="Z447" s="10" t="str">
        <v>None</v>
      </c>
      <c r="AA447" s="10">
        <v>2</v>
      </c>
      <c r="AB447" s="10">
        <v>2</v>
      </c>
      <c r="AC447" s="10">
        <v>2</v>
      </c>
      <c r="AD447" s="10" t="str" cm="1">
        <f t="array" ref="AD447">_xlfn.IFNA(_xlfn.IFS(AND(AA447=2,AB447=2,AC447=2),W447),"not_highest_rated")</f>
        <v>Medium</v>
      </c>
      <c r="AE447" s="64">
        <f t="shared" si="9"/>
        <v>2</v>
      </c>
    </row>
    <row r="448" spans="1:31" x14ac:dyDescent="0.25">
      <c r="A448" s="63" t="s">
        <v>72</v>
      </c>
      <c r="B448" s="10">
        <f>VLOOKUP(A448,'Table for cuisine count'!$E$2:$F$139,2)</f>
        <v>1</v>
      </c>
      <c r="C448" s="10" t="str" cm="1">
        <f t="array" ref="C448:O448">_xlfn.XLOOKUP($A448,'Raw-consumers'!$A:$A,'Raw-consumers'!B:N)</f>
        <v>Cuernavaca</v>
      </c>
      <c r="D448" s="10" t="str">
        <v>Morelos</v>
      </c>
      <c r="E448" s="10" t="str">
        <v>Mexico</v>
      </c>
      <c r="F448" s="10">
        <v>18.839670999999999</v>
      </c>
      <c r="G448" s="10">
        <v>-99.223896999999994</v>
      </c>
      <c r="H448" s="10" t="str">
        <v>Yes</v>
      </c>
      <c r="I448" s="10" t="str">
        <v>Casual Drinker</v>
      </c>
      <c r="J448" s="10" t="str">
        <v>Car</v>
      </c>
      <c r="K448" s="10" t="str">
        <v>Single</v>
      </c>
      <c r="L448" s="10" t="str">
        <v>Independent</v>
      </c>
      <c r="M448" s="10">
        <v>27</v>
      </c>
      <c r="N448" s="10" t="str">
        <v>Student</v>
      </c>
      <c r="O448" s="10" t="str">
        <v>Medium</v>
      </c>
      <c r="P448" s="10">
        <v>134996</v>
      </c>
      <c r="Q448" s="10" t="str">
        <f>IFERROR(_xlfn.XLOOKUP('Final Table'!$P448,'Raw-restaurant_cuisines'!A:A,'Raw-restaurant_cuisines'!B:B),"not specified")</f>
        <v>not specified</v>
      </c>
      <c r="R448" s="10" t="str">
        <f>_xlfn.XLOOKUP($P448,'Raw-Restauarants'!$A:$A,'Raw-Restauarants'!B:B)</f>
        <v>Sanborns Casa Piedra</v>
      </c>
      <c r="S448" s="10" t="str">
        <f>_xlfn.XLOOKUP($P448,'Raw-Restauarants'!$A:$A,'Raw-Restauarants'!$C:$C)</f>
        <v>Cuernavaca</v>
      </c>
      <c r="T448" s="10" t="str">
        <f>IFERROR(_xlfn.XLOOKUP(P448,'Table for cuisine count'!K:K,'Table for cuisine count'!L:L),"not specified")</f>
        <v>not specified</v>
      </c>
      <c r="U448" s="10" t="str" cm="1">
        <f t="array" ref="U448:Z448">_xlfn.XLOOKUP($P448,'Raw-Restauarants'!$A:$A,'Raw-Restauarants'!$I:$N)</f>
        <v>Wine &amp; Beer</v>
      </c>
      <c r="V448" s="10" t="str">
        <v>Bar Only</v>
      </c>
      <c r="W448" s="10" t="str">
        <v>Medium</v>
      </c>
      <c r="X448" s="10" t="str">
        <v>Yes</v>
      </c>
      <c r="Y448" s="10" t="str">
        <v>Closed</v>
      </c>
      <c r="Z448" s="10" t="str">
        <v>Yes</v>
      </c>
      <c r="AA448" s="10">
        <v>2</v>
      </c>
      <c r="AB448" s="10">
        <v>1</v>
      </c>
      <c r="AC448" s="10">
        <v>2</v>
      </c>
      <c r="AD448" s="10" t="str" cm="1">
        <f t="array" ref="AD448">_xlfn.IFNA(_xlfn.IFS(AND(AA448=2,AB448=2,AC448=2),W448),"not_highest_rated")</f>
        <v>not_highest_rated</v>
      </c>
      <c r="AE448" s="64">
        <f t="shared" si="9"/>
        <v>2</v>
      </c>
    </row>
    <row r="449" spans="1:31" x14ac:dyDescent="0.25">
      <c r="A449" s="63" t="s">
        <v>72</v>
      </c>
      <c r="B449" s="10">
        <f>VLOOKUP(A449,'Table for cuisine count'!$E$2:$F$139,2)</f>
        <v>1</v>
      </c>
      <c r="C449" s="10" t="str" cm="1">
        <f t="array" ref="C449:O449">_xlfn.XLOOKUP($A449,'Raw-consumers'!$A:$A,'Raw-consumers'!B:N)</f>
        <v>Cuernavaca</v>
      </c>
      <c r="D449" s="10" t="str">
        <v>Morelos</v>
      </c>
      <c r="E449" s="10" t="str">
        <v>Mexico</v>
      </c>
      <c r="F449" s="10">
        <v>18.839670999999999</v>
      </c>
      <c r="G449" s="10">
        <v>-99.223896999999994</v>
      </c>
      <c r="H449" s="10" t="str">
        <v>Yes</v>
      </c>
      <c r="I449" s="10" t="str">
        <v>Casual Drinker</v>
      </c>
      <c r="J449" s="10" t="str">
        <v>Car</v>
      </c>
      <c r="K449" s="10" t="str">
        <v>Single</v>
      </c>
      <c r="L449" s="10" t="str">
        <v>Independent</v>
      </c>
      <c r="M449" s="10">
        <v>27</v>
      </c>
      <c r="N449" s="10" t="str">
        <v>Student</v>
      </c>
      <c r="O449" s="10" t="str">
        <v>Medium</v>
      </c>
      <c r="P449" s="10">
        <v>134986</v>
      </c>
      <c r="Q449" s="10" t="str">
        <f>IFERROR(_xlfn.XLOOKUP('Final Table'!$P449,'Raw-restaurant_cuisines'!A:A,'Raw-restaurant_cuisines'!B:B),"not specified")</f>
        <v>International</v>
      </c>
      <c r="R449" s="10" t="str">
        <f>_xlfn.XLOOKUP($P449,'Raw-Restauarants'!$A:$A,'Raw-Restauarants'!B:B)</f>
        <v>Restaurant Las Mañanitas</v>
      </c>
      <c r="S449" s="10" t="str">
        <f>_xlfn.XLOOKUP($P449,'Raw-Restauarants'!$A:$A,'Raw-Restauarants'!$C:$C)</f>
        <v>Cuernavaca</v>
      </c>
      <c r="T449" s="10">
        <f>IFERROR(_xlfn.XLOOKUP(P449,'Table for cuisine count'!K:K,'Table for cuisine count'!L:L),"not specified")</f>
        <v>1</v>
      </c>
      <c r="U449" s="10" t="str" cm="1">
        <f t="array" ref="U449:Z449">_xlfn.XLOOKUP($P449,'Raw-Restauarants'!$A:$A,'Raw-Restauarants'!$I:$N)</f>
        <v>Wine &amp; Beer</v>
      </c>
      <c r="V449" s="10" t="str">
        <v>No</v>
      </c>
      <c r="W449" s="10" t="str">
        <v>High</v>
      </c>
      <c r="X449" s="10" t="str">
        <v>No</v>
      </c>
      <c r="Y449" s="10" t="str">
        <v>Closed</v>
      </c>
      <c r="Z449" s="10" t="str">
        <v>Yes</v>
      </c>
      <c r="AA449" s="10">
        <v>2</v>
      </c>
      <c r="AB449" s="10">
        <v>2</v>
      </c>
      <c r="AC449" s="10">
        <v>2</v>
      </c>
      <c r="AD449" s="10" t="str" cm="1">
        <f t="array" ref="AD449">_xlfn.IFNA(_xlfn.IFS(AND(AA449=2,AB449=2,AC449=2),W449),"not_highest_rated")</f>
        <v>High</v>
      </c>
      <c r="AE449" s="64">
        <f t="shared" si="9"/>
        <v>2</v>
      </c>
    </row>
    <row r="450" spans="1:31" x14ac:dyDescent="0.25">
      <c r="A450" s="63" t="s">
        <v>90</v>
      </c>
      <c r="B450" s="10">
        <f>VLOOKUP(A450,'Table for cuisine count'!$E$2:$F$139,2)</f>
        <v>1</v>
      </c>
      <c r="C450" s="10" t="str" cm="1">
        <f t="array" ref="C450:O450">_xlfn.XLOOKUP($A450,'Raw-consumers'!$A:$A,'Raw-consumers'!B:N)</f>
        <v>San Luis Potosi</v>
      </c>
      <c r="D450" s="10" t="str">
        <v>San Luis Potosi</v>
      </c>
      <c r="E450" s="10" t="str">
        <v>Mexico</v>
      </c>
      <c r="F450" s="10">
        <v>22.138055000000001</v>
      </c>
      <c r="G450" s="10">
        <v>-100.93600499999999</v>
      </c>
      <c r="H450" s="10" t="str">
        <v>Yes</v>
      </c>
      <c r="I450" s="10" t="str">
        <v>Social Drinker</v>
      </c>
      <c r="J450" s="10" t="str">
        <v>On Foot</v>
      </c>
      <c r="K450" s="10" t="str">
        <v>Single</v>
      </c>
      <c r="L450" s="10" t="str">
        <v>Independent</v>
      </c>
      <c r="M450" s="10">
        <v>22</v>
      </c>
      <c r="N450" s="10" t="str">
        <v>Student</v>
      </c>
      <c r="O450" s="10" t="str">
        <v>Low</v>
      </c>
      <c r="P450" s="10">
        <v>132851</v>
      </c>
      <c r="Q450" s="10" t="str">
        <f>IFERROR(_xlfn.XLOOKUP('Final Table'!$P450,'Raw-restaurant_cuisines'!A:A,'Raw-restaurant_cuisines'!B:B),"not specified")</f>
        <v>American</v>
      </c>
      <c r="R450" s="10" t="str">
        <f>_xlfn.XLOOKUP($P450,'Raw-Restauarants'!$A:$A,'Raw-Restauarants'!B:B)</f>
        <v>KFC</v>
      </c>
      <c r="S450" s="10" t="str">
        <f>_xlfn.XLOOKUP($P450,'Raw-Restauarants'!$A:$A,'Raw-Restauarants'!$C:$C)</f>
        <v>San Luis Potosi</v>
      </c>
      <c r="T450" s="10">
        <f>IFERROR(_xlfn.XLOOKUP(P450,'Table for cuisine count'!K:K,'Table for cuisine count'!L:L),"not specified")</f>
        <v>2</v>
      </c>
      <c r="U450" s="10" t="str" cm="1">
        <f t="array" ref="U450:Z450">_xlfn.XLOOKUP($P450,'Raw-Restauarants'!$A:$A,'Raw-Restauarants'!$I:$N)</f>
        <v>None</v>
      </c>
      <c r="V450" s="10" t="str">
        <v>No</v>
      </c>
      <c r="W450" s="10" t="str">
        <v>Low</v>
      </c>
      <c r="X450" s="10" t="str">
        <v>No</v>
      </c>
      <c r="Y450" s="10" t="str">
        <v>Closed</v>
      </c>
      <c r="Z450" s="10" t="str">
        <v>Yes</v>
      </c>
      <c r="AA450" s="10">
        <v>1</v>
      </c>
      <c r="AB450" s="10">
        <v>0</v>
      </c>
      <c r="AC450" s="10">
        <v>2</v>
      </c>
      <c r="AD450" s="10" t="str" cm="1">
        <f t="array" ref="AD450">_xlfn.IFNA(_xlfn.IFS(AND(AA450=2,AB450=2,AC450=2),W450),"not_highest_rated")</f>
        <v>not_highest_rated</v>
      </c>
      <c r="AE450" s="64">
        <f t="shared" si="9"/>
        <v>1</v>
      </c>
    </row>
    <row r="451" spans="1:31" x14ac:dyDescent="0.25">
      <c r="A451" s="63" t="s">
        <v>73</v>
      </c>
      <c r="B451" s="10">
        <f>VLOOKUP(A451,'Table for cuisine count'!$E$2:$F$139,2)</f>
        <v>1</v>
      </c>
      <c r="C451" s="10" t="str" cm="1">
        <f t="array" ref="C451:O451">_xlfn.XLOOKUP($A451,'Raw-consumers'!$A:$A,'Raw-consumers'!B:N)</f>
        <v>San Luis Potosi</v>
      </c>
      <c r="D451" s="10" t="str">
        <v>San Luis Potosi</v>
      </c>
      <c r="E451" s="10" t="str">
        <v>Mexico</v>
      </c>
      <c r="F451" s="10">
        <v>22.160571999999998</v>
      </c>
      <c r="G451" s="10">
        <v>-100.989418</v>
      </c>
      <c r="H451" s="10" t="str">
        <v>No</v>
      </c>
      <c r="I451" s="10" t="str">
        <v>Social Drinker</v>
      </c>
      <c r="J451" s="10" t="str">
        <v>Public</v>
      </c>
      <c r="K451" s="10" t="str">
        <v>Single</v>
      </c>
      <c r="L451" s="10" t="str">
        <v>Independent</v>
      </c>
      <c r="M451" s="10">
        <v>21</v>
      </c>
      <c r="N451" s="10" t="str">
        <v>Student</v>
      </c>
      <c r="O451" s="10" t="str">
        <v>Medium</v>
      </c>
      <c r="P451" s="10">
        <v>132834</v>
      </c>
      <c r="Q451" s="10" t="str">
        <f>IFERROR(_xlfn.XLOOKUP('Final Table'!$P451,'Raw-restaurant_cuisines'!A:A,'Raw-restaurant_cuisines'!B:B),"not specified")</f>
        <v>Mexican</v>
      </c>
      <c r="R451" s="10" t="str">
        <f>_xlfn.XLOOKUP($P451,'Raw-Restauarants'!$A:$A,'Raw-Restauarants'!B:B)</f>
        <v>Gorditas Doa Gloria</v>
      </c>
      <c r="S451" s="10" t="str">
        <f>_xlfn.XLOOKUP($P451,'Raw-Restauarants'!$A:$A,'Raw-Restauarants'!$C:$C)</f>
        <v>San Luis Potosi</v>
      </c>
      <c r="T451" s="10">
        <f>IFERROR(_xlfn.XLOOKUP(P451,'Table for cuisine count'!K:K,'Table for cuisine count'!L:L),"not specified")</f>
        <v>1</v>
      </c>
      <c r="U451" s="10" t="str" cm="1">
        <f t="array" ref="U451:Z451">_xlfn.XLOOKUP($P451,'Raw-Restauarants'!$A:$A,'Raw-Restauarants'!$I:$N)</f>
        <v>None</v>
      </c>
      <c r="V451" s="10" t="str">
        <v>No</v>
      </c>
      <c r="W451" s="10" t="str">
        <v>Low</v>
      </c>
      <c r="X451" s="10" t="str">
        <v>No</v>
      </c>
      <c r="Y451" s="10" t="str">
        <v>Closed</v>
      </c>
      <c r="Z451" s="10" t="str">
        <v>Public</v>
      </c>
      <c r="AA451" s="10">
        <v>1</v>
      </c>
      <c r="AB451" s="10">
        <v>2</v>
      </c>
      <c r="AC451" s="10">
        <v>2</v>
      </c>
      <c r="AD451" s="10" t="str" cm="1">
        <f t="array" ref="AD451">_xlfn.IFNA(_xlfn.IFS(AND(AA451=2,AB451=2,AC451=2),W451),"not_highest_rated")</f>
        <v>not_highest_rated</v>
      </c>
      <c r="AE451" s="64">
        <f t="shared" si="9"/>
        <v>2</v>
      </c>
    </row>
    <row r="452" spans="1:31" x14ac:dyDescent="0.25">
      <c r="A452" s="63" t="s">
        <v>73</v>
      </c>
      <c r="B452" s="10">
        <f>VLOOKUP(A452,'Table for cuisine count'!$E$2:$F$139,2)</f>
        <v>1</v>
      </c>
      <c r="C452" s="10" t="str" cm="1">
        <f t="array" ref="C452:O452">_xlfn.XLOOKUP($A452,'Raw-consumers'!$A:$A,'Raw-consumers'!B:N)</f>
        <v>San Luis Potosi</v>
      </c>
      <c r="D452" s="10" t="str">
        <v>San Luis Potosi</v>
      </c>
      <c r="E452" s="10" t="str">
        <v>Mexico</v>
      </c>
      <c r="F452" s="10">
        <v>22.160571999999998</v>
      </c>
      <c r="G452" s="10">
        <v>-100.989418</v>
      </c>
      <c r="H452" s="10" t="str">
        <v>No</v>
      </c>
      <c r="I452" s="10" t="str">
        <v>Social Drinker</v>
      </c>
      <c r="J452" s="10" t="str">
        <v>Public</v>
      </c>
      <c r="K452" s="10" t="str">
        <v>Single</v>
      </c>
      <c r="L452" s="10" t="str">
        <v>Independent</v>
      </c>
      <c r="M452" s="10">
        <v>21</v>
      </c>
      <c r="N452" s="10" t="str">
        <v>Student</v>
      </c>
      <c r="O452" s="10" t="str">
        <v>Medium</v>
      </c>
      <c r="P452" s="10">
        <v>135064</v>
      </c>
      <c r="Q452" s="10" t="str">
        <f>IFERROR(_xlfn.XLOOKUP('Final Table'!$P452,'Raw-restaurant_cuisines'!A:A,'Raw-restaurant_cuisines'!B:B),"not specified")</f>
        <v>not specified</v>
      </c>
      <c r="R452" s="10" t="str">
        <f>_xlfn.XLOOKUP($P452,'Raw-Restauarants'!$A:$A,'Raw-Restauarants'!B:B)</f>
        <v>Restaurante El Chivero S.A. De C.V.</v>
      </c>
      <c r="S452" s="10" t="str">
        <f>_xlfn.XLOOKUP($P452,'Raw-Restauarants'!$A:$A,'Raw-Restauarants'!$C:$C)</f>
        <v>San Luis Potosi</v>
      </c>
      <c r="T452" s="10" t="str">
        <f>IFERROR(_xlfn.XLOOKUP(P452,'Table for cuisine count'!K:K,'Table for cuisine count'!L:L),"not specified")</f>
        <v>not specified</v>
      </c>
      <c r="U452" s="10" t="str" cm="1">
        <f t="array" ref="U452:Z452">_xlfn.XLOOKUP($P452,'Raw-Restauarants'!$A:$A,'Raw-Restauarants'!$I:$N)</f>
        <v>None</v>
      </c>
      <c r="V452" s="10" t="str">
        <v>No</v>
      </c>
      <c r="W452" s="10" t="str">
        <v>High</v>
      </c>
      <c r="X452" s="10" t="str">
        <v>No</v>
      </c>
      <c r="Y452" s="10" t="str">
        <v>Closed</v>
      </c>
      <c r="Z452" s="10" t="str">
        <v>Yes</v>
      </c>
      <c r="AA452" s="10">
        <v>2</v>
      </c>
      <c r="AB452" s="10">
        <v>2</v>
      </c>
      <c r="AC452" s="10">
        <v>1</v>
      </c>
      <c r="AD452" s="10" t="str" cm="1">
        <f t="array" ref="AD452">_xlfn.IFNA(_xlfn.IFS(AND(AA452=2,AB452=2,AC452=2),W452),"not_highest_rated")</f>
        <v>not_highest_rated</v>
      </c>
      <c r="AE452" s="64">
        <f t="shared" si="9"/>
        <v>2</v>
      </c>
    </row>
    <row r="453" spans="1:31" x14ac:dyDescent="0.25">
      <c r="A453" s="63" t="s">
        <v>73</v>
      </c>
      <c r="B453" s="10">
        <f>VLOOKUP(A453,'Table for cuisine count'!$E$2:$F$139,2)</f>
        <v>1</v>
      </c>
      <c r="C453" s="10" t="str" cm="1">
        <f t="array" ref="C453:O453">_xlfn.XLOOKUP($A453,'Raw-consumers'!$A:$A,'Raw-consumers'!B:N)</f>
        <v>San Luis Potosi</v>
      </c>
      <c r="D453" s="10" t="str">
        <v>San Luis Potosi</v>
      </c>
      <c r="E453" s="10" t="str">
        <v>Mexico</v>
      </c>
      <c r="F453" s="10">
        <v>22.160571999999998</v>
      </c>
      <c r="G453" s="10">
        <v>-100.989418</v>
      </c>
      <c r="H453" s="10" t="str">
        <v>No</v>
      </c>
      <c r="I453" s="10" t="str">
        <v>Social Drinker</v>
      </c>
      <c r="J453" s="10" t="str">
        <v>Public</v>
      </c>
      <c r="K453" s="10" t="str">
        <v>Single</v>
      </c>
      <c r="L453" s="10" t="str">
        <v>Independent</v>
      </c>
      <c r="M453" s="10">
        <v>21</v>
      </c>
      <c r="N453" s="10" t="str">
        <v>Student</v>
      </c>
      <c r="O453" s="10" t="str">
        <v>Medium</v>
      </c>
      <c r="P453" s="10">
        <v>135079</v>
      </c>
      <c r="Q453" s="10" t="str">
        <f>IFERROR(_xlfn.XLOOKUP('Final Table'!$P453,'Raw-restaurant_cuisines'!A:A,'Raw-restaurant_cuisines'!B:B),"not specified")</f>
        <v>Chinese</v>
      </c>
      <c r="R453" s="10" t="str">
        <f>_xlfn.XLOOKUP($P453,'Raw-Restauarants'!$A:$A,'Raw-Restauarants'!B:B)</f>
        <v>Koye Sushi</v>
      </c>
      <c r="S453" s="10" t="str">
        <f>_xlfn.XLOOKUP($P453,'Raw-Restauarants'!$A:$A,'Raw-Restauarants'!$C:$C)</f>
        <v>San Luis Potosi</v>
      </c>
      <c r="T453" s="10">
        <f>IFERROR(_xlfn.XLOOKUP(P453,'Table for cuisine count'!K:K,'Table for cuisine count'!L:L),"not specified")</f>
        <v>1</v>
      </c>
      <c r="U453" s="10" t="str" cm="1">
        <f t="array" ref="U453:Z453">_xlfn.XLOOKUP($P453,'Raw-Restauarants'!$A:$A,'Raw-Restauarants'!$I:$N)</f>
        <v>None</v>
      </c>
      <c r="V453" s="10" t="str">
        <v>No</v>
      </c>
      <c r="W453" s="10" t="str">
        <v>High</v>
      </c>
      <c r="X453" s="10" t="str">
        <v>No</v>
      </c>
      <c r="Y453" s="10" t="str">
        <v>Closed</v>
      </c>
      <c r="Z453" s="10" t="str">
        <v>None</v>
      </c>
      <c r="AA453" s="10">
        <v>2</v>
      </c>
      <c r="AB453" s="10">
        <v>2</v>
      </c>
      <c r="AC453" s="10">
        <v>2</v>
      </c>
      <c r="AD453" s="10" t="str" cm="1">
        <f t="array" ref="AD453">_xlfn.IFNA(_xlfn.IFS(AND(AA453=2,AB453=2,AC453=2),W453),"not_highest_rated")</f>
        <v>High</v>
      </c>
      <c r="AE453" s="64">
        <f t="shared" si="9"/>
        <v>2</v>
      </c>
    </row>
    <row r="454" spans="1:31" x14ac:dyDescent="0.25">
      <c r="A454" s="63" t="s">
        <v>73</v>
      </c>
      <c r="B454" s="10">
        <f>VLOOKUP(A454,'Table for cuisine count'!$E$2:$F$139,2)</f>
        <v>1</v>
      </c>
      <c r="C454" s="10" t="str" cm="1">
        <f t="array" ref="C454:O454">_xlfn.XLOOKUP($A454,'Raw-consumers'!$A:$A,'Raw-consumers'!B:N)</f>
        <v>San Luis Potosi</v>
      </c>
      <c r="D454" s="10" t="str">
        <v>San Luis Potosi</v>
      </c>
      <c r="E454" s="10" t="str">
        <v>Mexico</v>
      </c>
      <c r="F454" s="10">
        <v>22.160571999999998</v>
      </c>
      <c r="G454" s="10">
        <v>-100.989418</v>
      </c>
      <c r="H454" s="10" t="str">
        <v>No</v>
      </c>
      <c r="I454" s="10" t="str">
        <v>Social Drinker</v>
      </c>
      <c r="J454" s="10" t="str">
        <v>Public</v>
      </c>
      <c r="K454" s="10" t="str">
        <v>Single</v>
      </c>
      <c r="L454" s="10" t="str">
        <v>Independent</v>
      </c>
      <c r="M454" s="10">
        <v>21</v>
      </c>
      <c r="N454" s="10" t="str">
        <v>Student</v>
      </c>
      <c r="O454" s="10" t="str">
        <v>Medium</v>
      </c>
      <c r="P454" s="10">
        <v>135042</v>
      </c>
      <c r="Q454" s="10" t="str">
        <f>IFERROR(_xlfn.XLOOKUP('Final Table'!$P454,'Raw-restaurant_cuisines'!A:A,'Raw-restaurant_cuisines'!B:B),"not specified")</f>
        <v>Chinese</v>
      </c>
      <c r="R454" s="10" t="str">
        <f>_xlfn.XLOOKUP($P454,'Raw-Restauarants'!$A:$A,'Raw-Restauarants'!B:B)</f>
        <v>Restaurant Oriental Express</v>
      </c>
      <c r="S454" s="10" t="str">
        <f>_xlfn.XLOOKUP($P454,'Raw-Restauarants'!$A:$A,'Raw-Restauarants'!$C:$C)</f>
        <v>San Luis Potosi</v>
      </c>
      <c r="T454" s="10">
        <f>IFERROR(_xlfn.XLOOKUP(P454,'Table for cuisine count'!K:K,'Table for cuisine count'!L:L),"not specified")</f>
        <v>1</v>
      </c>
      <c r="U454" s="10" t="str" cm="1">
        <f t="array" ref="U454:Z454">_xlfn.XLOOKUP($P454,'Raw-Restauarants'!$A:$A,'Raw-Restauarants'!$I:$N)</f>
        <v>None</v>
      </c>
      <c r="V454" s="10" t="str">
        <v>No</v>
      </c>
      <c r="W454" s="10" t="str">
        <v>Medium</v>
      </c>
      <c r="X454" s="10" t="str">
        <v>No</v>
      </c>
      <c r="Y454" s="10" t="str">
        <v>Closed</v>
      </c>
      <c r="Z454" s="10" t="str">
        <v>None</v>
      </c>
      <c r="AA454" s="10">
        <v>2</v>
      </c>
      <c r="AB454" s="10">
        <v>2</v>
      </c>
      <c r="AC454" s="10">
        <v>2</v>
      </c>
      <c r="AD454" s="10" t="str" cm="1">
        <f t="array" ref="AD454">_xlfn.IFNA(_xlfn.IFS(AND(AA454=2,AB454=2,AC454=2),W454),"not_highest_rated")</f>
        <v>Medium</v>
      </c>
      <c r="AE454" s="64">
        <f t="shared" ref="AE454:AE517" si="10">IF(AND(N454="Student",O454="Low"),1,IF(AND(N454="Student",O454="Medium"),2,IF(AND(N454="Student",O454="High"),3,IF(AND(N454="Unemployed",O454="Low"),4,IF(AND(N454="Unemployed",O454="Medium"),5,IF(AND(N454="Unemployed",O454="High"),6,IF(AND(N454="Employed",O454="Low"),7,IF(AND(N454="Employed",O454="Medium"),8,IF(AND(N454="Employed",O454="High"),9,"others")))))))))</f>
        <v>2</v>
      </c>
    </row>
    <row r="455" spans="1:31" x14ac:dyDescent="0.25">
      <c r="A455" s="63" t="s">
        <v>73</v>
      </c>
      <c r="B455" s="10">
        <f>VLOOKUP(A455,'Table for cuisine count'!$E$2:$F$139,2)</f>
        <v>1</v>
      </c>
      <c r="C455" s="10" t="str" cm="1">
        <f t="array" ref="C455:O455">_xlfn.XLOOKUP($A455,'Raw-consumers'!$A:$A,'Raw-consumers'!B:N)</f>
        <v>San Luis Potosi</v>
      </c>
      <c r="D455" s="10" t="str">
        <v>San Luis Potosi</v>
      </c>
      <c r="E455" s="10" t="str">
        <v>Mexico</v>
      </c>
      <c r="F455" s="10">
        <v>22.160571999999998</v>
      </c>
      <c r="G455" s="10">
        <v>-100.989418</v>
      </c>
      <c r="H455" s="10" t="str">
        <v>No</v>
      </c>
      <c r="I455" s="10" t="str">
        <v>Social Drinker</v>
      </c>
      <c r="J455" s="10" t="str">
        <v>Public</v>
      </c>
      <c r="K455" s="10" t="str">
        <v>Single</v>
      </c>
      <c r="L455" s="10" t="str">
        <v>Independent</v>
      </c>
      <c r="M455" s="10">
        <v>21</v>
      </c>
      <c r="N455" s="10" t="str">
        <v>Student</v>
      </c>
      <c r="O455" s="10" t="str">
        <v>Medium</v>
      </c>
      <c r="P455" s="10">
        <v>135085</v>
      </c>
      <c r="Q455" s="10" t="str">
        <f>IFERROR(_xlfn.XLOOKUP('Final Table'!$P455,'Raw-restaurant_cuisines'!A:A,'Raw-restaurant_cuisines'!B:B),"not specified")</f>
        <v>Fast Food</v>
      </c>
      <c r="R455" s="10" t="str">
        <f>_xlfn.XLOOKUP($P455,'Raw-Restauarants'!$A:$A,'Raw-Restauarants'!B:B)</f>
        <v>Tortas Locas Hipocampo</v>
      </c>
      <c r="S455" s="10" t="str">
        <f>_xlfn.XLOOKUP($P455,'Raw-Restauarants'!$A:$A,'Raw-Restauarants'!$C:$C)</f>
        <v>San Luis Potosi</v>
      </c>
      <c r="T455" s="10">
        <f>IFERROR(_xlfn.XLOOKUP(P455,'Table for cuisine count'!K:K,'Table for cuisine count'!L:L),"not specified")</f>
        <v>1</v>
      </c>
      <c r="U455" s="10" t="str" cm="1">
        <f t="array" ref="U455:Z455">_xlfn.XLOOKUP($P455,'Raw-Restauarants'!$A:$A,'Raw-Restauarants'!$I:$N)</f>
        <v>None</v>
      </c>
      <c r="V455" s="10" t="str">
        <v>No</v>
      </c>
      <c r="W455" s="10" t="str">
        <v>Medium</v>
      </c>
      <c r="X455" s="10" t="str">
        <v>No</v>
      </c>
      <c r="Y455" s="10" t="str">
        <v>Closed</v>
      </c>
      <c r="Z455" s="10" t="str">
        <v>Public</v>
      </c>
      <c r="AA455" s="10">
        <v>2</v>
      </c>
      <c r="AB455" s="10">
        <v>2</v>
      </c>
      <c r="AC455" s="10">
        <v>2</v>
      </c>
      <c r="AD455" s="10" t="str" cm="1">
        <f t="array" ref="AD455">_xlfn.IFNA(_xlfn.IFS(AND(AA455=2,AB455=2,AC455=2),W455),"not_highest_rated")</f>
        <v>Medium</v>
      </c>
      <c r="AE455" s="64">
        <f t="shared" si="10"/>
        <v>2</v>
      </c>
    </row>
    <row r="456" spans="1:31" x14ac:dyDescent="0.25">
      <c r="A456" s="63" t="s">
        <v>73</v>
      </c>
      <c r="B456" s="10">
        <f>VLOOKUP(A456,'Table for cuisine count'!$E$2:$F$139,2)</f>
        <v>1</v>
      </c>
      <c r="C456" s="10" t="str" cm="1">
        <f t="array" ref="C456:O456">_xlfn.XLOOKUP($A456,'Raw-consumers'!$A:$A,'Raw-consumers'!B:N)</f>
        <v>San Luis Potosi</v>
      </c>
      <c r="D456" s="10" t="str">
        <v>San Luis Potosi</v>
      </c>
      <c r="E456" s="10" t="str">
        <v>Mexico</v>
      </c>
      <c r="F456" s="10">
        <v>22.160571999999998</v>
      </c>
      <c r="G456" s="10">
        <v>-100.989418</v>
      </c>
      <c r="H456" s="10" t="str">
        <v>No</v>
      </c>
      <c r="I456" s="10" t="str">
        <v>Social Drinker</v>
      </c>
      <c r="J456" s="10" t="str">
        <v>Public</v>
      </c>
      <c r="K456" s="10" t="str">
        <v>Single</v>
      </c>
      <c r="L456" s="10" t="str">
        <v>Independent</v>
      </c>
      <c r="M456" s="10">
        <v>21</v>
      </c>
      <c r="N456" s="10" t="str">
        <v>Student</v>
      </c>
      <c r="O456" s="10" t="str">
        <v>Medium</v>
      </c>
      <c r="P456" s="10">
        <v>135025</v>
      </c>
      <c r="Q456" s="10" t="str">
        <f>IFERROR(_xlfn.XLOOKUP('Final Table'!$P456,'Raw-restaurant_cuisines'!A:A,'Raw-restaurant_cuisines'!B:B),"not specified")</f>
        <v>Mexican</v>
      </c>
      <c r="R456" s="10" t="str">
        <f>_xlfn.XLOOKUP($P456,'Raw-Restauarants'!$A:$A,'Raw-Restauarants'!B:B)</f>
        <v>El Rincon De San Francisco</v>
      </c>
      <c r="S456" s="10" t="str">
        <f>_xlfn.XLOOKUP($P456,'Raw-Restauarants'!$A:$A,'Raw-Restauarants'!$C:$C)</f>
        <v>San Luis Potosi</v>
      </c>
      <c r="T456" s="10">
        <f>IFERROR(_xlfn.XLOOKUP(P456,'Table for cuisine count'!K:K,'Table for cuisine count'!L:L),"not specified")</f>
        <v>1</v>
      </c>
      <c r="U456" s="10" t="str" cm="1">
        <f t="array" ref="U456:Z456">_xlfn.XLOOKUP($P456,'Raw-Restauarants'!$A:$A,'Raw-Restauarants'!$I:$N)</f>
        <v>None</v>
      </c>
      <c r="V456" s="10" t="str">
        <v>No</v>
      </c>
      <c r="W456" s="10" t="str">
        <v>Medium</v>
      </c>
      <c r="X456" s="10" t="str">
        <v>No</v>
      </c>
      <c r="Y456" s="10" t="str">
        <v>Closed</v>
      </c>
      <c r="Z456" s="10" t="str">
        <v>None</v>
      </c>
      <c r="AA456" s="10">
        <v>2</v>
      </c>
      <c r="AB456" s="10">
        <v>2</v>
      </c>
      <c r="AC456" s="10">
        <v>2</v>
      </c>
      <c r="AD456" s="10" t="str" cm="1">
        <f t="array" ref="AD456">_xlfn.IFNA(_xlfn.IFS(AND(AA456=2,AB456=2,AC456=2),W456),"not_highest_rated")</f>
        <v>Medium</v>
      </c>
      <c r="AE456" s="64">
        <f t="shared" si="10"/>
        <v>2</v>
      </c>
    </row>
    <row r="457" spans="1:31" x14ac:dyDescent="0.25">
      <c r="A457" s="63" t="s">
        <v>73</v>
      </c>
      <c r="B457" s="10">
        <f>VLOOKUP(A457,'Table for cuisine count'!$E$2:$F$139,2)</f>
        <v>1</v>
      </c>
      <c r="C457" s="10" t="str" cm="1">
        <f t="array" ref="C457:O457">_xlfn.XLOOKUP($A457,'Raw-consumers'!$A:$A,'Raw-consumers'!B:N)</f>
        <v>San Luis Potosi</v>
      </c>
      <c r="D457" s="10" t="str">
        <v>San Luis Potosi</v>
      </c>
      <c r="E457" s="10" t="str">
        <v>Mexico</v>
      </c>
      <c r="F457" s="10">
        <v>22.160571999999998</v>
      </c>
      <c r="G457" s="10">
        <v>-100.989418</v>
      </c>
      <c r="H457" s="10" t="str">
        <v>No</v>
      </c>
      <c r="I457" s="10" t="str">
        <v>Social Drinker</v>
      </c>
      <c r="J457" s="10" t="str">
        <v>Public</v>
      </c>
      <c r="K457" s="10" t="str">
        <v>Single</v>
      </c>
      <c r="L457" s="10" t="str">
        <v>Independent</v>
      </c>
      <c r="M457" s="10">
        <v>21</v>
      </c>
      <c r="N457" s="10" t="str">
        <v>Student</v>
      </c>
      <c r="O457" s="10" t="str">
        <v>Medium</v>
      </c>
      <c r="P457" s="10">
        <v>132825</v>
      </c>
      <c r="Q457" s="10" t="str">
        <f>IFERROR(_xlfn.XLOOKUP('Final Table'!$P457,'Raw-restaurant_cuisines'!A:A,'Raw-restaurant_cuisines'!B:B),"not specified")</f>
        <v>Mexican</v>
      </c>
      <c r="R457" s="10" t="str">
        <f>_xlfn.XLOOKUP($P457,'Raw-Restauarants'!$A:$A,'Raw-Restauarants'!B:B)</f>
        <v>Puesto De Tacos</v>
      </c>
      <c r="S457" s="10" t="str">
        <f>_xlfn.XLOOKUP($P457,'Raw-Restauarants'!$A:$A,'Raw-Restauarants'!$C:$C)</f>
        <v>San Luis Potosi</v>
      </c>
      <c r="T457" s="10">
        <f>IFERROR(_xlfn.XLOOKUP(P457,'Table for cuisine count'!K:K,'Table for cuisine count'!L:L),"not specified")</f>
        <v>1</v>
      </c>
      <c r="U457" s="10" t="str" cm="1">
        <f t="array" ref="U457:Z457">_xlfn.XLOOKUP($P457,'Raw-Restauarants'!$A:$A,'Raw-Restauarants'!$I:$N)</f>
        <v>None</v>
      </c>
      <c r="V457" s="10" t="str">
        <v>No</v>
      </c>
      <c r="W457" s="10" t="str">
        <v>Low</v>
      </c>
      <c r="X457" s="10" t="str">
        <v>No</v>
      </c>
      <c r="Y457" s="10" t="str">
        <v>Open</v>
      </c>
      <c r="Z457" s="10" t="str">
        <v>None</v>
      </c>
      <c r="AA457" s="10">
        <v>2</v>
      </c>
      <c r="AB457" s="10">
        <v>2</v>
      </c>
      <c r="AC457" s="10">
        <v>2</v>
      </c>
      <c r="AD457" s="10" t="str" cm="1">
        <f t="array" ref="AD457">_xlfn.IFNA(_xlfn.IFS(AND(AA457=2,AB457=2,AC457=2),W457),"not_highest_rated")</f>
        <v>Low</v>
      </c>
      <c r="AE457" s="64">
        <f t="shared" si="10"/>
        <v>2</v>
      </c>
    </row>
    <row r="458" spans="1:31" x14ac:dyDescent="0.25">
      <c r="A458" s="63" t="s">
        <v>73</v>
      </c>
      <c r="B458" s="10">
        <f>VLOOKUP(A458,'Table for cuisine count'!$E$2:$F$139,2)</f>
        <v>1</v>
      </c>
      <c r="C458" s="10" t="str" cm="1">
        <f t="array" ref="C458:O458">_xlfn.XLOOKUP($A458,'Raw-consumers'!$A:$A,'Raw-consumers'!B:N)</f>
        <v>San Luis Potosi</v>
      </c>
      <c r="D458" s="10" t="str">
        <v>San Luis Potosi</v>
      </c>
      <c r="E458" s="10" t="str">
        <v>Mexico</v>
      </c>
      <c r="F458" s="10">
        <v>22.160571999999998</v>
      </c>
      <c r="G458" s="10">
        <v>-100.989418</v>
      </c>
      <c r="H458" s="10" t="str">
        <v>No</v>
      </c>
      <c r="I458" s="10" t="str">
        <v>Social Drinker</v>
      </c>
      <c r="J458" s="10" t="str">
        <v>Public</v>
      </c>
      <c r="K458" s="10" t="str">
        <v>Single</v>
      </c>
      <c r="L458" s="10" t="str">
        <v>Independent</v>
      </c>
      <c r="M458" s="10">
        <v>21</v>
      </c>
      <c r="N458" s="10" t="str">
        <v>Student</v>
      </c>
      <c r="O458" s="10" t="str">
        <v>Medium</v>
      </c>
      <c r="P458" s="10">
        <v>135059</v>
      </c>
      <c r="Q458" s="10" t="str">
        <f>IFERROR(_xlfn.XLOOKUP('Final Table'!$P458,'Raw-restaurant_cuisines'!A:A,'Raw-restaurant_cuisines'!B:B),"not specified")</f>
        <v>Bar</v>
      </c>
      <c r="R458" s="10" t="str">
        <f>_xlfn.XLOOKUP($P458,'Raw-Restauarants'!$A:$A,'Raw-Restauarants'!B:B)</f>
        <v>Restaurant Bar Hacienda Los Martinez</v>
      </c>
      <c r="S458" s="10" t="str">
        <f>_xlfn.XLOOKUP($P458,'Raw-Restauarants'!$A:$A,'Raw-Restauarants'!$C:$C)</f>
        <v>San Luis Potosi</v>
      </c>
      <c r="T458" s="10">
        <f>IFERROR(_xlfn.XLOOKUP(P458,'Table for cuisine count'!K:K,'Table for cuisine count'!L:L),"not specified")</f>
        <v>1</v>
      </c>
      <c r="U458" s="10" t="str" cm="1">
        <f t="array" ref="U458:Z458">_xlfn.XLOOKUP($P458,'Raw-Restauarants'!$A:$A,'Raw-Restauarants'!$I:$N)</f>
        <v>Wine &amp; Beer</v>
      </c>
      <c r="V458" s="10" t="str">
        <v>Smoking Section</v>
      </c>
      <c r="W458" s="10" t="str">
        <v>Medium</v>
      </c>
      <c r="X458" s="10" t="str">
        <v>No</v>
      </c>
      <c r="Y458" s="10" t="str">
        <v>Closed</v>
      </c>
      <c r="Z458" s="10" t="str">
        <v>Yes</v>
      </c>
      <c r="AA458" s="10">
        <v>2</v>
      </c>
      <c r="AB458" s="10">
        <v>2</v>
      </c>
      <c r="AC458" s="10">
        <v>2</v>
      </c>
      <c r="AD458" s="10" t="str" cm="1">
        <f t="array" ref="AD458">_xlfn.IFNA(_xlfn.IFS(AND(AA458=2,AB458=2,AC458=2),W458),"not_highest_rated")</f>
        <v>Medium</v>
      </c>
      <c r="AE458" s="64">
        <f t="shared" si="10"/>
        <v>2</v>
      </c>
    </row>
    <row r="459" spans="1:31" x14ac:dyDescent="0.25">
      <c r="A459" s="63" t="s">
        <v>73</v>
      </c>
      <c r="B459" s="10">
        <f>VLOOKUP(A459,'Table for cuisine count'!$E$2:$F$139,2)</f>
        <v>1</v>
      </c>
      <c r="C459" s="10" t="str" cm="1">
        <f t="array" ref="C459:O459">_xlfn.XLOOKUP($A459,'Raw-consumers'!$A:$A,'Raw-consumers'!B:N)</f>
        <v>San Luis Potosi</v>
      </c>
      <c r="D459" s="10" t="str">
        <v>San Luis Potosi</v>
      </c>
      <c r="E459" s="10" t="str">
        <v>Mexico</v>
      </c>
      <c r="F459" s="10">
        <v>22.160571999999998</v>
      </c>
      <c r="G459" s="10">
        <v>-100.989418</v>
      </c>
      <c r="H459" s="10" t="str">
        <v>No</v>
      </c>
      <c r="I459" s="10" t="str">
        <v>Social Drinker</v>
      </c>
      <c r="J459" s="10" t="str">
        <v>Public</v>
      </c>
      <c r="K459" s="10" t="str">
        <v>Single</v>
      </c>
      <c r="L459" s="10" t="str">
        <v>Independent</v>
      </c>
      <c r="M459" s="10">
        <v>21</v>
      </c>
      <c r="N459" s="10" t="str">
        <v>Student</v>
      </c>
      <c r="O459" s="10" t="str">
        <v>Medium</v>
      </c>
      <c r="P459" s="10">
        <v>135052</v>
      </c>
      <c r="Q459" s="10" t="str">
        <f>IFERROR(_xlfn.XLOOKUP('Final Table'!$P459,'Raw-restaurant_cuisines'!A:A,'Raw-restaurant_cuisines'!B:B),"not specified")</f>
        <v>Bar</v>
      </c>
      <c r="R459" s="10" t="str">
        <f>_xlfn.XLOOKUP($P459,'Raw-Restauarants'!$A:$A,'Raw-Restauarants'!B:B)</f>
        <v>La Cantina Restaurante</v>
      </c>
      <c r="S459" s="10" t="str">
        <f>_xlfn.XLOOKUP($P459,'Raw-Restauarants'!$A:$A,'Raw-Restauarants'!$C:$C)</f>
        <v>San Luis Potosi</v>
      </c>
      <c r="T459" s="10">
        <f>IFERROR(_xlfn.XLOOKUP(P459,'Table for cuisine count'!K:K,'Table for cuisine count'!L:L),"not specified")</f>
        <v>2</v>
      </c>
      <c r="U459" s="10" t="str" cm="1">
        <f t="array" ref="U459:Z459">_xlfn.XLOOKUP($P459,'Raw-Restauarants'!$A:$A,'Raw-Restauarants'!$I:$N)</f>
        <v>Full Bar</v>
      </c>
      <c r="V459" s="10" t="str">
        <v>No</v>
      </c>
      <c r="W459" s="10" t="str">
        <v>High</v>
      </c>
      <c r="X459" s="10" t="str">
        <v>No</v>
      </c>
      <c r="Y459" s="10" t="str">
        <v>Closed</v>
      </c>
      <c r="Z459" s="10" t="str">
        <v>None</v>
      </c>
      <c r="AA459" s="10">
        <v>2</v>
      </c>
      <c r="AB459" s="10">
        <v>2</v>
      </c>
      <c r="AC459" s="10">
        <v>2</v>
      </c>
      <c r="AD459" s="10" t="str" cm="1">
        <f t="array" ref="AD459">_xlfn.IFNA(_xlfn.IFS(AND(AA459=2,AB459=2,AC459=2),W459),"not_highest_rated")</f>
        <v>High</v>
      </c>
      <c r="AE459" s="64">
        <f t="shared" si="10"/>
        <v>2</v>
      </c>
    </row>
    <row r="460" spans="1:31" x14ac:dyDescent="0.25">
      <c r="A460" s="63" t="s">
        <v>73</v>
      </c>
      <c r="B460" s="10">
        <f>VLOOKUP(A460,'Table for cuisine count'!$E$2:$F$139,2)</f>
        <v>1</v>
      </c>
      <c r="C460" s="10" t="str" cm="1">
        <f t="array" ref="C460:O460">_xlfn.XLOOKUP($A460,'Raw-consumers'!$A:$A,'Raw-consumers'!B:N)</f>
        <v>San Luis Potosi</v>
      </c>
      <c r="D460" s="10" t="str">
        <v>San Luis Potosi</v>
      </c>
      <c r="E460" s="10" t="str">
        <v>Mexico</v>
      </c>
      <c r="F460" s="10">
        <v>22.160571999999998</v>
      </c>
      <c r="G460" s="10">
        <v>-100.989418</v>
      </c>
      <c r="H460" s="10" t="str">
        <v>No</v>
      </c>
      <c r="I460" s="10" t="str">
        <v>Social Drinker</v>
      </c>
      <c r="J460" s="10" t="str">
        <v>Public</v>
      </c>
      <c r="K460" s="10" t="str">
        <v>Single</v>
      </c>
      <c r="L460" s="10" t="str">
        <v>Independent</v>
      </c>
      <c r="M460" s="10">
        <v>21</v>
      </c>
      <c r="N460" s="10" t="str">
        <v>Student</v>
      </c>
      <c r="O460" s="10" t="str">
        <v>Medium</v>
      </c>
      <c r="P460" s="10">
        <v>132754</v>
      </c>
      <c r="Q460" s="10" t="str">
        <f>IFERROR(_xlfn.XLOOKUP('Final Table'!$P460,'Raw-restaurant_cuisines'!A:A,'Raw-restaurant_cuisines'!B:B),"not specified")</f>
        <v>Mexican</v>
      </c>
      <c r="R460" s="10" t="str">
        <f>_xlfn.XLOOKUP($P460,'Raw-Restauarants'!$A:$A,'Raw-Restauarants'!B:B)</f>
        <v>Cabana Huasteca</v>
      </c>
      <c r="S460" s="10" t="str">
        <f>_xlfn.XLOOKUP($P460,'Raw-Restauarants'!$A:$A,'Raw-Restauarants'!$C:$C)</f>
        <v>San Luis Potosi</v>
      </c>
      <c r="T460" s="10">
        <f>IFERROR(_xlfn.XLOOKUP(P460,'Table for cuisine count'!K:K,'Table for cuisine count'!L:L),"not specified")</f>
        <v>1</v>
      </c>
      <c r="U460" s="10" t="str" cm="1">
        <f t="array" ref="U460:Z460">_xlfn.XLOOKUP($P460,'Raw-Restauarants'!$A:$A,'Raw-Restauarants'!$I:$N)</f>
        <v>None</v>
      </c>
      <c r="V460" s="10" t="str">
        <v>No</v>
      </c>
      <c r="W460" s="10" t="str">
        <v>Medium</v>
      </c>
      <c r="X460" s="10" t="str">
        <v>No</v>
      </c>
      <c r="Y460" s="10" t="str">
        <v>Closed</v>
      </c>
      <c r="Z460" s="10" t="str">
        <v>None</v>
      </c>
      <c r="AA460" s="10">
        <v>2</v>
      </c>
      <c r="AB460" s="10">
        <v>2</v>
      </c>
      <c r="AC460" s="10">
        <v>2</v>
      </c>
      <c r="AD460" s="10" t="str" cm="1">
        <f t="array" ref="AD460">_xlfn.IFNA(_xlfn.IFS(AND(AA460=2,AB460=2,AC460=2),W460),"not_highest_rated")</f>
        <v>Medium</v>
      </c>
      <c r="AE460" s="64">
        <f t="shared" si="10"/>
        <v>2</v>
      </c>
    </row>
    <row r="461" spans="1:31" x14ac:dyDescent="0.25">
      <c r="A461" s="63" t="s">
        <v>73</v>
      </c>
      <c r="B461" s="10">
        <f>VLOOKUP(A461,'Table for cuisine count'!$E$2:$F$139,2)</f>
        <v>1</v>
      </c>
      <c r="C461" s="10" t="str" cm="1">
        <f t="array" ref="C461:O461">_xlfn.XLOOKUP($A461,'Raw-consumers'!$A:$A,'Raw-consumers'!B:N)</f>
        <v>San Luis Potosi</v>
      </c>
      <c r="D461" s="10" t="str">
        <v>San Luis Potosi</v>
      </c>
      <c r="E461" s="10" t="str">
        <v>Mexico</v>
      </c>
      <c r="F461" s="10">
        <v>22.160571999999998</v>
      </c>
      <c r="G461" s="10">
        <v>-100.989418</v>
      </c>
      <c r="H461" s="10" t="str">
        <v>No</v>
      </c>
      <c r="I461" s="10" t="str">
        <v>Social Drinker</v>
      </c>
      <c r="J461" s="10" t="str">
        <v>Public</v>
      </c>
      <c r="K461" s="10" t="str">
        <v>Single</v>
      </c>
      <c r="L461" s="10" t="str">
        <v>Independent</v>
      </c>
      <c r="M461" s="10">
        <v>21</v>
      </c>
      <c r="N461" s="10" t="str">
        <v>Student</v>
      </c>
      <c r="O461" s="10" t="str">
        <v>Medium</v>
      </c>
      <c r="P461" s="10">
        <v>135065</v>
      </c>
      <c r="Q461" s="10" t="str">
        <f>IFERROR(_xlfn.XLOOKUP('Final Table'!$P461,'Raw-restaurant_cuisines'!A:A,'Raw-restaurant_cuisines'!B:B),"not specified")</f>
        <v>not specified</v>
      </c>
      <c r="R461" s="10" t="str">
        <f>_xlfn.XLOOKUP($P461,'Raw-Restauarants'!$A:$A,'Raw-Restauarants'!B:B)</f>
        <v>El Angel Restaurante</v>
      </c>
      <c r="S461" s="10" t="str">
        <f>_xlfn.XLOOKUP($P461,'Raw-Restauarants'!$A:$A,'Raw-Restauarants'!$C:$C)</f>
        <v>San Luis Potosi</v>
      </c>
      <c r="T461" s="10" t="str">
        <f>IFERROR(_xlfn.XLOOKUP(P461,'Table for cuisine count'!K:K,'Table for cuisine count'!L:L),"not specified")</f>
        <v>not specified</v>
      </c>
      <c r="U461" s="10" t="str" cm="1">
        <f t="array" ref="U461:Z461">_xlfn.XLOOKUP($P461,'Raw-Restauarants'!$A:$A,'Raw-Restauarants'!$I:$N)</f>
        <v>Wine &amp; Beer</v>
      </c>
      <c r="V461" s="10" t="str">
        <v>Smoking Section</v>
      </c>
      <c r="W461" s="10" t="str">
        <v>High</v>
      </c>
      <c r="X461" s="10" t="str">
        <v>No</v>
      </c>
      <c r="Y461" s="10" t="str">
        <v>Closed</v>
      </c>
      <c r="Z461" s="10" t="str">
        <v>None</v>
      </c>
      <c r="AA461" s="10">
        <v>0</v>
      </c>
      <c r="AB461" s="10">
        <v>0</v>
      </c>
      <c r="AC461" s="10">
        <v>0</v>
      </c>
      <c r="AD461" s="10" t="str" cm="1">
        <f t="array" ref="AD461">_xlfn.IFNA(_xlfn.IFS(AND(AA461=2,AB461=2,AC461=2),W461),"not_highest_rated")</f>
        <v>not_highest_rated</v>
      </c>
      <c r="AE461" s="64">
        <f t="shared" si="10"/>
        <v>2</v>
      </c>
    </row>
    <row r="462" spans="1:31" x14ac:dyDescent="0.25">
      <c r="A462" s="63" t="s">
        <v>73</v>
      </c>
      <c r="B462" s="10">
        <f>VLOOKUP(A462,'Table for cuisine count'!$E$2:$F$139,2)</f>
        <v>1</v>
      </c>
      <c r="C462" s="10" t="str" cm="1">
        <f t="array" ref="C462:O462">_xlfn.XLOOKUP($A462,'Raw-consumers'!$A:$A,'Raw-consumers'!B:N)</f>
        <v>San Luis Potosi</v>
      </c>
      <c r="D462" s="10" t="str">
        <v>San Luis Potosi</v>
      </c>
      <c r="E462" s="10" t="str">
        <v>Mexico</v>
      </c>
      <c r="F462" s="10">
        <v>22.160571999999998</v>
      </c>
      <c r="G462" s="10">
        <v>-100.989418</v>
      </c>
      <c r="H462" s="10" t="str">
        <v>No</v>
      </c>
      <c r="I462" s="10" t="str">
        <v>Social Drinker</v>
      </c>
      <c r="J462" s="10" t="str">
        <v>Public</v>
      </c>
      <c r="K462" s="10" t="str">
        <v>Single</v>
      </c>
      <c r="L462" s="10" t="str">
        <v>Independent</v>
      </c>
      <c r="M462" s="10">
        <v>21</v>
      </c>
      <c r="N462" s="10" t="str">
        <v>Student</v>
      </c>
      <c r="O462" s="10" t="str">
        <v>Medium</v>
      </c>
      <c r="P462" s="10">
        <v>135045</v>
      </c>
      <c r="Q462" s="10" t="str">
        <f>IFERROR(_xlfn.XLOOKUP('Final Table'!$P462,'Raw-restaurant_cuisines'!A:A,'Raw-restaurant_cuisines'!B:B),"not specified")</f>
        <v>not specified</v>
      </c>
      <c r="R462" s="10" t="str">
        <f>_xlfn.XLOOKUP($P462,'Raw-Restauarants'!$A:$A,'Raw-Restauarants'!B:B)</f>
        <v>Restaurante La Gran Via</v>
      </c>
      <c r="S462" s="10" t="str">
        <f>_xlfn.XLOOKUP($P462,'Raw-Restauarants'!$A:$A,'Raw-Restauarants'!$C:$C)</f>
        <v>San Luis Potosi</v>
      </c>
      <c r="T462" s="10" t="str">
        <f>IFERROR(_xlfn.XLOOKUP(P462,'Table for cuisine count'!K:K,'Table for cuisine count'!L:L),"not specified")</f>
        <v>not specified</v>
      </c>
      <c r="U462" s="10" t="str" cm="1">
        <f t="array" ref="U462:Z462">_xlfn.XLOOKUP($P462,'Raw-Restauarants'!$A:$A,'Raw-Restauarants'!$I:$N)</f>
        <v>Wine &amp; Beer</v>
      </c>
      <c r="V462" s="10" t="str">
        <v>No</v>
      </c>
      <c r="W462" s="10" t="str">
        <v>High</v>
      </c>
      <c r="X462" s="10" t="str">
        <v>No</v>
      </c>
      <c r="Y462" s="10" t="str">
        <v>Closed</v>
      </c>
      <c r="Z462" s="10" t="str">
        <v>Yes</v>
      </c>
      <c r="AA462" s="10">
        <v>2</v>
      </c>
      <c r="AB462" s="10">
        <v>2</v>
      </c>
      <c r="AC462" s="10">
        <v>2</v>
      </c>
      <c r="AD462" s="10" t="str" cm="1">
        <f t="array" ref="AD462">_xlfn.IFNA(_xlfn.IFS(AND(AA462=2,AB462=2,AC462=2),W462),"not_highest_rated")</f>
        <v>High</v>
      </c>
      <c r="AE462" s="64">
        <f t="shared" si="10"/>
        <v>2</v>
      </c>
    </row>
    <row r="463" spans="1:31" x14ac:dyDescent="0.25">
      <c r="A463" s="63" t="s">
        <v>75</v>
      </c>
      <c r="B463" s="10">
        <f>VLOOKUP(A463,'Table for cuisine count'!$E$2:$F$139,2)</f>
        <v>1</v>
      </c>
      <c r="C463" s="10" t="str" cm="1">
        <f t="array" ref="C463:O463">_xlfn.XLOOKUP($A463,'Raw-consumers'!$A:$A,'Raw-consumers'!B:N)</f>
        <v>San Luis Potosi</v>
      </c>
      <c r="D463" s="10" t="str">
        <v>San Luis Potosi</v>
      </c>
      <c r="E463" s="10" t="str">
        <v>Mexico</v>
      </c>
      <c r="F463" s="10">
        <v>22.125786000000002</v>
      </c>
      <c r="G463" s="10">
        <v>-100.94370499999999</v>
      </c>
      <c r="H463" s="10" t="str">
        <v>Yes</v>
      </c>
      <c r="I463" s="10" t="str">
        <v>Social Drinker</v>
      </c>
      <c r="J463" s="10" t="str">
        <v>Public</v>
      </c>
      <c r="K463" s="10" t="str">
        <v>Single</v>
      </c>
      <c r="L463" s="10" t="str">
        <v>Independent</v>
      </c>
      <c r="M463" s="10">
        <v>82</v>
      </c>
      <c r="N463" s="10" t="str">
        <v>Student</v>
      </c>
      <c r="O463" s="10" t="str">
        <v>Low</v>
      </c>
      <c r="P463" s="10">
        <v>132854</v>
      </c>
      <c r="Q463" s="10" t="str">
        <f>IFERROR(_xlfn.XLOOKUP('Final Table'!$P463,'Raw-restaurant_cuisines'!A:A,'Raw-restaurant_cuisines'!B:B),"not specified")</f>
        <v>International</v>
      </c>
      <c r="R463" s="10" t="str">
        <f>_xlfn.XLOOKUP($P463,'Raw-Restauarants'!$A:$A,'Raw-Restauarants'!B:B)</f>
        <v>Sirlone</v>
      </c>
      <c r="S463" s="10" t="str">
        <f>_xlfn.XLOOKUP($P463,'Raw-Restauarants'!$A:$A,'Raw-Restauarants'!$C:$C)</f>
        <v>San Luis Potosi</v>
      </c>
      <c r="T463" s="10">
        <f>IFERROR(_xlfn.XLOOKUP(P463,'Table for cuisine count'!K:K,'Table for cuisine count'!L:L),"not specified")</f>
        <v>1</v>
      </c>
      <c r="U463" s="10" t="str" cm="1">
        <f t="array" ref="U463:Z463">_xlfn.XLOOKUP($P463,'Raw-Restauarants'!$A:$A,'Raw-Restauarants'!$I:$N)</f>
        <v>Wine &amp; Beer</v>
      </c>
      <c r="V463" s="10" t="str">
        <v>No</v>
      </c>
      <c r="W463" s="10" t="str">
        <v>Medium</v>
      </c>
      <c r="X463" s="10" t="str">
        <v>No</v>
      </c>
      <c r="Y463" s="10" t="str">
        <v>Closed</v>
      </c>
      <c r="Z463" s="10" t="str">
        <v>Yes</v>
      </c>
      <c r="AA463" s="10">
        <v>1</v>
      </c>
      <c r="AB463" s="10">
        <v>2</v>
      </c>
      <c r="AC463" s="10">
        <v>2</v>
      </c>
      <c r="AD463" s="10" t="str" cm="1">
        <f t="array" ref="AD463">_xlfn.IFNA(_xlfn.IFS(AND(AA463=2,AB463=2,AC463=2),W463),"not_highest_rated")</f>
        <v>not_highest_rated</v>
      </c>
      <c r="AE463" s="64">
        <f t="shared" si="10"/>
        <v>1</v>
      </c>
    </row>
    <row r="464" spans="1:31" x14ac:dyDescent="0.25">
      <c r="A464" s="63" t="s">
        <v>75</v>
      </c>
      <c r="B464" s="10">
        <f>VLOOKUP(A464,'Table for cuisine count'!$E$2:$F$139,2)</f>
        <v>1</v>
      </c>
      <c r="C464" s="10" t="str" cm="1">
        <f t="array" ref="C464:O464">_xlfn.XLOOKUP($A464,'Raw-consumers'!$A:$A,'Raw-consumers'!B:N)</f>
        <v>San Luis Potosi</v>
      </c>
      <c r="D464" s="10" t="str">
        <v>San Luis Potosi</v>
      </c>
      <c r="E464" s="10" t="str">
        <v>Mexico</v>
      </c>
      <c r="F464" s="10">
        <v>22.125786000000002</v>
      </c>
      <c r="G464" s="10">
        <v>-100.94370499999999</v>
      </c>
      <c r="H464" s="10" t="str">
        <v>Yes</v>
      </c>
      <c r="I464" s="10" t="str">
        <v>Social Drinker</v>
      </c>
      <c r="J464" s="10" t="str">
        <v>Public</v>
      </c>
      <c r="K464" s="10" t="str">
        <v>Single</v>
      </c>
      <c r="L464" s="10" t="str">
        <v>Independent</v>
      </c>
      <c r="M464" s="10">
        <v>82</v>
      </c>
      <c r="N464" s="10" t="str">
        <v>Student</v>
      </c>
      <c r="O464" s="10" t="str">
        <v>Low</v>
      </c>
      <c r="P464" s="10">
        <v>132856</v>
      </c>
      <c r="Q464" s="10" t="str">
        <f>IFERROR(_xlfn.XLOOKUP('Final Table'!$P464,'Raw-restaurant_cuisines'!A:A,'Raw-restaurant_cuisines'!B:B),"not specified")</f>
        <v>Italian</v>
      </c>
      <c r="R464" s="10" t="str">
        <f>_xlfn.XLOOKUP($P464,'Raw-Restauarants'!$A:$A,'Raw-Restauarants'!B:B)</f>
        <v>Unicol's Pizza</v>
      </c>
      <c r="S464" s="10" t="str">
        <f>_xlfn.XLOOKUP($P464,'Raw-Restauarants'!$A:$A,'Raw-Restauarants'!$C:$C)</f>
        <v>San Luis Potosi</v>
      </c>
      <c r="T464" s="10">
        <f>IFERROR(_xlfn.XLOOKUP(P464,'Table for cuisine count'!K:K,'Table for cuisine count'!L:L),"not specified")</f>
        <v>1</v>
      </c>
      <c r="U464" s="10" t="str" cm="1">
        <f t="array" ref="U464:Z464">_xlfn.XLOOKUP($P464,'Raw-Restauarants'!$A:$A,'Raw-Restauarants'!$I:$N)</f>
        <v>Wine &amp; Beer</v>
      </c>
      <c r="V464" s="10" t="str">
        <v>No</v>
      </c>
      <c r="W464" s="10" t="str">
        <v>Low</v>
      </c>
      <c r="X464" s="10" t="str">
        <v>No</v>
      </c>
      <c r="Y464" s="10" t="str">
        <v>Closed</v>
      </c>
      <c r="Z464" s="10" t="str">
        <v>None</v>
      </c>
      <c r="AA464" s="10">
        <v>0</v>
      </c>
      <c r="AB464" s="10">
        <v>1</v>
      </c>
      <c r="AC464" s="10">
        <v>1</v>
      </c>
      <c r="AD464" s="10" t="str" cm="1">
        <f t="array" ref="AD464">_xlfn.IFNA(_xlfn.IFS(AND(AA464=2,AB464=2,AC464=2),W464),"not_highest_rated")</f>
        <v>not_highest_rated</v>
      </c>
      <c r="AE464" s="64">
        <f t="shared" si="10"/>
        <v>1</v>
      </c>
    </row>
    <row r="465" spans="1:31" x14ac:dyDescent="0.25">
      <c r="A465" s="63" t="s">
        <v>75</v>
      </c>
      <c r="B465" s="10">
        <f>VLOOKUP(A465,'Table for cuisine count'!$E$2:$F$139,2)</f>
        <v>1</v>
      </c>
      <c r="C465" s="10" t="str" cm="1">
        <f t="array" ref="C465:O465">_xlfn.XLOOKUP($A465,'Raw-consumers'!$A:$A,'Raw-consumers'!B:N)</f>
        <v>San Luis Potosi</v>
      </c>
      <c r="D465" s="10" t="str">
        <v>San Luis Potosi</v>
      </c>
      <c r="E465" s="10" t="str">
        <v>Mexico</v>
      </c>
      <c r="F465" s="10">
        <v>22.125786000000002</v>
      </c>
      <c r="G465" s="10">
        <v>-100.94370499999999</v>
      </c>
      <c r="H465" s="10" t="str">
        <v>Yes</v>
      </c>
      <c r="I465" s="10" t="str">
        <v>Social Drinker</v>
      </c>
      <c r="J465" s="10" t="str">
        <v>Public</v>
      </c>
      <c r="K465" s="10" t="str">
        <v>Single</v>
      </c>
      <c r="L465" s="10" t="str">
        <v>Independent</v>
      </c>
      <c r="M465" s="10">
        <v>82</v>
      </c>
      <c r="N465" s="10" t="str">
        <v>Student</v>
      </c>
      <c r="O465" s="10" t="str">
        <v>Low</v>
      </c>
      <c r="P465" s="10">
        <v>132858</v>
      </c>
      <c r="Q465" s="10" t="str">
        <f>IFERROR(_xlfn.XLOOKUP('Final Table'!$P465,'Raw-restaurant_cuisines'!A:A,'Raw-restaurant_cuisines'!B:B),"not specified")</f>
        <v>Burgers</v>
      </c>
      <c r="R465" s="10" t="str">
        <f>_xlfn.XLOOKUP($P465,'Raw-Restauarants'!$A:$A,'Raw-Restauarants'!B:B)</f>
        <v>Hamburguesas Valle Dorado</v>
      </c>
      <c r="S465" s="10" t="str">
        <f>_xlfn.XLOOKUP($P465,'Raw-Restauarants'!$A:$A,'Raw-Restauarants'!$C:$C)</f>
        <v>San Luis Potosi</v>
      </c>
      <c r="T465" s="10">
        <f>IFERROR(_xlfn.XLOOKUP(P465,'Table for cuisine count'!K:K,'Table for cuisine count'!L:L),"not specified")</f>
        <v>1</v>
      </c>
      <c r="U465" s="10" t="str" cm="1">
        <f t="array" ref="U465:Z465">_xlfn.XLOOKUP($P465,'Raw-Restauarants'!$A:$A,'Raw-Restauarants'!$I:$N)</f>
        <v>None</v>
      </c>
      <c r="V465" s="10" t="str">
        <v>No</v>
      </c>
      <c r="W465" s="10" t="str">
        <v>Low</v>
      </c>
      <c r="X465" s="10" t="str">
        <v>No</v>
      </c>
      <c r="Y465" s="10" t="str">
        <v>Closed</v>
      </c>
      <c r="Z465" s="10" t="str">
        <v>None</v>
      </c>
      <c r="AA465" s="10">
        <v>0</v>
      </c>
      <c r="AB465" s="10">
        <v>2</v>
      </c>
      <c r="AC465" s="10">
        <v>1</v>
      </c>
      <c r="AD465" s="10" t="str" cm="1">
        <f t="array" ref="AD465">_xlfn.IFNA(_xlfn.IFS(AND(AA465=2,AB465=2,AC465=2),W465),"not_highest_rated")</f>
        <v>not_highest_rated</v>
      </c>
      <c r="AE465" s="64">
        <f t="shared" si="10"/>
        <v>1</v>
      </c>
    </row>
    <row r="466" spans="1:31" x14ac:dyDescent="0.25">
      <c r="A466" s="63" t="s">
        <v>75</v>
      </c>
      <c r="B466" s="10">
        <f>VLOOKUP(A466,'Table for cuisine count'!$E$2:$F$139,2)</f>
        <v>1</v>
      </c>
      <c r="C466" s="10" t="str" cm="1">
        <f t="array" ref="C466:O466">_xlfn.XLOOKUP($A466,'Raw-consumers'!$A:$A,'Raw-consumers'!B:N)</f>
        <v>San Luis Potosi</v>
      </c>
      <c r="D466" s="10" t="str">
        <v>San Luis Potosi</v>
      </c>
      <c r="E466" s="10" t="str">
        <v>Mexico</v>
      </c>
      <c r="F466" s="10">
        <v>22.125786000000002</v>
      </c>
      <c r="G466" s="10">
        <v>-100.94370499999999</v>
      </c>
      <c r="H466" s="10" t="str">
        <v>Yes</v>
      </c>
      <c r="I466" s="10" t="str">
        <v>Social Drinker</v>
      </c>
      <c r="J466" s="10" t="str">
        <v>Public</v>
      </c>
      <c r="K466" s="10" t="str">
        <v>Single</v>
      </c>
      <c r="L466" s="10" t="str">
        <v>Independent</v>
      </c>
      <c r="M466" s="10">
        <v>82</v>
      </c>
      <c r="N466" s="10" t="str">
        <v>Student</v>
      </c>
      <c r="O466" s="10" t="str">
        <v>Low</v>
      </c>
      <c r="P466" s="10">
        <v>132861</v>
      </c>
      <c r="Q466" s="10" t="str">
        <f>IFERROR(_xlfn.XLOOKUP('Final Table'!$P466,'Raw-restaurant_cuisines'!A:A,'Raw-restaurant_cuisines'!B:B),"not specified")</f>
        <v>Burgers</v>
      </c>
      <c r="R466" s="10" t="str">
        <f>_xlfn.XLOOKUP($P466,'Raw-Restauarants'!$A:$A,'Raw-Restauarants'!B:B)</f>
        <v>Carl's Jr</v>
      </c>
      <c r="S466" s="10" t="str">
        <f>_xlfn.XLOOKUP($P466,'Raw-Restauarants'!$A:$A,'Raw-Restauarants'!$C:$C)</f>
        <v>San Luis Potosi</v>
      </c>
      <c r="T466" s="10">
        <f>IFERROR(_xlfn.XLOOKUP(P466,'Table for cuisine count'!K:K,'Table for cuisine count'!L:L),"not specified")</f>
        <v>1</v>
      </c>
      <c r="U466" s="10" t="str" cm="1">
        <f t="array" ref="U466:Z466">_xlfn.XLOOKUP($P466,'Raw-Restauarants'!$A:$A,'Raw-Restauarants'!$I:$N)</f>
        <v>None</v>
      </c>
      <c r="V466" s="10" t="str">
        <v>No</v>
      </c>
      <c r="W466" s="10" t="str">
        <v>Medium</v>
      </c>
      <c r="X466" s="10" t="str">
        <v>Yes</v>
      </c>
      <c r="Y466" s="10" t="str">
        <v>Closed</v>
      </c>
      <c r="Z466" s="10" t="str">
        <v>Yes</v>
      </c>
      <c r="AA466" s="10">
        <v>1</v>
      </c>
      <c r="AB466" s="10">
        <v>1</v>
      </c>
      <c r="AC466" s="10">
        <v>2</v>
      </c>
      <c r="AD466" s="10" t="str" cm="1">
        <f t="array" ref="AD466">_xlfn.IFNA(_xlfn.IFS(AND(AA466=2,AB466=2,AC466=2),W466),"not_highest_rated")</f>
        <v>not_highest_rated</v>
      </c>
      <c r="AE466" s="64">
        <f t="shared" si="10"/>
        <v>1</v>
      </c>
    </row>
    <row r="467" spans="1:31" x14ac:dyDescent="0.25">
      <c r="A467" s="63" t="s">
        <v>75</v>
      </c>
      <c r="B467" s="10">
        <f>VLOOKUP(A467,'Table for cuisine count'!$E$2:$F$139,2)</f>
        <v>1</v>
      </c>
      <c r="C467" s="10" t="str" cm="1">
        <f t="array" ref="C467:O467">_xlfn.XLOOKUP($A467,'Raw-consumers'!$A:$A,'Raw-consumers'!B:N)</f>
        <v>San Luis Potosi</v>
      </c>
      <c r="D467" s="10" t="str">
        <v>San Luis Potosi</v>
      </c>
      <c r="E467" s="10" t="str">
        <v>Mexico</v>
      </c>
      <c r="F467" s="10">
        <v>22.125786000000002</v>
      </c>
      <c r="G467" s="10">
        <v>-100.94370499999999</v>
      </c>
      <c r="H467" s="10" t="str">
        <v>Yes</v>
      </c>
      <c r="I467" s="10" t="str">
        <v>Social Drinker</v>
      </c>
      <c r="J467" s="10" t="str">
        <v>Public</v>
      </c>
      <c r="K467" s="10" t="str">
        <v>Single</v>
      </c>
      <c r="L467" s="10" t="str">
        <v>Independent</v>
      </c>
      <c r="M467" s="10">
        <v>82</v>
      </c>
      <c r="N467" s="10" t="str">
        <v>Student</v>
      </c>
      <c r="O467" s="10" t="str">
        <v>Low</v>
      </c>
      <c r="P467" s="10">
        <v>132862</v>
      </c>
      <c r="Q467" s="10" t="str">
        <f>IFERROR(_xlfn.XLOOKUP('Final Table'!$P467,'Raw-restaurant_cuisines'!A:A,'Raw-restaurant_cuisines'!B:B),"not specified")</f>
        <v>International</v>
      </c>
      <c r="R467" s="10" t="str">
        <f>_xlfn.XLOOKUP($P467,'Raw-Restauarants'!$A:$A,'Raw-Restauarants'!B:B)</f>
        <v>La Posada Del Virrey</v>
      </c>
      <c r="S467" s="10" t="str">
        <f>_xlfn.XLOOKUP($P467,'Raw-Restauarants'!$A:$A,'Raw-Restauarants'!$C:$C)</f>
        <v>San Luis Potosi</v>
      </c>
      <c r="T467" s="10">
        <f>IFERROR(_xlfn.XLOOKUP(P467,'Table for cuisine count'!K:K,'Table for cuisine count'!L:L),"not specified")</f>
        <v>1</v>
      </c>
      <c r="U467" s="10" t="str" cm="1">
        <f t="array" ref="U467:Z467">_xlfn.XLOOKUP($P467,'Raw-Restauarants'!$A:$A,'Raw-Restauarants'!$I:$N)</f>
        <v>Wine &amp; Beer</v>
      </c>
      <c r="V467" s="10" t="str">
        <v>No</v>
      </c>
      <c r="W467" s="10" t="str">
        <v>High</v>
      </c>
      <c r="X467" s="10" t="str">
        <v>No</v>
      </c>
      <c r="Y467" s="10" t="str">
        <v>Closed</v>
      </c>
      <c r="Z467" s="10" t="str">
        <v>Valet</v>
      </c>
      <c r="AA467" s="10">
        <v>2</v>
      </c>
      <c r="AB467" s="10">
        <v>2</v>
      </c>
      <c r="AC467" s="10">
        <v>2</v>
      </c>
      <c r="AD467" s="10" t="str" cm="1">
        <f t="array" ref="AD467">_xlfn.IFNA(_xlfn.IFS(AND(AA467=2,AB467=2,AC467=2),W467),"not_highest_rated")</f>
        <v>High</v>
      </c>
      <c r="AE467" s="64">
        <f t="shared" si="10"/>
        <v>1</v>
      </c>
    </row>
    <row r="468" spans="1:31" x14ac:dyDescent="0.25">
      <c r="A468" s="63" t="s">
        <v>110</v>
      </c>
      <c r="B468" s="10">
        <f>VLOOKUP(A468,'Table for cuisine count'!$E$2:$F$139,2)</f>
        <v>1</v>
      </c>
      <c r="C468" s="10" t="str" cm="1">
        <f t="array" ref="C468:O468">_xlfn.XLOOKUP($A468,'Raw-consumers'!$A:$A,'Raw-consumers'!B:N)</f>
        <v>San Luis Potosi</v>
      </c>
      <c r="D468" s="10" t="str">
        <v>San Luis Potosi</v>
      </c>
      <c r="E468" s="10" t="str">
        <v>Mexico</v>
      </c>
      <c r="F468" s="10">
        <v>22.154339</v>
      </c>
      <c r="G468" s="10">
        <v>-100.975342</v>
      </c>
      <c r="H468" s="10" t="str">
        <v>No</v>
      </c>
      <c r="I468" s="10" t="str">
        <v>Abstemious</v>
      </c>
      <c r="J468" s="10" t="str">
        <v>Car</v>
      </c>
      <c r="K468" s="10" t="str">
        <v>Single</v>
      </c>
      <c r="L468" s="10" t="str">
        <v>Independent</v>
      </c>
      <c r="M468" s="10">
        <v>82</v>
      </c>
      <c r="N468" s="10" t="str">
        <v>Student</v>
      </c>
      <c r="O468" s="10" t="str">
        <v>High</v>
      </c>
      <c r="P468" s="10">
        <v>132862</v>
      </c>
      <c r="Q468" s="10" t="str">
        <f>IFERROR(_xlfn.XLOOKUP('Final Table'!$P468,'Raw-restaurant_cuisines'!A:A,'Raw-restaurant_cuisines'!B:B),"not specified")</f>
        <v>International</v>
      </c>
      <c r="R468" s="10" t="str">
        <f>_xlfn.XLOOKUP($P468,'Raw-Restauarants'!$A:$A,'Raw-Restauarants'!B:B)</f>
        <v>La Posada Del Virrey</v>
      </c>
      <c r="S468" s="10" t="str">
        <f>_xlfn.XLOOKUP($P468,'Raw-Restauarants'!$A:$A,'Raw-Restauarants'!$C:$C)</f>
        <v>San Luis Potosi</v>
      </c>
      <c r="T468" s="10">
        <f>IFERROR(_xlfn.XLOOKUP(P468,'Table for cuisine count'!K:K,'Table for cuisine count'!L:L),"not specified")</f>
        <v>1</v>
      </c>
      <c r="U468" s="10" t="str" cm="1">
        <f t="array" ref="U468:Z468">_xlfn.XLOOKUP($P468,'Raw-Restauarants'!$A:$A,'Raw-Restauarants'!$I:$N)</f>
        <v>Wine &amp; Beer</v>
      </c>
      <c r="V468" s="10" t="str">
        <v>No</v>
      </c>
      <c r="W468" s="10" t="str">
        <v>High</v>
      </c>
      <c r="X468" s="10" t="str">
        <v>No</v>
      </c>
      <c r="Y468" s="10" t="str">
        <v>Closed</v>
      </c>
      <c r="Z468" s="10" t="str">
        <v>Valet</v>
      </c>
      <c r="AA468" s="10">
        <v>2</v>
      </c>
      <c r="AB468" s="10">
        <v>2</v>
      </c>
      <c r="AC468" s="10">
        <v>2</v>
      </c>
      <c r="AD468" s="10" t="str" cm="1">
        <f t="array" ref="AD468">_xlfn.IFNA(_xlfn.IFS(AND(AA468=2,AB468=2,AC468=2),W468),"not_highest_rated")</f>
        <v>High</v>
      </c>
      <c r="AE468" s="64">
        <f t="shared" si="10"/>
        <v>3</v>
      </c>
    </row>
    <row r="469" spans="1:31" x14ac:dyDescent="0.25">
      <c r="A469" s="63" t="s">
        <v>110</v>
      </c>
      <c r="B469" s="10">
        <f>VLOOKUP(A469,'Table for cuisine count'!$E$2:$F$139,2)</f>
        <v>1</v>
      </c>
      <c r="C469" s="10" t="str" cm="1">
        <f t="array" ref="C469:O469">_xlfn.XLOOKUP($A469,'Raw-consumers'!$A:$A,'Raw-consumers'!B:N)</f>
        <v>San Luis Potosi</v>
      </c>
      <c r="D469" s="10" t="str">
        <v>San Luis Potosi</v>
      </c>
      <c r="E469" s="10" t="str">
        <v>Mexico</v>
      </c>
      <c r="F469" s="10">
        <v>22.154339</v>
      </c>
      <c r="G469" s="10">
        <v>-100.975342</v>
      </c>
      <c r="H469" s="10" t="str">
        <v>No</v>
      </c>
      <c r="I469" s="10" t="str">
        <v>Abstemious</v>
      </c>
      <c r="J469" s="10" t="str">
        <v>Car</v>
      </c>
      <c r="K469" s="10" t="str">
        <v>Single</v>
      </c>
      <c r="L469" s="10" t="str">
        <v>Independent</v>
      </c>
      <c r="M469" s="10">
        <v>82</v>
      </c>
      <c r="N469" s="10" t="str">
        <v>Student</v>
      </c>
      <c r="O469" s="10" t="str">
        <v>High</v>
      </c>
      <c r="P469" s="10">
        <v>135063</v>
      </c>
      <c r="Q469" s="10" t="str">
        <f>IFERROR(_xlfn.XLOOKUP('Final Table'!$P469,'Raw-restaurant_cuisines'!A:A,'Raw-restaurant_cuisines'!B:B),"not specified")</f>
        <v>not specified</v>
      </c>
      <c r="R469" s="10" t="str">
        <f>_xlfn.XLOOKUP($P469,'Raw-Restauarants'!$A:$A,'Raw-Restauarants'!B:B)</f>
        <v>Restaurante Alhondiga</v>
      </c>
      <c r="S469" s="10" t="str">
        <f>_xlfn.XLOOKUP($P469,'Raw-Restauarants'!$A:$A,'Raw-Restauarants'!$C:$C)</f>
        <v>San Luis Potosi</v>
      </c>
      <c r="T469" s="10" t="str">
        <f>IFERROR(_xlfn.XLOOKUP(P469,'Table for cuisine count'!K:K,'Table for cuisine count'!L:L),"not specified")</f>
        <v>not specified</v>
      </c>
      <c r="U469" s="10" t="str" cm="1">
        <f t="array" ref="U469:Z469">_xlfn.XLOOKUP($P469,'Raw-Restauarants'!$A:$A,'Raw-Restauarants'!$I:$N)</f>
        <v>None</v>
      </c>
      <c r="V469" s="10" t="str">
        <v>No</v>
      </c>
      <c r="W469" s="10" t="str">
        <v>Medium</v>
      </c>
      <c r="X469" s="10" t="str">
        <v>No</v>
      </c>
      <c r="Y469" s="10" t="str">
        <v>Closed</v>
      </c>
      <c r="Z469" s="10" t="str">
        <v>None</v>
      </c>
      <c r="AA469" s="10">
        <v>2</v>
      </c>
      <c r="AB469" s="10">
        <v>1</v>
      </c>
      <c r="AC469" s="10">
        <v>2</v>
      </c>
      <c r="AD469" s="10" t="str" cm="1">
        <f t="array" ref="AD469">_xlfn.IFNA(_xlfn.IFS(AND(AA469=2,AB469=2,AC469=2),W469),"not_highest_rated")</f>
        <v>not_highest_rated</v>
      </c>
      <c r="AE469" s="64">
        <f t="shared" si="10"/>
        <v>3</v>
      </c>
    </row>
    <row r="470" spans="1:31" x14ac:dyDescent="0.25">
      <c r="A470" s="63" t="s">
        <v>110</v>
      </c>
      <c r="B470" s="10">
        <f>VLOOKUP(A470,'Table for cuisine count'!$E$2:$F$139,2)</f>
        <v>1</v>
      </c>
      <c r="C470" s="10" t="str" cm="1">
        <f t="array" ref="C470:O470">_xlfn.XLOOKUP($A470,'Raw-consumers'!$A:$A,'Raw-consumers'!B:N)</f>
        <v>San Luis Potosi</v>
      </c>
      <c r="D470" s="10" t="str">
        <v>San Luis Potosi</v>
      </c>
      <c r="E470" s="10" t="str">
        <v>Mexico</v>
      </c>
      <c r="F470" s="10">
        <v>22.154339</v>
      </c>
      <c r="G470" s="10">
        <v>-100.975342</v>
      </c>
      <c r="H470" s="10" t="str">
        <v>No</v>
      </c>
      <c r="I470" s="10" t="str">
        <v>Abstemious</v>
      </c>
      <c r="J470" s="10" t="str">
        <v>Car</v>
      </c>
      <c r="K470" s="10" t="str">
        <v>Single</v>
      </c>
      <c r="L470" s="10" t="str">
        <v>Independent</v>
      </c>
      <c r="M470" s="10">
        <v>82</v>
      </c>
      <c r="N470" s="10" t="str">
        <v>Student</v>
      </c>
      <c r="O470" s="10" t="str">
        <v>High</v>
      </c>
      <c r="P470" s="10">
        <v>135052</v>
      </c>
      <c r="Q470" s="10" t="str">
        <f>IFERROR(_xlfn.XLOOKUP('Final Table'!$P470,'Raw-restaurant_cuisines'!A:A,'Raw-restaurant_cuisines'!B:B),"not specified")</f>
        <v>Bar</v>
      </c>
      <c r="R470" s="10" t="str">
        <f>_xlfn.XLOOKUP($P470,'Raw-Restauarants'!$A:$A,'Raw-Restauarants'!B:B)</f>
        <v>La Cantina Restaurante</v>
      </c>
      <c r="S470" s="10" t="str">
        <f>_xlfn.XLOOKUP($P470,'Raw-Restauarants'!$A:$A,'Raw-Restauarants'!$C:$C)</f>
        <v>San Luis Potosi</v>
      </c>
      <c r="T470" s="10">
        <f>IFERROR(_xlfn.XLOOKUP(P470,'Table for cuisine count'!K:K,'Table for cuisine count'!L:L),"not specified")</f>
        <v>2</v>
      </c>
      <c r="U470" s="10" t="str" cm="1">
        <f t="array" ref="U470:Z470">_xlfn.XLOOKUP($P470,'Raw-Restauarants'!$A:$A,'Raw-Restauarants'!$I:$N)</f>
        <v>Full Bar</v>
      </c>
      <c r="V470" s="10" t="str">
        <v>No</v>
      </c>
      <c r="W470" s="10" t="str">
        <v>High</v>
      </c>
      <c r="X470" s="10" t="str">
        <v>No</v>
      </c>
      <c r="Y470" s="10" t="str">
        <v>Closed</v>
      </c>
      <c r="Z470" s="10" t="str">
        <v>None</v>
      </c>
      <c r="AA470" s="10">
        <v>2</v>
      </c>
      <c r="AB470" s="10">
        <v>2</v>
      </c>
      <c r="AC470" s="10">
        <v>2</v>
      </c>
      <c r="AD470" s="10" t="str" cm="1">
        <f t="array" ref="AD470">_xlfn.IFNA(_xlfn.IFS(AND(AA470=2,AB470=2,AC470=2),W470),"not_highest_rated")</f>
        <v>High</v>
      </c>
      <c r="AE470" s="64">
        <f t="shared" si="10"/>
        <v>3</v>
      </c>
    </row>
    <row r="471" spans="1:31" x14ac:dyDescent="0.25">
      <c r="A471" s="63" t="s">
        <v>110</v>
      </c>
      <c r="B471" s="10">
        <f>VLOOKUP(A471,'Table for cuisine count'!$E$2:$F$139,2)</f>
        <v>1</v>
      </c>
      <c r="C471" s="10" t="str" cm="1">
        <f t="array" ref="C471:O471">_xlfn.XLOOKUP($A471,'Raw-consumers'!$A:$A,'Raw-consumers'!B:N)</f>
        <v>San Luis Potosi</v>
      </c>
      <c r="D471" s="10" t="str">
        <v>San Luis Potosi</v>
      </c>
      <c r="E471" s="10" t="str">
        <v>Mexico</v>
      </c>
      <c r="F471" s="10">
        <v>22.154339</v>
      </c>
      <c r="G471" s="10">
        <v>-100.975342</v>
      </c>
      <c r="H471" s="10" t="str">
        <v>No</v>
      </c>
      <c r="I471" s="10" t="str">
        <v>Abstemious</v>
      </c>
      <c r="J471" s="10" t="str">
        <v>Car</v>
      </c>
      <c r="K471" s="10" t="str">
        <v>Single</v>
      </c>
      <c r="L471" s="10" t="str">
        <v>Independent</v>
      </c>
      <c r="M471" s="10">
        <v>82</v>
      </c>
      <c r="N471" s="10" t="str">
        <v>Student</v>
      </c>
      <c r="O471" s="10" t="str">
        <v>High</v>
      </c>
      <c r="P471" s="10">
        <v>135060</v>
      </c>
      <c r="Q471" s="10" t="str">
        <f>IFERROR(_xlfn.XLOOKUP('Final Table'!$P471,'Raw-restaurant_cuisines'!A:A,'Raw-restaurant_cuisines'!B:B),"not specified")</f>
        <v>Seafood</v>
      </c>
      <c r="R471" s="10" t="str">
        <f>_xlfn.XLOOKUP($P471,'Raw-Restauarants'!$A:$A,'Raw-Restauarants'!B:B)</f>
        <v>Restaurante Marisco Sam</v>
      </c>
      <c r="S471" s="10" t="str">
        <f>_xlfn.XLOOKUP($P471,'Raw-Restauarants'!$A:$A,'Raw-Restauarants'!$C:$C)</f>
        <v>San Luis Potosi</v>
      </c>
      <c r="T471" s="10">
        <f>IFERROR(_xlfn.XLOOKUP(P471,'Table for cuisine count'!K:K,'Table for cuisine count'!L:L),"not specified")</f>
        <v>1</v>
      </c>
      <c r="U471" s="10" t="str" cm="1">
        <f t="array" ref="U471:Z471">_xlfn.XLOOKUP($P471,'Raw-Restauarants'!$A:$A,'Raw-Restauarants'!$I:$N)</f>
        <v>None</v>
      </c>
      <c r="V471" s="10" t="str">
        <v>No</v>
      </c>
      <c r="W471" s="10" t="str">
        <v>Medium</v>
      </c>
      <c r="X471" s="10" t="str">
        <v>No</v>
      </c>
      <c r="Y471" s="10" t="str">
        <v>Closed</v>
      </c>
      <c r="Z471" s="10" t="str">
        <v>None</v>
      </c>
      <c r="AA471" s="10">
        <v>1</v>
      </c>
      <c r="AB471" s="10">
        <v>2</v>
      </c>
      <c r="AC471" s="10">
        <v>2</v>
      </c>
      <c r="AD471" s="10" t="str" cm="1">
        <f t="array" ref="AD471">_xlfn.IFNA(_xlfn.IFS(AND(AA471=2,AB471=2,AC471=2),W471),"not_highest_rated")</f>
        <v>not_highest_rated</v>
      </c>
      <c r="AE471" s="64">
        <f t="shared" si="10"/>
        <v>3</v>
      </c>
    </row>
    <row r="472" spans="1:31" x14ac:dyDescent="0.25">
      <c r="A472" s="63" t="s">
        <v>110</v>
      </c>
      <c r="B472" s="10">
        <f>VLOOKUP(A472,'Table for cuisine count'!$E$2:$F$139,2)</f>
        <v>1</v>
      </c>
      <c r="C472" s="10" t="str" cm="1">
        <f t="array" ref="C472:O472">_xlfn.XLOOKUP($A472,'Raw-consumers'!$A:$A,'Raw-consumers'!B:N)</f>
        <v>San Luis Potosi</v>
      </c>
      <c r="D472" s="10" t="str">
        <v>San Luis Potosi</v>
      </c>
      <c r="E472" s="10" t="str">
        <v>Mexico</v>
      </c>
      <c r="F472" s="10">
        <v>22.154339</v>
      </c>
      <c r="G472" s="10">
        <v>-100.975342</v>
      </c>
      <c r="H472" s="10" t="str">
        <v>No</v>
      </c>
      <c r="I472" s="10" t="str">
        <v>Abstemious</v>
      </c>
      <c r="J472" s="10" t="str">
        <v>Car</v>
      </c>
      <c r="K472" s="10" t="str">
        <v>Single</v>
      </c>
      <c r="L472" s="10" t="str">
        <v>Independent</v>
      </c>
      <c r="M472" s="10">
        <v>82</v>
      </c>
      <c r="N472" s="10" t="str">
        <v>Student</v>
      </c>
      <c r="O472" s="10" t="str">
        <v>High</v>
      </c>
      <c r="P472" s="10">
        <v>135042</v>
      </c>
      <c r="Q472" s="10" t="str">
        <f>IFERROR(_xlfn.XLOOKUP('Final Table'!$P472,'Raw-restaurant_cuisines'!A:A,'Raw-restaurant_cuisines'!B:B),"not specified")</f>
        <v>Chinese</v>
      </c>
      <c r="R472" s="10" t="str">
        <f>_xlfn.XLOOKUP($P472,'Raw-Restauarants'!$A:$A,'Raw-Restauarants'!B:B)</f>
        <v>Restaurant Oriental Express</v>
      </c>
      <c r="S472" s="10" t="str">
        <f>_xlfn.XLOOKUP($P472,'Raw-Restauarants'!$A:$A,'Raw-Restauarants'!$C:$C)</f>
        <v>San Luis Potosi</v>
      </c>
      <c r="T472" s="10">
        <f>IFERROR(_xlfn.XLOOKUP(P472,'Table for cuisine count'!K:K,'Table for cuisine count'!L:L),"not specified")</f>
        <v>1</v>
      </c>
      <c r="U472" s="10" t="str" cm="1">
        <f t="array" ref="U472:Z472">_xlfn.XLOOKUP($P472,'Raw-Restauarants'!$A:$A,'Raw-Restauarants'!$I:$N)</f>
        <v>None</v>
      </c>
      <c r="V472" s="10" t="str">
        <v>No</v>
      </c>
      <c r="W472" s="10" t="str">
        <v>Medium</v>
      </c>
      <c r="X472" s="10" t="str">
        <v>No</v>
      </c>
      <c r="Y472" s="10" t="str">
        <v>Closed</v>
      </c>
      <c r="Z472" s="10" t="str">
        <v>None</v>
      </c>
      <c r="AA472" s="10">
        <v>2</v>
      </c>
      <c r="AB472" s="10">
        <v>2</v>
      </c>
      <c r="AC472" s="10">
        <v>2</v>
      </c>
      <c r="AD472" s="10" t="str" cm="1">
        <f t="array" ref="AD472">_xlfn.IFNA(_xlfn.IFS(AND(AA472=2,AB472=2,AC472=2),W472),"not_highest_rated")</f>
        <v>Medium</v>
      </c>
      <c r="AE472" s="64">
        <f t="shared" si="10"/>
        <v>3</v>
      </c>
    </row>
    <row r="473" spans="1:31" x14ac:dyDescent="0.25">
      <c r="A473" s="63" t="s">
        <v>110</v>
      </c>
      <c r="B473" s="10">
        <f>VLOOKUP(A473,'Table for cuisine count'!$E$2:$F$139,2)</f>
        <v>1</v>
      </c>
      <c r="C473" s="10" t="str" cm="1">
        <f t="array" ref="C473:O473">_xlfn.XLOOKUP($A473,'Raw-consumers'!$A:$A,'Raw-consumers'!B:N)</f>
        <v>San Luis Potosi</v>
      </c>
      <c r="D473" s="10" t="str">
        <v>San Luis Potosi</v>
      </c>
      <c r="E473" s="10" t="str">
        <v>Mexico</v>
      </c>
      <c r="F473" s="10">
        <v>22.154339</v>
      </c>
      <c r="G473" s="10">
        <v>-100.975342</v>
      </c>
      <c r="H473" s="10" t="str">
        <v>No</v>
      </c>
      <c r="I473" s="10" t="str">
        <v>Abstemious</v>
      </c>
      <c r="J473" s="10" t="str">
        <v>Car</v>
      </c>
      <c r="K473" s="10" t="str">
        <v>Single</v>
      </c>
      <c r="L473" s="10" t="str">
        <v>Independent</v>
      </c>
      <c r="M473" s="10">
        <v>82</v>
      </c>
      <c r="N473" s="10" t="str">
        <v>Student</v>
      </c>
      <c r="O473" s="10" t="str">
        <v>High</v>
      </c>
      <c r="P473" s="10">
        <v>132825</v>
      </c>
      <c r="Q473" s="10" t="str">
        <f>IFERROR(_xlfn.XLOOKUP('Final Table'!$P473,'Raw-restaurant_cuisines'!A:A,'Raw-restaurant_cuisines'!B:B),"not specified")</f>
        <v>Mexican</v>
      </c>
      <c r="R473" s="10" t="str">
        <f>_xlfn.XLOOKUP($P473,'Raw-Restauarants'!$A:$A,'Raw-Restauarants'!B:B)</f>
        <v>Puesto De Tacos</v>
      </c>
      <c r="S473" s="10" t="str">
        <f>_xlfn.XLOOKUP($P473,'Raw-Restauarants'!$A:$A,'Raw-Restauarants'!$C:$C)</f>
        <v>San Luis Potosi</v>
      </c>
      <c r="T473" s="10">
        <f>IFERROR(_xlfn.XLOOKUP(P473,'Table for cuisine count'!K:K,'Table for cuisine count'!L:L),"not specified")</f>
        <v>1</v>
      </c>
      <c r="U473" s="10" t="str" cm="1">
        <f t="array" ref="U473:Z473">_xlfn.XLOOKUP($P473,'Raw-Restauarants'!$A:$A,'Raw-Restauarants'!$I:$N)</f>
        <v>None</v>
      </c>
      <c r="V473" s="10" t="str">
        <v>No</v>
      </c>
      <c r="W473" s="10" t="str">
        <v>Low</v>
      </c>
      <c r="X473" s="10" t="str">
        <v>No</v>
      </c>
      <c r="Y473" s="10" t="str">
        <v>Open</v>
      </c>
      <c r="Z473" s="10" t="str">
        <v>None</v>
      </c>
      <c r="AA473" s="10">
        <v>2</v>
      </c>
      <c r="AB473" s="10">
        <v>2</v>
      </c>
      <c r="AC473" s="10">
        <v>2</v>
      </c>
      <c r="AD473" s="10" t="str" cm="1">
        <f t="array" ref="AD473">_xlfn.IFNA(_xlfn.IFS(AND(AA473=2,AB473=2,AC473=2),W473),"not_highest_rated")</f>
        <v>Low</v>
      </c>
      <c r="AE473" s="64">
        <f t="shared" si="10"/>
        <v>3</v>
      </c>
    </row>
    <row r="474" spans="1:31" x14ac:dyDescent="0.25">
      <c r="A474" s="63" t="s">
        <v>110</v>
      </c>
      <c r="B474" s="10">
        <f>VLOOKUP(A474,'Table for cuisine count'!$E$2:$F$139,2)</f>
        <v>1</v>
      </c>
      <c r="C474" s="10" t="str" cm="1">
        <f t="array" ref="C474:O474">_xlfn.XLOOKUP($A474,'Raw-consumers'!$A:$A,'Raw-consumers'!B:N)</f>
        <v>San Luis Potosi</v>
      </c>
      <c r="D474" s="10" t="str">
        <v>San Luis Potosi</v>
      </c>
      <c r="E474" s="10" t="str">
        <v>Mexico</v>
      </c>
      <c r="F474" s="10">
        <v>22.154339</v>
      </c>
      <c r="G474" s="10">
        <v>-100.975342</v>
      </c>
      <c r="H474" s="10" t="str">
        <v>No</v>
      </c>
      <c r="I474" s="10" t="str">
        <v>Abstemious</v>
      </c>
      <c r="J474" s="10" t="str">
        <v>Car</v>
      </c>
      <c r="K474" s="10" t="str">
        <v>Single</v>
      </c>
      <c r="L474" s="10" t="str">
        <v>Independent</v>
      </c>
      <c r="M474" s="10">
        <v>82</v>
      </c>
      <c r="N474" s="10" t="str">
        <v>Student</v>
      </c>
      <c r="O474" s="10" t="str">
        <v>High</v>
      </c>
      <c r="P474" s="10">
        <v>132856</v>
      </c>
      <c r="Q474" s="10" t="str">
        <f>IFERROR(_xlfn.XLOOKUP('Final Table'!$P474,'Raw-restaurant_cuisines'!A:A,'Raw-restaurant_cuisines'!B:B),"not specified")</f>
        <v>Italian</v>
      </c>
      <c r="R474" s="10" t="str">
        <f>_xlfn.XLOOKUP($P474,'Raw-Restauarants'!$A:$A,'Raw-Restauarants'!B:B)</f>
        <v>Unicol's Pizza</v>
      </c>
      <c r="S474" s="10" t="str">
        <f>_xlfn.XLOOKUP($P474,'Raw-Restauarants'!$A:$A,'Raw-Restauarants'!$C:$C)</f>
        <v>San Luis Potosi</v>
      </c>
      <c r="T474" s="10">
        <f>IFERROR(_xlfn.XLOOKUP(P474,'Table for cuisine count'!K:K,'Table for cuisine count'!L:L),"not specified")</f>
        <v>1</v>
      </c>
      <c r="U474" s="10" t="str" cm="1">
        <f t="array" ref="U474:Z474">_xlfn.XLOOKUP($P474,'Raw-Restauarants'!$A:$A,'Raw-Restauarants'!$I:$N)</f>
        <v>Wine &amp; Beer</v>
      </c>
      <c r="V474" s="10" t="str">
        <v>No</v>
      </c>
      <c r="W474" s="10" t="str">
        <v>Low</v>
      </c>
      <c r="X474" s="10" t="str">
        <v>No</v>
      </c>
      <c r="Y474" s="10" t="str">
        <v>Closed</v>
      </c>
      <c r="Z474" s="10" t="str">
        <v>None</v>
      </c>
      <c r="AA474" s="10">
        <v>2</v>
      </c>
      <c r="AB474" s="10">
        <v>2</v>
      </c>
      <c r="AC474" s="10">
        <v>2</v>
      </c>
      <c r="AD474" s="10" t="str" cm="1">
        <f t="array" ref="AD474">_xlfn.IFNA(_xlfn.IFS(AND(AA474=2,AB474=2,AC474=2),W474),"not_highest_rated")</f>
        <v>Low</v>
      </c>
      <c r="AE474" s="64">
        <f t="shared" si="10"/>
        <v>3</v>
      </c>
    </row>
    <row r="475" spans="1:31" x14ac:dyDescent="0.25">
      <c r="A475" s="63" t="s">
        <v>110</v>
      </c>
      <c r="B475" s="10">
        <f>VLOOKUP(A475,'Table for cuisine count'!$E$2:$F$139,2)</f>
        <v>1</v>
      </c>
      <c r="C475" s="10" t="str" cm="1">
        <f t="array" ref="C475:O475">_xlfn.XLOOKUP($A475,'Raw-consumers'!$A:$A,'Raw-consumers'!B:N)</f>
        <v>San Luis Potosi</v>
      </c>
      <c r="D475" s="10" t="str">
        <v>San Luis Potosi</v>
      </c>
      <c r="E475" s="10" t="str">
        <v>Mexico</v>
      </c>
      <c r="F475" s="10">
        <v>22.154339</v>
      </c>
      <c r="G475" s="10">
        <v>-100.975342</v>
      </c>
      <c r="H475" s="10" t="str">
        <v>No</v>
      </c>
      <c r="I475" s="10" t="str">
        <v>Abstemious</v>
      </c>
      <c r="J475" s="10" t="str">
        <v>Car</v>
      </c>
      <c r="K475" s="10" t="str">
        <v>Single</v>
      </c>
      <c r="L475" s="10" t="str">
        <v>Independent</v>
      </c>
      <c r="M475" s="10">
        <v>82</v>
      </c>
      <c r="N475" s="10" t="str">
        <v>Student</v>
      </c>
      <c r="O475" s="10" t="str">
        <v>High</v>
      </c>
      <c r="P475" s="10">
        <v>135032</v>
      </c>
      <c r="Q475" s="10" t="str">
        <f>IFERROR(_xlfn.XLOOKUP('Final Table'!$P475,'Raw-restaurant_cuisines'!A:A,'Raw-restaurant_cuisines'!B:B),"not specified")</f>
        <v>Cafeteria</v>
      </c>
      <c r="R475" s="10" t="str">
        <f>_xlfn.XLOOKUP($P475,'Raw-Restauarants'!$A:$A,'Raw-Restauarants'!B:B)</f>
        <v>Cafeteria Y Restaurant El Pacifico</v>
      </c>
      <c r="S475" s="10" t="str">
        <f>_xlfn.XLOOKUP($P475,'Raw-Restauarants'!$A:$A,'Raw-Restauarants'!$C:$C)</f>
        <v>San Luis Potosi</v>
      </c>
      <c r="T475" s="10">
        <f>IFERROR(_xlfn.XLOOKUP(P475,'Table for cuisine count'!K:K,'Table for cuisine count'!L:L),"not specified")</f>
        <v>2</v>
      </c>
      <c r="U475" s="10" t="str" cm="1">
        <f t="array" ref="U475:Z475">_xlfn.XLOOKUP($P475,'Raw-Restauarants'!$A:$A,'Raw-Restauarants'!$I:$N)</f>
        <v>Wine &amp; Beer</v>
      </c>
      <c r="V475" s="10" t="str">
        <v>Smoking Section</v>
      </c>
      <c r="W475" s="10" t="str">
        <v>Medium</v>
      </c>
      <c r="X475" s="10" t="str">
        <v>No</v>
      </c>
      <c r="Y475" s="10" t="str">
        <v>Closed</v>
      </c>
      <c r="Z475" s="10" t="str">
        <v>Public</v>
      </c>
      <c r="AA475" s="10">
        <v>2</v>
      </c>
      <c r="AB475" s="10">
        <v>2</v>
      </c>
      <c r="AC475" s="10">
        <v>2</v>
      </c>
      <c r="AD475" s="10" t="str" cm="1">
        <f t="array" ref="AD475">_xlfn.IFNA(_xlfn.IFS(AND(AA475=2,AB475=2,AC475=2),W475),"not_highest_rated")</f>
        <v>Medium</v>
      </c>
      <c r="AE475" s="64">
        <f t="shared" si="10"/>
        <v>3</v>
      </c>
    </row>
    <row r="476" spans="1:31" x14ac:dyDescent="0.25">
      <c r="A476" s="63" t="s">
        <v>110</v>
      </c>
      <c r="B476" s="10">
        <f>VLOOKUP(A476,'Table for cuisine count'!$E$2:$F$139,2)</f>
        <v>1</v>
      </c>
      <c r="C476" s="10" t="str" cm="1">
        <f t="array" ref="C476:O476">_xlfn.XLOOKUP($A476,'Raw-consumers'!$A:$A,'Raw-consumers'!B:N)</f>
        <v>San Luis Potosi</v>
      </c>
      <c r="D476" s="10" t="str">
        <v>San Luis Potosi</v>
      </c>
      <c r="E476" s="10" t="str">
        <v>Mexico</v>
      </c>
      <c r="F476" s="10">
        <v>22.154339</v>
      </c>
      <c r="G476" s="10">
        <v>-100.975342</v>
      </c>
      <c r="H476" s="10" t="str">
        <v>No</v>
      </c>
      <c r="I476" s="10" t="str">
        <v>Abstemious</v>
      </c>
      <c r="J476" s="10" t="str">
        <v>Car</v>
      </c>
      <c r="K476" s="10" t="str">
        <v>Single</v>
      </c>
      <c r="L476" s="10" t="str">
        <v>Independent</v>
      </c>
      <c r="M476" s="10">
        <v>82</v>
      </c>
      <c r="N476" s="10" t="str">
        <v>Student</v>
      </c>
      <c r="O476" s="10" t="str">
        <v>High</v>
      </c>
      <c r="P476" s="10">
        <v>132834</v>
      </c>
      <c r="Q476" s="10" t="str">
        <f>IFERROR(_xlfn.XLOOKUP('Final Table'!$P476,'Raw-restaurant_cuisines'!A:A,'Raw-restaurant_cuisines'!B:B),"not specified")</f>
        <v>Mexican</v>
      </c>
      <c r="R476" s="10" t="str">
        <f>_xlfn.XLOOKUP($P476,'Raw-Restauarants'!$A:$A,'Raw-Restauarants'!B:B)</f>
        <v>Gorditas Doa Gloria</v>
      </c>
      <c r="S476" s="10" t="str">
        <f>_xlfn.XLOOKUP($P476,'Raw-Restauarants'!$A:$A,'Raw-Restauarants'!$C:$C)</f>
        <v>San Luis Potosi</v>
      </c>
      <c r="T476" s="10">
        <f>IFERROR(_xlfn.XLOOKUP(P476,'Table for cuisine count'!K:K,'Table for cuisine count'!L:L),"not specified")</f>
        <v>1</v>
      </c>
      <c r="U476" s="10" t="str" cm="1">
        <f t="array" ref="U476:Z476">_xlfn.XLOOKUP($P476,'Raw-Restauarants'!$A:$A,'Raw-Restauarants'!$I:$N)</f>
        <v>None</v>
      </c>
      <c r="V476" s="10" t="str">
        <v>No</v>
      </c>
      <c r="W476" s="10" t="str">
        <v>Low</v>
      </c>
      <c r="X476" s="10" t="str">
        <v>No</v>
      </c>
      <c r="Y476" s="10" t="str">
        <v>Closed</v>
      </c>
      <c r="Z476" s="10" t="str">
        <v>Public</v>
      </c>
      <c r="AA476" s="10">
        <v>1</v>
      </c>
      <c r="AB476" s="10">
        <v>1</v>
      </c>
      <c r="AC476" s="10">
        <v>1</v>
      </c>
      <c r="AD476" s="10" t="str" cm="1">
        <f t="array" ref="AD476">_xlfn.IFNA(_xlfn.IFS(AND(AA476=2,AB476=2,AC476=2),W476),"not_highest_rated")</f>
        <v>not_highest_rated</v>
      </c>
      <c r="AE476" s="64">
        <f t="shared" si="10"/>
        <v>3</v>
      </c>
    </row>
    <row r="477" spans="1:31" x14ac:dyDescent="0.25">
      <c r="A477" s="63" t="s">
        <v>110</v>
      </c>
      <c r="B477" s="10">
        <f>VLOOKUP(A477,'Table for cuisine count'!$E$2:$F$139,2)</f>
        <v>1</v>
      </c>
      <c r="C477" s="10" t="str" cm="1">
        <f t="array" ref="C477:O477">_xlfn.XLOOKUP($A477,'Raw-consumers'!$A:$A,'Raw-consumers'!B:N)</f>
        <v>San Luis Potosi</v>
      </c>
      <c r="D477" s="10" t="str">
        <v>San Luis Potosi</v>
      </c>
      <c r="E477" s="10" t="str">
        <v>Mexico</v>
      </c>
      <c r="F477" s="10">
        <v>22.154339</v>
      </c>
      <c r="G477" s="10">
        <v>-100.975342</v>
      </c>
      <c r="H477" s="10" t="str">
        <v>No</v>
      </c>
      <c r="I477" s="10" t="str">
        <v>Abstemious</v>
      </c>
      <c r="J477" s="10" t="str">
        <v>Car</v>
      </c>
      <c r="K477" s="10" t="str">
        <v>Single</v>
      </c>
      <c r="L477" s="10" t="str">
        <v>Independent</v>
      </c>
      <c r="M477" s="10">
        <v>82</v>
      </c>
      <c r="N477" s="10" t="str">
        <v>Student</v>
      </c>
      <c r="O477" s="10" t="str">
        <v>High</v>
      </c>
      <c r="P477" s="10">
        <v>135039</v>
      </c>
      <c r="Q477" s="10" t="str">
        <f>IFERROR(_xlfn.XLOOKUP('Final Table'!$P477,'Raw-restaurant_cuisines'!A:A,'Raw-restaurant_cuisines'!B:B),"not specified")</f>
        <v>Seafood</v>
      </c>
      <c r="R477" s="10" t="str">
        <f>_xlfn.XLOOKUP($P477,'Raw-Restauarants'!$A:$A,'Raw-Restauarants'!B:B)</f>
        <v>Restaurant De Mariscos De Picon</v>
      </c>
      <c r="S477" s="10" t="str">
        <f>_xlfn.XLOOKUP($P477,'Raw-Restauarants'!$A:$A,'Raw-Restauarants'!$C:$C)</f>
        <v>San Luis Potosi</v>
      </c>
      <c r="T477" s="10">
        <f>IFERROR(_xlfn.XLOOKUP(P477,'Table for cuisine count'!K:K,'Table for cuisine count'!L:L),"not specified")</f>
        <v>1</v>
      </c>
      <c r="U477" s="10" t="str" cm="1">
        <f t="array" ref="U477:Z477">_xlfn.XLOOKUP($P477,'Raw-Restauarants'!$A:$A,'Raw-Restauarants'!$I:$N)</f>
        <v>None</v>
      </c>
      <c r="V477" s="10" t="str">
        <v>Smoking Section</v>
      </c>
      <c r="W477" s="10" t="str">
        <v>Low</v>
      </c>
      <c r="X477" s="10" t="str">
        <v>No</v>
      </c>
      <c r="Y477" s="10" t="str">
        <v>Closed</v>
      </c>
      <c r="Z477" s="10" t="str">
        <v>Yes</v>
      </c>
      <c r="AA477" s="10">
        <v>2</v>
      </c>
      <c r="AB477" s="10">
        <v>2</v>
      </c>
      <c r="AC477" s="10">
        <v>2</v>
      </c>
      <c r="AD477" s="10" t="str" cm="1">
        <f t="array" ref="AD477">_xlfn.IFNA(_xlfn.IFS(AND(AA477=2,AB477=2,AC477=2),W477),"not_highest_rated")</f>
        <v>Low</v>
      </c>
      <c r="AE477" s="64">
        <f t="shared" si="10"/>
        <v>3</v>
      </c>
    </row>
    <row r="478" spans="1:31" x14ac:dyDescent="0.25">
      <c r="A478" s="63" t="s">
        <v>110</v>
      </c>
      <c r="B478" s="10">
        <f>VLOOKUP(A478,'Table for cuisine count'!$E$2:$F$139,2)</f>
        <v>1</v>
      </c>
      <c r="C478" s="10" t="str" cm="1">
        <f t="array" ref="C478:O478">_xlfn.XLOOKUP($A478,'Raw-consumers'!$A:$A,'Raw-consumers'!B:N)</f>
        <v>San Luis Potosi</v>
      </c>
      <c r="D478" s="10" t="str">
        <v>San Luis Potosi</v>
      </c>
      <c r="E478" s="10" t="str">
        <v>Mexico</v>
      </c>
      <c r="F478" s="10">
        <v>22.154339</v>
      </c>
      <c r="G478" s="10">
        <v>-100.975342</v>
      </c>
      <c r="H478" s="10" t="str">
        <v>No</v>
      </c>
      <c r="I478" s="10" t="str">
        <v>Abstemious</v>
      </c>
      <c r="J478" s="10" t="str">
        <v>Car</v>
      </c>
      <c r="K478" s="10" t="str">
        <v>Single</v>
      </c>
      <c r="L478" s="10" t="str">
        <v>Independent</v>
      </c>
      <c r="M478" s="10">
        <v>82</v>
      </c>
      <c r="N478" s="10" t="str">
        <v>Student</v>
      </c>
      <c r="O478" s="10" t="str">
        <v>High</v>
      </c>
      <c r="P478" s="10">
        <v>135028</v>
      </c>
      <c r="Q478" s="10" t="str">
        <f>IFERROR(_xlfn.XLOOKUP('Final Table'!$P478,'Raw-restaurant_cuisines'!A:A,'Raw-restaurant_cuisines'!B:B),"not specified")</f>
        <v>Mexican</v>
      </c>
      <c r="R478" s="10" t="str">
        <f>_xlfn.XLOOKUP($P478,'Raw-Restauarants'!$A:$A,'Raw-Restauarants'!B:B)</f>
        <v>La Virreina</v>
      </c>
      <c r="S478" s="10" t="str">
        <f>_xlfn.XLOOKUP($P478,'Raw-Restauarants'!$A:$A,'Raw-Restauarants'!$C:$C)</f>
        <v>San Luis Potosi</v>
      </c>
      <c r="T478" s="10">
        <f>IFERROR(_xlfn.XLOOKUP(P478,'Table for cuisine count'!K:K,'Table for cuisine count'!L:L),"not specified")</f>
        <v>1</v>
      </c>
      <c r="U478" s="10" t="str" cm="1">
        <f t="array" ref="U478:Z478">_xlfn.XLOOKUP($P478,'Raw-Restauarants'!$A:$A,'Raw-Restauarants'!$I:$N)</f>
        <v>Wine &amp; Beer</v>
      </c>
      <c r="V478" s="10" t="str">
        <v>No</v>
      </c>
      <c r="W478" s="10" t="str">
        <v>Medium</v>
      </c>
      <c r="X478" s="10" t="str">
        <v>No</v>
      </c>
      <c r="Y478" s="10" t="str">
        <v>Closed</v>
      </c>
      <c r="Z478" s="10" t="str">
        <v>None</v>
      </c>
      <c r="AA478" s="10">
        <v>2</v>
      </c>
      <c r="AB478" s="10">
        <v>2</v>
      </c>
      <c r="AC478" s="10">
        <v>2</v>
      </c>
      <c r="AD478" s="10" t="str" cm="1">
        <f t="array" ref="AD478">_xlfn.IFNA(_xlfn.IFS(AND(AA478=2,AB478=2,AC478=2),W478),"not_highest_rated")</f>
        <v>Medium</v>
      </c>
      <c r="AE478" s="64">
        <f t="shared" si="10"/>
        <v>3</v>
      </c>
    </row>
    <row r="479" spans="1:31" x14ac:dyDescent="0.25">
      <c r="A479" s="63" t="s">
        <v>110</v>
      </c>
      <c r="B479" s="10">
        <f>VLOOKUP(A479,'Table for cuisine count'!$E$2:$F$139,2)</f>
        <v>1</v>
      </c>
      <c r="C479" s="10" t="str" cm="1">
        <f t="array" ref="C479:O479">_xlfn.XLOOKUP($A479,'Raw-consumers'!$A:$A,'Raw-consumers'!B:N)</f>
        <v>San Luis Potosi</v>
      </c>
      <c r="D479" s="10" t="str">
        <v>San Luis Potosi</v>
      </c>
      <c r="E479" s="10" t="str">
        <v>Mexico</v>
      </c>
      <c r="F479" s="10">
        <v>22.154339</v>
      </c>
      <c r="G479" s="10">
        <v>-100.975342</v>
      </c>
      <c r="H479" s="10" t="str">
        <v>No</v>
      </c>
      <c r="I479" s="10" t="str">
        <v>Abstemious</v>
      </c>
      <c r="J479" s="10" t="str">
        <v>Car</v>
      </c>
      <c r="K479" s="10" t="str">
        <v>Single</v>
      </c>
      <c r="L479" s="10" t="str">
        <v>Independent</v>
      </c>
      <c r="M479" s="10">
        <v>82</v>
      </c>
      <c r="N479" s="10" t="str">
        <v>Student</v>
      </c>
      <c r="O479" s="10" t="str">
        <v>High</v>
      </c>
      <c r="P479" s="10">
        <v>135025</v>
      </c>
      <c r="Q479" s="10" t="str">
        <f>IFERROR(_xlfn.XLOOKUP('Final Table'!$P479,'Raw-restaurant_cuisines'!A:A,'Raw-restaurant_cuisines'!B:B),"not specified")</f>
        <v>Mexican</v>
      </c>
      <c r="R479" s="10" t="str">
        <f>_xlfn.XLOOKUP($P479,'Raw-Restauarants'!$A:$A,'Raw-Restauarants'!B:B)</f>
        <v>El Rincon De San Francisco</v>
      </c>
      <c r="S479" s="10" t="str">
        <f>_xlfn.XLOOKUP($P479,'Raw-Restauarants'!$A:$A,'Raw-Restauarants'!$C:$C)</f>
        <v>San Luis Potosi</v>
      </c>
      <c r="T479" s="10">
        <f>IFERROR(_xlfn.XLOOKUP(P479,'Table for cuisine count'!K:K,'Table for cuisine count'!L:L),"not specified")</f>
        <v>1</v>
      </c>
      <c r="U479" s="10" t="str" cm="1">
        <f t="array" ref="U479:Z479">_xlfn.XLOOKUP($P479,'Raw-Restauarants'!$A:$A,'Raw-Restauarants'!$I:$N)</f>
        <v>None</v>
      </c>
      <c r="V479" s="10" t="str">
        <v>No</v>
      </c>
      <c r="W479" s="10" t="str">
        <v>Medium</v>
      </c>
      <c r="X479" s="10" t="str">
        <v>No</v>
      </c>
      <c r="Y479" s="10" t="str">
        <v>Closed</v>
      </c>
      <c r="Z479" s="10" t="str">
        <v>None</v>
      </c>
      <c r="AA479" s="10">
        <v>2</v>
      </c>
      <c r="AB479" s="10">
        <v>2</v>
      </c>
      <c r="AC479" s="10">
        <v>2</v>
      </c>
      <c r="AD479" s="10" t="str" cm="1">
        <f t="array" ref="AD479">_xlfn.IFNA(_xlfn.IFS(AND(AA479=2,AB479=2,AC479=2),W479),"not_highest_rated")</f>
        <v>Medium</v>
      </c>
      <c r="AE479" s="64">
        <f t="shared" si="10"/>
        <v>3</v>
      </c>
    </row>
    <row r="480" spans="1:31" x14ac:dyDescent="0.25">
      <c r="A480" s="63" t="s">
        <v>110</v>
      </c>
      <c r="B480" s="10">
        <f>VLOOKUP(A480,'Table for cuisine count'!$E$2:$F$139,2)</f>
        <v>1</v>
      </c>
      <c r="C480" s="10" t="str" cm="1">
        <f t="array" ref="C480:O480">_xlfn.XLOOKUP($A480,'Raw-consumers'!$A:$A,'Raw-consumers'!B:N)</f>
        <v>San Luis Potosi</v>
      </c>
      <c r="D480" s="10" t="str">
        <v>San Luis Potosi</v>
      </c>
      <c r="E480" s="10" t="str">
        <v>Mexico</v>
      </c>
      <c r="F480" s="10">
        <v>22.154339</v>
      </c>
      <c r="G480" s="10">
        <v>-100.975342</v>
      </c>
      <c r="H480" s="10" t="str">
        <v>No</v>
      </c>
      <c r="I480" s="10" t="str">
        <v>Abstemious</v>
      </c>
      <c r="J480" s="10" t="str">
        <v>Car</v>
      </c>
      <c r="K480" s="10" t="str">
        <v>Single</v>
      </c>
      <c r="L480" s="10" t="str">
        <v>Independent</v>
      </c>
      <c r="M480" s="10">
        <v>82</v>
      </c>
      <c r="N480" s="10" t="str">
        <v>Student</v>
      </c>
      <c r="O480" s="10" t="str">
        <v>High</v>
      </c>
      <c r="P480" s="10">
        <v>135030</v>
      </c>
      <c r="Q480" s="10" t="str">
        <f>IFERROR(_xlfn.XLOOKUP('Final Table'!$P480,'Raw-restaurant_cuisines'!A:A,'Raw-restaurant_cuisines'!B:B),"not specified")</f>
        <v>Coffee Shop</v>
      </c>
      <c r="R480" s="10" t="str">
        <f>_xlfn.XLOOKUP($P480,'Raw-Restauarants'!$A:$A,'Raw-Restauarants'!B:B)</f>
        <v>Preambulo Wifi Zone Cafe</v>
      </c>
      <c r="S480" s="10" t="str">
        <f>_xlfn.XLOOKUP($P480,'Raw-Restauarants'!$A:$A,'Raw-Restauarants'!$C:$C)</f>
        <v>San Luis Potosi</v>
      </c>
      <c r="T480" s="10">
        <f>IFERROR(_xlfn.XLOOKUP(P480,'Table for cuisine count'!K:K,'Table for cuisine count'!L:L),"not specified")</f>
        <v>2</v>
      </c>
      <c r="U480" s="10" t="str" cm="1">
        <f t="array" ref="U480:Z480">_xlfn.XLOOKUP($P480,'Raw-Restauarants'!$A:$A,'Raw-Restauarants'!$I:$N)</f>
        <v>None</v>
      </c>
      <c r="V480" s="10" t="str">
        <v>No</v>
      </c>
      <c r="W480" s="10" t="str">
        <v>Medium</v>
      </c>
      <c r="X480" s="10" t="str">
        <v>No</v>
      </c>
      <c r="Y480" s="10" t="str">
        <v>Closed</v>
      </c>
      <c r="Z480" s="10" t="str">
        <v>None</v>
      </c>
      <c r="AA480" s="10">
        <v>2</v>
      </c>
      <c r="AB480" s="10">
        <v>2</v>
      </c>
      <c r="AC480" s="10">
        <v>2</v>
      </c>
      <c r="AD480" s="10" t="str" cm="1">
        <f t="array" ref="AD480">_xlfn.IFNA(_xlfn.IFS(AND(AA480=2,AB480=2,AC480=2),W480),"not_highest_rated")</f>
        <v>Medium</v>
      </c>
      <c r="AE480" s="64">
        <f t="shared" si="10"/>
        <v>3</v>
      </c>
    </row>
    <row r="481" spans="1:31" x14ac:dyDescent="0.25">
      <c r="A481" s="63" t="s">
        <v>153</v>
      </c>
      <c r="B481" s="10">
        <f>VLOOKUP(A481,'Table for cuisine count'!$E$2:$F$139,2)</f>
        <v>1</v>
      </c>
      <c r="C481" s="10" t="str" cm="1">
        <f t="array" ref="C481:O481">_xlfn.XLOOKUP($A481,'Raw-consumers'!$A:$A,'Raw-consumers'!B:N)</f>
        <v>San Luis Potosi</v>
      </c>
      <c r="D481" s="10" t="str">
        <v>San Luis Potosi</v>
      </c>
      <c r="E481" s="10" t="str">
        <v>Mexico</v>
      </c>
      <c r="F481" s="10">
        <v>22.177726</v>
      </c>
      <c r="G481" s="10">
        <v>-101.014094</v>
      </c>
      <c r="H481" s="10" t="str">
        <v>No</v>
      </c>
      <c r="I481" s="10" t="str">
        <v>Abstemious</v>
      </c>
      <c r="J481" s="10" t="str">
        <v>On Foot</v>
      </c>
      <c r="K481" s="10" t="str">
        <v>Single</v>
      </c>
      <c r="L481" s="10" t="str">
        <v>Independent</v>
      </c>
      <c r="M481" s="10">
        <v>21</v>
      </c>
      <c r="N481" s="10" t="str">
        <v>Student</v>
      </c>
      <c r="O481" s="10" t="str">
        <v>Medium</v>
      </c>
      <c r="P481" s="10">
        <v>135053</v>
      </c>
      <c r="Q481" s="10" t="str">
        <f>IFERROR(_xlfn.XLOOKUP('Final Table'!$P481,'Raw-restaurant_cuisines'!A:A,'Raw-restaurant_cuisines'!B:B),"not specified")</f>
        <v>Cafeteria</v>
      </c>
      <c r="R481" s="10" t="str">
        <f>_xlfn.XLOOKUP($P481,'Raw-Restauarants'!$A:$A,'Raw-Restauarants'!B:B)</f>
        <v>La Fontana Pizza Restaurante And Cafe</v>
      </c>
      <c r="S481" s="10" t="str">
        <f>_xlfn.XLOOKUP($P481,'Raw-Restauarants'!$A:$A,'Raw-Restauarants'!$C:$C)</f>
        <v>San Luis Potosi</v>
      </c>
      <c r="T481" s="10">
        <f>IFERROR(_xlfn.XLOOKUP(P481,'Table for cuisine count'!K:K,'Table for cuisine count'!L:L),"not specified")</f>
        <v>3</v>
      </c>
      <c r="U481" s="10" t="str" cm="1">
        <f t="array" ref="U481:Z481">_xlfn.XLOOKUP($P481,'Raw-Restauarants'!$A:$A,'Raw-Restauarants'!$I:$N)</f>
        <v>None</v>
      </c>
      <c r="V481" s="10" t="str">
        <v>Smoking Section</v>
      </c>
      <c r="W481" s="10" t="str">
        <v>High</v>
      </c>
      <c r="X481" s="10" t="str">
        <v>No</v>
      </c>
      <c r="Y481" s="10" t="str">
        <v>Closed</v>
      </c>
      <c r="Z481" s="10" t="str">
        <v>Yes</v>
      </c>
      <c r="AA481" s="10">
        <v>0</v>
      </c>
      <c r="AB481" s="10">
        <v>0</v>
      </c>
      <c r="AC481" s="10">
        <v>0</v>
      </c>
      <c r="AD481" s="10" t="str" cm="1">
        <f t="array" ref="AD481">_xlfn.IFNA(_xlfn.IFS(AND(AA481=2,AB481=2,AC481=2),W481),"not_highest_rated")</f>
        <v>not_highest_rated</v>
      </c>
      <c r="AE481" s="64">
        <f t="shared" si="10"/>
        <v>2</v>
      </c>
    </row>
    <row r="482" spans="1:31" x14ac:dyDescent="0.25">
      <c r="A482" s="63" t="s">
        <v>123</v>
      </c>
      <c r="B482" s="10">
        <f>VLOOKUP(A482,'Table for cuisine count'!$E$2:$F$139,2)</f>
        <v>1</v>
      </c>
      <c r="C482" s="10" t="str" cm="1">
        <f t="array" ref="C482:O482">_xlfn.XLOOKUP($A482,'Raw-consumers'!$A:$A,'Raw-consumers'!B:N)</f>
        <v>San Luis Potosi</v>
      </c>
      <c r="D482" s="10" t="str">
        <v>San Luis Potosi</v>
      </c>
      <c r="E482" s="10" t="str">
        <v>Mexico</v>
      </c>
      <c r="F482" s="10">
        <v>22.172523999999999</v>
      </c>
      <c r="G482" s="10">
        <v>-101.005758</v>
      </c>
      <c r="H482" s="10" t="str">
        <v>Yes</v>
      </c>
      <c r="I482" s="10" t="str">
        <v>Casual Drinker</v>
      </c>
      <c r="J482" s="10" t="str">
        <v>Public</v>
      </c>
      <c r="K482" s="10" t="str">
        <v>Single</v>
      </c>
      <c r="L482" s="10" t="str">
        <v>Independent</v>
      </c>
      <c r="M482" s="10">
        <v>21</v>
      </c>
      <c r="N482" s="10" t="str">
        <v>Student</v>
      </c>
      <c r="O482" s="10" t="str">
        <v>Medium</v>
      </c>
      <c r="P482" s="10">
        <v>135058</v>
      </c>
      <c r="Q482" s="10" t="str">
        <f>IFERROR(_xlfn.XLOOKUP('Final Table'!$P482,'Raw-restaurant_cuisines'!A:A,'Raw-restaurant_cuisines'!B:B),"not specified")</f>
        <v>Pizzeria</v>
      </c>
      <c r="R482" s="10" t="str">
        <f>_xlfn.XLOOKUP($P482,'Raw-Restauarants'!$A:$A,'Raw-Restauarants'!B:B)</f>
        <v>Restaurante Tiberius</v>
      </c>
      <c r="S482" s="10" t="str">
        <f>_xlfn.XLOOKUP($P482,'Raw-Restauarants'!$A:$A,'Raw-Restauarants'!$C:$C)</f>
        <v>San Luis Potosi</v>
      </c>
      <c r="T482" s="10">
        <f>IFERROR(_xlfn.XLOOKUP(P482,'Table for cuisine count'!K:K,'Table for cuisine count'!L:L),"not specified")</f>
        <v>1</v>
      </c>
      <c r="U482" s="10" t="str" cm="1">
        <f t="array" ref="U482:Z482">_xlfn.XLOOKUP($P482,'Raw-Restauarants'!$A:$A,'Raw-Restauarants'!$I:$N)</f>
        <v>None</v>
      </c>
      <c r="V482" s="10" t="str">
        <v>No</v>
      </c>
      <c r="W482" s="10" t="str">
        <v>Medium</v>
      </c>
      <c r="X482" s="10" t="str">
        <v>Yes</v>
      </c>
      <c r="Y482" s="10" t="str">
        <v>Closed</v>
      </c>
      <c r="Z482" s="10" t="str">
        <v>Public</v>
      </c>
      <c r="AA482" s="10">
        <v>1</v>
      </c>
      <c r="AB482" s="10">
        <v>0</v>
      </c>
      <c r="AC482" s="10">
        <v>2</v>
      </c>
      <c r="AD482" s="10" t="str" cm="1">
        <f t="array" ref="AD482">_xlfn.IFNA(_xlfn.IFS(AND(AA482=2,AB482=2,AC482=2),W482),"not_highest_rated")</f>
        <v>not_highest_rated</v>
      </c>
      <c r="AE482" s="64">
        <f t="shared" si="10"/>
        <v>2</v>
      </c>
    </row>
    <row r="483" spans="1:31" x14ac:dyDescent="0.25">
      <c r="A483" s="63" t="s">
        <v>123</v>
      </c>
      <c r="B483" s="10">
        <f>VLOOKUP(A483,'Table for cuisine count'!$E$2:$F$139,2)</f>
        <v>1</v>
      </c>
      <c r="C483" s="10" t="str" cm="1">
        <f t="array" ref="C483:O483">_xlfn.XLOOKUP($A483,'Raw-consumers'!$A:$A,'Raw-consumers'!B:N)</f>
        <v>San Luis Potosi</v>
      </c>
      <c r="D483" s="10" t="str">
        <v>San Luis Potosi</v>
      </c>
      <c r="E483" s="10" t="str">
        <v>Mexico</v>
      </c>
      <c r="F483" s="10">
        <v>22.172523999999999</v>
      </c>
      <c r="G483" s="10">
        <v>-101.005758</v>
      </c>
      <c r="H483" s="10" t="str">
        <v>Yes</v>
      </c>
      <c r="I483" s="10" t="str">
        <v>Casual Drinker</v>
      </c>
      <c r="J483" s="10" t="str">
        <v>Public</v>
      </c>
      <c r="K483" s="10" t="str">
        <v>Single</v>
      </c>
      <c r="L483" s="10" t="str">
        <v>Independent</v>
      </c>
      <c r="M483" s="10">
        <v>21</v>
      </c>
      <c r="N483" s="10" t="str">
        <v>Student</v>
      </c>
      <c r="O483" s="10" t="str">
        <v>Medium</v>
      </c>
      <c r="P483" s="10">
        <v>132862</v>
      </c>
      <c r="Q483" s="10" t="str">
        <f>IFERROR(_xlfn.XLOOKUP('Final Table'!$P483,'Raw-restaurant_cuisines'!A:A,'Raw-restaurant_cuisines'!B:B),"not specified")</f>
        <v>International</v>
      </c>
      <c r="R483" s="10" t="str">
        <f>_xlfn.XLOOKUP($P483,'Raw-Restauarants'!$A:$A,'Raw-Restauarants'!B:B)</f>
        <v>La Posada Del Virrey</v>
      </c>
      <c r="S483" s="10" t="str">
        <f>_xlfn.XLOOKUP($P483,'Raw-Restauarants'!$A:$A,'Raw-Restauarants'!$C:$C)</f>
        <v>San Luis Potosi</v>
      </c>
      <c r="T483" s="10">
        <f>IFERROR(_xlfn.XLOOKUP(P483,'Table for cuisine count'!K:K,'Table for cuisine count'!L:L),"not specified")</f>
        <v>1</v>
      </c>
      <c r="U483" s="10" t="str" cm="1">
        <f t="array" ref="U483:Z483">_xlfn.XLOOKUP($P483,'Raw-Restauarants'!$A:$A,'Raw-Restauarants'!$I:$N)</f>
        <v>Wine &amp; Beer</v>
      </c>
      <c r="V483" s="10" t="str">
        <v>No</v>
      </c>
      <c r="W483" s="10" t="str">
        <v>High</v>
      </c>
      <c r="X483" s="10" t="str">
        <v>No</v>
      </c>
      <c r="Y483" s="10" t="str">
        <v>Closed</v>
      </c>
      <c r="Z483" s="10" t="str">
        <v>Valet</v>
      </c>
      <c r="AA483" s="10">
        <v>2</v>
      </c>
      <c r="AB483" s="10">
        <v>2</v>
      </c>
      <c r="AC483" s="10">
        <v>2</v>
      </c>
      <c r="AD483" s="10" t="str" cm="1">
        <f t="array" ref="AD483">_xlfn.IFNA(_xlfn.IFS(AND(AA483=2,AB483=2,AC483=2),W483),"not_highest_rated")</f>
        <v>High</v>
      </c>
      <c r="AE483" s="64">
        <f t="shared" si="10"/>
        <v>2</v>
      </c>
    </row>
    <row r="484" spans="1:31" x14ac:dyDescent="0.25">
      <c r="A484" s="63" t="s">
        <v>123</v>
      </c>
      <c r="B484" s="10">
        <f>VLOOKUP(A484,'Table for cuisine count'!$E$2:$F$139,2)</f>
        <v>1</v>
      </c>
      <c r="C484" s="10" t="str" cm="1">
        <f t="array" ref="C484:O484">_xlfn.XLOOKUP($A484,'Raw-consumers'!$A:$A,'Raw-consumers'!B:N)</f>
        <v>San Luis Potosi</v>
      </c>
      <c r="D484" s="10" t="str">
        <v>San Luis Potosi</v>
      </c>
      <c r="E484" s="10" t="str">
        <v>Mexico</v>
      </c>
      <c r="F484" s="10">
        <v>22.172523999999999</v>
      </c>
      <c r="G484" s="10">
        <v>-101.005758</v>
      </c>
      <c r="H484" s="10" t="str">
        <v>Yes</v>
      </c>
      <c r="I484" s="10" t="str">
        <v>Casual Drinker</v>
      </c>
      <c r="J484" s="10" t="str">
        <v>Public</v>
      </c>
      <c r="K484" s="10" t="str">
        <v>Single</v>
      </c>
      <c r="L484" s="10" t="str">
        <v>Independent</v>
      </c>
      <c r="M484" s="10">
        <v>21</v>
      </c>
      <c r="N484" s="10" t="str">
        <v>Student</v>
      </c>
      <c r="O484" s="10" t="str">
        <v>Medium</v>
      </c>
      <c r="P484" s="10">
        <v>135072</v>
      </c>
      <c r="Q484" s="10" t="str">
        <f>IFERROR(_xlfn.XLOOKUP('Final Table'!$P484,'Raw-restaurant_cuisines'!A:A,'Raw-restaurant_cuisines'!B:B),"not specified")</f>
        <v>Japanese</v>
      </c>
      <c r="R484" s="10" t="str">
        <f>_xlfn.XLOOKUP($P484,'Raw-Restauarants'!$A:$A,'Raw-Restauarants'!B:B)</f>
        <v>Sushi Itto</v>
      </c>
      <c r="S484" s="10" t="str">
        <f>_xlfn.XLOOKUP($P484,'Raw-Restauarants'!$A:$A,'Raw-Restauarants'!$C:$C)</f>
        <v>San Luis Potosi</v>
      </c>
      <c r="T484" s="10">
        <f>IFERROR(_xlfn.XLOOKUP(P484,'Table for cuisine count'!K:K,'Table for cuisine count'!L:L),"not specified")</f>
        <v>1</v>
      </c>
      <c r="U484" s="10" t="str" cm="1">
        <f t="array" ref="U484:Z484">_xlfn.XLOOKUP($P484,'Raw-Restauarants'!$A:$A,'Raw-Restauarants'!$I:$N)</f>
        <v>None</v>
      </c>
      <c r="V484" s="10" t="str">
        <v>No</v>
      </c>
      <c r="W484" s="10" t="str">
        <v>Medium</v>
      </c>
      <c r="X484" s="10" t="str">
        <v>No</v>
      </c>
      <c r="Y484" s="10" t="str">
        <v>Closed</v>
      </c>
      <c r="Z484" s="10" t="str">
        <v>None</v>
      </c>
      <c r="AA484" s="10">
        <v>2</v>
      </c>
      <c r="AB484" s="10">
        <v>2</v>
      </c>
      <c r="AC484" s="10">
        <v>2</v>
      </c>
      <c r="AD484" s="10" t="str" cm="1">
        <f t="array" ref="AD484">_xlfn.IFNA(_xlfn.IFS(AND(AA484=2,AB484=2,AC484=2),W484),"not_highest_rated")</f>
        <v>Medium</v>
      </c>
      <c r="AE484" s="64">
        <f t="shared" si="10"/>
        <v>2</v>
      </c>
    </row>
    <row r="485" spans="1:31" x14ac:dyDescent="0.25">
      <c r="A485" s="63" t="s">
        <v>123</v>
      </c>
      <c r="B485" s="10">
        <f>VLOOKUP(A485,'Table for cuisine count'!$E$2:$F$139,2)</f>
        <v>1</v>
      </c>
      <c r="C485" s="10" t="str" cm="1">
        <f t="array" ref="C485:O485">_xlfn.XLOOKUP($A485,'Raw-consumers'!$A:$A,'Raw-consumers'!B:N)</f>
        <v>San Luis Potosi</v>
      </c>
      <c r="D485" s="10" t="str">
        <v>San Luis Potosi</v>
      </c>
      <c r="E485" s="10" t="str">
        <v>Mexico</v>
      </c>
      <c r="F485" s="10">
        <v>22.172523999999999</v>
      </c>
      <c r="G485" s="10">
        <v>-101.005758</v>
      </c>
      <c r="H485" s="10" t="str">
        <v>Yes</v>
      </c>
      <c r="I485" s="10" t="str">
        <v>Casual Drinker</v>
      </c>
      <c r="J485" s="10" t="str">
        <v>Public</v>
      </c>
      <c r="K485" s="10" t="str">
        <v>Single</v>
      </c>
      <c r="L485" s="10" t="str">
        <v>Independent</v>
      </c>
      <c r="M485" s="10">
        <v>21</v>
      </c>
      <c r="N485" s="10" t="str">
        <v>Student</v>
      </c>
      <c r="O485" s="10" t="str">
        <v>Medium</v>
      </c>
      <c r="P485" s="10">
        <v>135030</v>
      </c>
      <c r="Q485" s="10" t="str">
        <f>IFERROR(_xlfn.XLOOKUP('Final Table'!$P485,'Raw-restaurant_cuisines'!A:A,'Raw-restaurant_cuisines'!B:B),"not specified")</f>
        <v>Coffee Shop</v>
      </c>
      <c r="R485" s="10" t="str">
        <f>_xlfn.XLOOKUP($P485,'Raw-Restauarants'!$A:$A,'Raw-Restauarants'!B:B)</f>
        <v>Preambulo Wifi Zone Cafe</v>
      </c>
      <c r="S485" s="10" t="str">
        <f>_xlfn.XLOOKUP($P485,'Raw-Restauarants'!$A:$A,'Raw-Restauarants'!$C:$C)</f>
        <v>San Luis Potosi</v>
      </c>
      <c r="T485" s="10">
        <f>IFERROR(_xlfn.XLOOKUP(P485,'Table for cuisine count'!K:K,'Table for cuisine count'!L:L),"not specified")</f>
        <v>2</v>
      </c>
      <c r="U485" s="10" t="str" cm="1">
        <f t="array" ref="U485:Z485">_xlfn.XLOOKUP($P485,'Raw-Restauarants'!$A:$A,'Raw-Restauarants'!$I:$N)</f>
        <v>None</v>
      </c>
      <c r="V485" s="10" t="str">
        <v>No</v>
      </c>
      <c r="W485" s="10" t="str">
        <v>Medium</v>
      </c>
      <c r="X485" s="10" t="str">
        <v>No</v>
      </c>
      <c r="Y485" s="10" t="str">
        <v>Closed</v>
      </c>
      <c r="Z485" s="10" t="str">
        <v>None</v>
      </c>
      <c r="AA485" s="10">
        <v>2</v>
      </c>
      <c r="AB485" s="10">
        <v>2</v>
      </c>
      <c r="AC485" s="10">
        <v>2</v>
      </c>
      <c r="AD485" s="10" t="str" cm="1">
        <f t="array" ref="AD485">_xlfn.IFNA(_xlfn.IFS(AND(AA485=2,AB485=2,AC485=2),W485),"not_highest_rated")</f>
        <v>Medium</v>
      </c>
      <c r="AE485" s="64">
        <f t="shared" si="10"/>
        <v>2</v>
      </c>
    </row>
    <row r="486" spans="1:31" x14ac:dyDescent="0.25">
      <c r="A486" s="63" t="s">
        <v>123</v>
      </c>
      <c r="B486" s="10">
        <f>VLOOKUP(A486,'Table for cuisine count'!$E$2:$F$139,2)</f>
        <v>1</v>
      </c>
      <c r="C486" s="10" t="str" cm="1">
        <f t="array" ref="C486:O486">_xlfn.XLOOKUP($A486,'Raw-consumers'!$A:$A,'Raw-consumers'!B:N)</f>
        <v>San Luis Potosi</v>
      </c>
      <c r="D486" s="10" t="str">
        <v>San Luis Potosi</v>
      </c>
      <c r="E486" s="10" t="str">
        <v>Mexico</v>
      </c>
      <c r="F486" s="10">
        <v>22.172523999999999</v>
      </c>
      <c r="G486" s="10">
        <v>-101.005758</v>
      </c>
      <c r="H486" s="10" t="str">
        <v>Yes</v>
      </c>
      <c r="I486" s="10" t="str">
        <v>Casual Drinker</v>
      </c>
      <c r="J486" s="10" t="str">
        <v>Public</v>
      </c>
      <c r="K486" s="10" t="str">
        <v>Single</v>
      </c>
      <c r="L486" s="10" t="str">
        <v>Independent</v>
      </c>
      <c r="M486" s="10">
        <v>21</v>
      </c>
      <c r="N486" s="10" t="str">
        <v>Student</v>
      </c>
      <c r="O486" s="10" t="str">
        <v>Medium</v>
      </c>
      <c r="P486" s="10">
        <v>135026</v>
      </c>
      <c r="Q486" s="10" t="str">
        <f>IFERROR(_xlfn.XLOOKUP('Final Table'!$P486,'Raw-restaurant_cuisines'!A:A,'Raw-restaurant_cuisines'!B:B),"not specified")</f>
        <v>Bar</v>
      </c>
      <c r="R486" s="10" t="str">
        <f>_xlfn.XLOOKUP($P486,'Raw-Restauarants'!$A:$A,'Raw-Restauarants'!B:B)</f>
        <v>La Cantina</v>
      </c>
      <c r="S486" s="10" t="str">
        <f>_xlfn.XLOOKUP($P486,'Raw-Restauarants'!$A:$A,'Raw-Restauarants'!$C:$C)</f>
        <v>San Luis Potosi</v>
      </c>
      <c r="T486" s="10">
        <f>IFERROR(_xlfn.XLOOKUP(P486,'Table for cuisine count'!K:K,'Table for cuisine count'!L:L),"not specified")</f>
        <v>2</v>
      </c>
      <c r="U486" s="10" t="str" cm="1">
        <f t="array" ref="U486:Z486">_xlfn.XLOOKUP($P486,'Raw-Restauarants'!$A:$A,'Raw-Restauarants'!$I:$N)</f>
        <v>Full Bar</v>
      </c>
      <c r="V486" s="10" t="str">
        <v>No</v>
      </c>
      <c r="W486" s="10" t="str">
        <v>High</v>
      </c>
      <c r="X486" s="10" t="str">
        <v>No</v>
      </c>
      <c r="Y486" s="10" t="str">
        <v>Closed</v>
      </c>
      <c r="Z486" s="10" t="str">
        <v>None</v>
      </c>
      <c r="AA486" s="10">
        <v>2</v>
      </c>
      <c r="AB486" s="10">
        <v>2</v>
      </c>
      <c r="AC486" s="10">
        <v>2</v>
      </c>
      <c r="AD486" s="10" t="str" cm="1">
        <f t="array" ref="AD486">_xlfn.IFNA(_xlfn.IFS(AND(AA486=2,AB486=2,AC486=2),W486),"not_highest_rated")</f>
        <v>High</v>
      </c>
      <c r="AE486" s="64">
        <f t="shared" si="10"/>
        <v>2</v>
      </c>
    </row>
    <row r="487" spans="1:31" x14ac:dyDescent="0.25">
      <c r="A487" s="63" t="s">
        <v>123</v>
      </c>
      <c r="B487" s="10">
        <f>VLOOKUP(A487,'Table for cuisine count'!$E$2:$F$139,2)</f>
        <v>1</v>
      </c>
      <c r="C487" s="10" t="str" cm="1">
        <f t="array" ref="C487:O487">_xlfn.XLOOKUP($A487,'Raw-consumers'!$A:$A,'Raw-consumers'!B:N)</f>
        <v>San Luis Potosi</v>
      </c>
      <c r="D487" s="10" t="str">
        <v>San Luis Potosi</v>
      </c>
      <c r="E487" s="10" t="str">
        <v>Mexico</v>
      </c>
      <c r="F487" s="10">
        <v>22.172523999999999</v>
      </c>
      <c r="G487" s="10">
        <v>-101.005758</v>
      </c>
      <c r="H487" s="10" t="str">
        <v>Yes</v>
      </c>
      <c r="I487" s="10" t="str">
        <v>Casual Drinker</v>
      </c>
      <c r="J487" s="10" t="str">
        <v>Public</v>
      </c>
      <c r="K487" s="10" t="str">
        <v>Single</v>
      </c>
      <c r="L487" s="10" t="str">
        <v>Independent</v>
      </c>
      <c r="M487" s="10">
        <v>21</v>
      </c>
      <c r="N487" s="10" t="str">
        <v>Student</v>
      </c>
      <c r="O487" s="10" t="str">
        <v>Medium</v>
      </c>
      <c r="P487" s="10">
        <v>135035</v>
      </c>
      <c r="Q487" s="10" t="str">
        <f>IFERROR(_xlfn.XLOOKUP('Final Table'!$P487,'Raw-restaurant_cuisines'!A:A,'Raw-restaurant_cuisines'!B:B),"not specified")</f>
        <v>Italian</v>
      </c>
      <c r="R487" s="10" t="str">
        <f>_xlfn.XLOOKUP($P487,'Raw-Restauarants'!$A:$A,'Raw-Restauarants'!B:B)</f>
        <v>El Mundo De La Pasta</v>
      </c>
      <c r="S487" s="10" t="str">
        <f>_xlfn.XLOOKUP($P487,'Raw-Restauarants'!$A:$A,'Raw-Restauarants'!$C:$C)</f>
        <v>San Luis Potosi</v>
      </c>
      <c r="T487" s="10">
        <f>IFERROR(_xlfn.XLOOKUP(P487,'Table for cuisine count'!K:K,'Table for cuisine count'!L:L),"not specified")</f>
        <v>1</v>
      </c>
      <c r="U487" s="10" t="str" cm="1">
        <f t="array" ref="U487:Z487">_xlfn.XLOOKUP($P487,'Raw-Restauarants'!$A:$A,'Raw-Restauarants'!$I:$N)</f>
        <v>None</v>
      </c>
      <c r="V487" s="10" t="str">
        <v>Smoking Section</v>
      </c>
      <c r="W487" s="10" t="str">
        <v>High</v>
      </c>
      <c r="X487" s="10" t="str">
        <v>No</v>
      </c>
      <c r="Y487" s="10" t="str">
        <v>Closed</v>
      </c>
      <c r="Z487" s="10" t="str">
        <v>Yes</v>
      </c>
      <c r="AA487" s="10">
        <v>2</v>
      </c>
      <c r="AB487" s="10">
        <v>2</v>
      </c>
      <c r="AC487" s="10">
        <v>2</v>
      </c>
      <c r="AD487" s="10" t="str" cm="1">
        <f t="array" ref="AD487">_xlfn.IFNA(_xlfn.IFS(AND(AA487=2,AB487=2,AC487=2),W487),"not_highest_rated")</f>
        <v>High</v>
      </c>
      <c r="AE487" s="64">
        <f t="shared" si="10"/>
        <v>2</v>
      </c>
    </row>
    <row r="488" spans="1:31" x14ac:dyDescent="0.25">
      <c r="A488" s="63" t="s">
        <v>123</v>
      </c>
      <c r="B488" s="10">
        <f>VLOOKUP(A488,'Table for cuisine count'!$E$2:$F$139,2)</f>
        <v>1</v>
      </c>
      <c r="C488" s="10" t="str" cm="1">
        <f t="array" ref="C488:O488">_xlfn.XLOOKUP($A488,'Raw-consumers'!$A:$A,'Raw-consumers'!B:N)</f>
        <v>San Luis Potosi</v>
      </c>
      <c r="D488" s="10" t="str">
        <v>San Luis Potosi</v>
      </c>
      <c r="E488" s="10" t="str">
        <v>Mexico</v>
      </c>
      <c r="F488" s="10">
        <v>22.172523999999999</v>
      </c>
      <c r="G488" s="10">
        <v>-101.005758</v>
      </c>
      <c r="H488" s="10" t="str">
        <v>Yes</v>
      </c>
      <c r="I488" s="10" t="str">
        <v>Casual Drinker</v>
      </c>
      <c r="J488" s="10" t="str">
        <v>Public</v>
      </c>
      <c r="K488" s="10" t="str">
        <v>Single</v>
      </c>
      <c r="L488" s="10" t="str">
        <v>Independent</v>
      </c>
      <c r="M488" s="10">
        <v>21</v>
      </c>
      <c r="N488" s="10" t="str">
        <v>Student</v>
      </c>
      <c r="O488" s="10" t="str">
        <v>Medium</v>
      </c>
      <c r="P488" s="10">
        <v>135045</v>
      </c>
      <c r="Q488" s="10" t="str">
        <f>IFERROR(_xlfn.XLOOKUP('Final Table'!$P488,'Raw-restaurant_cuisines'!A:A,'Raw-restaurant_cuisines'!B:B),"not specified")</f>
        <v>not specified</v>
      </c>
      <c r="R488" s="10" t="str">
        <f>_xlfn.XLOOKUP($P488,'Raw-Restauarants'!$A:$A,'Raw-Restauarants'!B:B)</f>
        <v>Restaurante La Gran Via</v>
      </c>
      <c r="S488" s="10" t="str">
        <f>_xlfn.XLOOKUP($P488,'Raw-Restauarants'!$A:$A,'Raw-Restauarants'!$C:$C)</f>
        <v>San Luis Potosi</v>
      </c>
      <c r="T488" s="10" t="str">
        <f>IFERROR(_xlfn.XLOOKUP(P488,'Table for cuisine count'!K:K,'Table for cuisine count'!L:L),"not specified")</f>
        <v>not specified</v>
      </c>
      <c r="U488" s="10" t="str" cm="1">
        <f t="array" ref="U488:Z488">_xlfn.XLOOKUP($P488,'Raw-Restauarants'!$A:$A,'Raw-Restauarants'!$I:$N)</f>
        <v>Wine &amp; Beer</v>
      </c>
      <c r="V488" s="10" t="str">
        <v>No</v>
      </c>
      <c r="W488" s="10" t="str">
        <v>High</v>
      </c>
      <c r="X488" s="10" t="str">
        <v>No</v>
      </c>
      <c r="Y488" s="10" t="str">
        <v>Closed</v>
      </c>
      <c r="Z488" s="10" t="str">
        <v>Yes</v>
      </c>
      <c r="AA488" s="10">
        <v>2</v>
      </c>
      <c r="AB488" s="10">
        <v>2</v>
      </c>
      <c r="AC488" s="10">
        <v>2</v>
      </c>
      <c r="AD488" s="10" t="str" cm="1">
        <f t="array" ref="AD488">_xlfn.IFNA(_xlfn.IFS(AND(AA488=2,AB488=2,AC488=2),W488),"not_highest_rated")</f>
        <v>High</v>
      </c>
      <c r="AE488" s="64">
        <f t="shared" si="10"/>
        <v>2</v>
      </c>
    </row>
    <row r="489" spans="1:31" x14ac:dyDescent="0.25">
      <c r="A489" s="63" t="s">
        <v>123</v>
      </c>
      <c r="B489" s="10">
        <f>VLOOKUP(A489,'Table for cuisine count'!$E$2:$F$139,2)</f>
        <v>1</v>
      </c>
      <c r="C489" s="10" t="str" cm="1">
        <f t="array" ref="C489:O489">_xlfn.XLOOKUP($A489,'Raw-consumers'!$A:$A,'Raw-consumers'!B:N)</f>
        <v>San Luis Potosi</v>
      </c>
      <c r="D489" s="10" t="str">
        <v>San Luis Potosi</v>
      </c>
      <c r="E489" s="10" t="str">
        <v>Mexico</v>
      </c>
      <c r="F489" s="10">
        <v>22.172523999999999</v>
      </c>
      <c r="G489" s="10">
        <v>-101.005758</v>
      </c>
      <c r="H489" s="10" t="str">
        <v>Yes</v>
      </c>
      <c r="I489" s="10" t="str">
        <v>Casual Drinker</v>
      </c>
      <c r="J489" s="10" t="str">
        <v>Public</v>
      </c>
      <c r="K489" s="10" t="str">
        <v>Single</v>
      </c>
      <c r="L489" s="10" t="str">
        <v>Independent</v>
      </c>
      <c r="M489" s="10">
        <v>21</v>
      </c>
      <c r="N489" s="10" t="str">
        <v>Student</v>
      </c>
      <c r="O489" s="10" t="str">
        <v>Medium</v>
      </c>
      <c r="P489" s="10">
        <v>132861</v>
      </c>
      <c r="Q489" s="10" t="str">
        <f>IFERROR(_xlfn.XLOOKUP('Final Table'!$P489,'Raw-restaurant_cuisines'!A:A,'Raw-restaurant_cuisines'!B:B),"not specified")</f>
        <v>Burgers</v>
      </c>
      <c r="R489" s="10" t="str">
        <f>_xlfn.XLOOKUP($P489,'Raw-Restauarants'!$A:$A,'Raw-Restauarants'!B:B)</f>
        <v>Carl's Jr</v>
      </c>
      <c r="S489" s="10" t="str">
        <f>_xlfn.XLOOKUP($P489,'Raw-Restauarants'!$A:$A,'Raw-Restauarants'!$C:$C)</f>
        <v>San Luis Potosi</v>
      </c>
      <c r="T489" s="10">
        <f>IFERROR(_xlfn.XLOOKUP(P489,'Table for cuisine count'!K:K,'Table for cuisine count'!L:L),"not specified")</f>
        <v>1</v>
      </c>
      <c r="U489" s="10" t="str" cm="1">
        <f t="array" ref="U489:Z489">_xlfn.XLOOKUP($P489,'Raw-Restauarants'!$A:$A,'Raw-Restauarants'!$I:$N)</f>
        <v>None</v>
      </c>
      <c r="V489" s="10" t="str">
        <v>No</v>
      </c>
      <c r="W489" s="10" t="str">
        <v>Medium</v>
      </c>
      <c r="X489" s="10" t="str">
        <v>Yes</v>
      </c>
      <c r="Y489" s="10" t="str">
        <v>Closed</v>
      </c>
      <c r="Z489" s="10" t="str">
        <v>Yes</v>
      </c>
      <c r="AA489" s="10">
        <v>2</v>
      </c>
      <c r="AB489" s="10">
        <v>2</v>
      </c>
      <c r="AC489" s="10">
        <v>2</v>
      </c>
      <c r="AD489" s="10" t="str" cm="1">
        <f t="array" ref="AD489">_xlfn.IFNA(_xlfn.IFS(AND(AA489=2,AB489=2,AC489=2),W489),"not_highest_rated")</f>
        <v>Medium</v>
      </c>
      <c r="AE489" s="64">
        <f t="shared" si="10"/>
        <v>2</v>
      </c>
    </row>
    <row r="490" spans="1:31" x14ac:dyDescent="0.25">
      <c r="A490" s="63" t="s">
        <v>123</v>
      </c>
      <c r="B490" s="10">
        <f>VLOOKUP(A490,'Table for cuisine count'!$E$2:$F$139,2)</f>
        <v>1</v>
      </c>
      <c r="C490" s="10" t="str" cm="1">
        <f t="array" ref="C490:O490">_xlfn.XLOOKUP($A490,'Raw-consumers'!$A:$A,'Raw-consumers'!B:N)</f>
        <v>San Luis Potosi</v>
      </c>
      <c r="D490" s="10" t="str">
        <v>San Luis Potosi</v>
      </c>
      <c r="E490" s="10" t="str">
        <v>Mexico</v>
      </c>
      <c r="F490" s="10">
        <v>22.172523999999999</v>
      </c>
      <c r="G490" s="10">
        <v>-101.005758</v>
      </c>
      <c r="H490" s="10" t="str">
        <v>Yes</v>
      </c>
      <c r="I490" s="10" t="str">
        <v>Casual Drinker</v>
      </c>
      <c r="J490" s="10" t="str">
        <v>Public</v>
      </c>
      <c r="K490" s="10" t="str">
        <v>Single</v>
      </c>
      <c r="L490" s="10" t="str">
        <v>Independent</v>
      </c>
      <c r="M490" s="10">
        <v>21</v>
      </c>
      <c r="N490" s="10" t="str">
        <v>Student</v>
      </c>
      <c r="O490" s="10" t="str">
        <v>Medium</v>
      </c>
      <c r="P490" s="10">
        <v>135085</v>
      </c>
      <c r="Q490" s="10" t="str">
        <f>IFERROR(_xlfn.XLOOKUP('Final Table'!$P490,'Raw-restaurant_cuisines'!A:A,'Raw-restaurant_cuisines'!B:B),"not specified")</f>
        <v>Fast Food</v>
      </c>
      <c r="R490" s="10" t="str">
        <f>_xlfn.XLOOKUP($P490,'Raw-Restauarants'!$A:$A,'Raw-Restauarants'!B:B)</f>
        <v>Tortas Locas Hipocampo</v>
      </c>
      <c r="S490" s="10" t="str">
        <f>_xlfn.XLOOKUP($P490,'Raw-Restauarants'!$A:$A,'Raw-Restauarants'!$C:$C)</f>
        <v>San Luis Potosi</v>
      </c>
      <c r="T490" s="10">
        <f>IFERROR(_xlfn.XLOOKUP(P490,'Table for cuisine count'!K:K,'Table for cuisine count'!L:L),"not specified")</f>
        <v>1</v>
      </c>
      <c r="U490" s="10" t="str" cm="1">
        <f t="array" ref="U490:Z490">_xlfn.XLOOKUP($P490,'Raw-Restauarants'!$A:$A,'Raw-Restauarants'!$I:$N)</f>
        <v>None</v>
      </c>
      <c r="V490" s="10" t="str">
        <v>No</v>
      </c>
      <c r="W490" s="10" t="str">
        <v>Medium</v>
      </c>
      <c r="X490" s="10" t="str">
        <v>No</v>
      </c>
      <c r="Y490" s="10" t="str">
        <v>Closed</v>
      </c>
      <c r="Z490" s="10" t="str">
        <v>Public</v>
      </c>
      <c r="AA490" s="10">
        <v>2</v>
      </c>
      <c r="AB490" s="10">
        <v>2</v>
      </c>
      <c r="AC490" s="10">
        <v>2</v>
      </c>
      <c r="AD490" s="10" t="str" cm="1">
        <f t="array" ref="AD490">_xlfn.IFNA(_xlfn.IFS(AND(AA490=2,AB490=2,AC490=2),W490),"not_highest_rated")</f>
        <v>Medium</v>
      </c>
      <c r="AE490" s="64">
        <f t="shared" si="10"/>
        <v>2</v>
      </c>
    </row>
    <row r="491" spans="1:31" x14ac:dyDescent="0.25">
      <c r="A491" s="63" t="s">
        <v>123</v>
      </c>
      <c r="B491" s="10">
        <f>VLOOKUP(A491,'Table for cuisine count'!$E$2:$F$139,2)</f>
        <v>1</v>
      </c>
      <c r="C491" s="10" t="str" cm="1">
        <f t="array" ref="C491:O491">_xlfn.XLOOKUP($A491,'Raw-consumers'!$A:$A,'Raw-consumers'!B:N)</f>
        <v>San Luis Potosi</v>
      </c>
      <c r="D491" s="10" t="str">
        <v>San Luis Potosi</v>
      </c>
      <c r="E491" s="10" t="str">
        <v>Mexico</v>
      </c>
      <c r="F491" s="10">
        <v>22.172523999999999</v>
      </c>
      <c r="G491" s="10">
        <v>-101.005758</v>
      </c>
      <c r="H491" s="10" t="str">
        <v>Yes</v>
      </c>
      <c r="I491" s="10" t="str">
        <v>Casual Drinker</v>
      </c>
      <c r="J491" s="10" t="str">
        <v>Public</v>
      </c>
      <c r="K491" s="10" t="str">
        <v>Single</v>
      </c>
      <c r="L491" s="10" t="str">
        <v>Independent</v>
      </c>
      <c r="M491" s="10">
        <v>21</v>
      </c>
      <c r="N491" s="10" t="str">
        <v>Student</v>
      </c>
      <c r="O491" s="10" t="str">
        <v>Medium</v>
      </c>
      <c r="P491" s="10">
        <v>132723</v>
      </c>
      <c r="Q491" s="10" t="str">
        <f>IFERROR(_xlfn.XLOOKUP('Final Table'!$P491,'Raw-restaurant_cuisines'!A:A,'Raw-restaurant_cuisines'!B:B),"not specified")</f>
        <v>Mexican</v>
      </c>
      <c r="R491" s="10" t="str">
        <f>_xlfn.XLOOKUP($P491,'Raw-Restauarants'!$A:$A,'Raw-Restauarants'!B:B)</f>
        <v>Gordas De Morales</v>
      </c>
      <c r="S491" s="10" t="str">
        <f>_xlfn.XLOOKUP($P491,'Raw-Restauarants'!$A:$A,'Raw-Restauarants'!$C:$C)</f>
        <v>San Luis Potosi</v>
      </c>
      <c r="T491" s="10">
        <f>IFERROR(_xlfn.XLOOKUP(P491,'Table for cuisine count'!K:K,'Table for cuisine count'!L:L),"not specified")</f>
        <v>1</v>
      </c>
      <c r="U491" s="10" t="str" cm="1">
        <f t="array" ref="U491:Z491">_xlfn.XLOOKUP($P491,'Raw-Restauarants'!$A:$A,'Raw-Restauarants'!$I:$N)</f>
        <v>Full Bar</v>
      </c>
      <c r="V491" s="10" t="str">
        <v>Smoking Section</v>
      </c>
      <c r="W491" s="10" t="str">
        <v>Medium</v>
      </c>
      <c r="X491" s="10" t="str">
        <v>No</v>
      </c>
      <c r="Y491" s="10" t="str">
        <v>Closed</v>
      </c>
      <c r="Z491" s="10" t="str">
        <v>Public</v>
      </c>
      <c r="AA491" s="10">
        <v>1</v>
      </c>
      <c r="AB491" s="10">
        <v>0</v>
      </c>
      <c r="AC491" s="10">
        <v>1</v>
      </c>
      <c r="AD491" s="10" t="str" cm="1">
        <f t="array" ref="AD491">_xlfn.IFNA(_xlfn.IFS(AND(AA491=2,AB491=2,AC491=2),W491),"not_highest_rated")</f>
        <v>not_highest_rated</v>
      </c>
      <c r="AE491" s="64">
        <f t="shared" si="10"/>
        <v>2</v>
      </c>
    </row>
    <row r="492" spans="1:31" x14ac:dyDescent="0.25">
      <c r="A492" s="63" t="s">
        <v>87</v>
      </c>
      <c r="B492" s="10">
        <f>VLOOKUP(A492,'Table for cuisine count'!$E$2:$F$139,2)</f>
        <v>1</v>
      </c>
      <c r="C492" s="10" t="str" cm="1">
        <f t="array" ref="C492:O492">_xlfn.XLOOKUP($A492,'Raw-consumers'!$A:$A,'Raw-consumers'!B:N)</f>
        <v>San Luis Potosi</v>
      </c>
      <c r="D492" s="10" t="str">
        <v>San Luis Potosi</v>
      </c>
      <c r="E492" s="10" t="str">
        <v>Mexico</v>
      </c>
      <c r="F492" s="10">
        <v>22.15</v>
      </c>
      <c r="G492" s="10">
        <v>-100.983</v>
      </c>
      <c r="H492" s="10" t="str">
        <v>No</v>
      </c>
      <c r="I492" s="10" t="str">
        <v>Casual Drinker</v>
      </c>
      <c r="J492" s="10" t="str">
        <v>Public</v>
      </c>
      <c r="K492" s="10" t="str">
        <v>Single</v>
      </c>
      <c r="L492" s="10">
        <v>0</v>
      </c>
      <c r="M492" s="10">
        <v>21</v>
      </c>
      <c r="N492" s="10" t="str">
        <v>Student</v>
      </c>
      <c r="O492" s="10">
        <v>0</v>
      </c>
      <c r="P492" s="10">
        <v>132825</v>
      </c>
      <c r="Q492" s="10" t="str">
        <f>IFERROR(_xlfn.XLOOKUP('Final Table'!$P492,'Raw-restaurant_cuisines'!A:A,'Raw-restaurant_cuisines'!B:B),"not specified")</f>
        <v>Mexican</v>
      </c>
      <c r="R492" s="10" t="str">
        <f>_xlfn.XLOOKUP($P492,'Raw-Restauarants'!$A:$A,'Raw-Restauarants'!B:B)</f>
        <v>Puesto De Tacos</v>
      </c>
      <c r="S492" s="10" t="str">
        <f>_xlfn.XLOOKUP($P492,'Raw-Restauarants'!$A:$A,'Raw-Restauarants'!$C:$C)</f>
        <v>San Luis Potosi</v>
      </c>
      <c r="T492" s="10">
        <f>IFERROR(_xlfn.XLOOKUP(P492,'Table for cuisine count'!K:K,'Table for cuisine count'!L:L),"not specified")</f>
        <v>1</v>
      </c>
      <c r="U492" s="10" t="str" cm="1">
        <f t="array" ref="U492:Z492">_xlfn.XLOOKUP($P492,'Raw-Restauarants'!$A:$A,'Raw-Restauarants'!$I:$N)</f>
        <v>None</v>
      </c>
      <c r="V492" s="10" t="str">
        <v>No</v>
      </c>
      <c r="W492" s="10" t="str">
        <v>Low</v>
      </c>
      <c r="X492" s="10" t="str">
        <v>No</v>
      </c>
      <c r="Y492" s="10" t="str">
        <v>Open</v>
      </c>
      <c r="Z492" s="10" t="str">
        <v>None</v>
      </c>
      <c r="AA492" s="10">
        <v>0</v>
      </c>
      <c r="AB492" s="10">
        <v>0</v>
      </c>
      <c r="AC492" s="10">
        <v>0</v>
      </c>
      <c r="AD492" s="10" t="str" cm="1">
        <f t="array" ref="AD492">_xlfn.IFNA(_xlfn.IFS(AND(AA492=2,AB492=2,AC492=2),W492),"not_highest_rated")</f>
        <v>not_highest_rated</v>
      </c>
      <c r="AE492" s="64" t="str">
        <f t="shared" si="10"/>
        <v>others</v>
      </c>
    </row>
    <row r="493" spans="1:31" x14ac:dyDescent="0.25">
      <c r="A493" s="63" t="s">
        <v>87</v>
      </c>
      <c r="B493" s="10">
        <f>VLOOKUP(A493,'Table for cuisine count'!$E$2:$F$139,2)</f>
        <v>1</v>
      </c>
      <c r="C493" s="10" t="str" cm="1">
        <f t="array" ref="C493:O493">_xlfn.XLOOKUP($A493,'Raw-consumers'!$A:$A,'Raw-consumers'!B:N)</f>
        <v>San Luis Potosi</v>
      </c>
      <c r="D493" s="10" t="str">
        <v>San Luis Potosi</v>
      </c>
      <c r="E493" s="10" t="str">
        <v>Mexico</v>
      </c>
      <c r="F493" s="10">
        <v>22.15</v>
      </c>
      <c r="G493" s="10">
        <v>-100.983</v>
      </c>
      <c r="H493" s="10" t="str">
        <v>No</v>
      </c>
      <c r="I493" s="10" t="str">
        <v>Casual Drinker</v>
      </c>
      <c r="J493" s="10" t="str">
        <v>Public</v>
      </c>
      <c r="K493" s="10" t="str">
        <v>Single</v>
      </c>
      <c r="L493" s="10">
        <v>0</v>
      </c>
      <c r="M493" s="10">
        <v>21</v>
      </c>
      <c r="N493" s="10" t="str">
        <v>Student</v>
      </c>
      <c r="O493" s="10">
        <v>0</v>
      </c>
      <c r="P493" s="10">
        <v>135041</v>
      </c>
      <c r="Q493" s="10" t="str">
        <f>IFERROR(_xlfn.XLOOKUP('Final Table'!$P493,'Raw-restaurant_cuisines'!A:A,'Raw-restaurant_cuisines'!B:B),"not specified")</f>
        <v>Bar</v>
      </c>
      <c r="R493" s="10" t="str">
        <f>_xlfn.XLOOKUP($P493,'Raw-Restauarants'!$A:$A,'Raw-Restauarants'!B:B)</f>
        <v>Luna Cafe</v>
      </c>
      <c r="S493" s="10" t="str">
        <f>_xlfn.XLOOKUP($P493,'Raw-Restauarants'!$A:$A,'Raw-Restauarants'!$C:$C)</f>
        <v>San Luis Potosi</v>
      </c>
      <c r="T493" s="10">
        <f>IFERROR(_xlfn.XLOOKUP(P493,'Table for cuisine count'!K:K,'Table for cuisine count'!L:L),"not specified")</f>
        <v>2</v>
      </c>
      <c r="U493" s="10" t="str" cm="1">
        <f t="array" ref="U493:Z493">_xlfn.XLOOKUP($P493,'Raw-Restauarants'!$A:$A,'Raw-Restauarants'!$I:$N)</f>
        <v>Wine &amp; Beer</v>
      </c>
      <c r="V493" s="10" t="str">
        <v>No</v>
      </c>
      <c r="W493" s="10" t="str">
        <v>Medium</v>
      </c>
      <c r="X493" s="10" t="str">
        <v>No</v>
      </c>
      <c r="Y493" s="10" t="str">
        <v>Closed</v>
      </c>
      <c r="Z493" s="10" t="str">
        <v>None</v>
      </c>
      <c r="AA493" s="10">
        <v>0</v>
      </c>
      <c r="AB493" s="10">
        <v>0</v>
      </c>
      <c r="AC493" s="10">
        <v>0</v>
      </c>
      <c r="AD493" s="10" t="str" cm="1">
        <f t="array" ref="AD493">_xlfn.IFNA(_xlfn.IFS(AND(AA493=2,AB493=2,AC493=2),W493),"not_highest_rated")</f>
        <v>not_highest_rated</v>
      </c>
      <c r="AE493" s="64" t="str">
        <f t="shared" si="10"/>
        <v>others</v>
      </c>
    </row>
    <row r="494" spans="1:31" x14ac:dyDescent="0.25">
      <c r="A494" s="63" t="s">
        <v>54</v>
      </c>
      <c r="B494" s="10">
        <f>VLOOKUP(A494,'Table for cuisine count'!$E$2:$F$139,2)</f>
        <v>1</v>
      </c>
      <c r="C494" s="10" t="str" cm="1">
        <f t="array" ref="C494:O494">_xlfn.XLOOKUP($A494,'Raw-consumers'!$A:$A,'Raw-consumers'!B:N)</f>
        <v>San Luis Potosi</v>
      </c>
      <c r="D494" s="10" t="str">
        <v>San Luis Potosi</v>
      </c>
      <c r="E494" s="10" t="str">
        <v>Mexico</v>
      </c>
      <c r="F494" s="10">
        <v>22.153385</v>
      </c>
      <c r="G494" s="10">
        <v>-100.97529400000001</v>
      </c>
      <c r="H494" s="10" t="str">
        <v>No</v>
      </c>
      <c r="I494" s="10" t="str">
        <v>Casual Drinker</v>
      </c>
      <c r="J494" s="10" t="str">
        <v>Public</v>
      </c>
      <c r="K494" s="10" t="str">
        <v>Single</v>
      </c>
      <c r="L494" s="10" t="str">
        <v>Independent</v>
      </c>
      <c r="M494" s="10">
        <v>23</v>
      </c>
      <c r="N494" s="10" t="str">
        <v>Student</v>
      </c>
      <c r="O494" s="10" t="str">
        <v>Medium</v>
      </c>
      <c r="P494" s="10">
        <v>132830</v>
      </c>
      <c r="Q494" s="10" t="str">
        <f>IFERROR(_xlfn.XLOOKUP('Final Table'!$P494,'Raw-restaurant_cuisines'!A:A,'Raw-restaurant_cuisines'!B:B),"not specified")</f>
        <v>not specified</v>
      </c>
      <c r="R494" s="10" t="str">
        <f>_xlfn.XLOOKUP($P494,'Raw-Restauarants'!$A:$A,'Raw-Restauarants'!B:B)</f>
        <v>Rincon Huasteco</v>
      </c>
      <c r="S494" s="10" t="str">
        <f>_xlfn.XLOOKUP($P494,'Raw-Restauarants'!$A:$A,'Raw-Restauarants'!$C:$C)</f>
        <v>San Luis Potosi</v>
      </c>
      <c r="T494" s="10" t="str">
        <f>IFERROR(_xlfn.XLOOKUP(P494,'Table for cuisine count'!K:K,'Table for cuisine count'!L:L),"not specified")</f>
        <v>not specified</v>
      </c>
      <c r="U494" s="10" t="str" cm="1">
        <f t="array" ref="U494:Z494">_xlfn.XLOOKUP($P494,'Raw-Restauarants'!$A:$A,'Raw-Restauarants'!$I:$N)</f>
        <v>None</v>
      </c>
      <c r="V494" s="10" t="str">
        <v>No</v>
      </c>
      <c r="W494" s="10" t="str">
        <v>Low</v>
      </c>
      <c r="X494" s="10" t="str">
        <v>No</v>
      </c>
      <c r="Y494" s="10" t="str">
        <v>Closed</v>
      </c>
      <c r="Z494" s="10" t="str">
        <v>None</v>
      </c>
      <c r="AA494" s="10">
        <v>0</v>
      </c>
      <c r="AB494" s="10">
        <v>0</v>
      </c>
      <c r="AC494" s="10">
        <v>0</v>
      </c>
      <c r="AD494" s="10" t="str" cm="1">
        <f t="array" ref="AD494">_xlfn.IFNA(_xlfn.IFS(AND(AA494=2,AB494=2,AC494=2),W494),"not_highest_rated")</f>
        <v>not_highest_rated</v>
      </c>
      <c r="AE494" s="64">
        <f t="shared" si="10"/>
        <v>2</v>
      </c>
    </row>
    <row r="495" spans="1:31" x14ac:dyDescent="0.25">
      <c r="A495" s="63" t="s">
        <v>54</v>
      </c>
      <c r="B495" s="10">
        <f>VLOOKUP(A495,'Table for cuisine count'!$E$2:$F$139,2)</f>
        <v>1</v>
      </c>
      <c r="C495" s="10" t="str" cm="1">
        <f t="array" ref="C495:O495">_xlfn.XLOOKUP($A495,'Raw-consumers'!$A:$A,'Raw-consumers'!B:N)</f>
        <v>San Luis Potosi</v>
      </c>
      <c r="D495" s="10" t="str">
        <v>San Luis Potosi</v>
      </c>
      <c r="E495" s="10" t="str">
        <v>Mexico</v>
      </c>
      <c r="F495" s="10">
        <v>22.153385</v>
      </c>
      <c r="G495" s="10">
        <v>-100.97529400000001</v>
      </c>
      <c r="H495" s="10" t="str">
        <v>No</v>
      </c>
      <c r="I495" s="10" t="str">
        <v>Casual Drinker</v>
      </c>
      <c r="J495" s="10" t="str">
        <v>Public</v>
      </c>
      <c r="K495" s="10" t="str">
        <v>Single</v>
      </c>
      <c r="L495" s="10" t="str">
        <v>Independent</v>
      </c>
      <c r="M495" s="10">
        <v>23</v>
      </c>
      <c r="N495" s="10" t="str">
        <v>Student</v>
      </c>
      <c r="O495" s="10" t="str">
        <v>Medium</v>
      </c>
      <c r="P495" s="10">
        <v>135076</v>
      </c>
      <c r="Q495" s="10" t="str">
        <f>IFERROR(_xlfn.XLOOKUP('Final Table'!$P495,'Raw-restaurant_cuisines'!A:A,'Raw-restaurant_cuisines'!B:B),"not specified")</f>
        <v>not specified</v>
      </c>
      <c r="R495" s="10" t="str">
        <f>_xlfn.XLOOKUP($P495,'Raw-Restauarants'!$A:$A,'Raw-Restauarants'!B:B)</f>
        <v>Restaurante Pueblo Bonito</v>
      </c>
      <c r="S495" s="10" t="str">
        <f>_xlfn.XLOOKUP($P495,'Raw-Restauarants'!$A:$A,'Raw-Restauarants'!$C:$C)</f>
        <v>San Luis Potosi</v>
      </c>
      <c r="T495" s="10" t="str">
        <f>IFERROR(_xlfn.XLOOKUP(P495,'Table for cuisine count'!K:K,'Table for cuisine count'!L:L),"not specified")</f>
        <v>not specified</v>
      </c>
      <c r="U495" s="10" t="str" cm="1">
        <f t="array" ref="U495:Z495">_xlfn.XLOOKUP($P495,'Raw-Restauarants'!$A:$A,'Raw-Restauarants'!$I:$N)</f>
        <v>Wine &amp; Beer</v>
      </c>
      <c r="V495" s="10" t="str">
        <v>No</v>
      </c>
      <c r="W495" s="10" t="str">
        <v>High</v>
      </c>
      <c r="X495" s="10" t="str">
        <v>No</v>
      </c>
      <c r="Y495" s="10" t="str">
        <v>Closed</v>
      </c>
      <c r="Z495" s="10" t="str">
        <v>Yes</v>
      </c>
      <c r="AA495" s="10">
        <v>0</v>
      </c>
      <c r="AB495" s="10">
        <v>0</v>
      </c>
      <c r="AC495" s="10">
        <v>0</v>
      </c>
      <c r="AD495" s="10" t="str" cm="1">
        <f t="array" ref="AD495">_xlfn.IFNA(_xlfn.IFS(AND(AA495=2,AB495=2,AC495=2),W495),"not_highest_rated")</f>
        <v>not_highest_rated</v>
      </c>
      <c r="AE495" s="64">
        <f t="shared" si="10"/>
        <v>2</v>
      </c>
    </row>
    <row r="496" spans="1:31" x14ac:dyDescent="0.25">
      <c r="A496" s="63" t="s">
        <v>54</v>
      </c>
      <c r="B496" s="10">
        <f>VLOOKUP(A496,'Table for cuisine count'!$E$2:$F$139,2)</f>
        <v>1</v>
      </c>
      <c r="C496" s="10" t="str" cm="1">
        <f t="array" ref="C496:O496">_xlfn.XLOOKUP($A496,'Raw-consumers'!$A:$A,'Raw-consumers'!B:N)</f>
        <v>San Luis Potosi</v>
      </c>
      <c r="D496" s="10" t="str">
        <v>San Luis Potosi</v>
      </c>
      <c r="E496" s="10" t="str">
        <v>Mexico</v>
      </c>
      <c r="F496" s="10">
        <v>22.153385</v>
      </c>
      <c r="G496" s="10">
        <v>-100.97529400000001</v>
      </c>
      <c r="H496" s="10" t="str">
        <v>No</v>
      </c>
      <c r="I496" s="10" t="str">
        <v>Casual Drinker</v>
      </c>
      <c r="J496" s="10" t="str">
        <v>Public</v>
      </c>
      <c r="K496" s="10" t="str">
        <v>Single</v>
      </c>
      <c r="L496" s="10" t="str">
        <v>Independent</v>
      </c>
      <c r="M496" s="10">
        <v>23</v>
      </c>
      <c r="N496" s="10" t="str">
        <v>Student</v>
      </c>
      <c r="O496" s="10" t="str">
        <v>Medium</v>
      </c>
      <c r="P496" s="10">
        <v>135038</v>
      </c>
      <c r="Q496" s="10" t="str">
        <f>IFERROR(_xlfn.XLOOKUP('Final Table'!$P496,'Raw-restaurant_cuisines'!A:A,'Raw-restaurant_cuisines'!B:B),"not specified")</f>
        <v>not specified</v>
      </c>
      <c r="R496" s="10" t="str">
        <f>_xlfn.XLOOKUP($P496,'Raw-Restauarants'!$A:$A,'Raw-Restauarants'!B:B)</f>
        <v>Restaurant La Chalita</v>
      </c>
      <c r="S496" s="10" t="str">
        <f>_xlfn.XLOOKUP($P496,'Raw-Restauarants'!$A:$A,'Raw-Restauarants'!$C:$C)</f>
        <v>San Luis Potosi</v>
      </c>
      <c r="T496" s="10" t="str">
        <f>IFERROR(_xlfn.XLOOKUP(P496,'Table for cuisine count'!K:K,'Table for cuisine count'!L:L),"not specified")</f>
        <v>not specified</v>
      </c>
      <c r="U496" s="10" t="str" cm="1">
        <f t="array" ref="U496:Z496">_xlfn.XLOOKUP($P496,'Raw-Restauarants'!$A:$A,'Raw-Restauarants'!$I:$N)</f>
        <v>None</v>
      </c>
      <c r="V496" s="10" t="str">
        <v>Smoking Section</v>
      </c>
      <c r="W496" s="10" t="str">
        <v>Medium</v>
      </c>
      <c r="X496" s="10" t="str">
        <v>No</v>
      </c>
      <c r="Y496" s="10" t="str">
        <v>Closed</v>
      </c>
      <c r="Z496" s="10" t="str">
        <v>None</v>
      </c>
      <c r="AA496" s="10">
        <v>0</v>
      </c>
      <c r="AB496" s="10">
        <v>0</v>
      </c>
      <c r="AC496" s="10">
        <v>0</v>
      </c>
      <c r="AD496" s="10" t="str" cm="1">
        <f t="array" ref="AD496">_xlfn.IFNA(_xlfn.IFS(AND(AA496=2,AB496=2,AC496=2),W496),"not_highest_rated")</f>
        <v>not_highest_rated</v>
      </c>
      <c r="AE496" s="64">
        <f t="shared" si="10"/>
        <v>2</v>
      </c>
    </row>
    <row r="497" spans="1:31" x14ac:dyDescent="0.25">
      <c r="A497" s="63" t="s">
        <v>54</v>
      </c>
      <c r="B497" s="10">
        <f>VLOOKUP(A497,'Table for cuisine count'!$E$2:$F$139,2)</f>
        <v>1</v>
      </c>
      <c r="C497" s="10" t="str" cm="1">
        <f t="array" ref="C497:O497">_xlfn.XLOOKUP($A497,'Raw-consumers'!$A:$A,'Raw-consumers'!B:N)</f>
        <v>San Luis Potosi</v>
      </c>
      <c r="D497" s="10" t="str">
        <v>San Luis Potosi</v>
      </c>
      <c r="E497" s="10" t="str">
        <v>Mexico</v>
      </c>
      <c r="F497" s="10">
        <v>22.153385</v>
      </c>
      <c r="G497" s="10">
        <v>-100.97529400000001</v>
      </c>
      <c r="H497" s="10" t="str">
        <v>No</v>
      </c>
      <c r="I497" s="10" t="str">
        <v>Casual Drinker</v>
      </c>
      <c r="J497" s="10" t="str">
        <v>Public</v>
      </c>
      <c r="K497" s="10" t="str">
        <v>Single</v>
      </c>
      <c r="L497" s="10" t="str">
        <v>Independent</v>
      </c>
      <c r="M497" s="10">
        <v>23</v>
      </c>
      <c r="N497" s="10" t="str">
        <v>Student</v>
      </c>
      <c r="O497" s="10" t="str">
        <v>Medium</v>
      </c>
      <c r="P497" s="10">
        <v>132856</v>
      </c>
      <c r="Q497" s="10" t="str">
        <f>IFERROR(_xlfn.XLOOKUP('Final Table'!$P497,'Raw-restaurant_cuisines'!A:A,'Raw-restaurant_cuisines'!B:B),"not specified")</f>
        <v>Italian</v>
      </c>
      <c r="R497" s="10" t="str">
        <f>_xlfn.XLOOKUP($P497,'Raw-Restauarants'!$A:$A,'Raw-Restauarants'!B:B)</f>
        <v>Unicol's Pizza</v>
      </c>
      <c r="S497" s="10" t="str">
        <f>_xlfn.XLOOKUP($P497,'Raw-Restauarants'!$A:$A,'Raw-Restauarants'!$C:$C)</f>
        <v>San Luis Potosi</v>
      </c>
      <c r="T497" s="10">
        <f>IFERROR(_xlfn.XLOOKUP(P497,'Table for cuisine count'!K:K,'Table for cuisine count'!L:L),"not specified")</f>
        <v>1</v>
      </c>
      <c r="U497" s="10" t="str" cm="1">
        <f t="array" ref="U497:Z497">_xlfn.XLOOKUP($P497,'Raw-Restauarants'!$A:$A,'Raw-Restauarants'!$I:$N)</f>
        <v>Wine &amp; Beer</v>
      </c>
      <c r="V497" s="10" t="str">
        <v>No</v>
      </c>
      <c r="W497" s="10" t="str">
        <v>Low</v>
      </c>
      <c r="X497" s="10" t="str">
        <v>No</v>
      </c>
      <c r="Y497" s="10" t="str">
        <v>Closed</v>
      </c>
      <c r="Z497" s="10" t="str">
        <v>None</v>
      </c>
      <c r="AA497" s="10">
        <v>0</v>
      </c>
      <c r="AB497" s="10">
        <v>0</v>
      </c>
      <c r="AC497" s="10">
        <v>0</v>
      </c>
      <c r="AD497" s="10" t="str" cm="1">
        <f t="array" ref="AD497">_xlfn.IFNA(_xlfn.IFS(AND(AA497=2,AB497=2,AC497=2),W497),"not_highest_rated")</f>
        <v>not_highest_rated</v>
      </c>
      <c r="AE497" s="64">
        <f t="shared" si="10"/>
        <v>2</v>
      </c>
    </row>
    <row r="498" spans="1:31" x14ac:dyDescent="0.25">
      <c r="A498" s="63" t="s">
        <v>108</v>
      </c>
      <c r="B498" s="10">
        <f>VLOOKUP(A498,'Table for cuisine count'!$E$2:$F$139,2)</f>
        <v>1</v>
      </c>
      <c r="C498" s="10" t="str" cm="1">
        <f t="array" ref="C498:O498">_xlfn.XLOOKUP($A498,'Raw-consumers'!$A:$A,'Raw-consumers'!B:N)</f>
        <v>Jiutepec</v>
      </c>
      <c r="D498" s="10" t="str">
        <v>Morelos</v>
      </c>
      <c r="E498" s="10" t="str">
        <v>Mexico</v>
      </c>
      <c r="F498" s="10">
        <v>19.347640999999999</v>
      </c>
      <c r="G498" s="10">
        <v>-99.130229</v>
      </c>
      <c r="H498" s="10" t="str">
        <v>No</v>
      </c>
      <c r="I498" s="10" t="str">
        <v>Social Drinker</v>
      </c>
      <c r="J498" s="10" t="str">
        <v>Public</v>
      </c>
      <c r="K498" s="10" t="str">
        <v>Single</v>
      </c>
      <c r="L498" s="10" t="str">
        <v>Independent</v>
      </c>
      <c r="M498" s="10">
        <v>29</v>
      </c>
      <c r="N498" s="10" t="str">
        <v>Employed</v>
      </c>
      <c r="O498" s="10" t="str">
        <v>Medium</v>
      </c>
      <c r="P498" s="10">
        <v>135070</v>
      </c>
      <c r="Q498" s="10" t="str">
        <f>IFERROR(_xlfn.XLOOKUP('Final Table'!$P498,'Raw-restaurant_cuisines'!A:A,'Raw-restaurant_cuisines'!B:B),"not specified")</f>
        <v>not specified</v>
      </c>
      <c r="R498" s="10" t="str">
        <f>_xlfn.XLOOKUP($P498,'Raw-Restauarants'!$A:$A,'Raw-Restauarants'!B:B)</f>
        <v>Restaurante 75</v>
      </c>
      <c r="S498" s="10" t="str">
        <f>_xlfn.XLOOKUP($P498,'Raw-Restauarants'!$A:$A,'Raw-Restauarants'!$C:$C)</f>
        <v>San Luis Potosi</v>
      </c>
      <c r="T498" s="10" t="str">
        <f>IFERROR(_xlfn.XLOOKUP(P498,'Table for cuisine count'!K:K,'Table for cuisine count'!L:L),"not specified")</f>
        <v>not specified</v>
      </c>
      <c r="U498" s="10" t="str" cm="1">
        <f t="array" ref="U498:Z498">_xlfn.XLOOKUP($P498,'Raw-Restauarants'!$A:$A,'Raw-Restauarants'!$I:$N)</f>
        <v>None</v>
      </c>
      <c r="V498" s="10" t="str">
        <v>No</v>
      </c>
      <c r="W498" s="10" t="str">
        <v>Medium</v>
      </c>
      <c r="X498" s="10" t="str">
        <v>No</v>
      </c>
      <c r="Y498" s="10" t="str">
        <v>Closed</v>
      </c>
      <c r="Z498" s="10" t="str">
        <v>Yes</v>
      </c>
      <c r="AA498" s="10">
        <v>0</v>
      </c>
      <c r="AB498" s="10">
        <v>0</v>
      </c>
      <c r="AC498" s="10">
        <v>0</v>
      </c>
      <c r="AD498" s="10" t="str" cm="1">
        <f t="array" ref="AD498">_xlfn.IFNA(_xlfn.IFS(AND(AA498=2,AB498=2,AC498=2),W498),"not_highest_rated")</f>
        <v>not_highest_rated</v>
      </c>
      <c r="AE498" s="64">
        <f t="shared" si="10"/>
        <v>8</v>
      </c>
    </row>
    <row r="499" spans="1:31" x14ac:dyDescent="0.25">
      <c r="A499" s="63" t="s">
        <v>108</v>
      </c>
      <c r="B499" s="10">
        <f>VLOOKUP(A499,'Table for cuisine count'!$E$2:$F$139,2)</f>
        <v>1</v>
      </c>
      <c r="C499" s="10" t="str" cm="1">
        <f t="array" ref="C499:O499">_xlfn.XLOOKUP($A499,'Raw-consumers'!$A:$A,'Raw-consumers'!B:N)</f>
        <v>Jiutepec</v>
      </c>
      <c r="D499" s="10" t="str">
        <v>Morelos</v>
      </c>
      <c r="E499" s="10" t="str">
        <v>Mexico</v>
      </c>
      <c r="F499" s="10">
        <v>19.347640999999999</v>
      </c>
      <c r="G499" s="10">
        <v>-99.130229</v>
      </c>
      <c r="H499" s="10" t="str">
        <v>No</v>
      </c>
      <c r="I499" s="10" t="str">
        <v>Social Drinker</v>
      </c>
      <c r="J499" s="10" t="str">
        <v>Public</v>
      </c>
      <c r="K499" s="10" t="str">
        <v>Single</v>
      </c>
      <c r="L499" s="10" t="str">
        <v>Independent</v>
      </c>
      <c r="M499" s="10">
        <v>29</v>
      </c>
      <c r="N499" s="10" t="str">
        <v>Employed</v>
      </c>
      <c r="O499" s="10" t="str">
        <v>Medium</v>
      </c>
      <c r="P499" s="10">
        <v>135082</v>
      </c>
      <c r="Q499" s="10" t="str">
        <f>IFERROR(_xlfn.XLOOKUP('Final Table'!$P499,'Raw-restaurant_cuisines'!A:A,'Raw-restaurant_cuisines'!B:B),"not specified")</f>
        <v>not specified</v>
      </c>
      <c r="R499" s="10" t="str">
        <f>_xlfn.XLOOKUP($P499,'Raw-Restauarants'!$A:$A,'Raw-Restauarants'!B:B)</f>
        <v>La Estrella De Dimas</v>
      </c>
      <c r="S499" s="10" t="str">
        <f>_xlfn.XLOOKUP($P499,'Raw-Restauarants'!$A:$A,'Raw-Restauarants'!$C:$C)</f>
        <v>San Luis Potosi</v>
      </c>
      <c r="T499" s="10" t="str">
        <f>IFERROR(_xlfn.XLOOKUP(P499,'Table for cuisine count'!K:K,'Table for cuisine count'!L:L),"not specified")</f>
        <v>not specified</v>
      </c>
      <c r="U499" s="10" t="str" cm="1">
        <f t="array" ref="U499:Z499">_xlfn.XLOOKUP($P499,'Raw-Restauarants'!$A:$A,'Raw-Restauarants'!$I:$N)</f>
        <v>None</v>
      </c>
      <c r="V499" s="10" t="str">
        <v>No</v>
      </c>
      <c r="W499" s="10" t="str">
        <v>Medium</v>
      </c>
      <c r="X499" s="10" t="str">
        <v>No</v>
      </c>
      <c r="Y499" s="10" t="str">
        <v>Closed</v>
      </c>
      <c r="Z499" s="10" t="str">
        <v>None</v>
      </c>
      <c r="AA499" s="10">
        <v>0</v>
      </c>
      <c r="AB499" s="10">
        <v>0</v>
      </c>
      <c r="AC499" s="10">
        <v>0</v>
      </c>
      <c r="AD499" s="10" t="str" cm="1">
        <f t="array" ref="AD499">_xlfn.IFNA(_xlfn.IFS(AND(AA499=2,AB499=2,AC499=2),W499),"not_highest_rated")</f>
        <v>not_highest_rated</v>
      </c>
      <c r="AE499" s="64">
        <f t="shared" si="10"/>
        <v>8</v>
      </c>
    </row>
    <row r="500" spans="1:31" x14ac:dyDescent="0.25">
      <c r="A500" s="63" t="s">
        <v>108</v>
      </c>
      <c r="B500" s="10">
        <f>VLOOKUP(A500,'Table for cuisine count'!$E$2:$F$139,2)</f>
        <v>1</v>
      </c>
      <c r="C500" s="10" t="str" cm="1">
        <f t="array" ref="C500:O500">_xlfn.XLOOKUP($A500,'Raw-consumers'!$A:$A,'Raw-consumers'!B:N)</f>
        <v>Jiutepec</v>
      </c>
      <c r="D500" s="10" t="str">
        <v>Morelos</v>
      </c>
      <c r="E500" s="10" t="str">
        <v>Mexico</v>
      </c>
      <c r="F500" s="10">
        <v>19.347640999999999</v>
      </c>
      <c r="G500" s="10">
        <v>-99.130229</v>
      </c>
      <c r="H500" s="10" t="str">
        <v>No</v>
      </c>
      <c r="I500" s="10" t="str">
        <v>Social Drinker</v>
      </c>
      <c r="J500" s="10" t="str">
        <v>Public</v>
      </c>
      <c r="K500" s="10" t="str">
        <v>Single</v>
      </c>
      <c r="L500" s="10" t="str">
        <v>Independent</v>
      </c>
      <c r="M500" s="10">
        <v>29</v>
      </c>
      <c r="N500" s="10" t="str">
        <v>Employed</v>
      </c>
      <c r="O500" s="10" t="str">
        <v>Medium</v>
      </c>
      <c r="P500" s="10">
        <v>135108</v>
      </c>
      <c r="Q500" s="10" t="str">
        <f>IFERROR(_xlfn.XLOOKUP('Final Table'!$P500,'Raw-restaurant_cuisines'!A:A,'Raw-restaurant_cuisines'!B:B),"not specified")</f>
        <v>not specified</v>
      </c>
      <c r="R500" s="10" t="str">
        <f>_xlfn.XLOOKUP($P500,'Raw-Restauarants'!$A:$A,'Raw-Restauarants'!B:B)</f>
        <v>Potzocalli</v>
      </c>
      <c r="S500" s="10" t="str">
        <f>_xlfn.XLOOKUP($P500,'Raw-Restauarants'!$A:$A,'Raw-Restauarants'!$C:$C)</f>
        <v>San Luis Potosi</v>
      </c>
      <c r="T500" s="10" t="str">
        <f>IFERROR(_xlfn.XLOOKUP(P500,'Table for cuisine count'!K:K,'Table for cuisine count'!L:L),"not specified")</f>
        <v>not specified</v>
      </c>
      <c r="U500" s="10" t="str" cm="1">
        <f t="array" ref="U500:Z500">_xlfn.XLOOKUP($P500,'Raw-Restauarants'!$A:$A,'Raw-Restauarants'!$I:$N)</f>
        <v>None</v>
      </c>
      <c r="V500" s="10" t="str">
        <v>No</v>
      </c>
      <c r="W500" s="10" t="str">
        <v>Low</v>
      </c>
      <c r="X500" s="10" t="str">
        <v>No</v>
      </c>
      <c r="Y500" s="10" t="str">
        <v>Closed</v>
      </c>
      <c r="Z500" s="10" t="str">
        <v>None</v>
      </c>
      <c r="AA500" s="10">
        <v>0</v>
      </c>
      <c r="AB500" s="10">
        <v>0</v>
      </c>
      <c r="AC500" s="10">
        <v>0</v>
      </c>
      <c r="AD500" s="10" t="str" cm="1">
        <f t="array" ref="AD500">_xlfn.IFNA(_xlfn.IFS(AND(AA500=2,AB500=2,AC500=2),W500),"not_highest_rated")</f>
        <v>not_highest_rated</v>
      </c>
      <c r="AE500" s="64">
        <f t="shared" si="10"/>
        <v>8</v>
      </c>
    </row>
    <row r="501" spans="1:31" x14ac:dyDescent="0.25">
      <c r="A501" s="63" t="s">
        <v>108</v>
      </c>
      <c r="B501" s="10">
        <f>VLOOKUP(A501,'Table for cuisine count'!$E$2:$F$139,2)</f>
        <v>1</v>
      </c>
      <c r="C501" s="10" t="str" cm="1">
        <f t="array" ref="C501:O501">_xlfn.XLOOKUP($A501,'Raw-consumers'!$A:$A,'Raw-consumers'!B:N)</f>
        <v>Jiutepec</v>
      </c>
      <c r="D501" s="10" t="str">
        <v>Morelos</v>
      </c>
      <c r="E501" s="10" t="str">
        <v>Mexico</v>
      </c>
      <c r="F501" s="10">
        <v>19.347640999999999</v>
      </c>
      <c r="G501" s="10">
        <v>-99.130229</v>
      </c>
      <c r="H501" s="10" t="str">
        <v>No</v>
      </c>
      <c r="I501" s="10" t="str">
        <v>Social Drinker</v>
      </c>
      <c r="J501" s="10" t="str">
        <v>Public</v>
      </c>
      <c r="K501" s="10" t="str">
        <v>Single</v>
      </c>
      <c r="L501" s="10" t="str">
        <v>Independent</v>
      </c>
      <c r="M501" s="10">
        <v>29</v>
      </c>
      <c r="N501" s="10" t="str">
        <v>Employed</v>
      </c>
      <c r="O501" s="10" t="str">
        <v>Medium</v>
      </c>
      <c r="P501" s="10">
        <v>132858</v>
      </c>
      <c r="Q501" s="10" t="str">
        <f>IFERROR(_xlfn.XLOOKUP('Final Table'!$P501,'Raw-restaurant_cuisines'!A:A,'Raw-restaurant_cuisines'!B:B),"not specified")</f>
        <v>Burgers</v>
      </c>
      <c r="R501" s="10" t="str">
        <f>_xlfn.XLOOKUP($P501,'Raw-Restauarants'!$A:$A,'Raw-Restauarants'!B:B)</f>
        <v>Hamburguesas Valle Dorado</v>
      </c>
      <c r="S501" s="10" t="str">
        <f>_xlfn.XLOOKUP($P501,'Raw-Restauarants'!$A:$A,'Raw-Restauarants'!$C:$C)</f>
        <v>San Luis Potosi</v>
      </c>
      <c r="T501" s="10">
        <f>IFERROR(_xlfn.XLOOKUP(P501,'Table for cuisine count'!K:K,'Table for cuisine count'!L:L),"not specified")</f>
        <v>1</v>
      </c>
      <c r="U501" s="10" t="str" cm="1">
        <f t="array" ref="U501:Z501">_xlfn.XLOOKUP($P501,'Raw-Restauarants'!$A:$A,'Raw-Restauarants'!$I:$N)</f>
        <v>None</v>
      </c>
      <c r="V501" s="10" t="str">
        <v>No</v>
      </c>
      <c r="W501" s="10" t="str">
        <v>Low</v>
      </c>
      <c r="X501" s="10" t="str">
        <v>No</v>
      </c>
      <c r="Y501" s="10" t="str">
        <v>Closed</v>
      </c>
      <c r="Z501" s="10" t="str">
        <v>None</v>
      </c>
      <c r="AA501" s="10">
        <v>0</v>
      </c>
      <c r="AB501" s="10">
        <v>0</v>
      </c>
      <c r="AC501" s="10">
        <v>0</v>
      </c>
      <c r="AD501" s="10" t="str" cm="1">
        <f t="array" ref="AD501">_xlfn.IFNA(_xlfn.IFS(AND(AA501=2,AB501=2,AC501=2),W501),"not_highest_rated")</f>
        <v>not_highest_rated</v>
      </c>
      <c r="AE501" s="64">
        <f t="shared" si="10"/>
        <v>8</v>
      </c>
    </row>
    <row r="502" spans="1:31" x14ac:dyDescent="0.25">
      <c r="A502" s="63" t="s">
        <v>108</v>
      </c>
      <c r="B502" s="10">
        <f>VLOOKUP(A502,'Table for cuisine count'!$E$2:$F$139,2)</f>
        <v>1</v>
      </c>
      <c r="C502" s="10" t="str" cm="1">
        <f t="array" ref="C502:O502">_xlfn.XLOOKUP($A502,'Raw-consumers'!$A:$A,'Raw-consumers'!B:N)</f>
        <v>Jiutepec</v>
      </c>
      <c r="D502" s="10" t="str">
        <v>Morelos</v>
      </c>
      <c r="E502" s="10" t="str">
        <v>Mexico</v>
      </c>
      <c r="F502" s="10">
        <v>19.347640999999999</v>
      </c>
      <c r="G502" s="10">
        <v>-99.130229</v>
      </c>
      <c r="H502" s="10" t="str">
        <v>No</v>
      </c>
      <c r="I502" s="10" t="str">
        <v>Social Drinker</v>
      </c>
      <c r="J502" s="10" t="str">
        <v>Public</v>
      </c>
      <c r="K502" s="10" t="str">
        <v>Single</v>
      </c>
      <c r="L502" s="10" t="str">
        <v>Independent</v>
      </c>
      <c r="M502" s="10">
        <v>29</v>
      </c>
      <c r="N502" s="10" t="str">
        <v>Employed</v>
      </c>
      <c r="O502" s="10" t="str">
        <v>Medium</v>
      </c>
      <c r="P502" s="10">
        <v>135069</v>
      </c>
      <c r="Q502" s="10" t="str">
        <f>IFERROR(_xlfn.XLOOKUP('Final Table'!$P502,'Raw-restaurant_cuisines'!A:A,'Raw-restaurant_cuisines'!B:B),"not specified")</f>
        <v>Bar</v>
      </c>
      <c r="R502" s="10" t="str">
        <f>_xlfn.XLOOKUP($P502,'Raw-Restauarants'!$A:$A,'Raw-Restauarants'!B:B)</f>
        <v>Abondance Restaurante Bar</v>
      </c>
      <c r="S502" s="10" t="str">
        <f>_xlfn.XLOOKUP($P502,'Raw-Restauarants'!$A:$A,'Raw-Restauarants'!$C:$C)</f>
        <v>San Luis Potosi</v>
      </c>
      <c r="T502" s="10">
        <f>IFERROR(_xlfn.XLOOKUP(P502,'Table for cuisine count'!K:K,'Table for cuisine count'!L:L),"not specified")</f>
        <v>1</v>
      </c>
      <c r="U502" s="10" t="str" cm="1">
        <f t="array" ref="U502:Z502">_xlfn.XLOOKUP($P502,'Raw-Restauarants'!$A:$A,'Raw-Restauarants'!$I:$N)</f>
        <v>Wine &amp; Beer</v>
      </c>
      <c r="V502" s="10" t="str">
        <v>No</v>
      </c>
      <c r="W502" s="10" t="str">
        <v>Low</v>
      </c>
      <c r="X502" s="10" t="str">
        <v>No</v>
      </c>
      <c r="Y502" s="10" t="str">
        <v>Closed</v>
      </c>
      <c r="Z502" s="10" t="str">
        <v>Yes</v>
      </c>
      <c r="AA502" s="10">
        <v>0</v>
      </c>
      <c r="AB502" s="10">
        <v>0</v>
      </c>
      <c r="AC502" s="10">
        <v>0</v>
      </c>
      <c r="AD502" s="10" t="str" cm="1">
        <f t="array" ref="AD502">_xlfn.IFNA(_xlfn.IFS(AND(AA502=2,AB502=2,AC502=2),W502),"not_highest_rated")</f>
        <v>not_highest_rated</v>
      </c>
      <c r="AE502" s="64">
        <f t="shared" si="10"/>
        <v>8</v>
      </c>
    </row>
    <row r="503" spans="1:31" x14ac:dyDescent="0.25">
      <c r="A503" s="63" t="s">
        <v>108</v>
      </c>
      <c r="B503" s="10">
        <f>VLOOKUP(A503,'Table for cuisine count'!$E$2:$F$139,2)</f>
        <v>1</v>
      </c>
      <c r="C503" s="10" t="str" cm="1">
        <f t="array" ref="C503:O503">_xlfn.XLOOKUP($A503,'Raw-consumers'!$A:$A,'Raw-consumers'!B:N)</f>
        <v>Jiutepec</v>
      </c>
      <c r="D503" s="10" t="str">
        <v>Morelos</v>
      </c>
      <c r="E503" s="10" t="str">
        <v>Mexico</v>
      </c>
      <c r="F503" s="10">
        <v>19.347640999999999</v>
      </c>
      <c r="G503" s="10">
        <v>-99.130229</v>
      </c>
      <c r="H503" s="10" t="str">
        <v>No</v>
      </c>
      <c r="I503" s="10" t="str">
        <v>Social Drinker</v>
      </c>
      <c r="J503" s="10" t="str">
        <v>Public</v>
      </c>
      <c r="K503" s="10" t="str">
        <v>Single</v>
      </c>
      <c r="L503" s="10" t="str">
        <v>Independent</v>
      </c>
      <c r="M503" s="10">
        <v>29</v>
      </c>
      <c r="N503" s="10" t="str">
        <v>Employed</v>
      </c>
      <c r="O503" s="10" t="str">
        <v>Medium</v>
      </c>
      <c r="P503" s="10">
        <v>132846</v>
      </c>
      <c r="Q503" s="10" t="str">
        <f>IFERROR(_xlfn.XLOOKUP('Final Table'!$P503,'Raw-restaurant_cuisines'!A:A,'Raw-restaurant_cuisines'!B:B),"not specified")</f>
        <v>International</v>
      </c>
      <c r="R503" s="10" t="str">
        <f>_xlfn.XLOOKUP($P503,'Raw-Restauarants'!$A:$A,'Raw-Restauarants'!B:B)</f>
        <v xml:space="preserve">El Lechon Potosino </v>
      </c>
      <c r="S503" s="10" t="str">
        <f>_xlfn.XLOOKUP($P503,'Raw-Restauarants'!$A:$A,'Raw-Restauarants'!$C:$C)</f>
        <v>San Luis Potosi</v>
      </c>
      <c r="T503" s="10">
        <f>IFERROR(_xlfn.XLOOKUP(P503,'Table for cuisine count'!K:K,'Table for cuisine count'!L:L),"not specified")</f>
        <v>1</v>
      </c>
      <c r="U503" s="10" t="str" cm="1">
        <f t="array" ref="U503:Z503">_xlfn.XLOOKUP($P503,'Raw-Restauarants'!$A:$A,'Raw-Restauarants'!$I:$N)</f>
        <v>None</v>
      </c>
      <c r="V503" s="10" t="str">
        <v>Yes</v>
      </c>
      <c r="W503" s="10" t="str">
        <v>Low</v>
      </c>
      <c r="X503" s="10" t="str">
        <v>No</v>
      </c>
      <c r="Y503" s="10" t="str">
        <v>Open</v>
      </c>
      <c r="Z503" s="10" t="str">
        <v>None</v>
      </c>
      <c r="AA503" s="10">
        <v>0</v>
      </c>
      <c r="AB503" s="10">
        <v>0</v>
      </c>
      <c r="AC503" s="10">
        <v>0</v>
      </c>
      <c r="AD503" s="10" t="str" cm="1">
        <f t="array" ref="AD503">_xlfn.IFNA(_xlfn.IFS(AND(AA503=2,AB503=2,AC503=2),W503),"not_highest_rated")</f>
        <v>not_highest_rated</v>
      </c>
      <c r="AE503" s="64">
        <f t="shared" si="10"/>
        <v>8</v>
      </c>
    </row>
    <row r="504" spans="1:31" x14ac:dyDescent="0.25">
      <c r="A504" s="63" t="s">
        <v>108</v>
      </c>
      <c r="B504" s="10">
        <f>VLOOKUP(A504,'Table for cuisine count'!$E$2:$F$139,2)</f>
        <v>1</v>
      </c>
      <c r="C504" s="10" t="str" cm="1">
        <f t="array" ref="C504:O504">_xlfn.XLOOKUP($A504,'Raw-consumers'!$A:$A,'Raw-consumers'!B:N)</f>
        <v>Jiutepec</v>
      </c>
      <c r="D504" s="10" t="str">
        <v>Morelos</v>
      </c>
      <c r="E504" s="10" t="str">
        <v>Mexico</v>
      </c>
      <c r="F504" s="10">
        <v>19.347640999999999</v>
      </c>
      <c r="G504" s="10">
        <v>-99.130229</v>
      </c>
      <c r="H504" s="10" t="str">
        <v>No</v>
      </c>
      <c r="I504" s="10" t="str">
        <v>Social Drinker</v>
      </c>
      <c r="J504" s="10" t="str">
        <v>Public</v>
      </c>
      <c r="K504" s="10" t="str">
        <v>Single</v>
      </c>
      <c r="L504" s="10" t="str">
        <v>Independent</v>
      </c>
      <c r="M504" s="10">
        <v>29</v>
      </c>
      <c r="N504" s="10" t="str">
        <v>Employed</v>
      </c>
      <c r="O504" s="10" t="str">
        <v>Medium</v>
      </c>
      <c r="P504" s="10">
        <v>132845</v>
      </c>
      <c r="Q504" s="10" t="str">
        <f>IFERROR(_xlfn.XLOOKUP('Final Table'!$P504,'Raw-restaurant_cuisines'!A:A,'Raw-restaurant_cuisines'!B:B),"not specified")</f>
        <v>Mexican</v>
      </c>
      <c r="R504" s="10" t="str">
        <f>_xlfn.XLOOKUP($P504,'Raw-Restauarants'!$A:$A,'Raw-Restauarants'!B:B)</f>
        <v>Cenaduria El Rincón De Tlaquepaque</v>
      </c>
      <c r="S504" s="10" t="str">
        <f>_xlfn.XLOOKUP($P504,'Raw-Restauarants'!$A:$A,'Raw-Restauarants'!$C:$C)</f>
        <v>San Luis Potosi</v>
      </c>
      <c r="T504" s="10">
        <f>IFERROR(_xlfn.XLOOKUP(P504,'Table for cuisine count'!K:K,'Table for cuisine count'!L:L),"not specified")</f>
        <v>1</v>
      </c>
      <c r="U504" s="10" t="str" cm="1">
        <f t="array" ref="U504:Z504">_xlfn.XLOOKUP($P504,'Raw-Restauarants'!$A:$A,'Raw-Restauarants'!$I:$N)</f>
        <v>None</v>
      </c>
      <c r="V504" s="10" t="str">
        <v>No</v>
      </c>
      <c r="W504" s="10" t="str">
        <v>Medium</v>
      </c>
      <c r="X504" s="10" t="str">
        <v>No</v>
      </c>
      <c r="Y504" s="10" t="str">
        <v>Closed</v>
      </c>
      <c r="Z504" s="10" t="str">
        <v>None</v>
      </c>
      <c r="AA504" s="10">
        <v>0</v>
      </c>
      <c r="AB504" s="10">
        <v>0</v>
      </c>
      <c r="AC504" s="10">
        <v>0</v>
      </c>
      <c r="AD504" s="10" t="str" cm="1">
        <f t="array" ref="AD504">_xlfn.IFNA(_xlfn.IFS(AND(AA504=2,AB504=2,AC504=2),W504),"not_highest_rated")</f>
        <v>not_highest_rated</v>
      </c>
      <c r="AE504" s="64">
        <f t="shared" si="10"/>
        <v>8</v>
      </c>
    </row>
    <row r="505" spans="1:31" x14ac:dyDescent="0.25">
      <c r="A505" s="63" t="s">
        <v>108</v>
      </c>
      <c r="B505" s="10">
        <f>VLOOKUP(A505,'Table for cuisine count'!$E$2:$F$139,2)</f>
        <v>1</v>
      </c>
      <c r="C505" s="10" t="str" cm="1">
        <f t="array" ref="C505:O505">_xlfn.XLOOKUP($A505,'Raw-consumers'!$A:$A,'Raw-consumers'!B:N)</f>
        <v>Jiutepec</v>
      </c>
      <c r="D505" s="10" t="str">
        <v>Morelos</v>
      </c>
      <c r="E505" s="10" t="str">
        <v>Mexico</v>
      </c>
      <c r="F505" s="10">
        <v>19.347640999999999</v>
      </c>
      <c r="G505" s="10">
        <v>-99.130229</v>
      </c>
      <c r="H505" s="10" t="str">
        <v>No</v>
      </c>
      <c r="I505" s="10" t="str">
        <v>Social Drinker</v>
      </c>
      <c r="J505" s="10" t="str">
        <v>Public</v>
      </c>
      <c r="K505" s="10" t="str">
        <v>Single</v>
      </c>
      <c r="L505" s="10" t="str">
        <v>Independent</v>
      </c>
      <c r="M505" s="10">
        <v>29</v>
      </c>
      <c r="N505" s="10" t="str">
        <v>Employed</v>
      </c>
      <c r="O505" s="10" t="str">
        <v>Medium</v>
      </c>
      <c r="P505" s="10">
        <v>132851</v>
      </c>
      <c r="Q505" s="10" t="str">
        <f>IFERROR(_xlfn.XLOOKUP('Final Table'!$P505,'Raw-restaurant_cuisines'!A:A,'Raw-restaurant_cuisines'!B:B),"not specified")</f>
        <v>American</v>
      </c>
      <c r="R505" s="10" t="str">
        <f>_xlfn.XLOOKUP($P505,'Raw-Restauarants'!$A:$A,'Raw-Restauarants'!B:B)</f>
        <v>KFC</v>
      </c>
      <c r="S505" s="10" t="str">
        <f>_xlfn.XLOOKUP($P505,'Raw-Restauarants'!$A:$A,'Raw-Restauarants'!$C:$C)</f>
        <v>San Luis Potosi</v>
      </c>
      <c r="T505" s="10">
        <f>IFERROR(_xlfn.XLOOKUP(P505,'Table for cuisine count'!K:K,'Table for cuisine count'!L:L),"not specified")</f>
        <v>2</v>
      </c>
      <c r="U505" s="10" t="str" cm="1">
        <f t="array" ref="U505:Z505">_xlfn.XLOOKUP($P505,'Raw-Restauarants'!$A:$A,'Raw-Restauarants'!$I:$N)</f>
        <v>None</v>
      </c>
      <c r="V505" s="10" t="str">
        <v>No</v>
      </c>
      <c r="W505" s="10" t="str">
        <v>Low</v>
      </c>
      <c r="X505" s="10" t="str">
        <v>No</v>
      </c>
      <c r="Y505" s="10" t="str">
        <v>Closed</v>
      </c>
      <c r="Z505" s="10" t="str">
        <v>Yes</v>
      </c>
      <c r="AA505" s="10">
        <v>1</v>
      </c>
      <c r="AB505" s="10">
        <v>0</v>
      </c>
      <c r="AC505" s="10">
        <v>0</v>
      </c>
      <c r="AD505" s="10" t="str" cm="1">
        <f t="array" ref="AD505">_xlfn.IFNA(_xlfn.IFS(AND(AA505=2,AB505=2,AC505=2),W505),"not_highest_rated")</f>
        <v>not_highest_rated</v>
      </c>
      <c r="AE505" s="64">
        <f t="shared" si="10"/>
        <v>8</v>
      </c>
    </row>
    <row r="506" spans="1:31" x14ac:dyDescent="0.25">
      <c r="A506" s="63" t="s">
        <v>108</v>
      </c>
      <c r="B506" s="10">
        <f>VLOOKUP(A506,'Table for cuisine count'!$E$2:$F$139,2)</f>
        <v>1</v>
      </c>
      <c r="C506" s="10" t="str" cm="1">
        <f t="array" ref="C506:O506">_xlfn.XLOOKUP($A506,'Raw-consumers'!$A:$A,'Raw-consumers'!B:N)</f>
        <v>Jiutepec</v>
      </c>
      <c r="D506" s="10" t="str">
        <v>Morelos</v>
      </c>
      <c r="E506" s="10" t="str">
        <v>Mexico</v>
      </c>
      <c r="F506" s="10">
        <v>19.347640999999999</v>
      </c>
      <c r="G506" s="10">
        <v>-99.130229</v>
      </c>
      <c r="H506" s="10" t="str">
        <v>No</v>
      </c>
      <c r="I506" s="10" t="str">
        <v>Social Drinker</v>
      </c>
      <c r="J506" s="10" t="str">
        <v>Public</v>
      </c>
      <c r="K506" s="10" t="str">
        <v>Single</v>
      </c>
      <c r="L506" s="10" t="str">
        <v>Independent</v>
      </c>
      <c r="M506" s="10">
        <v>29</v>
      </c>
      <c r="N506" s="10" t="str">
        <v>Employed</v>
      </c>
      <c r="O506" s="10" t="str">
        <v>Medium</v>
      </c>
      <c r="P506" s="10">
        <v>132847</v>
      </c>
      <c r="Q506" s="10" t="str">
        <f>IFERROR(_xlfn.XLOOKUP('Final Table'!$P506,'Raw-restaurant_cuisines'!A:A,'Raw-restaurant_cuisines'!B:B),"not specified")</f>
        <v>not specified</v>
      </c>
      <c r="R506" s="10" t="str">
        <f>_xlfn.XLOOKUP($P506,'Raw-Restauarants'!$A:$A,'Raw-Restauarants'!B:B)</f>
        <v>Don Burguers</v>
      </c>
      <c r="S506" s="10" t="str">
        <f>_xlfn.XLOOKUP($P506,'Raw-Restauarants'!$A:$A,'Raw-Restauarants'!$C:$C)</f>
        <v>San Luis Potosi</v>
      </c>
      <c r="T506" s="10" t="str">
        <f>IFERROR(_xlfn.XLOOKUP(P506,'Table for cuisine count'!K:K,'Table for cuisine count'!L:L),"not specified")</f>
        <v>not specified</v>
      </c>
      <c r="U506" s="10" t="str" cm="1">
        <f t="array" ref="U506:Z506">_xlfn.XLOOKUP($P506,'Raw-Restauarants'!$A:$A,'Raw-Restauarants'!$I:$N)</f>
        <v>None</v>
      </c>
      <c r="V506" s="10" t="str">
        <v>No</v>
      </c>
      <c r="W506" s="10" t="str">
        <v>Low</v>
      </c>
      <c r="X506" s="10" t="str">
        <v>No</v>
      </c>
      <c r="Y506" s="10" t="str">
        <v>Open</v>
      </c>
      <c r="Z506" s="10" t="str">
        <v>None</v>
      </c>
      <c r="AA506" s="10">
        <v>0</v>
      </c>
      <c r="AB506" s="10">
        <v>2</v>
      </c>
      <c r="AC506" s="10">
        <v>0</v>
      </c>
      <c r="AD506" s="10" t="str" cm="1">
        <f t="array" ref="AD506">_xlfn.IFNA(_xlfn.IFS(AND(AA506=2,AB506=2,AC506=2),W506),"not_highest_rated")</f>
        <v>not_highest_rated</v>
      </c>
      <c r="AE506" s="64">
        <f t="shared" si="10"/>
        <v>8</v>
      </c>
    </row>
    <row r="507" spans="1:31" x14ac:dyDescent="0.25">
      <c r="A507" s="63" t="s">
        <v>152</v>
      </c>
      <c r="B507" s="10">
        <f>VLOOKUP(A507,'Table for cuisine count'!$E$2:$F$139,2)</f>
        <v>1</v>
      </c>
      <c r="C507" s="10" t="str" cm="1">
        <f t="array" ref="C507:O507">_xlfn.XLOOKUP($A507,'Raw-consumers'!$A:$A,'Raw-consumers'!B:N)</f>
        <v>San Luis Potosi</v>
      </c>
      <c r="D507" s="10" t="str">
        <v>San Luis Potosi</v>
      </c>
      <c r="E507" s="10" t="str">
        <v>Mexico</v>
      </c>
      <c r="F507" s="10">
        <v>22.137343000000001</v>
      </c>
      <c r="G507" s="10">
        <v>-100.913935</v>
      </c>
      <c r="H507" s="10" t="str">
        <v>No</v>
      </c>
      <c r="I507" s="10" t="str">
        <v>Casual Drinker</v>
      </c>
      <c r="J507" s="10" t="str">
        <v>Public</v>
      </c>
      <c r="K507" s="10" t="str">
        <v>Single</v>
      </c>
      <c r="L507" s="10" t="str">
        <v>Independent</v>
      </c>
      <c r="M507" s="10">
        <v>22</v>
      </c>
      <c r="N507" s="10" t="str">
        <v>Student</v>
      </c>
      <c r="O507" s="10" t="str">
        <v>Medium</v>
      </c>
      <c r="P507" s="10">
        <v>135038</v>
      </c>
      <c r="Q507" s="10" t="str">
        <f>IFERROR(_xlfn.XLOOKUP('Final Table'!$P507,'Raw-restaurant_cuisines'!A:A,'Raw-restaurant_cuisines'!B:B),"not specified")</f>
        <v>not specified</v>
      </c>
      <c r="R507" s="10" t="str">
        <f>_xlfn.XLOOKUP($P507,'Raw-Restauarants'!$A:$A,'Raw-Restauarants'!B:B)</f>
        <v>Restaurant La Chalita</v>
      </c>
      <c r="S507" s="10" t="str">
        <f>_xlfn.XLOOKUP($P507,'Raw-Restauarants'!$A:$A,'Raw-Restauarants'!$C:$C)</f>
        <v>San Luis Potosi</v>
      </c>
      <c r="T507" s="10" t="str">
        <f>IFERROR(_xlfn.XLOOKUP(P507,'Table for cuisine count'!K:K,'Table for cuisine count'!L:L),"not specified")</f>
        <v>not specified</v>
      </c>
      <c r="U507" s="10" t="str" cm="1">
        <f t="array" ref="U507:Z507">_xlfn.XLOOKUP($P507,'Raw-Restauarants'!$A:$A,'Raw-Restauarants'!$I:$N)</f>
        <v>None</v>
      </c>
      <c r="V507" s="10" t="str">
        <v>Smoking Section</v>
      </c>
      <c r="W507" s="10" t="str">
        <v>Medium</v>
      </c>
      <c r="X507" s="10" t="str">
        <v>No</v>
      </c>
      <c r="Y507" s="10" t="str">
        <v>Closed</v>
      </c>
      <c r="Z507" s="10" t="str">
        <v>None</v>
      </c>
      <c r="AA507" s="10">
        <v>1</v>
      </c>
      <c r="AB507" s="10">
        <v>2</v>
      </c>
      <c r="AC507" s="10">
        <v>0</v>
      </c>
      <c r="AD507" s="10" t="str" cm="1">
        <f t="array" ref="AD507">_xlfn.IFNA(_xlfn.IFS(AND(AA507=2,AB507=2,AC507=2),W507),"not_highest_rated")</f>
        <v>not_highest_rated</v>
      </c>
      <c r="AE507" s="64">
        <f t="shared" si="10"/>
        <v>2</v>
      </c>
    </row>
    <row r="508" spans="1:31" x14ac:dyDescent="0.25">
      <c r="A508" s="63" t="s">
        <v>152</v>
      </c>
      <c r="B508" s="10">
        <f>VLOOKUP(A508,'Table for cuisine count'!$E$2:$F$139,2)</f>
        <v>1</v>
      </c>
      <c r="C508" s="10" t="str" cm="1">
        <f t="array" ref="C508:O508">_xlfn.XLOOKUP($A508,'Raw-consumers'!$A:$A,'Raw-consumers'!B:N)</f>
        <v>San Luis Potosi</v>
      </c>
      <c r="D508" s="10" t="str">
        <v>San Luis Potosi</v>
      </c>
      <c r="E508" s="10" t="str">
        <v>Mexico</v>
      </c>
      <c r="F508" s="10">
        <v>22.137343000000001</v>
      </c>
      <c r="G508" s="10">
        <v>-100.913935</v>
      </c>
      <c r="H508" s="10" t="str">
        <v>No</v>
      </c>
      <c r="I508" s="10" t="str">
        <v>Casual Drinker</v>
      </c>
      <c r="J508" s="10" t="str">
        <v>Public</v>
      </c>
      <c r="K508" s="10" t="str">
        <v>Single</v>
      </c>
      <c r="L508" s="10" t="str">
        <v>Independent</v>
      </c>
      <c r="M508" s="10">
        <v>22</v>
      </c>
      <c r="N508" s="10" t="str">
        <v>Student</v>
      </c>
      <c r="O508" s="10" t="str">
        <v>Medium</v>
      </c>
      <c r="P508" s="10">
        <v>135057</v>
      </c>
      <c r="Q508" s="10" t="str">
        <f>IFERROR(_xlfn.XLOOKUP('Final Table'!$P508,'Raw-restaurant_cuisines'!A:A,'Raw-restaurant_cuisines'!B:B),"not specified")</f>
        <v>Bar</v>
      </c>
      <c r="R508" s="10" t="str">
        <f>_xlfn.XLOOKUP($P508,'Raw-Restauarants'!$A:$A,'Raw-Restauarants'!B:B)</f>
        <v>El Herradero Restaurante And Bar</v>
      </c>
      <c r="S508" s="10" t="str">
        <f>_xlfn.XLOOKUP($P508,'Raw-Restauarants'!$A:$A,'Raw-Restauarants'!$C:$C)</f>
        <v>San Luis Potosi</v>
      </c>
      <c r="T508" s="10">
        <f>IFERROR(_xlfn.XLOOKUP(P508,'Table for cuisine count'!K:K,'Table for cuisine count'!L:L),"not specified")</f>
        <v>1</v>
      </c>
      <c r="U508" s="10" t="str" cm="1">
        <f t="array" ref="U508:Z508">_xlfn.XLOOKUP($P508,'Raw-Restauarants'!$A:$A,'Raw-Restauarants'!$I:$N)</f>
        <v>Wine &amp; Beer</v>
      </c>
      <c r="V508" s="10" t="str">
        <v>Smoking Section</v>
      </c>
      <c r="W508" s="10" t="str">
        <v>Medium</v>
      </c>
      <c r="X508" s="10" t="str">
        <v>No</v>
      </c>
      <c r="Y508" s="10" t="str">
        <v>Closed</v>
      </c>
      <c r="Z508" s="10" t="str">
        <v>Yes</v>
      </c>
      <c r="AA508" s="10">
        <v>2</v>
      </c>
      <c r="AB508" s="10">
        <v>2</v>
      </c>
      <c r="AC508" s="10">
        <v>1</v>
      </c>
      <c r="AD508" s="10" t="str" cm="1">
        <f t="array" ref="AD508">_xlfn.IFNA(_xlfn.IFS(AND(AA508=2,AB508=2,AC508=2),W508),"not_highest_rated")</f>
        <v>not_highest_rated</v>
      </c>
      <c r="AE508" s="64">
        <f t="shared" si="10"/>
        <v>2</v>
      </c>
    </row>
    <row r="509" spans="1:31" x14ac:dyDescent="0.25">
      <c r="A509" s="63" t="s">
        <v>152</v>
      </c>
      <c r="B509" s="10">
        <f>VLOOKUP(A509,'Table for cuisine count'!$E$2:$F$139,2)</f>
        <v>1</v>
      </c>
      <c r="C509" s="10" t="str" cm="1">
        <f t="array" ref="C509:O509">_xlfn.XLOOKUP($A509,'Raw-consumers'!$A:$A,'Raw-consumers'!B:N)</f>
        <v>San Luis Potosi</v>
      </c>
      <c r="D509" s="10" t="str">
        <v>San Luis Potosi</v>
      </c>
      <c r="E509" s="10" t="str">
        <v>Mexico</v>
      </c>
      <c r="F509" s="10">
        <v>22.137343000000001</v>
      </c>
      <c r="G509" s="10">
        <v>-100.913935</v>
      </c>
      <c r="H509" s="10" t="str">
        <v>No</v>
      </c>
      <c r="I509" s="10" t="str">
        <v>Casual Drinker</v>
      </c>
      <c r="J509" s="10" t="str">
        <v>Public</v>
      </c>
      <c r="K509" s="10" t="str">
        <v>Single</v>
      </c>
      <c r="L509" s="10" t="str">
        <v>Independent</v>
      </c>
      <c r="M509" s="10">
        <v>22</v>
      </c>
      <c r="N509" s="10" t="str">
        <v>Student</v>
      </c>
      <c r="O509" s="10" t="str">
        <v>Medium</v>
      </c>
      <c r="P509" s="10">
        <v>135085</v>
      </c>
      <c r="Q509" s="10" t="str">
        <f>IFERROR(_xlfn.XLOOKUP('Final Table'!$P509,'Raw-restaurant_cuisines'!A:A,'Raw-restaurant_cuisines'!B:B),"not specified")</f>
        <v>Fast Food</v>
      </c>
      <c r="R509" s="10" t="str">
        <f>_xlfn.XLOOKUP($P509,'Raw-Restauarants'!$A:$A,'Raw-Restauarants'!B:B)</f>
        <v>Tortas Locas Hipocampo</v>
      </c>
      <c r="S509" s="10" t="str">
        <f>_xlfn.XLOOKUP($P509,'Raw-Restauarants'!$A:$A,'Raw-Restauarants'!$C:$C)</f>
        <v>San Luis Potosi</v>
      </c>
      <c r="T509" s="10">
        <f>IFERROR(_xlfn.XLOOKUP(P509,'Table for cuisine count'!K:K,'Table for cuisine count'!L:L),"not specified")</f>
        <v>1</v>
      </c>
      <c r="U509" s="10" t="str" cm="1">
        <f t="array" ref="U509:Z509">_xlfn.XLOOKUP($P509,'Raw-Restauarants'!$A:$A,'Raw-Restauarants'!$I:$N)</f>
        <v>None</v>
      </c>
      <c r="V509" s="10" t="str">
        <v>No</v>
      </c>
      <c r="W509" s="10" t="str">
        <v>Medium</v>
      </c>
      <c r="X509" s="10" t="str">
        <v>No</v>
      </c>
      <c r="Y509" s="10" t="str">
        <v>Closed</v>
      </c>
      <c r="Z509" s="10" t="str">
        <v>Public</v>
      </c>
      <c r="AA509" s="10">
        <v>1</v>
      </c>
      <c r="AB509" s="10">
        <v>2</v>
      </c>
      <c r="AC509" s="10">
        <v>1</v>
      </c>
      <c r="AD509" s="10" t="str" cm="1">
        <f t="array" ref="AD509">_xlfn.IFNA(_xlfn.IFS(AND(AA509=2,AB509=2,AC509=2),W509),"not_highest_rated")</f>
        <v>not_highest_rated</v>
      </c>
      <c r="AE509" s="64">
        <f t="shared" si="10"/>
        <v>2</v>
      </c>
    </row>
    <row r="510" spans="1:31" x14ac:dyDescent="0.25">
      <c r="A510" s="63" t="s">
        <v>152</v>
      </c>
      <c r="B510" s="10">
        <f>VLOOKUP(A510,'Table for cuisine count'!$E$2:$F$139,2)</f>
        <v>1</v>
      </c>
      <c r="C510" s="10" t="str" cm="1">
        <f t="array" ref="C510:O510">_xlfn.XLOOKUP($A510,'Raw-consumers'!$A:$A,'Raw-consumers'!B:N)</f>
        <v>San Luis Potosi</v>
      </c>
      <c r="D510" s="10" t="str">
        <v>San Luis Potosi</v>
      </c>
      <c r="E510" s="10" t="str">
        <v>Mexico</v>
      </c>
      <c r="F510" s="10">
        <v>22.137343000000001</v>
      </c>
      <c r="G510" s="10">
        <v>-100.913935</v>
      </c>
      <c r="H510" s="10" t="str">
        <v>No</v>
      </c>
      <c r="I510" s="10" t="str">
        <v>Casual Drinker</v>
      </c>
      <c r="J510" s="10" t="str">
        <v>Public</v>
      </c>
      <c r="K510" s="10" t="str">
        <v>Single</v>
      </c>
      <c r="L510" s="10" t="str">
        <v>Independent</v>
      </c>
      <c r="M510" s="10">
        <v>22</v>
      </c>
      <c r="N510" s="10" t="str">
        <v>Student</v>
      </c>
      <c r="O510" s="10" t="str">
        <v>Medium</v>
      </c>
      <c r="P510" s="10">
        <v>135032</v>
      </c>
      <c r="Q510" s="10" t="str">
        <f>IFERROR(_xlfn.XLOOKUP('Final Table'!$P510,'Raw-restaurant_cuisines'!A:A,'Raw-restaurant_cuisines'!B:B),"not specified")</f>
        <v>Cafeteria</v>
      </c>
      <c r="R510" s="10" t="str">
        <f>_xlfn.XLOOKUP($P510,'Raw-Restauarants'!$A:$A,'Raw-Restauarants'!B:B)</f>
        <v>Cafeteria Y Restaurant El Pacifico</v>
      </c>
      <c r="S510" s="10" t="str">
        <f>_xlfn.XLOOKUP($P510,'Raw-Restauarants'!$A:$A,'Raw-Restauarants'!$C:$C)</f>
        <v>San Luis Potosi</v>
      </c>
      <c r="T510" s="10">
        <f>IFERROR(_xlfn.XLOOKUP(P510,'Table for cuisine count'!K:K,'Table for cuisine count'!L:L),"not specified")</f>
        <v>2</v>
      </c>
      <c r="U510" s="10" t="str" cm="1">
        <f t="array" ref="U510:Z510">_xlfn.XLOOKUP($P510,'Raw-Restauarants'!$A:$A,'Raw-Restauarants'!$I:$N)</f>
        <v>Wine &amp; Beer</v>
      </c>
      <c r="V510" s="10" t="str">
        <v>Smoking Section</v>
      </c>
      <c r="W510" s="10" t="str">
        <v>Medium</v>
      </c>
      <c r="X510" s="10" t="str">
        <v>No</v>
      </c>
      <c r="Y510" s="10" t="str">
        <v>Closed</v>
      </c>
      <c r="Z510" s="10" t="str">
        <v>Public</v>
      </c>
      <c r="AA510" s="10">
        <v>0</v>
      </c>
      <c r="AB510" s="10">
        <v>0</v>
      </c>
      <c r="AC510" s="10">
        <v>0</v>
      </c>
      <c r="AD510" s="10" t="str" cm="1">
        <f t="array" ref="AD510">_xlfn.IFNA(_xlfn.IFS(AND(AA510=2,AB510=2,AC510=2),W510),"not_highest_rated")</f>
        <v>not_highest_rated</v>
      </c>
      <c r="AE510" s="64">
        <f t="shared" si="10"/>
        <v>2</v>
      </c>
    </row>
    <row r="511" spans="1:31" x14ac:dyDescent="0.25">
      <c r="A511" s="63" t="s">
        <v>152</v>
      </c>
      <c r="B511" s="10">
        <f>VLOOKUP(A511,'Table for cuisine count'!$E$2:$F$139,2)</f>
        <v>1</v>
      </c>
      <c r="C511" s="10" t="str" cm="1">
        <f t="array" ref="C511:O511">_xlfn.XLOOKUP($A511,'Raw-consumers'!$A:$A,'Raw-consumers'!B:N)</f>
        <v>San Luis Potosi</v>
      </c>
      <c r="D511" s="10" t="str">
        <v>San Luis Potosi</v>
      </c>
      <c r="E511" s="10" t="str">
        <v>Mexico</v>
      </c>
      <c r="F511" s="10">
        <v>22.137343000000001</v>
      </c>
      <c r="G511" s="10">
        <v>-100.913935</v>
      </c>
      <c r="H511" s="10" t="str">
        <v>No</v>
      </c>
      <c r="I511" s="10" t="str">
        <v>Casual Drinker</v>
      </c>
      <c r="J511" s="10" t="str">
        <v>Public</v>
      </c>
      <c r="K511" s="10" t="str">
        <v>Single</v>
      </c>
      <c r="L511" s="10" t="str">
        <v>Independent</v>
      </c>
      <c r="M511" s="10">
        <v>22</v>
      </c>
      <c r="N511" s="10" t="str">
        <v>Student</v>
      </c>
      <c r="O511" s="10" t="str">
        <v>Medium</v>
      </c>
      <c r="P511" s="10">
        <v>135079</v>
      </c>
      <c r="Q511" s="10" t="str">
        <f>IFERROR(_xlfn.XLOOKUP('Final Table'!$P511,'Raw-restaurant_cuisines'!A:A,'Raw-restaurant_cuisines'!B:B),"not specified")</f>
        <v>Chinese</v>
      </c>
      <c r="R511" s="10" t="str">
        <f>_xlfn.XLOOKUP($P511,'Raw-Restauarants'!$A:$A,'Raw-Restauarants'!B:B)</f>
        <v>Koye Sushi</v>
      </c>
      <c r="S511" s="10" t="str">
        <f>_xlfn.XLOOKUP($P511,'Raw-Restauarants'!$A:$A,'Raw-Restauarants'!$C:$C)</f>
        <v>San Luis Potosi</v>
      </c>
      <c r="T511" s="10">
        <f>IFERROR(_xlfn.XLOOKUP(P511,'Table for cuisine count'!K:K,'Table for cuisine count'!L:L),"not specified")</f>
        <v>1</v>
      </c>
      <c r="U511" s="10" t="str" cm="1">
        <f t="array" ref="U511:Z511">_xlfn.XLOOKUP($P511,'Raw-Restauarants'!$A:$A,'Raw-Restauarants'!$I:$N)</f>
        <v>None</v>
      </c>
      <c r="V511" s="10" t="str">
        <v>No</v>
      </c>
      <c r="W511" s="10" t="str">
        <v>High</v>
      </c>
      <c r="X511" s="10" t="str">
        <v>No</v>
      </c>
      <c r="Y511" s="10" t="str">
        <v>Closed</v>
      </c>
      <c r="Z511" s="10" t="str">
        <v>None</v>
      </c>
      <c r="AA511" s="10">
        <v>1</v>
      </c>
      <c r="AB511" s="10">
        <v>2</v>
      </c>
      <c r="AC511" s="10">
        <v>1</v>
      </c>
      <c r="AD511" s="10" t="str" cm="1">
        <f t="array" ref="AD511">_xlfn.IFNA(_xlfn.IFS(AND(AA511=2,AB511=2,AC511=2),W511),"not_highest_rated")</f>
        <v>not_highest_rated</v>
      </c>
      <c r="AE511" s="64">
        <f t="shared" si="10"/>
        <v>2</v>
      </c>
    </row>
    <row r="512" spans="1:31" x14ac:dyDescent="0.25">
      <c r="A512" s="63" t="s">
        <v>152</v>
      </c>
      <c r="B512" s="10">
        <f>VLOOKUP(A512,'Table for cuisine count'!$E$2:$F$139,2)</f>
        <v>1</v>
      </c>
      <c r="C512" s="10" t="str" cm="1">
        <f t="array" ref="C512:O512">_xlfn.XLOOKUP($A512,'Raw-consumers'!$A:$A,'Raw-consumers'!B:N)</f>
        <v>San Luis Potosi</v>
      </c>
      <c r="D512" s="10" t="str">
        <v>San Luis Potosi</v>
      </c>
      <c r="E512" s="10" t="str">
        <v>Mexico</v>
      </c>
      <c r="F512" s="10">
        <v>22.137343000000001</v>
      </c>
      <c r="G512" s="10">
        <v>-100.913935</v>
      </c>
      <c r="H512" s="10" t="str">
        <v>No</v>
      </c>
      <c r="I512" s="10" t="str">
        <v>Casual Drinker</v>
      </c>
      <c r="J512" s="10" t="str">
        <v>Public</v>
      </c>
      <c r="K512" s="10" t="str">
        <v>Single</v>
      </c>
      <c r="L512" s="10" t="str">
        <v>Independent</v>
      </c>
      <c r="M512" s="10">
        <v>22</v>
      </c>
      <c r="N512" s="10" t="str">
        <v>Student</v>
      </c>
      <c r="O512" s="10" t="str">
        <v>Medium</v>
      </c>
      <c r="P512" s="10">
        <v>135046</v>
      </c>
      <c r="Q512" s="10" t="str">
        <f>IFERROR(_xlfn.XLOOKUP('Final Table'!$P512,'Raw-restaurant_cuisines'!A:A,'Raw-restaurant_cuisines'!B:B),"not specified")</f>
        <v>Fast Food</v>
      </c>
      <c r="R512" s="10" t="str">
        <f>_xlfn.XLOOKUP($P512,'Raw-Restauarants'!$A:$A,'Raw-Restauarants'!B:B)</f>
        <v>Restaurante El Reyecito</v>
      </c>
      <c r="S512" s="10" t="str">
        <f>_xlfn.XLOOKUP($P512,'Raw-Restauarants'!$A:$A,'Raw-Restauarants'!$C:$C)</f>
        <v>San Luis Potosi</v>
      </c>
      <c r="T512" s="10">
        <f>IFERROR(_xlfn.XLOOKUP(P512,'Table for cuisine count'!K:K,'Table for cuisine count'!L:L),"not specified")</f>
        <v>1</v>
      </c>
      <c r="U512" s="10" t="str" cm="1">
        <f t="array" ref="U512:Z512">_xlfn.XLOOKUP($P512,'Raw-Restauarants'!$A:$A,'Raw-Restauarants'!$I:$N)</f>
        <v>None</v>
      </c>
      <c r="V512" s="10" t="str">
        <v>No</v>
      </c>
      <c r="W512" s="10" t="str">
        <v>Medium</v>
      </c>
      <c r="X512" s="10" t="str">
        <v>No</v>
      </c>
      <c r="Y512" s="10" t="str">
        <v>Closed</v>
      </c>
      <c r="Z512" s="10" t="str">
        <v>Yes</v>
      </c>
      <c r="AA512" s="10">
        <v>2</v>
      </c>
      <c r="AB512" s="10">
        <v>2</v>
      </c>
      <c r="AC512" s="10">
        <v>1</v>
      </c>
      <c r="AD512" s="10" t="str" cm="1">
        <f t="array" ref="AD512">_xlfn.IFNA(_xlfn.IFS(AND(AA512=2,AB512=2,AC512=2),W512),"not_highest_rated")</f>
        <v>not_highest_rated</v>
      </c>
      <c r="AE512" s="64">
        <f t="shared" si="10"/>
        <v>2</v>
      </c>
    </row>
    <row r="513" spans="1:31" x14ac:dyDescent="0.25">
      <c r="A513" s="63" t="s">
        <v>152</v>
      </c>
      <c r="B513" s="10">
        <f>VLOOKUP(A513,'Table for cuisine count'!$E$2:$F$139,2)</f>
        <v>1</v>
      </c>
      <c r="C513" s="10" t="str" cm="1">
        <f t="array" ref="C513:O513">_xlfn.XLOOKUP($A513,'Raw-consumers'!$A:$A,'Raw-consumers'!B:N)</f>
        <v>San Luis Potosi</v>
      </c>
      <c r="D513" s="10" t="str">
        <v>San Luis Potosi</v>
      </c>
      <c r="E513" s="10" t="str">
        <v>Mexico</v>
      </c>
      <c r="F513" s="10">
        <v>22.137343000000001</v>
      </c>
      <c r="G513" s="10">
        <v>-100.913935</v>
      </c>
      <c r="H513" s="10" t="str">
        <v>No</v>
      </c>
      <c r="I513" s="10" t="str">
        <v>Casual Drinker</v>
      </c>
      <c r="J513" s="10" t="str">
        <v>Public</v>
      </c>
      <c r="K513" s="10" t="str">
        <v>Single</v>
      </c>
      <c r="L513" s="10" t="str">
        <v>Independent</v>
      </c>
      <c r="M513" s="10">
        <v>22</v>
      </c>
      <c r="N513" s="10" t="str">
        <v>Student</v>
      </c>
      <c r="O513" s="10" t="str">
        <v>Medium</v>
      </c>
      <c r="P513" s="10">
        <v>132856</v>
      </c>
      <c r="Q513" s="10" t="str">
        <f>IFERROR(_xlfn.XLOOKUP('Final Table'!$P513,'Raw-restaurant_cuisines'!A:A,'Raw-restaurant_cuisines'!B:B),"not specified")</f>
        <v>Italian</v>
      </c>
      <c r="R513" s="10" t="str">
        <f>_xlfn.XLOOKUP($P513,'Raw-Restauarants'!$A:$A,'Raw-Restauarants'!B:B)</f>
        <v>Unicol's Pizza</v>
      </c>
      <c r="S513" s="10" t="str">
        <f>_xlfn.XLOOKUP($P513,'Raw-Restauarants'!$A:$A,'Raw-Restauarants'!$C:$C)</f>
        <v>San Luis Potosi</v>
      </c>
      <c r="T513" s="10">
        <f>IFERROR(_xlfn.XLOOKUP(P513,'Table for cuisine count'!K:K,'Table for cuisine count'!L:L),"not specified")</f>
        <v>1</v>
      </c>
      <c r="U513" s="10" t="str" cm="1">
        <f t="array" ref="U513:Z513">_xlfn.XLOOKUP($P513,'Raw-Restauarants'!$A:$A,'Raw-Restauarants'!$I:$N)</f>
        <v>Wine &amp; Beer</v>
      </c>
      <c r="V513" s="10" t="str">
        <v>No</v>
      </c>
      <c r="W513" s="10" t="str">
        <v>Low</v>
      </c>
      <c r="X513" s="10" t="str">
        <v>No</v>
      </c>
      <c r="Y513" s="10" t="str">
        <v>Closed</v>
      </c>
      <c r="Z513" s="10" t="str">
        <v>None</v>
      </c>
      <c r="AA513" s="10">
        <v>0</v>
      </c>
      <c r="AB513" s="10">
        <v>1</v>
      </c>
      <c r="AC513" s="10">
        <v>0</v>
      </c>
      <c r="AD513" s="10" t="str" cm="1">
        <f t="array" ref="AD513">_xlfn.IFNA(_xlfn.IFS(AND(AA513=2,AB513=2,AC513=2),W513),"not_highest_rated")</f>
        <v>not_highest_rated</v>
      </c>
      <c r="AE513" s="64">
        <f t="shared" si="10"/>
        <v>2</v>
      </c>
    </row>
    <row r="514" spans="1:31" x14ac:dyDescent="0.25">
      <c r="A514" s="63" t="s">
        <v>152</v>
      </c>
      <c r="B514" s="10">
        <f>VLOOKUP(A514,'Table for cuisine count'!$E$2:$F$139,2)</f>
        <v>1</v>
      </c>
      <c r="C514" s="10" t="str" cm="1">
        <f t="array" ref="C514:O514">_xlfn.XLOOKUP($A514,'Raw-consumers'!$A:$A,'Raw-consumers'!B:N)</f>
        <v>San Luis Potosi</v>
      </c>
      <c r="D514" s="10" t="str">
        <v>San Luis Potosi</v>
      </c>
      <c r="E514" s="10" t="str">
        <v>Mexico</v>
      </c>
      <c r="F514" s="10">
        <v>22.137343000000001</v>
      </c>
      <c r="G514" s="10">
        <v>-100.913935</v>
      </c>
      <c r="H514" s="10" t="str">
        <v>No</v>
      </c>
      <c r="I514" s="10" t="str">
        <v>Casual Drinker</v>
      </c>
      <c r="J514" s="10" t="str">
        <v>Public</v>
      </c>
      <c r="K514" s="10" t="str">
        <v>Single</v>
      </c>
      <c r="L514" s="10" t="str">
        <v>Independent</v>
      </c>
      <c r="M514" s="10">
        <v>22</v>
      </c>
      <c r="N514" s="10" t="str">
        <v>Student</v>
      </c>
      <c r="O514" s="10" t="str">
        <v>Medium</v>
      </c>
      <c r="P514" s="10">
        <v>132854</v>
      </c>
      <c r="Q514" s="10" t="str">
        <f>IFERROR(_xlfn.XLOOKUP('Final Table'!$P514,'Raw-restaurant_cuisines'!A:A,'Raw-restaurant_cuisines'!B:B),"not specified")</f>
        <v>International</v>
      </c>
      <c r="R514" s="10" t="str">
        <f>_xlfn.XLOOKUP($P514,'Raw-Restauarants'!$A:$A,'Raw-Restauarants'!B:B)</f>
        <v>Sirlone</v>
      </c>
      <c r="S514" s="10" t="str">
        <f>_xlfn.XLOOKUP($P514,'Raw-Restauarants'!$A:$A,'Raw-Restauarants'!$C:$C)</f>
        <v>San Luis Potosi</v>
      </c>
      <c r="T514" s="10">
        <f>IFERROR(_xlfn.XLOOKUP(P514,'Table for cuisine count'!K:K,'Table for cuisine count'!L:L),"not specified")</f>
        <v>1</v>
      </c>
      <c r="U514" s="10" t="str" cm="1">
        <f t="array" ref="U514:Z514">_xlfn.XLOOKUP($P514,'Raw-Restauarants'!$A:$A,'Raw-Restauarants'!$I:$N)</f>
        <v>Wine &amp; Beer</v>
      </c>
      <c r="V514" s="10" t="str">
        <v>No</v>
      </c>
      <c r="W514" s="10" t="str">
        <v>Medium</v>
      </c>
      <c r="X514" s="10" t="str">
        <v>No</v>
      </c>
      <c r="Y514" s="10" t="str">
        <v>Closed</v>
      </c>
      <c r="Z514" s="10" t="str">
        <v>Yes</v>
      </c>
      <c r="AA514" s="10">
        <v>0</v>
      </c>
      <c r="AB514" s="10">
        <v>0</v>
      </c>
      <c r="AC514" s="10">
        <v>0</v>
      </c>
      <c r="AD514" s="10" t="str" cm="1">
        <f t="array" ref="AD514">_xlfn.IFNA(_xlfn.IFS(AND(AA514=2,AB514=2,AC514=2),W514),"not_highest_rated")</f>
        <v>not_highest_rated</v>
      </c>
      <c r="AE514" s="64">
        <f t="shared" si="10"/>
        <v>2</v>
      </c>
    </row>
    <row r="515" spans="1:31" x14ac:dyDescent="0.25">
      <c r="A515" s="63" t="s">
        <v>143</v>
      </c>
      <c r="B515" s="10">
        <f>VLOOKUP(A515,'Table for cuisine count'!$E$2:$F$139,2)</f>
        <v>1</v>
      </c>
      <c r="C515" s="10" t="str" cm="1">
        <f t="array" ref="C515:O515">_xlfn.XLOOKUP($A515,'Raw-consumers'!$A:$A,'Raw-consumers'!B:N)</f>
        <v>San Luis Potosi</v>
      </c>
      <c r="D515" s="10" t="str">
        <v>San Luis Potosi</v>
      </c>
      <c r="E515" s="10" t="str">
        <v>Mexico</v>
      </c>
      <c r="F515" s="10">
        <v>22.149004999999999</v>
      </c>
      <c r="G515" s="10">
        <v>-100.97815300000001</v>
      </c>
      <c r="H515" s="10" t="str">
        <v>Yes</v>
      </c>
      <c r="I515" s="10" t="str">
        <v>Social Drinker</v>
      </c>
      <c r="J515" s="10" t="str">
        <v>Car</v>
      </c>
      <c r="K515" s="10" t="str">
        <v>Single</v>
      </c>
      <c r="L515" s="10" t="str">
        <v>Independent</v>
      </c>
      <c r="M515" s="10">
        <v>21</v>
      </c>
      <c r="N515" s="10" t="str">
        <v>Student</v>
      </c>
      <c r="O515" s="10" t="str">
        <v>Medium</v>
      </c>
      <c r="P515" s="10">
        <v>135039</v>
      </c>
      <c r="Q515" s="10" t="str">
        <f>IFERROR(_xlfn.XLOOKUP('Final Table'!$P515,'Raw-restaurant_cuisines'!A:A,'Raw-restaurant_cuisines'!B:B),"not specified")</f>
        <v>Seafood</v>
      </c>
      <c r="R515" s="10" t="str">
        <f>_xlfn.XLOOKUP($P515,'Raw-Restauarants'!$A:$A,'Raw-Restauarants'!B:B)</f>
        <v>Restaurant De Mariscos De Picon</v>
      </c>
      <c r="S515" s="10" t="str">
        <f>_xlfn.XLOOKUP($P515,'Raw-Restauarants'!$A:$A,'Raw-Restauarants'!$C:$C)</f>
        <v>San Luis Potosi</v>
      </c>
      <c r="T515" s="10">
        <f>IFERROR(_xlfn.XLOOKUP(P515,'Table for cuisine count'!K:K,'Table for cuisine count'!L:L),"not specified")</f>
        <v>1</v>
      </c>
      <c r="U515" s="10" t="str" cm="1">
        <f t="array" ref="U515:Z515">_xlfn.XLOOKUP($P515,'Raw-Restauarants'!$A:$A,'Raw-Restauarants'!$I:$N)</f>
        <v>None</v>
      </c>
      <c r="V515" s="10" t="str">
        <v>Smoking Section</v>
      </c>
      <c r="W515" s="10" t="str">
        <v>Low</v>
      </c>
      <c r="X515" s="10" t="str">
        <v>No</v>
      </c>
      <c r="Y515" s="10" t="str">
        <v>Closed</v>
      </c>
      <c r="Z515" s="10" t="str">
        <v>Yes</v>
      </c>
      <c r="AA515" s="10">
        <v>0</v>
      </c>
      <c r="AB515" s="10">
        <v>0</v>
      </c>
      <c r="AC515" s="10">
        <v>1</v>
      </c>
      <c r="AD515" s="10" t="str" cm="1">
        <f t="array" ref="AD515">_xlfn.IFNA(_xlfn.IFS(AND(AA515=2,AB515=2,AC515=2),W515),"not_highest_rated")</f>
        <v>not_highest_rated</v>
      </c>
      <c r="AE515" s="64">
        <f t="shared" si="10"/>
        <v>2</v>
      </c>
    </row>
    <row r="516" spans="1:31" x14ac:dyDescent="0.25">
      <c r="A516" s="63" t="s">
        <v>143</v>
      </c>
      <c r="B516" s="10">
        <f>VLOOKUP(A516,'Table for cuisine count'!$E$2:$F$139,2)</f>
        <v>1</v>
      </c>
      <c r="C516" s="10" t="str" cm="1">
        <f t="array" ref="C516:O516">_xlfn.XLOOKUP($A516,'Raw-consumers'!$A:$A,'Raw-consumers'!B:N)</f>
        <v>San Luis Potosi</v>
      </c>
      <c r="D516" s="10" t="str">
        <v>San Luis Potosi</v>
      </c>
      <c r="E516" s="10" t="str">
        <v>Mexico</v>
      </c>
      <c r="F516" s="10">
        <v>22.149004999999999</v>
      </c>
      <c r="G516" s="10">
        <v>-100.97815300000001</v>
      </c>
      <c r="H516" s="10" t="str">
        <v>Yes</v>
      </c>
      <c r="I516" s="10" t="str">
        <v>Social Drinker</v>
      </c>
      <c r="J516" s="10" t="str">
        <v>Car</v>
      </c>
      <c r="K516" s="10" t="str">
        <v>Single</v>
      </c>
      <c r="L516" s="10" t="str">
        <v>Independent</v>
      </c>
      <c r="M516" s="10">
        <v>21</v>
      </c>
      <c r="N516" s="10" t="str">
        <v>Student</v>
      </c>
      <c r="O516" s="10" t="str">
        <v>Medium</v>
      </c>
      <c r="P516" s="10">
        <v>132825</v>
      </c>
      <c r="Q516" s="10" t="str">
        <f>IFERROR(_xlfn.XLOOKUP('Final Table'!$P516,'Raw-restaurant_cuisines'!A:A,'Raw-restaurant_cuisines'!B:B),"not specified")</f>
        <v>Mexican</v>
      </c>
      <c r="R516" s="10" t="str">
        <f>_xlfn.XLOOKUP($P516,'Raw-Restauarants'!$A:$A,'Raw-Restauarants'!B:B)</f>
        <v>Puesto De Tacos</v>
      </c>
      <c r="S516" s="10" t="str">
        <f>_xlfn.XLOOKUP($P516,'Raw-Restauarants'!$A:$A,'Raw-Restauarants'!$C:$C)</f>
        <v>San Luis Potosi</v>
      </c>
      <c r="T516" s="10">
        <f>IFERROR(_xlfn.XLOOKUP(P516,'Table for cuisine count'!K:K,'Table for cuisine count'!L:L),"not specified")</f>
        <v>1</v>
      </c>
      <c r="U516" s="10" t="str" cm="1">
        <f t="array" ref="U516:Z516">_xlfn.XLOOKUP($P516,'Raw-Restauarants'!$A:$A,'Raw-Restauarants'!$I:$N)</f>
        <v>None</v>
      </c>
      <c r="V516" s="10" t="str">
        <v>No</v>
      </c>
      <c r="W516" s="10" t="str">
        <v>Low</v>
      </c>
      <c r="X516" s="10" t="str">
        <v>No</v>
      </c>
      <c r="Y516" s="10" t="str">
        <v>Open</v>
      </c>
      <c r="Z516" s="10" t="str">
        <v>None</v>
      </c>
      <c r="AA516" s="10">
        <v>1</v>
      </c>
      <c r="AB516" s="10">
        <v>2</v>
      </c>
      <c r="AC516" s="10">
        <v>1</v>
      </c>
      <c r="AD516" s="10" t="str" cm="1">
        <f t="array" ref="AD516">_xlfn.IFNA(_xlfn.IFS(AND(AA516=2,AB516=2,AC516=2),W516),"not_highest_rated")</f>
        <v>not_highest_rated</v>
      </c>
      <c r="AE516" s="64">
        <f t="shared" si="10"/>
        <v>2</v>
      </c>
    </row>
    <row r="517" spans="1:31" x14ac:dyDescent="0.25">
      <c r="A517" s="63" t="s">
        <v>143</v>
      </c>
      <c r="B517" s="10">
        <f>VLOOKUP(A517,'Table for cuisine count'!$E$2:$F$139,2)</f>
        <v>1</v>
      </c>
      <c r="C517" s="10" t="str" cm="1">
        <f t="array" ref="C517:O517">_xlfn.XLOOKUP($A517,'Raw-consumers'!$A:$A,'Raw-consumers'!B:N)</f>
        <v>San Luis Potosi</v>
      </c>
      <c r="D517" s="10" t="str">
        <v>San Luis Potosi</v>
      </c>
      <c r="E517" s="10" t="str">
        <v>Mexico</v>
      </c>
      <c r="F517" s="10">
        <v>22.149004999999999</v>
      </c>
      <c r="G517" s="10">
        <v>-100.97815300000001</v>
      </c>
      <c r="H517" s="10" t="str">
        <v>Yes</v>
      </c>
      <c r="I517" s="10" t="str">
        <v>Social Drinker</v>
      </c>
      <c r="J517" s="10" t="str">
        <v>Car</v>
      </c>
      <c r="K517" s="10" t="str">
        <v>Single</v>
      </c>
      <c r="L517" s="10" t="str">
        <v>Independent</v>
      </c>
      <c r="M517" s="10">
        <v>21</v>
      </c>
      <c r="N517" s="10" t="str">
        <v>Student</v>
      </c>
      <c r="O517" s="10" t="str">
        <v>Medium</v>
      </c>
      <c r="P517" s="10">
        <v>135085</v>
      </c>
      <c r="Q517" s="10" t="str">
        <f>IFERROR(_xlfn.XLOOKUP('Final Table'!$P517,'Raw-restaurant_cuisines'!A:A,'Raw-restaurant_cuisines'!B:B),"not specified")</f>
        <v>Fast Food</v>
      </c>
      <c r="R517" s="10" t="str">
        <f>_xlfn.XLOOKUP($P517,'Raw-Restauarants'!$A:$A,'Raw-Restauarants'!B:B)</f>
        <v>Tortas Locas Hipocampo</v>
      </c>
      <c r="S517" s="10" t="str">
        <f>_xlfn.XLOOKUP($P517,'Raw-Restauarants'!$A:$A,'Raw-Restauarants'!$C:$C)</f>
        <v>San Luis Potosi</v>
      </c>
      <c r="T517" s="10">
        <f>IFERROR(_xlfn.XLOOKUP(P517,'Table for cuisine count'!K:K,'Table for cuisine count'!L:L),"not specified")</f>
        <v>1</v>
      </c>
      <c r="U517" s="10" t="str" cm="1">
        <f t="array" ref="U517:Z517">_xlfn.XLOOKUP($P517,'Raw-Restauarants'!$A:$A,'Raw-Restauarants'!$I:$N)</f>
        <v>None</v>
      </c>
      <c r="V517" s="10" t="str">
        <v>No</v>
      </c>
      <c r="W517" s="10" t="str">
        <v>Medium</v>
      </c>
      <c r="X517" s="10" t="str">
        <v>No</v>
      </c>
      <c r="Y517" s="10" t="str">
        <v>Closed</v>
      </c>
      <c r="Z517" s="10" t="str">
        <v>Public</v>
      </c>
      <c r="AA517" s="10">
        <v>2</v>
      </c>
      <c r="AB517" s="10">
        <v>2</v>
      </c>
      <c r="AC517" s="10">
        <v>1</v>
      </c>
      <c r="AD517" s="10" t="str" cm="1">
        <f t="array" ref="AD517">_xlfn.IFNA(_xlfn.IFS(AND(AA517=2,AB517=2,AC517=2),W517),"not_highest_rated")</f>
        <v>not_highest_rated</v>
      </c>
      <c r="AE517" s="64">
        <f t="shared" si="10"/>
        <v>2</v>
      </c>
    </row>
    <row r="518" spans="1:31" x14ac:dyDescent="0.25">
      <c r="A518" s="63" t="s">
        <v>143</v>
      </c>
      <c r="B518" s="10">
        <f>VLOOKUP(A518,'Table for cuisine count'!$E$2:$F$139,2)</f>
        <v>1</v>
      </c>
      <c r="C518" s="10" t="str" cm="1">
        <f t="array" ref="C518:O518">_xlfn.XLOOKUP($A518,'Raw-consumers'!$A:$A,'Raw-consumers'!B:N)</f>
        <v>San Luis Potosi</v>
      </c>
      <c r="D518" s="10" t="str">
        <v>San Luis Potosi</v>
      </c>
      <c r="E518" s="10" t="str">
        <v>Mexico</v>
      </c>
      <c r="F518" s="10">
        <v>22.149004999999999</v>
      </c>
      <c r="G518" s="10">
        <v>-100.97815300000001</v>
      </c>
      <c r="H518" s="10" t="str">
        <v>Yes</v>
      </c>
      <c r="I518" s="10" t="str">
        <v>Social Drinker</v>
      </c>
      <c r="J518" s="10" t="str">
        <v>Car</v>
      </c>
      <c r="K518" s="10" t="str">
        <v>Single</v>
      </c>
      <c r="L518" s="10" t="str">
        <v>Independent</v>
      </c>
      <c r="M518" s="10">
        <v>21</v>
      </c>
      <c r="N518" s="10" t="str">
        <v>Student</v>
      </c>
      <c r="O518" s="10" t="str">
        <v>Medium</v>
      </c>
      <c r="P518" s="10">
        <v>135030</v>
      </c>
      <c r="Q518" s="10" t="str">
        <f>IFERROR(_xlfn.XLOOKUP('Final Table'!$P518,'Raw-restaurant_cuisines'!A:A,'Raw-restaurant_cuisines'!B:B),"not specified")</f>
        <v>Coffee Shop</v>
      </c>
      <c r="R518" s="10" t="str">
        <f>_xlfn.XLOOKUP($P518,'Raw-Restauarants'!$A:$A,'Raw-Restauarants'!B:B)</f>
        <v>Preambulo Wifi Zone Cafe</v>
      </c>
      <c r="S518" s="10" t="str">
        <f>_xlfn.XLOOKUP($P518,'Raw-Restauarants'!$A:$A,'Raw-Restauarants'!$C:$C)</f>
        <v>San Luis Potosi</v>
      </c>
      <c r="T518" s="10">
        <f>IFERROR(_xlfn.XLOOKUP(P518,'Table for cuisine count'!K:K,'Table for cuisine count'!L:L),"not specified")</f>
        <v>2</v>
      </c>
      <c r="U518" s="10" t="str" cm="1">
        <f t="array" ref="U518:Z518">_xlfn.XLOOKUP($P518,'Raw-Restauarants'!$A:$A,'Raw-Restauarants'!$I:$N)</f>
        <v>None</v>
      </c>
      <c r="V518" s="10" t="str">
        <v>No</v>
      </c>
      <c r="W518" s="10" t="str">
        <v>Medium</v>
      </c>
      <c r="X518" s="10" t="str">
        <v>No</v>
      </c>
      <c r="Y518" s="10" t="str">
        <v>Closed</v>
      </c>
      <c r="Z518" s="10" t="str">
        <v>None</v>
      </c>
      <c r="AA518" s="10">
        <v>2</v>
      </c>
      <c r="AB518" s="10">
        <v>1</v>
      </c>
      <c r="AC518" s="10">
        <v>1</v>
      </c>
      <c r="AD518" s="10" t="str" cm="1">
        <f t="array" ref="AD518">_xlfn.IFNA(_xlfn.IFS(AND(AA518=2,AB518=2,AC518=2),W518),"not_highest_rated")</f>
        <v>not_highest_rated</v>
      </c>
      <c r="AE518" s="64">
        <f t="shared" ref="AE518:AE581" si="11">IF(AND(N518="Student",O518="Low"),1,IF(AND(N518="Student",O518="Medium"),2,IF(AND(N518="Student",O518="High"),3,IF(AND(N518="Unemployed",O518="Low"),4,IF(AND(N518="Unemployed",O518="Medium"),5,IF(AND(N518="Unemployed",O518="High"),6,IF(AND(N518="Employed",O518="Low"),7,IF(AND(N518="Employed",O518="Medium"),8,IF(AND(N518="Employed",O518="High"),9,"others")))))))))</f>
        <v>2</v>
      </c>
    </row>
    <row r="519" spans="1:31" x14ac:dyDescent="0.25">
      <c r="A519" s="63" t="s">
        <v>143</v>
      </c>
      <c r="B519" s="10">
        <f>VLOOKUP(A519,'Table for cuisine count'!$E$2:$F$139,2)</f>
        <v>1</v>
      </c>
      <c r="C519" s="10" t="str" cm="1">
        <f t="array" ref="C519:O519">_xlfn.XLOOKUP($A519,'Raw-consumers'!$A:$A,'Raw-consumers'!B:N)</f>
        <v>San Luis Potosi</v>
      </c>
      <c r="D519" s="10" t="str">
        <v>San Luis Potosi</v>
      </c>
      <c r="E519" s="10" t="str">
        <v>Mexico</v>
      </c>
      <c r="F519" s="10">
        <v>22.149004999999999</v>
      </c>
      <c r="G519" s="10">
        <v>-100.97815300000001</v>
      </c>
      <c r="H519" s="10" t="str">
        <v>Yes</v>
      </c>
      <c r="I519" s="10" t="str">
        <v>Social Drinker</v>
      </c>
      <c r="J519" s="10" t="str">
        <v>Car</v>
      </c>
      <c r="K519" s="10" t="str">
        <v>Single</v>
      </c>
      <c r="L519" s="10" t="str">
        <v>Independent</v>
      </c>
      <c r="M519" s="10">
        <v>21</v>
      </c>
      <c r="N519" s="10" t="str">
        <v>Student</v>
      </c>
      <c r="O519" s="10" t="str">
        <v>Medium</v>
      </c>
      <c r="P519" s="10">
        <v>135062</v>
      </c>
      <c r="Q519" s="10" t="str">
        <f>IFERROR(_xlfn.XLOOKUP('Final Table'!$P519,'Raw-restaurant_cuisines'!A:A,'Raw-restaurant_cuisines'!B:B),"not specified")</f>
        <v>not specified</v>
      </c>
      <c r="R519" s="10" t="str">
        <f>_xlfn.XLOOKUP($P519,'Raw-Restauarants'!$A:$A,'Raw-Restauarants'!B:B)</f>
        <v>Restaurante El Cielo Potosino</v>
      </c>
      <c r="S519" s="10" t="str">
        <f>_xlfn.XLOOKUP($P519,'Raw-Restauarants'!$A:$A,'Raw-Restauarants'!$C:$C)</f>
        <v>San Luis Potosi</v>
      </c>
      <c r="T519" s="10" t="str">
        <f>IFERROR(_xlfn.XLOOKUP(P519,'Table for cuisine count'!K:K,'Table for cuisine count'!L:L),"not specified")</f>
        <v>not specified</v>
      </c>
      <c r="U519" s="10" t="str" cm="1">
        <f t="array" ref="U519:Z519">_xlfn.XLOOKUP($P519,'Raw-Restauarants'!$A:$A,'Raw-Restauarants'!$I:$N)</f>
        <v>None</v>
      </c>
      <c r="V519" s="10" t="str">
        <v>No</v>
      </c>
      <c r="W519" s="10" t="str">
        <v>Medium</v>
      </c>
      <c r="X519" s="10" t="str">
        <v>No</v>
      </c>
      <c r="Y519" s="10" t="str">
        <v>Closed</v>
      </c>
      <c r="Z519" s="10" t="str">
        <v>Yes</v>
      </c>
      <c r="AA519" s="10">
        <v>1</v>
      </c>
      <c r="AB519" s="10">
        <v>1</v>
      </c>
      <c r="AC519" s="10">
        <v>2</v>
      </c>
      <c r="AD519" s="10" t="str" cm="1">
        <f t="array" ref="AD519">_xlfn.IFNA(_xlfn.IFS(AND(AA519=2,AB519=2,AC519=2),W519),"not_highest_rated")</f>
        <v>not_highest_rated</v>
      </c>
      <c r="AE519" s="64">
        <f t="shared" si="11"/>
        <v>2</v>
      </c>
    </row>
    <row r="520" spans="1:31" x14ac:dyDescent="0.25">
      <c r="A520" s="63" t="s">
        <v>145</v>
      </c>
      <c r="B520" s="10">
        <f>VLOOKUP(A520,'Table for cuisine count'!$E$2:$F$139,2)</f>
        <v>1</v>
      </c>
      <c r="C520" s="10" t="str" cm="1">
        <f t="array" ref="C520:O520">_xlfn.XLOOKUP($A520,'Raw-consumers'!$A:$A,'Raw-consumers'!B:N)</f>
        <v>Cuernavaca</v>
      </c>
      <c r="D520" s="10" t="str">
        <v>Morelos</v>
      </c>
      <c r="E520" s="10" t="str">
        <v>Mexico</v>
      </c>
      <c r="F520" s="10">
        <v>18.927071999999999</v>
      </c>
      <c r="G520" s="10">
        <v>-99.173584000000005</v>
      </c>
      <c r="H520" s="10" t="str">
        <v>No</v>
      </c>
      <c r="I520" s="10" t="str">
        <v>Casual Drinker</v>
      </c>
      <c r="J520" s="10" t="str">
        <v>Car</v>
      </c>
      <c r="K520" s="10" t="str">
        <v>Single</v>
      </c>
      <c r="L520" s="10" t="str">
        <v>Independent</v>
      </c>
      <c r="M520" s="10">
        <v>82</v>
      </c>
      <c r="N520" s="10" t="str">
        <v>Employed</v>
      </c>
      <c r="O520" s="10" t="str">
        <v>Medium</v>
      </c>
      <c r="P520" s="10">
        <v>135047</v>
      </c>
      <c r="Q520" s="10" t="str">
        <f>IFERROR(_xlfn.XLOOKUP('Final Table'!$P520,'Raw-restaurant_cuisines'!A:A,'Raw-restaurant_cuisines'!B:B),"not specified")</f>
        <v>not specified</v>
      </c>
      <c r="R520" s="10" t="str">
        <f>_xlfn.XLOOKUP($P520,'Raw-Restauarants'!$A:$A,'Raw-Restauarants'!B:B)</f>
        <v>Restaurante Casa De Las Flores</v>
      </c>
      <c r="S520" s="10" t="str">
        <f>_xlfn.XLOOKUP($P520,'Raw-Restauarants'!$A:$A,'Raw-Restauarants'!$C:$C)</f>
        <v>San Luis Potosi</v>
      </c>
      <c r="T520" s="10" t="str">
        <f>IFERROR(_xlfn.XLOOKUP(P520,'Table for cuisine count'!K:K,'Table for cuisine count'!L:L),"not specified")</f>
        <v>not specified</v>
      </c>
      <c r="U520" s="10" t="str" cm="1">
        <f t="array" ref="U520:Z520">_xlfn.XLOOKUP($P520,'Raw-Restauarants'!$A:$A,'Raw-Restauarants'!$I:$N)</f>
        <v>Wine &amp; Beer</v>
      </c>
      <c r="V520" s="10" t="str">
        <v>Smoking Section</v>
      </c>
      <c r="W520" s="10" t="str">
        <v>High</v>
      </c>
      <c r="X520" s="10" t="str">
        <v>No</v>
      </c>
      <c r="Y520" s="10" t="str">
        <v>Closed</v>
      </c>
      <c r="Z520" s="10" t="str">
        <v>Yes</v>
      </c>
      <c r="AA520" s="10">
        <v>0</v>
      </c>
      <c r="AB520" s="10">
        <v>0</v>
      </c>
      <c r="AC520" s="10">
        <v>0</v>
      </c>
      <c r="AD520" s="10" t="str" cm="1">
        <f t="array" ref="AD520">_xlfn.IFNA(_xlfn.IFS(AND(AA520=2,AB520=2,AC520=2),W520),"not_highest_rated")</f>
        <v>not_highest_rated</v>
      </c>
      <c r="AE520" s="64">
        <f t="shared" si="11"/>
        <v>8</v>
      </c>
    </row>
    <row r="521" spans="1:31" x14ac:dyDescent="0.25">
      <c r="A521" s="63" t="s">
        <v>145</v>
      </c>
      <c r="B521" s="10">
        <f>VLOOKUP(A521,'Table for cuisine count'!$E$2:$F$139,2)</f>
        <v>1</v>
      </c>
      <c r="C521" s="10" t="str" cm="1">
        <f t="array" ref="C521:O521">_xlfn.XLOOKUP($A521,'Raw-consumers'!$A:$A,'Raw-consumers'!B:N)</f>
        <v>Cuernavaca</v>
      </c>
      <c r="D521" s="10" t="str">
        <v>Morelos</v>
      </c>
      <c r="E521" s="10" t="str">
        <v>Mexico</v>
      </c>
      <c r="F521" s="10">
        <v>18.927071999999999</v>
      </c>
      <c r="G521" s="10">
        <v>-99.173584000000005</v>
      </c>
      <c r="H521" s="10" t="str">
        <v>No</v>
      </c>
      <c r="I521" s="10" t="str">
        <v>Casual Drinker</v>
      </c>
      <c r="J521" s="10" t="str">
        <v>Car</v>
      </c>
      <c r="K521" s="10" t="str">
        <v>Single</v>
      </c>
      <c r="L521" s="10" t="str">
        <v>Independent</v>
      </c>
      <c r="M521" s="10">
        <v>82</v>
      </c>
      <c r="N521" s="10" t="str">
        <v>Employed</v>
      </c>
      <c r="O521" s="10" t="str">
        <v>Medium</v>
      </c>
      <c r="P521" s="10">
        <v>135052</v>
      </c>
      <c r="Q521" s="10" t="str">
        <f>IFERROR(_xlfn.XLOOKUP('Final Table'!$P521,'Raw-restaurant_cuisines'!A:A,'Raw-restaurant_cuisines'!B:B),"not specified")</f>
        <v>Bar</v>
      </c>
      <c r="R521" s="10" t="str">
        <f>_xlfn.XLOOKUP($P521,'Raw-Restauarants'!$A:$A,'Raw-Restauarants'!B:B)</f>
        <v>La Cantina Restaurante</v>
      </c>
      <c r="S521" s="10" t="str">
        <f>_xlfn.XLOOKUP($P521,'Raw-Restauarants'!$A:$A,'Raw-Restauarants'!$C:$C)</f>
        <v>San Luis Potosi</v>
      </c>
      <c r="T521" s="10">
        <f>IFERROR(_xlfn.XLOOKUP(P521,'Table for cuisine count'!K:K,'Table for cuisine count'!L:L),"not specified")</f>
        <v>2</v>
      </c>
      <c r="U521" s="10" t="str" cm="1">
        <f t="array" ref="U521:Z521">_xlfn.XLOOKUP($P521,'Raw-Restauarants'!$A:$A,'Raw-Restauarants'!$I:$N)</f>
        <v>Full Bar</v>
      </c>
      <c r="V521" s="10" t="str">
        <v>No</v>
      </c>
      <c r="W521" s="10" t="str">
        <v>High</v>
      </c>
      <c r="X521" s="10" t="str">
        <v>No</v>
      </c>
      <c r="Y521" s="10" t="str">
        <v>Closed</v>
      </c>
      <c r="Z521" s="10" t="str">
        <v>None</v>
      </c>
      <c r="AA521" s="10">
        <v>0</v>
      </c>
      <c r="AB521" s="10">
        <v>0</v>
      </c>
      <c r="AC521" s="10">
        <v>0</v>
      </c>
      <c r="AD521" s="10" t="str" cm="1">
        <f t="array" ref="AD521">_xlfn.IFNA(_xlfn.IFS(AND(AA521=2,AB521=2,AC521=2),W521),"not_highest_rated")</f>
        <v>not_highest_rated</v>
      </c>
      <c r="AE521" s="64">
        <f t="shared" si="11"/>
        <v>8</v>
      </c>
    </row>
    <row r="522" spans="1:31" x14ac:dyDescent="0.25">
      <c r="A522" s="63" t="s">
        <v>143</v>
      </c>
      <c r="B522" s="10">
        <f>VLOOKUP(A522,'Table for cuisine count'!$E$2:$F$139,2)</f>
        <v>1</v>
      </c>
      <c r="C522" s="10" t="str" cm="1">
        <f t="array" ref="C522:O522">_xlfn.XLOOKUP($A522,'Raw-consumers'!$A:$A,'Raw-consumers'!B:N)</f>
        <v>San Luis Potosi</v>
      </c>
      <c r="D522" s="10" t="str">
        <v>San Luis Potosi</v>
      </c>
      <c r="E522" s="10" t="str">
        <v>Mexico</v>
      </c>
      <c r="F522" s="10">
        <v>22.149004999999999</v>
      </c>
      <c r="G522" s="10">
        <v>-100.97815300000001</v>
      </c>
      <c r="H522" s="10" t="str">
        <v>Yes</v>
      </c>
      <c r="I522" s="10" t="str">
        <v>Social Drinker</v>
      </c>
      <c r="J522" s="10" t="str">
        <v>Car</v>
      </c>
      <c r="K522" s="10" t="str">
        <v>Single</v>
      </c>
      <c r="L522" s="10" t="str">
        <v>Independent</v>
      </c>
      <c r="M522" s="10">
        <v>21</v>
      </c>
      <c r="N522" s="10" t="str">
        <v>Student</v>
      </c>
      <c r="O522" s="10" t="str">
        <v>Medium</v>
      </c>
      <c r="P522" s="10">
        <v>132834</v>
      </c>
      <c r="Q522" s="10" t="str">
        <f>IFERROR(_xlfn.XLOOKUP('Final Table'!$P522,'Raw-restaurant_cuisines'!A:A,'Raw-restaurant_cuisines'!B:B),"not specified")</f>
        <v>Mexican</v>
      </c>
      <c r="R522" s="10" t="str">
        <f>_xlfn.XLOOKUP($P522,'Raw-Restauarants'!$A:$A,'Raw-Restauarants'!B:B)</f>
        <v>Gorditas Doa Gloria</v>
      </c>
      <c r="S522" s="10" t="str">
        <f>_xlfn.XLOOKUP($P522,'Raw-Restauarants'!$A:$A,'Raw-Restauarants'!$C:$C)</f>
        <v>San Luis Potosi</v>
      </c>
      <c r="T522" s="10">
        <f>IFERROR(_xlfn.XLOOKUP(P522,'Table for cuisine count'!K:K,'Table for cuisine count'!L:L),"not specified")</f>
        <v>1</v>
      </c>
      <c r="U522" s="10" t="str" cm="1">
        <f t="array" ref="U522:Z522">_xlfn.XLOOKUP($P522,'Raw-Restauarants'!$A:$A,'Raw-Restauarants'!$I:$N)</f>
        <v>None</v>
      </c>
      <c r="V522" s="10" t="str">
        <v>No</v>
      </c>
      <c r="W522" s="10" t="str">
        <v>Low</v>
      </c>
      <c r="X522" s="10" t="str">
        <v>No</v>
      </c>
      <c r="Y522" s="10" t="str">
        <v>Closed</v>
      </c>
      <c r="Z522" s="10" t="str">
        <v>Public</v>
      </c>
      <c r="AA522" s="10">
        <v>1</v>
      </c>
      <c r="AB522" s="10">
        <v>2</v>
      </c>
      <c r="AC522" s="10">
        <v>1</v>
      </c>
      <c r="AD522" s="10" t="str" cm="1">
        <f t="array" ref="AD522">_xlfn.IFNA(_xlfn.IFS(AND(AA522=2,AB522=2,AC522=2),W522),"not_highest_rated")</f>
        <v>not_highest_rated</v>
      </c>
      <c r="AE522" s="64">
        <f t="shared" si="11"/>
        <v>2</v>
      </c>
    </row>
    <row r="523" spans="1:31" x14ac:dyDescent="0.25">
      <c r="A523" s="63" t="s">
        <v>145</v>
      </c>
      <c r="B523" s="10">
        <f>VLOOKUP(A523,'Table for cuisine count'!$E$2:$F$139,2)</f>
        <v>1</v>
      </c>
      <c r="C523" s="10" t="str" cm="1">
        <f t="array" ref="C523:O523">_xlfn.XLOOKUP($A523,'Raw-consumers'!$A:$A,'Raw-consumers'!B:N)</f>
        <v>Cuernavaca</v>
      </c>
      <c r="D523" s="10" t="str">
        <v>Morelos</v>
      </c>
      <c r="E523" s="10" t="str">
        <v>Mexico</v>
      </c>
      <c r="F523" s="10">
        <v>18.927071999999999</v>
      </c>
      <c r="G523" s="10">
        <v>-99.173584000000005</v>
      </c>
      <c r="H523" s="10" t="str">
        <v>No</v>
      </c>
      <c r="I523" s="10" t="str">
        <v>Casual Drinker</v>
      </c>
      <c r="J523" s="10" t="str">
        <v>Car</v>
      </c>
      <c r="K523" s="10" t="str">
        <v>Single</v>
      </c>
      <c r="L523" s="10" t="str">
        <v>Independent</v>
      </c>
      <c r="M523" s="10">
        <v>82</v>
      </c>
      <c r="N523" s="10" t="str">
        <v>Employed</v>
      </c>
      <c r="O523" s="10" t="str">
        <v>Medium</v>
      </c>
      <c r="P523" s="10">
        <v>135106</v>
      </c>
      <c r="Q523" s="10" t="str">
        <f>IFERROR(_xlfn.XLOOKUP('Final Table'!$P523,'Raw-restaurant_cuisines'!A:A,'Raw-restaurant_cuisines'!B:B),"not specified")</f>
        <v>Mexican</v>
      </c>
      <c r="R523" s="10" t="str">
        <f>_xlfn.XLOOKUP($P523,'Raw-Restauarants'!$A:$A,'Raw-Restauarants'!B:B)</f>
        <v>El Rincón De San Francisco</v>
      </c>
      <c r="S523" s="10" t="str">
        <f>_xlfn.XLOOKUP($P523,'Raw-Restauarants'!$A:$A,'Raw-Restauarants'!$C:$C)</f>
        <v>San Luis Potosi</v>
      </c>
      <c r="T523" s="10">
        <f>IFERROR(_xlfn.XLOOKUP(P523,'Table for cuisine count'!K:K,'Table for cuisine count'!L:L),"not specified")</f>
        <v>1</v>
      </c>
      <c r="U523" s="10" t="str" cm="1">
        <f t="array" ref="U523:Z523">_xlfn.XLOOKUP($P523,'Raw-Restauarants'!$A:$A,'Raw-Restauarants'!$I:$N)</f>
        <v>Wine &amp; Beer</v>
      </c>
      <c r="V523" s="10" t="str">
        <v>Bar Only</v>
      </c>
      <c r="W523" s="10" t="str">
        <v>Medium</v>
      </c>
      <c r="X523" s="10" t="str">
        <v>No</v>
      </c>
      <c r="Y523" s="10" t="str">
        <v>Open</v>
      </c>
      <c r="Z523" s="10" t="str">
        <v>None</v>
      </c>
      <c r="AA523" s="10">
        <v>0</v>
      </c>
      <c r="AB523" s="10">
        <v>0</v>
      </c>
      <c r="AC523" s="10">
        <v>0</v>
      </c>
      <c r="AD523" s="10" t="str" cm="1">
        <f t="array" ref="AD523">_xlfn.IFNA(_xlfn.IFS(AND(AA523=2,AB523=2,AC523=2),W523),"not_highest_rated")</f>
        <v>not_highest_rated</v>
      </c>
      <c r="AE523" s="64">
        <f t="shared" si="11"/>
        <v>8</v>
      </c>
    </row>
    <row r="524" spans="1:31" x14ac:dyDescent="0.25">
      <c r="A524" s="63" t="s">
        <v>145</v>
      </c>
      <c r="B524" s="10">
        <f>VLOOKUP(A524,'Table for cuisine count'!$E$2:$F$139,2)</f>
        <v>1</v>
      </c>
      <c r="C524" s="10" t="str" cm="1">
        <f t="array" ref="C524:O524">_xlfn.XLOOKUP($A524,'Raw-consumers'!$A:$A,'Raw-consumers'!B:N)</f>
        <v>Cuernavaca</v>
      </c>
      <c r="D524" s="10" t="str">
        <v>Morelos</v>
      </c>
      <c r="E524" s="10" t="str">
        <v>Mexico</v>
      </c>
      <c r="F524" s="10">
        <v>18.927071999999999</v>
      </c>
      <c r="G524" s="10">
        <v>-99.173584000000005</v>
      </c>
      <c r="H524" s="10" t="str">
        <v>No</v>
      </c>
      <c r="I524" s="10" t="str">
        <v>Casual Drinker</v>
      </c>
      <c r="J524" s="10" t="str">
        <v>Car</v>
      </c>
      <c r="K524" s="10" t="str">
        <v>Single</v>
      </c>
      <c r="L524" s="10" t="str">
        <v>Independent</v>
      </c>
      <c r="M524" s="10">
        <v>82</v>
      </c>
      <c r="N524" s="10" t="str">
        <v>Employed</v>
      </c>
      <c r="O524" s="10" t="str">
        <v>Medium</v>
      </c>
      <c r="P524" s="10">
        <v>132754</v>
      </c>
      <c r="Q524" s="10" t="str">
        <f>IFERROR(_xlfn.XLOOKUP('Final Table'!$P524,'Raw-restaurant_cuisines'!A:A,'Raw-restaurant_cuisines'!B:B),"not specified")</f>
        <v>Mexican</v>
      </c>
      <c r="R524" s="10" t="str">
        <f>_xlfn.XLOOKUP($P524,'Raw-Restauarants'!$A:$A,'Raw-Restauarants'!B:B)</f>
        <v>Cabana Huasteca</v>
      </c>
      <c r="S524" s="10" t="str">
        <f>_xlfn.XLOOKUP($P524,'Raw-Restauarants'!$A:$A,'Raw-Restauarants'!$C:$C)</f>
        <v>San Luis Potosi</v>
      </c>
      <c r="T524" s="10">
        <f>IFERROR(_xlfn.XLOOKUP(P524,'Table for cuisine count'!K:K,'Table for cuisine count'!L:L),"not specified")</f>
        <v>1</v>
      </c>
      <c r="U524" s="10" t="str" cm="1">
        <f t="array" ref="U524:Z524">_xlfn.XLOOKUP($P524,'Raw-Restauarants'!$A:$A,'Raw-Restauarants'!$I:$N)</f>
        <v>None</v>
      </c>
      <c r="V524" s="10" t="str">
        <v>No</v>
      </c>
      <c r="W524" s="10" t="str">
        <v>Medium</v>
      </c>
      <c r="X524" s="10" t="str">
        <v>No</v>
      </c>
      <c r="Y524" s="10" t="str">
        <v>Closed</v>
      </c>
      <c r="Z524" s="10" t="str">
        <v>None</v>
      </c>
      <c r="AA524" s="10">
        <v>2</v>
      </c>
      <c r="AB524" s="10">
        <v>2</v>
      </c>
      <c r="AC524" s="10">
        <v>1</v>
      </c>
      <c r="AD524" s="10" t="str" cm="1">
        <f t="array" ref="AD524">_xlfn.IFNA(_xlfn.IFS(AND(AA524=2,AB524=2,AC524=2),W524),"not_highest_rated")</f>
        <v>not_highest_rated</v>
      </c>
      <c r="AE524" s="64">
        <f t="shared" si="11"/>
        <v>8</v>
      </c>
    </row>
    <row r="525" spans="1:31" x14ac:dyDescent="0.25">
      <c r="A525" s="63" t="s">
        <v>143</v>
      </c>
      <c r="B525" s="10">
        <f>VLOOKUP(A525,'Table for cuisine count'!$E$2:$F$139,2)</f>
        <v>1</v>
      </c>
      <c r="C525" s="10" t="str" cm="1">
        <f t="array" ref="C525:O525">_xlfn.XLOOKUP($A525,'Raw-consumers'!$A:$A,'Raw-consumers'!B:N)</f>
        <v>San Luis Potosi</v>
      </c>
      <c r="D525" s="10" t="str">
        <v>San Luis Potosi</v>
      </c>
      <c r="E525" s="10" t="str">
        <v>Mexico</v>
      </c>
      <c r="F525" s="10">
        <v>22.149004999999999</v>
      </c>
      <c r="G525" s="10">
        <v>-100.97815300000001</v>
      </c>
      <c r="H525" s="10" t="str">
        <v>Yes</v>
      </c>
      <c r="I525" s="10" t="str">
        <v>Social Drinker</v>
      </c>
      <c r="J525" s="10" t="str">
        <v>Car</v>
      </c>
      <c r="K525" s="10" t="str">
        <v>Single</v>
      </c>
      <c r="L525" s="10" t="str">
        <v>Independent</v>
      </c>
      <c r="M525" s="10">
        <v>21</v>
      </c>
      <c r="N525" s="10" t="str">
        <v>Student</v>
      </c>
      <c r="O525" s="10" t="str">
        <v>Medium</v>
      </c>
      <c r="P525" s="10">
        <v>135052</v>
      </c>
      <c r="Q525" s="10" t="str">
        <f>IFERROR(_xlfn.XLOOKUP('Final Table'!$P525,'Raw-restaurant_cuisines'!A:A,'Raw-restaurant_cuisines'!B:B),"not specified")</f>
        <v>Bar</v>
      </c>
      <c r="R525" s="10" t="str">
        <f>_xlfn.XLOOKUP($P525,'Raw-Restauarants'!$A:$A,'Raw-Restauarants'!B:B)</f>
        <v>La Cantina Restaurante</v>
      </c>
      <c r="S525" s="10" t="str">
        <f>_xlfn.XLOOKUP($P525,'Raw-Restauarants'!$A:$A,'Raw-Restauarants'!$C:$C)</f>
        <v>San Luis Potosi</v>
      </c>
      <c r="T525" s="10">
        <f>IFERROR(_xlfn.XLOOKUP(P525,'Table for cuisine count'!K:K,'Table for cuisine count'!L:L),"not specified")</f>
        <v>2</v>
      </c>
      <c r="U525" s="10" t="str" cm="1">
        <f t="array" ref="U525:Z525">_xlfn.XLOOKUP($P525,'Raw-Restauarants'!$A:$A,'Raw-Restauarants'!$I:$N)</f>
        <v>Full Bar</v>
      </c>
      <c r="V525" s="10" t="str">
        <v>No</v>
      </c>
      <c r="W525" s="10" t="str">
        <v>High</v>
      </c>
      <c r="X525" s="10" t="str">
        <v>No</v>
      </c>
      <c r="Y525" s="10" t="str">
        <v>Closed</v>
      </c>
      <c r="Z525" s="10" t="str">
        <v>None</v>
      </c>
      <c r="AA525" s="10">
        <v>1</v>
      </c>
      <c r="AB525" s="10">
        <v>1</v>
      </c>
      <c r="AC525" s="10">
        <v>1</v>
      </c>
      <c r="AD525" s="10" t="str" cm="1">
        <f t="array" ref="AD525">_xlfn.IFNA(_xlfn.IFS(AND(AA525=2,AB525=2,AC525=2),W525),"not_highest_rated")</f>
        <v>not_highest_rated</v>
      </c>
      <c r="AE525" s="64">
        <f t="shared" si="11"/>
        <v>2</v>
      </c>
    </row>
    <row r="526" spans="1:31" x14ac:dyDescent="0.25">
      <c r="A526" s="63" t="s">
        <v>145</v>
      </c>
      <c r="B526" s="10">
        <f>VLOOKUP(A526,'Table for cuisine count'!$E$2:$F$139,2)</f>
        <v>1</v>
      </c>
      <c r="C526" s="10" t="str" cm="1">
        <f t="array" ref="C526:O526">_xlfn.XLOOKUP($A526,'Raw-consumers'!$A:$A,'Raw-consumers'!B:N)</f>
        <v>Cuernavaca</v>
      </c>
      <c r="D526" s="10" t="str">
        <v>Morelos</v>
      </c>
      <c r="E526" s="10" t="str">
        <v>Mexico</v>
      </c>
      <c r="F526" s="10">
        <v>18.927071999999999</v>
      </c>
      <c r="G526" s="10">
        <v>-99.173584000000005</v>
      </c>
      <c r="H526" s="10" t="str">
        <v>No</v>
      </c>
      <c r="I526" s="10" t="str">
        <v>Casual Drinker</v>
      </c>
      <c r="J526" s="10" t="str">
        <v>Car</v>
      </c>
      <c r="K526" s="10" t="str">
        <v>Single</v>
      </c>
      <c r="L526" s="10" t="str">
        <v>Independent</v>
      </c>
      <c r="M526" s="10">
        <v>82</v>
      </c>
      <c r="N526" s="10" t="str">
        <v>Employed</v>
      </c>
      <c r="O526" s="10" t="str">
        <v>Medium</v>
      </c>
      <c r="P526" s="10">
        <v>132856</v>
      </c>
      <c r="Q526" s="10" t="str">
        <f>IFERROR(_xlfn.XLOOKUP('Final Table'!$P526,'Raw-restaurant_cuisines'!A:A,'Raw-restaurant_cuisines'!B:B),"not specified")</f>
        <v>Italian</v>
      </c>
      <c r="R526" s="10" t="str">
        <f>_xlfn.XLOOKUP($P526,'Raw-Restauarants'!$A:$A,'Raw-Restauarants'!B:B)</f>
        <v>Unicol's Pizza</v>
      </c>
      <c r="S526" s="10" t="str">
        <f>_xlfn.XLOOKUP($P526,'Raw-Restauarants'!$A:$A,'Raw-Restauarants'!$C:$C)</f>
        <v>San Luis Potosi</v>
      </c>
      <c r="T526" s="10">
        <f>IFERROR(_xlfn.XLOOKUP(P526,'Table for cuisine count'!K:K,'Table for cuisine count'!L:L),"not specified")</f>
        <v>1</v>
      </c>
      <c r="U526" s="10" t="str" cm="1">
        <f t="array" ref="U526:Z526">_xlfn.XLOOKUP($P526,'Raw-Restauarants'!$A:$A,'Raw-Restauarants'!$I:$N)</f>
        <v>Wine &amp; Beer</v>
      </c>
      <c r="V526" s="10" t="str">
        <v>No</v>
      </c>
      <c r="W526" s="10" t="str">
        <v>Low</v>
      </c>
      <c r="X526" s="10" t="str">
        <v>No</v>
      </c>
      <c r="Y526" s="10" t="str">
        <v>Closed</v>
      </c>
      <c r="Z526" s="10" t="str">
        <v>None</v>
      </c>
      <c r="AA526" s="10">
        <v>0</v>
      </c>
      <c r="AB526" s="10">
        <v>1</v>
      </c>
      <c r="AC526" s="10">
        <v>0</v>
      </c>
      <c r="AD526" s="10" t="str" cm="1">
        <f t="array" ref="AD526">_xlfn.IFNA(_xlfn.IFS(AND(AA526=2,AB526=2,AC526=2),W526),"not_highest_rated")</f>
        <v>not_highest_rated</v>
      </c>
      <c r="AE526" s="64">
        <f t="shared" si="11"/>
        <v>8</v>
      </c>
    </row>
    <row r="527" spans="1:31" x14ac:dyDescent="0.25">
      <c r="A527" s="63" t="s">
        <v>143</v>
      </c>
      <c r="B527" s="10">
        <f>VLOOKUP(A527,'Table for cuisine count'!$E$2:$F$139,2)</f>
        <v>1</v>
      </c>
      <c r="C527" s="10" t="str" cm="1">
        <f t="array" ref="C527:O527">_xlfn.XLOOKUP($A527,'Raw-consumers'!$A:$A,'Raw-consumers'!B:N)</f>
        <v>San Luis Potosi</v>
      </c>
      <c r="D527" s="10" t="str">
        <v>San Luis Potosi</v>
      </c>
      <c r="E527" s="10" t="str">
        <v>Mexico</v>
      </c>
      <c r="F527" s="10">
        <v>22.149004999999999</v>
      </c>
      <c r="G527" s="10">
        <v>-100.97815300000001</v>
      </c>
      <c r="H527" s="10" t="str">
        <v>Yes</v>
      </c>
      <c r="I527" s="10" t="str">
        <v>Social Drinker</v>
      </c>
      <c r="J527" s="10" t="str">
        <v>Car</v>
      </c>
      <c r="K527" s="10" t="str">
        <v>Single</v>
      </c>
      <c r="L527" s="10" t="str">
        <v>Independent</v>
      </c>
      <c r="M527" s="10">
        <v>21</v>
      </c>
      <c r="N527" s="10" t="str">
        <v>Student</v>
      </c>
      <c r="O527" s="10" t="str">
        <v>Medium</v>
      </c>
      <c r="P527" s="10">
        <v>135032</v>
      </c>
      <c r="Q527" s="10" t="str">
        <f>IFERROR(_xlfn.XLOOKUP('Final Table'!$P527,'Raw-restaurant_cuisines'!A:A,'Raw-restaurant_cuisines'!B:B),"not specified")</f>
        <v>Cafeteria</v>
      </c>
      <c r="R527" s="10" t="str">
        <f>_xlfn.XLOOKUP($P527,'Raw-Restauarants'!$A:$A,'Raw-Restauarants'!B:B)</f>
        <v>Cafeteria Y Restaurant El Pacifico</v>
      </c>
      <c r="S527" s="10" t="str">
        <f>_xlfn.XLOOKUP($P527,'Raw-Restauarants'!$A:$A,'Raw-Restauarants'!$C:$C)</f>
        <v>San Luis Potosi</v>
      </c>
      <c r="T527" s="10">
        <f>IFERROR(_xlfn.XLOOKUP(P527,'Table for cuisine count'!K:K,'Table for cuisine count'!L:L),"not specified")</f>
        <v>2</v>
      </c>
      <c r="U527" s="10" t="str" cm="1">
        <f t="array" ref="U527:Z527">_xlfn.XLOOKUP($P527,'Raw-Restauarants'!$A:$A,'Raw-Restauarants'!$I:$N)</f>
        <v>Wine &amp; Beer</v>
      </c>
      <c r="V527" s="10" t="str">
        <v>Smoking Section</v>
      </c>
      <c r="W527" s="10" t="str">
        <v>Medium</v>
      </c>
      <c r="X527" s="10" t="str">
        <v>No</v>
      </c>
      <c r="Y527" s="10" t="str">
        <v>Closed</v>
      </c>
      <c r="Z527" s="10" t="str">
        <v>Public</v>
      </c>
      <c r="AA527" s="10">
        <v>2</v>
      </c>
      <c r="AB527" s="10">
        <v>1</v>
      </c>
      <c r="AC527" s="10">
        <v>1</v>
      </c>
      <c r="AD527" s="10" t="str" cm="1">
        <f t="array" ref="AD527">_xlfn.IFNA(_xlfn.IFS(AND(AA527=2,AB527=2,AC527=2),W527),"not_highest_rated")</f>
        <v>not_highest_rated</v>
      </c>
      <c r="AE527" s="64">
        <f t="shared" si="11"/>
        <v>2</v>
      </c>
    </row>
    <row r="528" spans="1:31" x14ac:dyDescent="0.25">
      <c r="A528" s="63" t="s">
        <v>143</v>
      </c>
      <c r="B528" s="10">
        <f>VLOOKUP(A528,'Table for cuisine count'!$E$2:$F$139,2)</f>
        <v>1</v>
      </c>
      <c r="C528" s="10" t="str" cm="1">
        <f t="array" ref="C528:O528">_xlfn.XLOOKUP($A528,'Raw-consumers'!$A:$A,'Raw-consumers'!B:N)</f>
        <v>San Luis Potosi</v>
      </c>
      <c r="D528" s="10" t="str">
        <v>San Luis Potosi</v>
      </c>
      <c r="E528" s="10" t="str">
        <v>Mexico</v>
      </c>
      <c r="F528" s="10">
        <v>22.149004999999999</v>
      </c>
      <c r="G528" s="10">
        <v>-100.97815300000001</v>
      </c>
      <c r="H528" s="10" t="str">
        <v>Yes</v>
      </c>
      <c r="I528" s="10" t="str">
        <v>Social Drinker</v>
      </c>
      <c r="J528" s="10" t="str">
        <v>Car</v>
      </c>
      <c r="K528" s="10" t="str">
        <v>Single</v>
      </c>
      <c r="L528" s="10" t="str">
        <v>Independent</v>
      </c>
      <c r="M528" s="10">
        <v>21</v>
      </c>
      <c r="N528" s="10" t="str">
        <v>Student</v>
      </c>
      <c r="O528" s="10" t="str">
        <v>Medium</v>
      </c>
      <c r="P528" s="10">
        <v>135025</v>
      </c>
      <c r="Q528" s="10" t="str">
        <f>IFERROR(_xlfn.XLOOKUP('Final Table'!$P528,'Raw-restaurant_cuisines'!A:A,'Raw-restaurant_cuisines'!B:B),"not specified")</f>
        <v>Mexican</v>
      </c>
      <c r="R528" s="10" t="str">
        <f>_xlfn.XLOOKUP($P528,'Raw-Restauarants'!$A:$A,'Raw-Restauarants'!B:B)</f>
        <v>El Rincon De San Francisco</v>
      </c>
      <c r="S528" s="10" t="str">
        <f>_xlfn.XLOOKUP($P528,'Raw-Restauarants'!$A:$A,'Raw-Restauarants'!$C:$C)</f>
        <v>San Luis Potosi</v>
      </c>
      <c r="T528" s="10">
        <f>IFERROR(_xlfn.XLOOKUP(P528,'Table for cuisine count'!K:K,'Table for cuisine count'!L:L),"not specified")</f>
        <v>1</v>
      </c>
      <c r="U528" s="10" t="str" cm="1">
        <f t="array" ref="U528:Z528">_xlfn.XLOOKUP($P528,'Raw-Restauarants'!$A:$A,'Raw-Restauarants'!$I:$N)</f>
        <v>None</v>
      </c>
      <c r="V528" s="10" t="str">
        <v>No</v>
      </c>
      <c r="W528" s="10" t="str">
        <v>Medium</v>
      </c>
      <c r="X528" s="10" t="str">
        <v>No</v>
      </c>
      <c r="Y528" s="10" t="str">
        <v>Closed</v>
      </c>
      <c r="Z528" s="10" t="str">
        <v>None</v>
      </c>
      <c r="AA528" s="10">
        <v>2</v>
      </c>
      <c r="AB528" s="10">
        <v>1</v>
      </c>
      <c r="AC528" s="10">
        <v>1</v>
      </c>
      <c r="AD528" s="10" t="str" cm="1">
        <f t="array" ref="AD528">_xlfn.IFNA(_xlfn.IFS(AND(AA528=2,AB528=2,AC528=2),W528),"not_highest_rated")</f>
        <v>not_highest_rated</v>
      </c>
      <c r="AE528" s="64">
        <f t="shared" si="11"/>
        <v>2</v>
      </c>
    </row>
    <row r="529" spans="1:31" x14ac:dyDescent="0.25">
      <c r="A529" s="63" t="s">
        <v>145</v>
      </c>
      <c r="B529" s="10">
        <f>VLOOKUP(A529,'Table for cuisine count'!$E$2:$F$139,2)</f>
        <v>1</v>
      </c>
      <c r="C529" s="10" t="str" cm="1">
        <f t="array" ref="C529:O529">_xlfn.XLOOKUP($A529,'Raw-consumers'!$A:$A,'Raw-consumers'!B:N)</f>
        <v>Cuernavaca</v>
      </c>
      <c r="D529" s="10" t="str">
        <v>Morelos</v>
      </c>
      <c r="E529" s="10" t="str">
        <v>Mexico</v>
      </c>
      <c r="F529" s="10">
        <v>18.927071999999999</v>
      </c>
      <c r="G529" s="10">
        <v>-99.173584000000005</v>
      </c>
      <c r="H529" s="10" t="str">
        <v>No</v>
      </c>
      <c r="I529" s="10" t="str">
        <v>Casual Drinker</v>
      </c>
      <c r="J529" s="10" t="str">
        <v>Car</v>
      </c>
      <c r="K529" s="10" t="str">
        <v>Single</v>
      </c>
      <c r="L529" s="10" t="str">
        <v>Independent</v>
      </c>
      <c r="M529" s="10">
        <v>82</v>
      </c>
      <c r="N529" s="10" t="str">
        <v>Employed</v>
      </c>
      <c r="O529" s="10" t="str">
        <v>Medium</v>
      </c>
      <c r="P529" s="10">
        <v>132834</v>
      </c>
      <c r="Q529" s="10" t="str">
        <f>IFERROR(_xlfn.XLOOKUP('Final Table'!$P529,'Raw-restaurant_cuisines'!A:A,'Raw-restaurant_cuisines'!B:B),"not specified")</f>
        <v>Mexican</v>
      </c>
      <c r="R529" s="10" t="str">
        <f>_xlfn.XLOOKUP($P529,'Raw-Restauarants'!$A:$A,'Raw-Restauarants'!B:B)</f>
        <v>Gorditas Doa Gloria</v>
      </c>
      <c r="S529" s="10" t="str">
        <f>_xlfn.XLOOKUP($P529,'Raw-Restauarants'!$A:$A,'Raw-Restauarants'!$C:$C)</f>
        <v>San Luis Potosi</v>
      </c>
      <c r="T529" s="10">
        <f>IFERROR(_xlfn.XLOOKUP(P529,'Table for cuisine count'!K:K,'Table for cuisine count'!L:L),"not specified")</f>
        <v>1</v>
      </c>
      <c r="U529" s="10" t="str" cm="1">
        <f t="array" ref="U529:Z529">_xlfn.XLOOKUP($P529,'Raw-Restauarants'!$A:$A,'Raw-Restauarants'!$I:$N)</f>
        <v>None</v>
      </c>
      <c r="V529" s="10" t="str">
        <v>No</v>
      </c>
      <c r="W529" s="10" t="str">
        <v>Low</v>
      </c>
      <c r="X529" s="10" t="str">
        <v>No</v>
      </c>
      <c r="Y529" s="10" t="str">
        <v>Closed</v>
      </c>
      <c r="Z529" s="10" t="str">
        <v>Public</v>
      </c>
      <c r="AA529" s="10">
        <v>2</v>
      </c>
      <c r="AB529" s="10">
        <v>1</v>
      </c>
      <c r="AC529" s="10">
        <v>1</v>
      </c>
      <c r="AD529" s="10" t="str" cm="1">
        <f t="array" ref="AD529">_xlfn.IFNA(_xlfn.IFS(AND(AA529=2,AB529=2,AC529=2),W529),"not_highest_rated")</f>
        <v>not_highest_rated</v>
      </c>
      <c r="AE529" s="64">
        <f t="shared" si="11"/>
        <v>8</v>
      </c>
    </row>
    <row r="530" spans="1:31" x14ac:dyDescent="0.25">
      <c r="A530" s="63" t="s">
        <v>143</v>
      </c>
      <c r="B530" s="10">
        <f>VLOOKUP(A530,'Table for cuisine count'!$E$2:$F$139,2)</f>
        <v>1</v>
      </c>
      <c r="C530" s="10" t="str" cm="1">
        <f t="array" ref="C530:O530">_xlfn.XLOOKUP($A530,'Raw-consumers'!$A:$A,'Raw-consumers'!B:N)</f>
        <v>San Luis Potosi</v>
      </c>
      <c r="D530" s="10" t="str">
        <v>San Luis Potosi</v>
      </c>
      <c r="E530" s="10" t="str">
        <v>Mexico</v>
      </c>
      <c r="F530" s="10">
        <v>22.149004999999999</v>
      </c>
      <c r="G530" s="10">
        <v>-100.97815300000001</v>
      </c>
      <c r="H530" s="10" t="str">
        <v>Yes</v>
      </c>
      <c r="I530" s="10" t="str">
        <v>Social Drinker</v>
      </c>
      <c r="J530" s="10" t="str">
        <v>Car</v>
      </c>
      <c r="K530" s="10" t="str">
        <v>Single</v>
      </c>
      <c r="L530" s="10" t="str">
        <v>Independent</v>
      </c>
      <c r="M530" s="10">
        <v>21</v>
      </c>
      <c r="N530" s="10" t="str">
        <v>Student</v>
      </c>
      <c r="O530" s="10" t="str">
        <v>Medium</v>
      </c>
      <c r="P530" s="10">
        <v>135047</v>
      </c>
      <c r="Q530" s="10" t="str">
        <f>IFERROR(_xlfn.XLOOKUP('Final Table'!$P530,'Raw-restaurant_cuisines'!A:A,'Raw-restaurant_cuisines'!B:B),"not specified")</f>
        <v>not specified</v>
      </c>
      <c r="R530" s="10" t="str">
        <f>_xlfn.XLOOKUP($P530,'Raw-Restauarants'!$A:$A,'Raw-Restauarants'!B:B)</f>
        <v>Restaurante Casa De Las Flores</v>
      </c>
      <c r="S530" s="10" t="str">
        <f>_xlfn.XLOOKUP($P530,'Raw-Restauarants'!$A:$A,'Raw-Restauarants'!$C:$C)</f>
        <v>San Luis Potosi</v>
      </c>
      <c r="T530" s="10" t="str">
        <f>IFERROR(_xlfn.XLOOKUP(P530,'Table for cuisine count'!K:K,'Table for cuisine count'!L:L),"not specified")</f>
        <v>not specified</v>
      </c>
      <c r="U530" s="10" t="str" cm="1">
        <f t="array" ref="U530:Z530">_xlfn.XLOOKUP($P530,'Raw-Restauarants'!$A:$A,'Raw-Restauarants'!$I:$N)</f>
        <v>Wine &amp; Beer</v>
      </c>
      <c r="V530" s="10" t="str">
        <v>Smoking Section</v>
      </c>
      <c r="W530" s="10" t="str">
        <v>High</v>
      </c>
      <c r="X530" s="10" t="str">
        <v>No</v>
      </c>
      <c r="Y530" s="10" t="str">
        <v>Closed</v>
      </c>
      <c r="Z530" s="10" t="str">
        <v>Yes</v>
      </c>
      <c r="AA530" s="10">
        <v>1</v>
      </c>
      <c r="AB530" s="10">
        <v>2</v>
      </c>
      <c r="AC530" s="10">
        <v>1</v>
      </c>
      <c r="AD530" s="10" t="str" cm="1">
        <f t="array" ref="AD530">_xlfn.IFNA(_xlfn.IFS(AND(AA530=2,AB530=2,AC530=2),W530),"not_highest_rated")</f>
        <v>not_highest_rated</v>
      </c>
      <c r="AE530" s="64">
        <f t="shared" si="11"/>
        <v>2</v>
      </c>
    </row>
    <row r="531" spans="1:31" x14ac:dyDescent="0.25">
      <c r="A531" s="63" t="s">
        <v>145</v>
      </c>
      <c r="B531" s="10">
        <f>VLOOKUP(A531,'Table for cuisine count'!$E$2:$F$139,2)</f>
        <v>1</v>
      </c>
      <c r="C531" s="10" t="str" cm="1">
        <f t="array" ref="C531:O531">_xlfn.XLOOKUP($A531,'Raw-consumers'!$A:$A,'Raw-consumers'!B:N)</f>
        <v>Cuernavaca</v>
      </c>
      <c r="D531" s="10" t="str">
        <v>Morelos</v>
      </c>
      <c r="E531" s="10" t="str">
        <v>Mexico</v>
      </c>
      <c r="F531" s="10">
        <v>18.927071999999999</v>
      </c>
      <c r="G531" s="10">
        <v>-99.173584000000005</v>
      </c>
      <c r="H531" s="10" t="str">
        <v>No</v>
      </c>
      <c r="I531" s="10" t="str">
        <v>Casual Drinker</v>
      </c>
      <c r="J531" s="10" t="str">
        <v>Car</v>
      </c>
      <c r="K531" s="10" t="str">
        <v>Single</v>
      </c>
      <c r="L531" s="10" t="str">
        <v>Independent</v>
      </c>
      <c r="M531" s="10">
        <v>82</v>
      </c>
      <c r="N531" s="10" t="str">
        <v>Employed</v>
      </c>
      <c r="O531" s="10" t="str">
        <v>Medium</v>
      </c>
      <c r="P531" s="10">
        <v>135042</v>
      </c>
      <c r="Q531" s="10" t="str">
        <f>IFERROR(_xlfn.XLOOKUP('Final Table'!$P531,'Raw-restaurant_cuisines'!A:A,'Raw-restaurant_cuisines'!B:B),"not specified")</f>
        <v>Chinese</v>
      </c>
      <c r="R531" s="10" t="str">
        <f>_xlfn.XLOOKUP($P531,'Raw-Restauarants'!$A:$A,'Raw-Restauarants'!B:B)</f>
        <v>Restaurant Oriental Express</v>
      </c>
      <c r="S531" s="10" t="str">
        <f>_xlfn.XLOOKUP($P531,'Raw-Restauarants'!$A:$A,'Raw-Restauarants'!$C:$C)</f>
        <v>San Luis Potosi</v>
      </c>
      <c r="T531" s="10">
        <f>IFERROR(_xlfn.XLOOKUP(P531,'Table for cuisine count'!K:K,'Table for cuisine count'!L:L),"not specified")</f>
        <v>1</v>
      </c>
      <c r="U531" s="10" t="str" cm="1">
        <f t="array" ref="U531:Z531">_xlfn.XLOOKUP($P531,'Raw-Restauarants'!$A:$A,'Raw-Restauarants'!$I:$N)</f>
        <v>None</v>
      </c>
      <c r="V531" s="10" t="str">
        <v>No</v>
      </c>
      <c r="W531" s="10" t="str">
        <v>Medium</v>
      </c>
      <c r="X531" s="10" t="str">
        <v>No</v>
      </c>
      <c r="Y531" s="10" t="str">
        <v>Closed</v>
      </c>
      <c r="Z531" s="10" t="str">
        <v>None</v>
      </c>
      <c r="AA531" s="10">
        <v>2</v>
      </c>
      <c r="AB531" s="10">
        <v>0</v>
      </c>
      <c r="AC531" s="10">
        <v>0</v>
      </c>
      <c r="AD531" s="10" t="str" cm="1">
        <f t="array" ref="AD531">_xlfn.IFNA(_xlfn.IFS(AND(AA531=2,AB531=2,AC531=2),W531),"not_highest_rated")</f>
        <v>not_highest_rated</v>
      </c>
      <c r="AE531" s="64">
        <f t="shared" si="11"/>
        <v>8</v>
      </c>
    </row>
    <row r="532" spans="1:31" x14ac:dyDescent="0.25">
      <c r="A532" s="63" t="s">
        <v>145</v>
      </c>
      <c r="B532" s="10">
        <f>VLOOKUP(A532,'Table for cuisine count'!$E$2:$F$139,2)</f>
        <v>1</v>
      </c>
      <c r="C532" s="10" t="str" cm="1">
        <f t="array" ref="C532:O532">_xlfn.XLOOKUP($A532,'Raw-consumers'!$A:$A,'Raw-consumers'!B:N)</f>
        <v>Cuernavaca</v>
      </c>
      <c r="D532" s="10" t="str">
        <v>Morelos</v>
      </c>
      <c r="E532" s="10" t="str">
        <v>Mexico</v>
      </c>
      <c r="F532" s="10">
        <v>18.927071999999999</v>
      </c>
      <c r="G532" s="10">
        <v>-99.173584000000005</v>
      </c>
      <c r="H532" s="10" t="str">
        <v>No</v>
      </c>
      <c r="I532" s="10" t="str">
        <v>Casual Drinker</v>
      </c>
      <c r="J532" s="10" t="str">
        <v>Car</v>
      </c>
      <c r="K532" s="10" t="str">
        <v>Single</v>
      </c>
      <c r="L532" s="10" t="str">
        <v>Independent</v>
      </c>
      <c r="M532" s="10">
        <v>82</v>
      </c>
      <c r="N532" s="10" t="str">
        <v>Employed</v>
      </c>
      <c r="O532" s="10" t="str">
        <v>Medium</v>
      </c>
      <c r="P532" s="10">
        <v>135039</v>
      </c>
      <c r="Q532" s="10" t="str">
        <f>IFERROR(_xlfn.XLOOKUP('Final Table'!$P532,'Raw-restaurant_cuisines'!A:A,'Raw-restaurant_cuisines'!B:B),"not specified")</f>
        <v>Seafood</v>
      </c>
      <c r="R532" s="10" t="str">
        <f>_xlfn.XLOOKUP($P532,'Raw-Restauarants'!$A:$A,'Raw-Restauarants'!B:B)</f>
        <v>Restaurant De Mariscos De Picon</v>
      </c>
      <c r="S532" s="10" t="str">
        <f>_xlfn.XLOOKUP($P532,'Raw-Restauarants'!$A:$A,'Raw-Restauarants'!$C:$C)</f>
        <v>San Luis Potosi</v>
      </c>
      <c r="T532" s="10">
        <f>IFERROR(_xlfn.XLOOKUP(P532,'Table for cuisine count'!K:K,'Table for cuisine count'!L:L),"not specified")</f>
        <v>1</v>
      </c>
      <c r="U532" s="10" t="str" cm="1">
        <f t="array" ref="U532:Z532">_xlfn.XLOOKUP($P532,'Raw-Restauarants'!$A:$A,'Raw-Restauarants'!$I:$N)</f>
        <v>None</v>
      </c>
      <c r="V532" s="10" t="str">
        <v>Smoking Section</v>
      </c>
      <c r="W532" s="10" t="str">
        <v>Low</v>
      </c>
      <c r="X532" s="10" t="str">
        <v>No</v>
      </c>
      <c r="Y532" s="10" t="str">
        <v>Closed</v>
      </c>
      <c r="Z532" s="10" t="str">
        <v>Yes</v>
      </c>
      <c r="AA532" s="10">
        <v>2</v>
      </c>
      <c r="AB532" s="10">
        <v>1</v>
      </c>
      <c r="AC532" s="10">
        <v>1</v>
      </c>
      <c r="AD532" s="10" t="str" cm="1">
        <f t="array" ref="AD532">_xlfn.IFNA(_xlfn.IFS(AND(AA532=2,AB532=2,AC532=2),W532),"not_highest_rated")</f>
        <v>not_highest_rated</v>
      </c>
      <c r="AE532" s="64">
        <f t="shared" si="11"/>
        <v>8</v>
      </c>
    </row>
    <row r="533" spans="1:31" x14ac:dyDescent="0.25">
      <c r="A533" s="63" t="s">
        <v>90</v>
      </c>
      <c r="B533" s="10">
        <f>VLOOKUP(A533,'Table for cuisine count'!$E$2:$F$139,2)</f>
        <v>1</v>
      </c>
      <c r="C533" s="10" t="str" cm="1">
        <f t="array" ref="C533:O533">_xlfn.XLOOKUP($A533,'Raw-consumers'!$A:$A,'Raw-consumers'!B:N)</f>
        <v>San Luis Potosi</v>
      </c>
      <c r="D533" s="10" t="str">
        <v>San Luis Potosi</v>
      </c>
      <c r="E533" s="10" t="str">
        <v>Mexico</v>
      </c>
      <c r="F533" s="10">
        <v>22.138055000000001</v>
      </c>
      <c r="G533" s="10">
        <v>-100.93600499999999</v>
      </c>
      <c r="H533" s="10" t="str">
        <v>Yes</v>
      </c>
      <c r="I533" s="10" t="str">
        <v>Social Drinker</v>
      </c>
      <c r="J533" s="10" t="str">
        <v>On Foot</v>
      </c>
      <c r="K533" s="10" t="str">
        <v>Single</v>
      </c>
      <c r="L533" s="10" t="str">
        <v>Independent</v>
      </c>
      <c r="M533" s="10">
        <v>22</v>
      </c>
      <c r="N533" s="10" t="str">
        <v>Student</v>
      </c>
      <c r="O533" s="10" t="str">
        <v>Low</v>
      </c>
      <c r="P533" s="10">
        <v>132866</v>
      </c>
      <c r="Q533" s="10" t="str">
        <f>IFERROR(_xlfn.XLOOKUP('Final Table'!$P533,'Raw-restaurant_cuisines'!A:A,'Raw-restaurant_cuisines'!B:B),"not specified")</f>
        <v>Bakery</v>
      </c>
      <c r="R533" s="10" t="str">
        <f>_xlfn.XLOOKUP($P533,'Raw-Restauarants'!$A:$A,'Raw-Restauarants'!B:B)</f>
        <v>Chaires</v>
      </c>
      <c r="S533" s="10" t="str">
        <f>_xlfn.XLOOKUP($P533,'Raw-Restauarants'!$A:$A,'Raw-Restauarants'!$C:$C)</f>
        <v>San Luis Potosi</v>
      </c>
      <c r="T533" s="10">
        <f>IFERROR(_xlfn.XLOOKUP(P533,'Table for cuisine count'!K:K,'Table for cuisine count'!L:L),"not specified")</f>
        <v>2</v>
      </c>
      <c r="U533" s="10" t="str" cm="1">
        <f t="array" ref="U533:Z533">_xlfn.XLOOKUP($P533,'Raw-Restauarants'!$A:$A,'Raw-Restauarants'!$I:$N)</f>
        <v>None</v>
      </c>
      <c r="V533" s="10" t="str">
        <v>No</v>
      </c>
      <c r="W533" s="10" t="str">
        <v>Medium</v>
      </c>
      <c r="X533" s="10" t="str">
        <v>No</v>
      </c>
      <c r="Y533" s="10" t="str">
        <v>Closed</v>
      </c>
      <c r="Z533" s="10" t="str">
        <v>Yes</v>
      </c>
      <c r="AA533" s="10">
        <v>2</v>
      </c>
      <c r="AB533" s="10">
        <v>2</v>
      </c>
      <c r="AC533" s="10">
        <v>1</v>
      </c>
      <c r="AD533" s="10" t="str" cm="1">
        <f t="array" ref="AD533">_xlfn.IFNA(_xlfn.IFS(AND(AA533=2,AB533=2,AC533=2),W533),"not_highest_rated")</f>
        <v>not_highest_rated</v>
      </c>
      <c r="AE533" s="64">
        <f t="shared" si="11"/>
        <v>1</v>
      </c>
    </row>
    <row r="534" spans="1:31" x14ac:dyDescent="0.25">
      <c r="A534" s="63" t="s">
        <v>145</v>
      </c>
      <c r="B534" s="10">
        <f>VLOOKUP(A534,'Table for cuisine count'!$E$2:$F$139,2)</f>
        <v>1</v>
      </c>
      <c r="C534" s="10" t="str" cm="1">
        <f t="array" ref="C534:O534">_xlfn.XLOOKUP($A534,'Raw-consumers'!$A:$A,'Raw-consumers'!B:N)</f>
        <v>Cuernavaca</v>
      </c>
      <c r="D534" s="10" t="str">
        <v>Morelos</v>
      </c>
      <c r="E534" s="10" t="str">
        <v>Mexico</v>
      </c>
      <c r="F534" s="10">
        <v>18.927071999999999</v>
      </c>
      <c r="G534" s="10">
        <v>-99.173584000000005</v>
      </c>
      <c r="H534" s="10" t="str">
        <v>No</v>
      </c>
      <c r="I534" s="10" t="str">
        <v>Casual Drinker</v>
      </c>
      <c r="J534" s="10" t="str">
        <v>Car</v>
      </c>
      <c r="K534" s="10" t="str">
        <v>Single</v>
      </c>
      <c r="L534" s="10" t="str">
        <v>Independent</v>
      </c>
      <c r="M534" s="10">
        <v>82</v>
      </c>
      <c r="N534" s="10" t="str">
        <v>Employed</v>
      </c>
      <c r="O534" s="10" t="str">
        <v>Medium</v>
      </c>
      <c r="P534" s="10">
        <v>135066</v>
      </c>
      <c r="Q534" s="10" t="str">
        <f>IFERROR(_xlfn.XLOOKUP('Final Table'!$P534,'Raw-restaurant_cuisines'!A:A,'Raw-restaurant_cuisines'!B:B),"not specified")</f>
        <v>not specified</v>
      </c>
      <c r="R534" s="10" t="str">
        <f>_xlfn.XLOOKUP($P534,'Raw-Restauarants'!$A:$A,'Raw-Restauarants'!B:B)</f>
        <v>Restaurante Guerra</v>
      </c>
      <c r="S534" s="10" t="str">
        <f>_xlfn.XLOOKUP($P534,'Raw-Restauarants'!$A:$A,'Raw-Restauarants'!$C:$C)</f>
        <v>San Luis Potosi</v>
      </c>
      <c r="T534" s="10" t="str">
        <f>IFERROR(_xlfn.XLOOKUP(P534,'Table for cuisine count'!K:K,'Table for cuisine count'!L:L),"not specified")</f>
        <v>not specified</v>
      </c>
      <c r="U534" s="10" t="str" cm="1">
        <f t="array" ref="U534:Z534">_xlfn.XLOOKUP($P534,'Raw-Restauarants'!$A:$A,'Raw-Restauarants'!$I:$N)</f>
        <v>Wine &amp; Beer</v>
      </c>
      <c r="V534" s="10" t="str">
        <v>Smoking Section</v>
      </c>
      <c r="W534" s="10" t="str">
        <v>High</v>
      </c>
      <c r="X534" s="10" t="str">
        <v>No</v>
      </c>
      <c r="Y534" s="10" t="str">
        <v>Closed</v>
      </c>
      <c r="Z534" s="10" t="str">
        <v>Yes</v>
      </c>
      <c r="AA534" s="10">
        <v>2</v>
      </c>
      <c r="AB534" s="10">
        <v>1</v>
      </c>
      <c r="AC534" s="10">
        <v>2</v>
      </c>
      <c r="AD534" s="10" t="str" cm="1">
        <f t="array" ref="AD534">_xlfn.IFNA(_xlfn.IFS(AND(AA534=2,AB534=2,AC534=2),W534),"not_highest_rated")</f>
        <v>not_highest_rated</v>
      </c>
      <c r="AE534" s="64">
        <f t="shared" si="11"/>
        <v>8</v>
      </c>
    </row>
    <row r="535" spans="1:31" x14ac:dyDescent="0.25">
      <c r="A535" s="63" t="s">
        <v>145</v>
      </c>
      <c r="B535" s="10">
        <f>VLOOKUP(A535,'Table for cuisine count'!$E$2:$F$139,2)</f>
        <v>1</v>
      </c>
      <c r="C535" s="10" t="str" cm="1">
        <f t="array" ref="C535:O535">_xlfn.XLOOKUP($A535,'Raw-consumers'!$A:$A,'Raw-consumers'!B:N)</f>
        <v>Cuernavaca</v>
      </c>
      <c r="D535" s="10" t="str">
        <v>Morelos</v>
      </c>
      <c r="E535" s="10" t="str">
        <v>Mexico</v>
      </c>
      <c r="F535" s="10">
        <v>18.927071999999999</v>
      </c>
      <c r="G535" s="10">
        <v>-99.173584000000005</v>
      </c>
      <c r="H535" s="10" t="str">
        <v>No</v>
      </c>
      <c r="I535" s="10" t="str">
        <v>Casual Drinker</v>
      </c>
      <c r="J535" s="10" t="str">
        <v>Car</v>
      </c>
      <c r="K535" s="10" t="str">
        <v>Single</v>
      </c>
      <c r="L535" s="10" t="str">
        <v>Independent</v>
      </c>
      <c r="M535" s="10">
        <v>82</v>
      </c>
      <c r="N535" s="10" t="str">
        <v>Employed</v>
      </c>
      <c r="O535" s="10" t="str">
        <v>Medium</v>
      </c>
      <c r="P535" s="10">
        <v>135085</v>
      </c>
      <c r="Q535" s="10" t="str">
        <f>IFERROR(_xlfn.XLOOKUP('Final Table'!$P535,'Raw-restaurant_cuisines'!A:A,'Raw-restaurant_cuisines'!B:B),"not specified")</f>
        <v>Fast Food</v>
      </c>
      <c r="R535" s="10" t="str">
        <f>_xlfn.XLOOKUP($P535,'Raw-Restauarants'!$A:$A,'Raw-Restauarants'!B:B)</f>
        <v>Tortas Locas Hipocampo</v>
      </c>
      <c r="S535" s="10" t="str">
        <f>_xlfn.XLOOKUP($P535,'Raw-Restauarants'!$A:$A,'Raw-Restauarants'!$C:$C)</f>
        <v>San Luis Potosi</v>
      </c>
      <c r="T535" s="10">
        <f>IFERROR(_xlfn.XLOOKUP(P535,'Table for cuisine count'!K:K,'Table for cuisine count'!L:L),"not specified")</f>
        <v>1</v>
      </c>
      <c r="U535" s="10" t="str" cm="1">
        <f t="array" ref="U535:Z535">_xlfn.XLOOKUP($P535,'Raw-Restauarants'!$A:$A,'Raw-Restauarants'!$I:$N)</f>
        <v>None</v>
      </c>
      <c r="V535" s="10" t="str">
        <v>No</v>
      </c>
      <c r="W535" s="10" t="str">
        <v>Medium</v>
      </c>
      <c r="X535" s="10" t="str">
        <v>No</v>
      </c>
      <c r="Y535" s="10" t="str">
        <v>Closed</v>
      </c>
      <c r="Z535" s="10" t="str">
        <v>Public</v>
      </c>
      <c r="AA535" s="10">
        <v>2</v>
      </c>
      <c r="AB535" s="10">
        <v>2</v>
      </c>
      <c r="AC535" s="10">
        <v>2</v>
      </c>
      <c r="AD535" s="10" t="str" cm="1">
        <f t="array" ref="AD535">_xlfn.IFNA(_xlfn.IFS(AND(AA535=2,AB535=2,AC535=2),W535),"not_highest_rated")</f>
        <v>Medium</v>
      </c>
      <c r="AE535" s="64">
        <f t="shared" si="11"/>
        <v>8</v>
      </c>
    </row>
    <row r="536" spans="1:31" x14ac:dyDescent="0.25">
      <c r="A536" s="63" t="s">
        <v>143</v>
      </c>
      <c r="B536" s="10">
        <f>VLOOKUP(A536,'Table for cuisine count'!$E$2:$F$139,2)</f>
        <v>1</v>
      </c>
      <c r="C536" s="10" t="str" cm="1">
        <f t="array" ref="C536:O536">_xlfn.XLOOKUP($A536,'Raw-consumers'!$A:$A,'Raw-consumers'!B:N)</f>
        <v>San Luis Potosi</v>
      </c>
      <c r="D536" s="10" t="str">
        <v>San Luis Potosi</v>
      </c>
      <c r="E536" s="10" t="str">
        <v>Mexico</v>
      </c>
      <c r="F536" s="10">
        <v>22.149004999999999</v>
      </c>
      <c r="G536" s="10">
        <v>-100.97815300000001</v>
      </c>
      <c r="H536" s="10" t="str">
        <v>Yes</v>
      </c>
      <c r="I536" s="10" t="str">
        <v>Social Drinker</v>
      </c>
      <c r="J536" s="10" t="str">
        <v>Car</v>
      </c>
      <c r="K536" s="10" t="str">
        <v>Single</v>
      </c>
      <c r="L536" s="10" t="str">
        <v>Independent</v>
      </c>
      <c r="M536" s="10">
        <v>21</v>
      </c>
      <c r="N536" s="10" t="str">
        <v>Student</v>
      </c>
      <c r="O536" s="10" t="str">
        <v>Medium</v>
      </c>
      <c r="P536" s="10">
        <v>135033</v>
      </c>
      <c r="Q536" s="10" t="str">
        <f>IFERROR(_xlfn.XLOOKUP('Final Table'!$P536,'Raw-restaurant_cuisines'!A:A,'Raw-restaurant_cuisines'!B:B),"not specified")</f>
        <v>not specified</v>
      </c>
      <c r="R536" s="10" t="str">
        <f>_xlfn.XLOOKUP($P536,'Raw-Restauarants'!$A:$A,'Raw-Restauarants'!B:B)</f>
        <v>Restaurant El Muladar De Calzada</v>
      </c>
      <c r="S536" s="10" t="str">
        <f>_xlfn.XLOOKUP($P536,'Raw-Restauarants'!$A:$A,'Raw-Restauarants'!$C:$C)</f>
        <v>San Luis Potosi</v>
      </c>
      <c r="T536" s="10" t="str">
        <f>IFERROR(_xlfn.XLOOKUP(P536,'Table for cuisine count'!K:K,'Table for cuisine count'!L:L),"not specified")</f>
        <v>not specified</v>
      </c>
      <c r="U536" s="10" t="str" cm="1">
        <f t="array" ref="U536:Z536">_xlfn.XLOOKUP($P536,'Raw-Restauarants'!$A:$A,'Raw-Restauarants'!$I:$N)</f>
        <v>None</v>
      </c>
      <c r="V536" s="10" t="str">
        <v>Smoking Section</v>
      </c>
      <c r="W536" s="10" t="str">
        <v>Medium</v>
      </c>
      <c r="X536" s="10" t="str">
        <v>No</v>
      </c>
      <c r="Y536" s="10" t="str">
        <v>Closed</v>
      </c>
      <c r="Z536" s="10" t="str">
        <v>None</v>
      </c>
      <c r="AA536" s="10">
        <v>1</v>
      </c>
      <c r="AB536" s="10">
        <v>1</v>
      </c>
      <c r="AC536" s="10">
        <v>2</v>
      </c>
      <c r="AD536" s="10" t="str" cm="1">
        <f t="array" ref="AD536">_xlfn.IFNA(_xlfn.IFS(AND(AA536=2,AB536=2,AC536=2),W536),"not_highest_rated")</f>
        <v>not_highest_rated</v>
      </c>
      <c r="AE536" s="64">
        <f t="shared" si="11"/>
        <v>2</v>
      </c>
    </row>
    <row r="537" spans="1:31" x14ac:dyDescent="0.25">
      <c r="A537" s="63" t="s">
        <v>145</v>
      </c>
      <c r="B537" s="10">
        <f>VLOOKUP(A537,'Table for cuisine count'!$E$2:$F$139,2)</f>
        <v>1</v>
      </c>
      <c r="C537" s="10" t="str" cm="1">
        <f t="array" ref="C537:O537">_xlfn.XLOOKUP($A537,'Raw-consumers'!$A:$A,'Raw-consumers'!B:N)</f>
        <v>Cuernavaca</v>
      </c>
      <c r="D537" s="10" t="str">
        <v>Morelos</v>
      </c>
      <c r="E537" s="10" t="str">
        <v>Mexico</v>
      </c>
      <c r="F537" s="10">
        <v>18.927071999999999</v>
      </c>
      <c r="G537" s="10">
        <v>-99.173584000000005</v>
      </c>
      <c r="H537" s="10" t="str">
        <v>No</v>
      </c>
      <c r="I537" s="10" t="str">
        <v>Casual Drinker</v>
      </c>
      <c r="J537" s="10" t="str">
        <v>Car</v>
      </c>
      <c r="K537" s="10" t="str">
        <v>Single</v>
      </c>
      <c r="L537" s="10" t="str">
        <v>Independent</v>
      </c>
      <c r="M537" s="10">
        <v>82</v>
      </c>
      <c r="N537" s="10" t="str">
        <v>Employed</v>
      </c>
      <c r="O537" s="10" t="str">
        <v>Medium</v>
      </c>
      <c r="P537" s="10">
        <v>135062</v>
      </c>
      <c r="Q537" s="10" t="str">
        <f>IFERROR(_xlfn.XLOOKUP('Final Table'!$P537,'Raw-restaurant_cuisines'!A:A,'Raw-restaurant_cuisines'!B:B),"not specified")</f>
        <v>not specified</v>
      </c>
      <c r="R537" s="10" t="str">
        <f>_xlfn.XLOOKUP($P537,'Raw-Restauarants'!$A:$A,'Raw-Restauarants'!B:B)</f>
        <v>Restaurante El Cielo Potosino</v>
      </c>
      <c r="S537" s="10" t="str">
        <f>_xlfn.XLOOKUP($P537,'Raw-Restauarants'!$A:$A,'Raw-Restauarants'!$C:$C)</f>
        <v>San Luis Potosi</v>
      </c>
      <c r="T537" s="10" t="str">
        <f>IFERROR(_xlfn.XLOOKUP(P537,'Table for cuisine count'!K:K,'Table for cuisine count'!L:L),"not specified")</f>
        <v>not specified</v>
      </c>
      <c r="U537" s="10" t="str" cm="1">
        <f t="array" ref="U537:Z537">_xlfn.XLOOKUP($P537,'Raw-Restauarants'!$A:$A,'Raw-Restauarants'!$I:$N)</f>
        <v>None</v>
      </c>
      <c r="V537" s="10" t="str">
        <v>No</v>
      </c>
      <c r="W537" s="10" t="str">
        <v>Medium</v>
      </c>
      <c r="X537" s="10" t="str">
        <v>No</v>
      </c>
      <c r="Y537" s="10" t="str">
        <v>Closed</v>
      </c>
      <c r="Z537" s="10" t="str">
        <v>Yes</v>
      </c>
      <c r="AA537" s="10">
        <v>2</v>
      </c>
      <c r="AB537" s="10">
        <v>2</v>
      </c>
      <c r="AC537" s="10">
        <v>1</v>
      </c>
      <c r="AD537" s="10" t="str" cm="1">
        <f t="array" ref="AD537">_xlfn.IFNA(_xlfn.IFS(AND(AA537=2,AB537=2,AC537=2),W537),"not_highest_rated")</f>
        <v>not_highest_rated</v>
      </c>
      <c r="AE537" s="64">
        <f t="shared" si="11"/>
        <v>8</v>
      </c>
    </row>
    <row r="538" spans="1:31" x14ac:dyDescent="0.25">
      <c r="A538" s="63" t="s">
        <v>145</v>
      </c>
      <c r="B538" s="10">
        <f>VLOOKUP(A538,'Table for cuisine count'!$E$2:$F$139,2)</f>
        <v>1</v>
      </c>
      <c r="C538" s="10" t="str" cm="1">
        <f t="array" ref="C538:O538">_xlfn.XLOOKUP($A538,'Raw-consumers'!$A:$A,'Raw-consumers'!B:N)</f>
        <v>Cuernavaca</v>
      </c>
      <c r="D538" s="10" t="str">
        <v>Morelos</v>
      </c>
      <c r="E538" s="10" t="str">
        <v>Mexico</v>
      </c>
      <c r="F538" s="10">
        <v>18.927071999999999</v>
      </c>
      <c r="G538" s="10">
        <v>-99.173584000000005</v>
      </c>
      <c r="H538" s="10" t="str">
        <v>No</v>
      </c>
      <c r="I538" s="10" t="str">
        <v>Casual Drinker</v>
      </c>
      <c r="J538" s="10" t="str">
        <v>Car</v>
      </c>
      <c r="K538" s="10" t="str">
        <v>Single</v>
      </c>
      <c r="L538" s="10" t="str">
        <v>Independent</v>
      </c>
      <c r="M538" s="10">
        <v>82</v>
      </c>
      <c r="N538" s="10" t="str">
        <v>Employed</v>
      </c>
      <c r="O538" s="10" t="str">
        <v>Medium</v>
      </c>
      <c r="P538" s="10">
        <v>132862</v>
      </c>
      <c r="Q538" s="10" t="str">
        <f>IFERROR(_xlfn.XLOOKUP('Final Table'!$P538,'Raw-restaurant_cuisines'!A:A,'Raw-restaurant_cuisines'!B:B),"not specified")</f>
        <v>International</v>
      </c>
      <c r="R538" s="10" t="str">
        <f>_xlfn.XLOOKUP($P538,'Raw-Restauarants'!$A:$A,'Raw-Restauarants'!B:B)</f>
        <v>La Posada Del Virrey</v>
      </c>
      <c r="S538" s="10" t="str">
        <f>_xlfn.XLOOKUP($P538,'Raw-Restauarants'!$A:$A,'Raw-Restauarants'!$C:$C)</f>
        <v>San Luis Potosi</v>
      </c>
      <c r="T538" s="10">
        <f>IFERROR(_xlfn.XLOOKUP(P538,'Table for cuisine count'!K:K,'Table for cuisine count'!L:L),"not specified")</f>
        <v>1</v>
      </c>
      <c r="U538" s="10" t="str" cm="1">
        <f t="array" ref="U538:Z538">_xlfn.XLOOKUP($P538,'Raw-Restauarants'!$A:$A,'Raw-Restauarants'!$I:$N)</f>
        <v>Wine &amp; Beer</v>
      </c>
      <c r="V538" s="10" t="str">
        <v>No</v>
      </c>
      <c r="W538" s="10" t="str">
        <v>High</v>
      </c>
      <c r="X538" s="10" t="str">
        <v>No</v>
      </c>
      <c r="Y538" s="10" t="str">
        <v>Closed</v>
      </c>
      <c r="Z538" s="10" t="str">
        <v>Valet</v>
      </c>
      <c r="AA538" s="10">
        <v>2</v>
      </c>
      <c r="AB538" s="10">
        <v>2</v>
      </c>
      <c r="AC538" s="10">
        <v>2</v>
      </c>
      <c r="AD538" s="10" t="str" cm="1">
        <f t="array" ref="AD538">_xlfn.IFNA(_xlfn.IFS(AND(AA538=2,AB538=2,AC538=2),W538),"not_highest_rated")</f>
        <v>High</v>
      </c>
      <c r="AE538" s="64">
        <f t="shared" si="11"/>
        <v>8</v>
      </c>
    </row>
    <row r="539" spans="1:31" x14ac:dyDescent="0.25">
      <c r="A539" s="63" t="s">
        <v>145</v>
      </c>
      <c r="B539" s="10">
        <f>VLOOKUP(A539,'Table for cuisine count'!$E$2:$F$139,2)</f>
        <v>1</v>
      </c>
      <c r="C539" s="10" t="str" cm="1">
        <f t="array" ref="C539:O539">_xlfn.XLOOKUP($A539,'Raw-consumers'!$A:$A,'Raw-consumers'!B:N)</f>
        <v>Cuernavaca</v>
      </c>
      <c r="D539" s="10" t="str">
        <v>Morelos</v>
      </c>
      <c r="E539" s="10" t="str">
        <v>Mexico</v>
      </c>
      <c r="F539" s="10">
        <v>18.927071999999999</v>
      </c>
      <c r="G539" s="10">
        <v>-99.173584000000005</v>
      </c>
      <c r="H539" s="10" t="str">
        <v>No</v>
      </c>
      <c r="I539" s="10" t="str">
        <v>Casual Drinker</v>
      </c>
      <c r="J539" s="10" t="str">
        <v>Car</v>
      </c>
      <c r="K539" s="10" t="str">
        <v>Single</v>
      </c>
      <c r="L539" s="10" t="str">
        <v>Independent</v>
      </c>
      <c r="M539" s="10">
        <v>82</v>
      </c>
      <c r="N539" s="10" t="str">
        <v>Employed</v>
      </c>
      <c r="O539" s="10" t="str">
        <v>Medium</v>
      </c>
      <c r="P539" s="10">
        <v>135030</v>
      </c>
      <c r="Q539" s="10" t="str">
        <f>IFERROR(_xlfn.XLOOKUP('Final Table'!$P539,'Raw-restaurant_cuisines'!A:A,'Raw-restaurant_cuisines'!B:B),"not specified")</f>
        <v>Coffee Shop</v>
      </c>
      <c r="R539" s="10" t="str">
        <f>_xlfn.XLOOKUP($P539,'Raw-Restauarants'!$A:$A,'Raw-Restauarants'!B:B)</f>
        <v>Preambulo Wifi Zone Cafe</v>
      </c>
      <c r="S539" s="10" t="str">
        <f>_xlfn.XLOOKUP($P539,'Raw-Restauarants'!$A:$A,'Raw-Restauarants'!$C:$C)</f>
        <v>San Luis Potosi</v>
      </c>
      <c r="T539" s="10">
        <f>IFERROR(_xlfn.XLOOKUP(P539,'Table for cuisine count'!K:K,'Table for cuisine count'!L:L),"not specified")</f>
        <v>2</v>
      </c>
      <c r="U539" s="10" t="str" cm="1">
        <f t="array" ref="U539:Z539">_xlfn.XLOOKUP($P539,'Raw-Restauarants'!$A:$A,'Raw-Restauarants'!$I:$N)</f>
        <v>None</v>
      </c>
      <c r="V539" s="10" t="str">
        <v>No</v>
      </c>
      <c r="W539" s="10" t="str">
        <v>Medium</v>
      </c>
      <c r="X539" s="10" t="str">
        <v>No</v>
      </c>
      <c r="Y539" s="10" t="str">
        <v>Closed</v>
      </c>
      <c r="Z539" s="10" t="str">
        <v>None</v>
      </c>
      <c r="AA539" s="10">
        <v>2</v>
      </c>
      <c r="AB539" s="10">
        <v>2</v>
      </c>
      <c r="AC539" s="10">
        <v>1</v>
      </c>
      <c r="AD539" s="10" t="str" cm="1">
        <f t="array" ref="AD539">_xlfn.IFNA(_xlfn.IFS(AND(AA539=2,AB539=2,AC539=2),W539),"not_highest_rated")</f>
        <v>not_highest_rated</v>
      </c>
      <c r="AE539" s="64">
        <f t="shared" si="11"/>
        <v>8</v>
      </c>
    </row>
    <row r="540" spans="1:31" x14ac:dyDescent="0.25">
      <c r="A540" s="63" t="s">
        <v>145</v>
      </c>
      <c r="B540" s="10">
        <f>VLOOKUP(A540,'Table for cuisine count'!$E$2:$F$139,2)</f>
        <v>1</v>
      </c>
      <c r="C540" s="10" t="str" cm="1">
        <f t="array" ref="C540:O540">_xlfn.XLOOKUP($A540,'Raw-consumers'!$A:$A,'Raw-consumers'!B:N)</f>
        <v>Cuernavaca</v>
      </c>
      <c r="D540" s="10" t="str">
        <v>Morelos</v>
      </c>
      <c r="E540" s="10" t="str">
        <v>Mexico</v>
      </c>
      <c r="F540" s="10">
        <v>18.927071999999999</v>
      </c>
      <c r="G540" s="10">
        <v>-99.173584000000005</v>
      </c>
      <c r="H540" s="10" t="str">
        <v>No</v>
      </c>
      <c r="I540" s="10" t="str">
        <v>Casual Drinker</v>
      </c>
      <c r="J540" s="10" t="str">
        <v>Car</v>
      </c>
      <c r="K540" s="10" t="str">
        <v>Single</v>
      </c>
      <c r="L540" s="10" t="str">
        <v>Independent</v>
      </c>
      <c r="M540" s="10">
        <v>82</v>
      </c>
      <c r="N540" s="10" t="str">
        <v>Employed</v>
      </c>
      <c r="O540" s="10" t="str">
        <v>Medium</v>
      </c>
      <c r="P540" s="10">
        <v>135079</v>
      </c>
      <c r="Q540" s="10" t="str">
        <f>IFERROR(_xlfn.XLOOKUP('Final Table'!$P540,'Raw-restaurant_cuisines'!A:A,'Raw-restaurant_cuisines'!B:B),"not specified")</f>
        <v>Chinese</v>
      </c>
      <c r="R540" s="10" t="str">
        <f>_xlfn.XLOOKUP($P540,'Raw-Restauarants'!$A:$A,'Raw-Restauarants'!B:B)</f>
        <v>Koye Sushi</v>
      </c>
      <c r="S540" s="10" t="str">
        <f>_xlfn.XLOOKUP($P540,'Raw-Restauarants'!$A:$A,'Raw-Restauarants'!$C:$C)</f>
        <v>San Luis Potosi</v>
      </c>
      <c r="T540" s="10">
        <f>IFERROR(_xlfn.XLOOKUP(P540,'Table for cuisine count'!K:K,'Table for cuisine count'!L:L),"not specified")</f>
        <v>1</v>
      </c>
      <c r="U540" s="10" t="str" cm="1">
        <f t="array" ref="U540:Z540">_xlfn.XLOOKUP($P540,'Raw-Restauarants'!$A:$A,'Raw-Restauarants'!$I:$N)</f>
        <v>None</v>
      </c>
      <c r="V540" s="10" t="str">
        <v>No</v>
      </c>
      <c r="W540" s="10" t="str">
        <v>High</v>
      </c>
      <c r="X540" s="10" t="str">
        <v>No</v>
      </c>
      <c r="Y540" s="10" t="str">
        <v>Closed</v>
      </c>
      <c r="Z540" s="10" t="str">
        <v>None</v>
      </c>
      <c r="AA540" s="10">
        <v>2</v>
      </c>
      <c r="AB540" s="10">
        <v>2</v>
      </c>
      <c r="AC540" s="10">
        <v>2</v>
      </c>
      <c r="AD540" s="10" t="str" cm="1">
        <f t="array" ref="AD540">_xlfn.IFNA(_xlfn.IFS(AND(AA540=2,AB540=2,AC540=2),W540),"not_highest_rated")</f>
        <v>High</v>
      </c>
      <c r="AE540" s="64">
        <f t="shared" si="11"/>
        <v>8</v>
      </c>
    </row>
    <row r="541" spans="1:31" x14ac:dyDescent="0.25">
      <c r="A541" s="63" t="s">
        <v>145</v>
      </c>
      <c r="B541" s="10">
        <f>VLOOKUP(A541,'Table for cuisine count'!$E$2:$F$139,2)</f>
        <v>1</v>
      </c>
      <c r="C541" s="10" t="str" cm="1">
        <f t="array" ref="C541:O541">_xlfn.XLOOKUP($A541,'Raw-consumers'!$A:$A,'Raw-consumers'!B:N)</f>
        <v>Cuernavaca</v>
      </c>
      <c r="D541" s="10" t="str">
        <v>Morelos</v>
      </c>
      <c r="E541" s="10" t="str">
        <v>Mexico</v>
      </c>
      <c r="F541" s="10">
        <v>18.927071999999999</v>
      </c>
      <c r="G541" s="10">
        <v>-99.173584000000005</v>
      </c>
      <c r="H541" s="10" t="str">
        <v>No</v>
      </c>
      <c r="I541" s="10" t="str">
        <v>Casual Drinker</v>
      </c>
      <c r="J541" s="10" t="str">
        <v>Car</v>
      </c>
      <c r="K541" s="10" t="str">
        <v>Single</v>
      </c>
      <c r="L541" s="10" t="str">
        <v>Independent</v>
      </c>
      <c r="M541" s="10">
        <v>82</v>
      </c>
      <c r="N541" s="10" t="str">
        <v>Employed</v>
      </c>
      <c r="O541" s="10" t="str">
        <v>Medium</v>
      </c>
      <c r="P541" s="10">
        <v>135064</v>
      </c>
      <c r="Q541" s="10" t="str">
        <f>IFERROR(_xlfn.XLOOKUP('Final Table'!$P541,'Raw-restaurant_cuisines'!A:A,'Raw-restaurant_cuisines'!B:B),"not specified")</f>
        <v>not specified</v>
      </c>
      <c r="R541" s="10" t="str">
        <f>_xlfn.XLOOKUP($P541,'Raw-Restauarants'!$A:$A,'Raw-Restauarants'!B:B)</f>
        <v>Restaurante El Chivero S.A. De C.V.</v>
      </c>
      <c r="S541" s="10" t="str">
        <f>_xlfn.XLOOKUP($P541,'Raw-Restauarants'!$A:$A,'Raw-Restauarants'!$C:$C)</f>
        <v>San Luis Potosi</v>
      </c>
      <c r="T541" s="10" t="str">
        <f>IFERROR(_xlfn.XLOOKUP(P541,'Table for cuisine count'!K:K,'Table for cuisine count'!L:L),"not specified")</f>
        <v>not specified</v>
      </c>
      <c r="U541" s="10" t="str" cm="1">
        <f t="array" ref="U541:Z541">_xlfn.XLOOKUP($P541,'Raw-Restauarants'!$A:$A,'Raw-Restauarants'!$I:$N)</f>
        <v>None</v>
      </c>
      <c r="V541" s="10" t="str">
        <v>No</v>
      </c>
      <c r="W541" s="10" t="str">
        <v>High</v>
      </c>
      <c r="X541" s="10" t="str">
        <v>No</v>
      </c>
      <c r="Y541" s="10" t="str">
        <v>Closed</v>
      </c>
      <c r="Z541" s="10" t="str">
        <v>Yes</v>
      </c>
      <c r="AA541" s="10">
        <v>2</v>
      </c>
      <c r="AB541" s="10">
        <v>2</v>
      </c>
      <c r="AC541" s="10">
        <v>2</v>
      </c>
      <c r="AD541" s="10" t="str" cm="1">
        <f t="array" ref="AD541">_xlfn.IFNA(_xlfn.IFS(AND(AA541=2,AB541=2,AC541=2),W541),"not_highest_rated")</f>
        <v>High</v>
      </c>
      <c r="AE541" s="64">
        <f t="shared" si="11"/>
        <v>8</v>
      </c>
    </row>
    <row r="542" spans="1:31" x14ac:dyDescent="0.25">
      <c r="A542" s="63" t="s">
        <v>90</v>
      </c>
      <c r="B542" s="10">
        <f>VLOOKUP(A542,'Table for cuisine count'!$E$2:$F$139,2)</f>
        <v>1</v>
      </c>
      <c r="C542" s="10" t="str" cm="1">
        <f t="array" ref="C542:O542">_xlfn.XLOOKUP($A542,'Raw-consumers'!$A:$A,'Raw-consumers'!B:N)</f>
        <v>San Luis Potosi</v>
      </c>
      <c r="D542" s="10" t="str">
        <v>San Luis Potosi</v>
      </c>
      <c r="E542" s="10" t="str">
        <v>Mexico</v>
      </c>
      <c r="F542" s="10">
        <v>22.138055000000001</v>
      </c>
      <c r="G542" s="10">
        <v>-100.93600499999999</v>
      </c>
      <c r="H542" s="10" t="str">
        <v>Yes</v>
      </c>
      <c r="I542" s="10" t="str">
        <v>Social Drinker</v>
      </c>
      <c r="J542" s="10" t="str">
        <v>On Foot</v>
      </c>
      <c r="K542" s="10" t="str">
        <v>Single</v>
      </c>
      <c r="L542" s="10" t="str">
        <v>Independent</v>
      </c>
      <c r="M542" s="10">
        <v>22</v>
      </c>
      <c r="N542" s="10" t="str">
        <v>Student</v>
      </c>
      <c r="O542" s="10" t="str">
        <v>Low</v>
      </c>
      <c r="P542" s="10">
        <v>132869</v>
      </c>
      <c r="Q542" s="10" t="str">
        <f>IFERROR(_xlfn.XLOOKUP('Final Table'!$P542,'Raw-restaurant_cuisines'!A:A,'Raw-restaurant_cuisines'!B:B),"not specified")</f>
        <v>Pizzeria</v>
      </c>
      <c r="R542" s="10" t="str">
        <f>_xlfn.XLOOKUP($P542,'Raw-Restauarants'!$A:$A,'Raw-Restauarants'!B:B)</f>
        <v>Dominos Pizza</v>
      </c>
      <c r="S542" s="10" t="str">
        <f>_xlfn.XLOOKUP($P542,'Raw-Restauarants'!$A:$A,'Raw-Restauarants'!$C:$C)</f>
        <v>San Luis Potosi</v>
      </c>
      <c r="T542" s="10">
        <f>IFERROR(_xlfn.XLOOKUP(P542,'Table for cuisine count'!K:K,'Table for cuisine count'!L:L),"not specified")</f>
        <v>1</v>
      </c>
      <c r="U542" s="10" t="str" cm="1">
        <f t="array" ref="U542:Z542">_xlfn.XLOOKUP($P542,'Raw-Restauarants'!$A:$A,'Raw-Restauarants'!$I:$N)</f>
        <v>None</v>
      </c>
      <c r="V542" s="10" t="str">
        <v>No</v>
      </c>
      <c r="W542" s="10" t="str">
        <v>Medium</v>
      </c>
      <c r="X542" s="10" t="str">
        <v>No</v>
      </c>
      <c r="Y542" s="10" t="str">
        <v>Closed</v>
      </c>
      <c r="Z542" s="10" t="str">
        <v>Yes</v>
      </c>
      <c r="AA542" s="10">
        <v>2</v>
      </c>
      <c r="AB542" s="10">
        <v>2</v>
      </c>
      <c r="AC542" s="10">
        <v>1</v>
      </c>
      <c r="AD542" s="10" t="str" cm="1">
        <f t="array" ref="AD542">_xlfn.IFNA(_xlfn.IFS(AND(AA542=2,AB542=2,AC542=2),W542),"not_highest_rated")</f>
        <v>not_highest_rated</v>
      </c>
      <c r="AE542" s="64">
        <f t="shared" si="11"/>
        <v>1</v>
      </c>
    </row>
    <row r="543" spans="1:31" x14ac:dyDescent="0.25">
      <c r="A543" s="63" t="s">
        <v>90</v>
      </c>
      <c r="B543" s="10">
        <f>VLOOKUP(A543,'Table for cuisine count'!$E$2:$F$139,2)</f>
        <v>1</v>
      </c>
      <c r="C543" s="10" t="str" cm="1">
        <f t="array" ref="C543:O543">_xlfn.XLOOKUP($A543,'Raw-consumers'!$A:$A,'Raw-consumers'!B:N)</f>
        <v>San Luis Potosi</v>
      </c>
      <c r="D543" s="10" t="str">
        <v>San Luis Potosi</v>
      </c>
      <c r="E543" s="10" t="str">
        <v>Mexico</v>
      </c>
      <c r="F543" s="10">
        <v>22.138055000000001</v>
      </c>
      <c r="G543" s="10">
        <v>-100.93600499999999</v>
      </c>
      <c r="H543" s="10" t="str">
        <v>Yes</v>
      </c>
      <c r="I543" s="10" t="str">
        <v>Social Drinker</v>
      </c>
      <c r="J543" s="10" t="str">
        <v>On Foot</v>
      </c>
      <c r="K543" s="10" t="str">
        <v>Single</v>
      </c>
      <c r="L543" s="10" t="str">
        <v>Independent</v>
      </c>
      <c r="M543" s="10">
        <v>22</v>
      </c>
      <c r="N543" s="10" t="str">
        <v>Student</v>
      </c>
      <c r="O543" s="10" t="str">
        <v>Low</v>
      </c>
      <c r="P543" s="10">
        <v>132870</v>
      </c>
      <c r="Q543" s="10" t="str">
        <f>IFERROR(_xlfn.XLOOKUP('Final Table'!$P543,'Raw-restaurant_cuisines'!A:A,'Raw-restaurant_cuisines'!B:B),"not specified")</f>
        <v>Burgers</v>
      </c>
      <c r="R543" s="10" t="str">
        <f>_xlfn.XLOOKUP($P543,'Raw-Restauarants'!$A:$A,'Raw-Restauarants'!B:B)</f>
        <v>Tortas Y Hamburguesas El Gordo</v>
      </c>
      <c r="S543" s="10" t="str">
        <f>_xlfn.XLOOKUP($P543,'Raw-Restauarants'!$A:$A,'Raw-Restauarants'!$C:$C)</f>
        <v>San Luis Potosi</v>
      </c>
      <c r="T543" s="10">
        <f>IFERROR(_xlfn.XLOOKUP(P543,'Table for cuisine count'!K:K,'Table for cuisine count'!L:L),"not specified")</f>
        <v>1</v>
      </c>
      <c r="U543" s="10" t="str" cm="1">
        <f t="array" ref="U543:Z543">_xlfn.XLOOKUP($P543,'Raw-Restauarants'!$A:$A,'Raw-Restauarants'!$I:$N)</f>
        <v>None</v>
      </c>
      <c r="V543" s="10" t="str">
        <v>No</v>
      </c>
      <c r="W543" s="10" t="str">
        <v>Low</v>
      </c>
      <c r="X543" s="10" t="str">
        <v>No</v>
      </c>
      <c r="Y543" s="10" t="str">
        <v>Closed</v>
      </c>
      <c r="Z543" s="10" t="str">
        <v>None</v>
      </c>
      <c r="AA543" s="10">
        <v>1</v>
      </c>
      <c r="AB543" s="10">
        <v>1</v>
      </c>
      <c r="AC543" s="10">
        <v>1</v>
      </c>
      <c r="AD543" s="10" t="str" cm="1">
        <f t="array" ref="AD543">_xlfn.IFNA(_xlfn.IFS(AND(AA543=2,AB543=2,AC543=2),W543),"not_highest_rated")</f>
        <v>not_highest_rated</v>
      </c>
      <c r="AE543" s="64">
        <f t="shared" si="11"/>
        <v>1</v>
      </c>
    </row>
    <row r="544" spans="1:31" x14ac:dyDescent="0.25">
      <c r="A544" s="63" t="s">
        <v>143</v>
      </c>
      <c r="B544" s="10">
        <f>VLOOKUP(A544,'Table for cuisine count'!$E$2:$F$139,2)</f>
        <v>1</v>
      </c>
      <c r="C544" s="10" t="str" cm="1">
        <f t="array" ref="C544:O544">_xlfn.XLOOKUP($A544,'Raw-consumers'!$A:$A,'Raw-consumers'!B:N)</f>
        <v>San Luis Potosi</v>
      </c>
      <c r="D544" s="10" t="str">
        <v>San Luis Potosi</v>
      </c>
      <c r="E544" s="10" t="str">
        <v>Mexico</v>
      </c>
      <c r="F544" s="10">
        <v>22.149004999999999</v>
      </c>
      <c r="G544" s="10">
        <v>-100.97815300000001</v>
      </c>
      <c r="H544" s="10" t="str">
        <v>Yes</v>
      </c>
      <c r="I544" s="10" t="str">
        <v>Social Drinker</v>
      </c>
      <c r="J544" s="10" t="str">
        <v>Car</v>
      </c>
      <c r="K544" s="10" t="str">
        <v>Single</v>
      </c>
      <c r="L544" s="10" t="str">
        <v>Independent</v>
      </c>
      <c r="M544" s="10">
        <v>21</v>
      </c>
      <c r="N544" s="10" t="str">
        <v>Student</v>
      </c>
      <c r="O544" s="10" t="str">
        <v>Medium</v>
      </c>
      <c r="P544" s="10">
        <v>135041</v>
      </c>
      <c r="Q544" s="10" t="str">
        <f>IFERROR(_xlfn.XLOOKUP('Final Table'!$P544,'Raw-restaurant_cuisines'!A:A,'Raw-restaurant_cuisines'!B:B),"not specified")</f>
        <v>Bar</v>
      </c>
      <c r="R544" s="10" t="str">
        <f>_xlfn.XLOOKUP($P544,'Raw-Restauarants'!$A:$A,'Raw-Restauarants'!B:B)</f>
        <v>Luna Cafe</v>
      </c>
      <c r="S544" s="10" t="str">
        <f>_xlfn.XLOOKUP($P544,'Raw-Restauarants'!$A:$A,'Raw-Restauarants'!$C:$C)</f>
        <v>San Luis Potosi</v>
      </c>
      <c r="T544" s="10">
        <f>IFERROR(_xlfn.XLOOKUP(P544,'Table for cuisine count'!K:K,'Table for cuisine count'!L:L),"not specified")</f>
        <v>2</v>
      </c>
      <c r="U544" s="10" t="str" cm="1">
        <f t="array" ref="U544:Z544">_xlfn.XLOOKUP($P544,'Raw-Restauarants'!$A:$A,'Raw-Restauarants'!$I:$N)</f>
        <v>Wine &amp; Beer</v>
      </c>
      <c r="V544" s="10" t="str">
        <v>No</v>
      </c>
      <c r="W544" s="10" t="str">
        <v>Medium</v>
      </c>
      <c r="X544" s="10" t="str">
        <v>No</v>
      </c>
      <c r="Y544" s="10" t="str">
        <v>Closed</v>
      </c>
      <c r="Z544" s="10" t="str">
        <v>None</v>
      </c>
      <c r="AA544" s="10">
        <v>1</v>
      </c>
      <c r="AB544" s="10">
        <v>2</v>
      </c>
      <c r="AC544" s="10">
        <v>1</v>
      </c>
      <c r="AD544" s="10" t="str" cm="1">
        <f t="array" ref="AD544">_xlfn.IFNA(_xlfn.IFS(AND(AA544=2,AB544=2,AC544=2),W544),"not_highest_rated")</f>
        <v>not_highest_rated</v>
      </c>
      <c r="AE544" s="64">
        <f t="shared" si="11"/>
        <v>2</v>
      </c>
    </row>
    <row r="545" spans="1:31" x14ac:dyDescent="0.25">
      <c r="A545" s="63" t="s">
        <v>118</v>
      </c>
      <c r="B545" s="10">
        <f>VLOOKUP(A545,'Table for cuisine count'!$E$2:$F$139,2)</f>
        <v>1</v>
      </c>
      <c r="C545" s="10" t="str" cm="1">
        <f t="array" ref="C545:O545">_xlfn.XLOOKUP($A545,'Raw-consumers'!$A:$A,'Raw-consumers'!B:N)</f>
        <v>Cuernavaca</v>
      </c>
      <c r="D545" s="10" t="str">
        <v>Morelos</v>
      </c>
      <c r="E545" s="10" t="str">
        <v>Mexico</v>
      </c>
      <c r="F545" s="10">
        <v>18.917000000000002</v>
      </c>
      <c r="G545" s="10">
        <v>-99.25</v>
      </c>
      <c r="H545" s="10" t="str">
        <v>No</v>
      </c>
      <c r="I545" s="10" t="str">
        <v>Abstemious</v>
      </c>
      <c r="J545" s="10" t="str">
        <v>Public</v>
      </c>
      <c r="K545" s="10" t="str">
        <v>Single</v>
      </c>
      <c r="L545" s="10" t="str">
        <v>Independent</v>
      </c>
      <c r="M545" s="10">
        <v>20</v>
      </c>
      <c r="N545" s="10">
        <v>0</v>
      </c>
      <c r="O545" s="10" t="str">
        <v>Medium</v>
      </c>
      <c r="P545" s="10">
        <v>134986</v>
      </c>
      <c r="Q545" s="10" t="str">
        <f>IFERROR(_xlfn.XLOOKUP('Final Table'!$P545,'Raw-restaurant_cuisines'!A:A,'Raw-restaurant_cuisines'!B:B),"not specified")</f>
        <v>International</v>
      </c>
      <c r="R545" s="10" t="str">
        <f>_xlfn.XLOOKUP($P545,'Raw-Restauarants'!$A:$A,'Raw-Restauarants'!B:B)</f>
        <v>Restaurant Las Mañanitas</v>
      </c>
      <c r="S545" s="10" t="str">
        <f>_xlfn.XLOOKUP($P545,'Raw-Restauarants'!$A:$A,'Raw-Restauarants'!$C:$C)</f>
        <v>Cuernavaca</v>
      </c>
      <c r="T545" s="10">
        <f>IFERROR(_xlfn.XLOOKUP(P545,'Table for cuisine count'!K:K,'Table for cuisine count'!L:L),"not specified")</f>
        <v>1</v>
      </c>
      <c r="U545" s="10" t="str" cm="1">
        <f t="array" ref="U545:Z545">_xlfn.XLOOKUP($P545,'Raw-Restauarants'!$A:$A,'Raw-Restauarants'!$I:$N)</f>
        <v>Wine &amp; Beer</v>
      </c>
      <c r="V545" s="10" t="str">
        <v>No</v>
      </c>
      <c r="W545" s="10" t="str">
        <v>High</v>
      </c>
      <c r="X545" s="10" t="str">
        <v>No</v>
      </c>
      <c r="Y545" s="10" t="str">
        <v>Closed</v>
      </c>
      <c r="Z545" s="10" t="str">
        <v>Yes</v>
      </c>
      <c r="AA545" s="10">
        <v>2</v>
      </c>
      <c r="AB545" s="10">
        <v>2</v>
      </c>
      <c r="AC545" s="10">
        <v>2</v>
      </c>
      <c r="AD545" s="10" t="str" cm="1">
        <f t="array" ref="AD545">_xlfn.IFNA(_xlfn.IFS(AND(AA545=2,AB545=2,AC545=2),W545),"not_highest_rated")</f>
        <v>High</v>
      </c>
      <c r="AE545" s="64" t="str">
        <f t="shared" si="11"/>
        <v>others</v>
      </c>
    </row>
    <row r="546" spans="1:31" x14ac:dyDescent="0.25">
      <c r="A546" s="63" t="s">
        <v>118</v>
      </c>
      <c r="B546" s="10">
        <f>VLOOKUP(A546,'Table for cuisine count'!$E$2:$F$139,2)</f>
        <v>1</v>
      </c>
      <c r="C546" s="10" t="str" cm="1">
        <f t="array" ref="C546:O546">_xlfn.XLOOKUP($A546,'Raw-consumers'!$A:$A,'Raw-consumers'!B:N)</f>
        <v>Cuernavaca</v>
      </c>
      <c r="D546" s="10" t="str">
        <v>Morelos</v>
      </c>
      <c r="E546" s="10" t="str">
        <v>Mexico</v>
      </c>
      <c r="F546" s="10">
        <v>18.917000000000002</v>
      </c>
      <c r="G546" s="10">
        <v>-99.25</v>
      </c>
      <c r="H546" s="10" t="str">
        <v>No</v>
      </c>
      <c r="I546" s="10" t="str">
        <v>Abstemious</v>
      </c>
      <c r="J546" s="10" t="str">
        <v>Public</v>
      </c>
      <c r="K546" s="10" t="str">
        <v>Single</v>
      </c>
      <c r="L546" s="10" t="str">
        <v>Independent</v>
      </c>
      <c r="M546" s="10">
        <v>20</v>
      </c>
      <c r="N546" s="10">
        <v>0</v>
      </c>
      <c r="O546" s="10" t="str">
        <v>Medium</v>
      </c>
      <c r="P546" s="10">
        <v>134976</v>
      </c>
      <c r="Q546" s="10" t="str">
        <f>IFERROR(_xlfn.XLOOKUP('Final Table'!$P546,'Raw-restaurant_cuisines'!A:A,'Raw-restaurant_cuisines'!B:B),"not specified")</f>
        <v>Mexican</v>
      </c>
      <c r="R546" s="10" t="str">
        <f>_xlfn.XLOOKUP($P546,'Raw-Restauarants'!$A:$A,'Raw-Restauarants'!B:B)</f>
        <v>Log Yin</v>
      </c>
      <c r="S546" s="10" t="str">
        <f>_xlfn.XLOOKUP($P546,'Raw-Restauarants'!$A:$A,'Raw-Restauarants'!$C:$C)</f>
        <v>Cuernavaca</v>
      </c>
      <c r="T546" s="10">
        <f>IFERROR(_xlfn.XLOOKUP(P546,'Table for cuisine count'!K:K,'Table for cuisine count'!L:L),"not specified")</f>
        <v>3</v>
      </c>
      <c r="U546" s="10" t="str" cm="1">
        <f t="array" ref="U546:Z546">_xlfn.XLOOKUP($P546,'Raw-Restauarants'!$A:$A,'Raw-Restauarants'!$I:$N)</f>
        <v>None</v>
      </c>
      <c r="V546" s="10" t="str">
        <v>No</v>
      </c>
      <c r="W546" s="10" t="str">
        <v>Low</v>
      </c>
      <c r="X546" s="10" t="str">
        <v>No</v>
      </c>
      <c r="Y546" s="10" t="str">
        <v>Closed</v>
      </c>
      <c r="Z546" s="10" t="str">
        <v>Yes</v>
      </c>
      <c r="AA546" s="10">
        <v>1</v>
      </c>
      <c r="AB546" s="10">
        <v>1</v>
      </c>
      <c r="AC546" s="10">
        <v>0</v>
      </c>
      <c r="AD546" s="10" t="str" cm="1">
        <f t="array" ref="AD546">_xlfn.IFNA(_xlfn.IFS(AND(AA546=2,AB546=2,AC546=2),W546),"not_highest_rated")</f>
        <v>not_highest_rated</v>
      </c>
      <c r="AE546" s="64" t="str">
        <f t="shared" si="11"/>
        <v>others</v>
      </c>
    </row>
    <row r="547" spans="1:31" x14ac:dyDescent="0.25">
      <c r="A547" s="63" t="s">
        <v>118</v>
      </c>
      <c r="B547" s="10">
        <f>VLOOKUP(A547,'Table for cuisine count'!$E$2:$F$139,2)</f>
        <v>1</v>
      </c>
      <c r="C547" s="10" t="str" cm="1">
        <f t="array" ref="C547:O547">_xlfn.XLOOKUP($A547,'Raw-consumers'!$A:$A,'Raw-consumers'!B:N)</f>
        <v>Cuernavaca</v>
      </c>
      <c r="D547" s="10" t="str">
        <v>Morelos</v>
      </c>
      <c r="E547" s="10" t="str">
        <v>Mexico</v>
      </c>
      <c r="F547" s="10">
        <v>18.917000000000002</v>
      </c>
      <c r="G547" s="10">
        <v>-99.25</v>
      </c>
      <c r="H547" s="10" t="str">
        <v>No</v>
      </c>
      <c r="I547" s="10" t="str">
        <v>Abstemious</v>
      </c>
      <c r="J547" s="10" t="str">
        <v>Public</v>
      </c>
      <c r="K547" s="10" t="str">
        <v>Single</v>
      </c>
      <c r="L547" s="10" t="str">
        <v>Independent</v>
      </c>
      <c r="M547" s="10">
        <v>20</v>
      </c>
      <c r="N547" s="10">
        <v>0</v>
      </c>
      <c r="O547" s="10" t="str">
        <v>Medium</v>
      </c>
      <c r="P547" s="10">
        <v>132768</v>
      </c>
      <c r="Q547" s="10" t="str">
        <f>IFERROR(_xlfn.XLOOKUP('Final Table'!$P547,'Raw-restaurant_cuisines'!A:A,'Raw-restaurant_cuisines'!B:B),"not specified")</f>
        <v>Family</v>
      </c>
      <c r="R547" s="10" t="str">
        <f>_xlfn.XLOOKUP($P547,'Raw-Restauarants'!$A:$A,'Raw-Restauarants'!B:B)</f>
        <v>Mariscos Tia Licha</v>
      </c>
      <c r="S547" s="10" t="str">
        <f>_xlfn.XLOOKUP($P547,'Raw-Restauarants'!$A:$A,'Raw-Restauarants'!$C:$C)</f>
        <v>Cuernavaca</v>
      </c>
      <c r="T547" s="10">
        <f>IFERROR(_xlfn.XLOOKUP(P547,'Table for cuisine count'!K:K,'Table for cuisine count'!L:L),"not specified")</f>
        <v>1</v>
      </c>
      <c r="U547" s="10" t="str" cm="1">
        <f t="array" ref="U547:Z547">_xlfn.XLOOKUP($P547,'Raw-Restauarants'!$A:$A,'Raw-Restauarants'!$I:$N)</f>
        <v>None</v>
      </c>
      <c r="V547" s="10" t="str">
        <v>No</v>
      </c>
      <c r="W547" s="10" t="str">
        <v>Medium</v>
      </c>
      <c r="X547" s="10" t="str">
        <v>Yes</v>
      </c>
      <c r="Y547" s="10" t="str">
        <v>Closed</v>
      </c>
      <c r="Z547" s="10" t="str">
        <v>None</v>
      </c>
      <c r="AA547" s="10">
        <v>2</v>
      </c>
      <c r="AB547" s="10">
        <v>2</v>
      </c>
      <c r="AC547" s="10">
        <v>2</v>
      </c>
      <c r="AD547" s="10" t="str" cm="1">
        <f t="array" ref="AD547">_xlfn.IFNA(_xlfn.IFS(AND(AA547=2,AB547=2,AC547=2),W547),"not_highest_rated")</f>
        <v>Medium</v>
      </c>
      <c r="AE547" s="64" t="str">
        <f t="shared" si="11"/>
        <v>others</v>
      </c>
    </row>
    <row r="548" spans="1:31" x14ac:dyDescent="0.25">
      <c r="A548" s="63" t="s">
        <v>118</v>
      </c>
      <c r="B548" s="10">
        <f>VLOOKUP(A548,'Table for cuisine count'!$E$2:$F$139,2)</f>
        <v>1</v>
      </c>
      <c r="C548" s="10" t="str" cm="1">
        <f t="array" ref="C548:O548">_xlfn.XLOOKUP($A548,'Raw-consumers'!$A:$A,'Raw-consumers'!B:N)</f>
        <v>Cuernavaca</v>
      </c>
      <c r="D548" s="10" t="str">
        <v>Morelos</v>
      </c>
      <c r="E548" s="10" t="str">
        <v>Mexico</v>
      </c>
      <c r="F548" s="10">
        <v>18.917000000000002</v>
      </c>
      <c r="G548" s="10">
        <v>-99.25</v>
      </c>
      <c r="H548" s="10" t="str">
        <v>No</v>
      </c>
      <c r="I548" s="10" t="str">
        <v>Abstemious</v>
      </c>
      <c r="J548" s="10" t="str">
        <v>Public</v>
      </c>
      <c r="K548" s="10" t="str">
        <v>Single</v>
      </c>
      <c r="L548" s="10" t="str">
        <v>Independent</v>
      </c>
      <c r="M548" s="10">
        <v>20</v>
      </c>
      <c r="N548" s="10">
        <v>0</v>
      </c>
      <c r="O548" s="10" t="str">
        <v>Medium</v>
      </c>
      <c r="P548" s="10">
        <v>132766</v>
      </c>
      <c r="Q548" s="10" t="str">
        <f>IFERROR(_xlfn.XLOOKUP('Final Table'!$P548,'Raw-restaurant_cuisines'!A:A,'Raw-restaurant_cuisines'!B:B),"not specified")</f>
        <v>Japanese</v>
      </c>
      <c r="R548" s="10" t="str">
        <f>_xlfn.XLOOKUP($P548,'Raw-Restauarants'!$A:$A,'Raw-Restauarants'!B:B)</f>
        <v>Mikasa</v>
      </c>
      <c r="S548" s="10" t="str">
        <f>_xlfn.XLOOKUP($P548,'Raw-Restauarants'!$A:$A,'Raw-Restauarants'!$C:$C)</f>
        <v>Cuernavaca</v>
      </c>
      <c r="T548" s="10">
        <f>IFERROR(_xlfn.XLOOKUP(P548,'Table for cuisine count'!K:K,'Table for cuisine count'!L:L),"not specified")</f>
        <v>1</v>
      </c>
      <c r="U548" s="10" t="str" cm="1">
        <f t="array" ref="U548:Z548">_xlfn.XLOOKUP($P548,'Raw-Restauarants'!$A:$A,'Raw-Restauarants'!$I:$N)</f>
        <v>Wine &amp; Beer</v>
      </c>
      <c r="V548" s="10" t="str">
        <v>No</v>
      </c>
      <c r="W548" s="10" t="str">
        <v>Medium</v>
      </c>
      <c r="X548" s="10" t="str">
        <v>No</v>
      </c>
      <c r="Y548" s="10" t="str">
        <v>Closed</v>
      </c>
      <c r="Z548" s="10" t="str">
        <v>Yes</v>
      </c>
      <c r="AA548" s="10">
        <v>1</v>
      </c>
      <c r="AB548" s="10">
        <v>2</v>
      </c>
      <c r="AC548" s="10">
        <v>1</v>
      </c>
      <c r="AD548" s="10" t="str" cm="1">
        <f t="array" ref="AD548">_xlfn.IFNA(_xlfn.IFS(AND(AA548=2,AB548=2,AC548=2),W548),"not_highest_rated")</f>
        <v>not_highest_rated</v>
      </c>
      <c r="AE548" s="64" t="str">
        <f t="shared" si="11"/>
        <v>others</v>
      </c>
    </row>
    <row r="549" spans="1:31" x14ac:dyDescent="0.25">
      <c r="A549" s="63" t="s">
        <v>83</v>
      </c>
      <c r="B549" s="10">
        <f>VLOOKUP(A549,'Table for cuisine count'!$E$2:$F$139,2)</f>
        <v>4</v>
      </c>
      <c r="C549" s="10" t="str" cm="1">
        <f t="array" ref="C549:O549">_xlfn.XLOOKUP($A549,'Raw-consumers'!$A:$A,'Raw-consumers'!B:N)</f>
        <v>San Luis Potosi</v>
      </c>
      <c r="D549" s="10" t="str">
        <v>San Luis Potosi</v>
      </c>
      <c r="E549" s="10" t="str">
        <v>Mexico</v>
      </c>
      <c r="F549" s="10">
        <v>22.156724000000001</v>
      </c>
      <c r="G549" s="10">
        <v>-100.984268</v>
      </c>
      <c r="H549" s="10" t="str">
        <v>No</v>
      </c>
      <c r="I549" s="10" t="str">
        <v>Casual Drinker</v>
      </c>
      <c r="J549" s="10" t="str">
        <v>Car</v>
      </c>
      <c r="K549" s="10" t="str">
        <v>Single</v>
      </c>
      <c r="L549" s="10" t="str">
        <v>Independent</v>
      </c>
      <c r="M549" s="10">
        <v>21</v>
      </c>
      <c r="N549" s="10" t="str">
        <v>Student</v>
      </c>
      <c r="O549" s="10" t="str">
        <v>High</v>
      </c>
      <c r="P549" s="10">
        <v>132825</v>
      </c>
      <c r="Q549" s="10" t="str">
        <f>IFERROR(_xlfn.XLOOKUP('Final Table'!$P549,'Raw-restaurant_cuisines'!A:A,'Raw-restaurant_cuisines'!B:B),"not specified")</f>
        <v>Mexican</v>
      </c>
      <c r="R549" s="10" t="str">
        <f>_xlfn.XLOOKUP($P549,'Raw-Restauarants'!$A:$A,'Raw-Restauarants'!B:B)</f>
        <v>Puesto De Tacos</v>
      </c>
      <c r="S549" s="10" t="str">
        <f>_xlfn.XLOOKUP($P549,'Raw-Restauarants'!$A:$A,'Raw-Restauarants'!$C:$C)</f>
        <v>San Luis Potosi</v>
      </c>
      <c r="T549" s="10">
        <f>IFERROR(_xlfn.XLOOKUP(P549,'Table for cuisine count'!K:K,'Table for cuisine count'!L:L),"not specified")</f>
        <v>1</v>
      </c>
      <c r="U549" s="10" t="str" cm="1">
        <f t="array" ref="U549:Z549">_xlfn.XLOOKUP($P549,'Raw-Restauarants'!$A:$A,'Raw-Restauarants'!$I:$N)</f>
        <v>None</v>
      </c>
      <c r="V549" s="10" t="str">
        <v>No</v>
      </c>
      <c r="W549" s="10" t="str">
        <v>Low</v>
      </c>
      <c r="X549" s="10" t="str">
        <v>No</v>
      </c>
      <c r="Y549" s="10" t="str">
        <v>Open</v>
      </c>
      <c r="Z549" s="10" t="str">
        <v>None</v>
      </c>
      <c r="AA549" s="10">
        <v>2</v>
      </c>
      <c r="AB549" s="10">
        <v>1</v>
      </c>
      <c r="AC549" s="10">
        <v>1</v>
      </c>
      <c r="AD549" s="10" t="str" cm="1">
        <f t="array" ref="AD549">_xlfn.IFNA(_xlfn.IFS(AND(AA549=2,AB549=2,AC549=2),W549),"not_highest_rated")</f>
        <v>not_highest_rated</v>
      </c>
      <c r="AE549" s="64">
        <f t="shared" si="11"/>
        <v>3</v>
      </c>
    </row>
    <row r="550" spans="1:31" x14ac:dyDescent="0.25">
      <c r="A550" s="63" t="s">
        <v>83</v>
      </c>
      <c r="B550" s="10">
        <f>VLOOKUP(A550,'Table for cuisine count'!$E$2:$F$139,2)</f>
        <v>4</v>
      </c>
      <c r="C550" s="10" t="str" cm="1">
        <f t="array" ref="C550:O550">_xlfn.XLOOKUP($A550,'Raw-consumers'!$A:$A,'Raw-consumers'!B:N)</f>
        <v>San Luis Potosi</v>
      </c>
      <c r="D550" s="10" t="str">
        <v>San Luis Potosi</v>
      </c>
      <c r="E550" s="10" t="str">
        <v>Mexico</v>
      </c>
      <c r="F550" s="10">
        <v>22.156724000000001</v>
      </c>
      <c r="G550" s="10">
        <v>-100.984268</v>
      </c>
      <c r="H550" s="10" t="str">
        <v>No</v>
      </c>
      <c r="I550" s="10" t="str">
        <v>Casual Drinker</v>
      </c>
      <c r="J550" s="10" t="str">
        <v>Car</v>
      </c>
      <c r="K550" s="10" t="str">
        <v>Single</v>
      </c>
      <c r="L550" s="10" t="str">
        <v>Independent</v>
      </c>
      <c r="M550" s="10">
        <v>21</v>
      </c>
      <c r="N550" s="10" t="str">
        <v>Student</v>
      </c>
      <c r="O550" s="10" t="str">
        <v>High</v>
      </c>
      <c r="P550" s="10">
        <v>135064</v>
      </c>
      <c r="Q550" s="10" t="str">
        <f>IFERROR(_xlfn.XLOOKUP('Final Table'!$P550,'Raw-restaurant_cuisines'!A:A,'Raw-restaurant_cuisines'!B:B),"not specified")</f>
        <v>not specified</v>
      </c>
      <c r="R550" s="10" t="str">
        <f>_xlfn.XLOOKUP($P550,'Raw-Restauarants'!$A:$A,'Raw-Restauarants'!B:B)</f>
        <v>Restaurante El Chivero S.A. De C.V.</v>
      </c>
      <c r="S550" s="10" t="str">
        <f>_xlfn.XLOOKUP($P550,'Raw-Restauarants'!$A:$A,'Raw-Restauarants'!$C:$C)</f>
        <v>San Luis Potosi</v>
      </c>
      <c r="T550" s="10" t="str">
        <f>IFERROR(_xlfn.XLOOKUP(P550,'Table for cuisine count'!K:K,'Table for cuisine count'!L:L),"not specified")</f>
        <v>not specified</v>
      </c>
      <c r="U550" s="10" t="str" cm="1">
        <f t="array" ref="U550:Z550">_xlfn.XLOOKUP($P550,'Raw-Restauarants'!$A:$A,'Raw-Restauarants'!$I:$N)</f>
        <v>None</v>
      </c>
      <c r="V550" s="10" t="str">
        <v>No</v>
      </c>
      <c r="W550" s="10" t="str">
        <v>High</v>
      </c>
      <c r="X550" s="10" t="str">
        <v>No</v>
      </c>
      <c r="Y550" s="10" t="str">
        <v>Closed</v>
      </c>
      <c r="Z550" s="10" t="str">
        <v>Yes</v>
      </c>
      <c r="AA550" s="10">
        <v>0</v>
      </c>
      <c r="AB550" s="10">
        <v>0</v>
      </c>
      <c r="AC550" s="10">
        <v>0</v>
      </c>
      <c r="AD550" s="10" t="str" cm="1">
        <f t="array" ref="AD550">_xlfn.IFNA(_xlfn.IFS(AND(AA550=2,AB550=2,AC550=2),W550),"not_highest_rated")</f>
        <v>not_highest_rated</v>
      </c>
      <c r="AE550" s="64">
        <f t="shared" si="11"/>
        <v>3</v>
      </c>
    </row>
    <row r="551" spans="1:31" x14ac:dyDescent="0.25">
      <c r="A551" s="63" t="s">
        <v>83</v>
      </c>
      <c r="B551" s="10">
        <f>VLOOKUP(A551,'Table for cuisine count'!$E$2:$F$139,2)</f>
        <v>4</v>
      </c>
      <c r="C551" s="10" t="str" cm="1">
        <f t="array" ref="C551:O551">_xlfn.XLOOKUP($A551,'Raw-consumers'!$A:$A,'Raw-consumers'!B:N)</f>
        <v>San Luis Potosi</v>
      </c>
      <c r="D551" s="10" t="str">
        <v>San Luis Potosi</v>
      </c>
      <c r="E551" s="10" t="str">
        <v>Mexico</v>
      </c>
      <c r="F551" s="10">
        <v>22.156724000000001</v>
      </c>
      <c r="G551" s="10">
        <v>-100.984268</v>
      </c>
      <c r="H551" s="10" t="str">
        <v>No</v>
      </c>
      <c r="I551" s="10" t="str">
        <v>Casual Drinker</v>
      </c>
      <c r="J551" s="10" t="str">
        <v>Car</v>
      </c>
      <c r="K551" s="10" t="str">
        <v>Single</v>
      </c>
      <c r="L551" s="10" t="str">
        <v>Independent</v>
      </c>
      <c r="M551" s="10">
        <v>21</v>
      </c>
      <c r="N551" s="10" t="str">
        <v>Student</v>
      </c>
      <c r="O551" s="10" t="str">
        <v>High</v>
      </c>
      <c r="P551" s="10">
        <v>132856</v>
      </c>
      <c r="Q551" s="10" t="str">
        <f>IFERROR(_xlfn.XLOOKUP('Final Table'!$P551,'Raw-restaurant_cuisines'!A:A,'Raw-restaurant_cuisines'!B:B),"not specified")</f>
        <v>Italian</v>
      </c>
      <c r="R551" s="10" t="str">
        <f>_xlfn.XLOOKUP($P551,'Raw-Restauarants'!$A:$A,'Raw-Restauarants'!B:B)</f>
        <v>Unicol's Pizza</v>
      </c>
      <c r="S551" s="10" t="str">
        <f>_xlfn.XLOOKUP($P551,'Raw-Restauarants'!$A:$A,'Raw-Restauarants'!$C:$C)</f>
        <v>San Luis Potosi</v>
      </c>
      <c r="T551" s="10">
        <f>IFERROR(_xlfn.XLOOKUP(P551,'Table for cuisine count'!K:K,'Table for cuisine count'!L:L),"not specified")</f>
        <v>1</v>
      </c>
      <c r="U551" s="10" t="str" cm="1">
        <f t="array" ref="U551:Z551">_xlfn.XLOOKUP($P551,'Raw-Restauarants'!$A:$A,'Raw-Restauarants'!$I:$N)</f>
        <v>Wine &amp; Beer</v>
      </c>
      <c r="V551" s="10" t="str">
        <v>No</v>
      </c>
      <c r="W551" s="10" t="str">
        <v>Low</v>
      </c>
      <c r="X551" s="10" t="str">
        <v>No</v>
      </c>
      <c r="Y551" s="10" t="str">
        <v>Closed</v>
      </c>
      <c r="Z551" s="10" t="str">
        <v>None</v>
      </c>
      <c r="AA551" s="10">
        <v>1</v>
      </c>
      <c r="AB551" s="10">
        <v>2</v>
      </c>
      <c r="AC551" s="10">
        <v>2</v>
      </c>
      <c r="AD551" s="10" t="str" cm="1">
        <f t="array" ref="AD551">_xlfn.IFNA(_xlfn.IFS(AND(AA551=2,AB551=2,AC551=2),W551),"not_highest_rated")</f>
        <v>not_highest_rated</v>
      </c>
      <c r="AE551" s="64">
        <f t="shared" si="11"/>
        <v>3</v>
      </c>
    </row>
    <row r="552" spans="1:31" x14ac:dyDescent="0.25">
      <c r="A552" s="63" t="s">
        <v>83</v>
      </c>
      <c r="B552" s="10">
        <f>VLOOKUP(A552,'Table for cuisine count'!$E$2:$F$139,2)</f>
        <v>4</v>
      </c>
      <c r="C552" s="10" t="str" cm="1">
        <f t="array" ref="C552:O552">_xlfn.XLOOKUP($A552,'Raw-consumers'!$A:$A,'Raw-consumers'!B:N)</f>
        <v>San Luis Potosi</v>
      </c>
      <c r="D552" s="10" t="str">
        <v>San Luis Potosi</v>
      </c>
      <c r="E552" s="10" t="str">
        <v>Mexico</v>
      </c>
      <c r="F552" s="10">
        <v>22.156724000000001</v>
      </c>
      <c r="G552" s="10">
        <v>-100.984268</v>
      </c>
      <c r="H552" s="10" t="str">
        <v>No</v>
      </c>
      <c r="I552" s="10" t="str">
        <v>Casual Drinker</v>
      </c>
      <c r="J552" s="10" t="str">
        <v>Car</v>
      </c>
      <c r="K552" s="10" t="str">
        <v>Single</v>
      </c>
      <c r="L552" s="10" t="str">
        <v>Independent</v>
      </c>
      <c r="M552" s="10">
        <v>21</v>
      </c>
      <c r="N552" s="10" t="str">
        <v>Student</v>
      </c>
      <c r="O552" s="10" t="str">
        <v>High</v>
      </c>
      <c r="P552" s="10">
        <v>135085</v>
      </c>
      <c r="Q552" s="10" t="str">
        <f>IFERROR(_xlfn.XLOOKUP('Final Table'!$P552,'Raw-restaurant_cuisines'!A:A,'Raw-restaurant_cuisines'!B:B),"not specified")</f>
        <v>Fast Food</v>
      </c>
      <c r="R552" s="10" t="str">
        <f>_xlfn.XLOOKUP($P552,'Raw-Restauarants'!$A:$A,'Raw-Restauarants'!B:B)</f>
        <v>Tortas Locas Hipocampo</v>
      </c>
      <c r="S552" s="10" t="str">
        <f>_xlfn.XLOOKUP($P552,'Raw-Restauarants'!$A:$A,'Raw-Restauarants'!$C:$C)</f>
        <v>San Luis Potosi</v>
      </c>
      <c r="T552" s="10">
        <f>IFERROR(_xlfn.XLOOKUP(P552,'Table for cuisine count'!K:K,'Table for cuisine count'!L:L),"not specified")</f>
        <v>1</v>
      </c>
      <c r="U552" s="10" t="str" cm="1">
        <f t="array" ref="U552:Z552">_xlfn.XLOOKUP($P552,'Raw-Restauarants'!$A:$A,'Raw-Restauarants'!$I:$N)</f>
        <v>None</v>
      </c>
      <c r="V552" s="10" t="str">
        <v>No</v>
      </c>
      <c r="W552" s="10" t="str">
        <v>Medium</v>
      </c>
      <c r="X552" s="10" t="str">
        <v>No</v>
      </c>
      <c r="Y552" s="10" t="str">
        <v>Closed</v>
      </c>
      <c r="Z552" s="10" t="str">
        <v>Public</v>
      </c>
      <c r="AA552" s="10">
        <v>2</v>
      </c>
      <c r="AB552" s="10">
        <v>2</v>
      </c>
      <c r="AC552" s="10">
        <v>2</v>
      </c>
      <c r="AD552" s="10" t="str" cm="1">
        <f t="array" ref="AD552">_xlfn.IFNA(_xlfn.IFS(AND(AA552=2,AB552=2,AC552=2),W552),"not_highest_rated")</f>
        <v>Medium</v>
      </c>
      <c r="AE552" s="64">
        <f t="shared" si="11"/>
        <v>3</v>
      </c>
    </row>
    <row r="553" spans="1:31" x14ac:dyDescent="0.25">
      <c r="A553" s="63" t="s">
        <v>83</v>
      </c>
      <c r="B553" s="10">
        <f>VLOOKUP(A553,'Table for cuisine count'!$E$2:$F$139,2)</f>
        <v>4</v>
      </c>
      <c r="C553" s="10" t="str" cm="1">
        <f t="array" ref="C553:O553">_xlfn.XLOOKUP($A553,'Raw-consumers'!$A:$A,'Raw-consumers'!B:N)</f>
        <v>San Luis Potosi</v>
      </c>
      <c r="D553" s="10" t="str">
        <v>San Luis Potosi</v>
      </c>
      <c r="E553" s="10" t="str">
        <v>Mexico</v>
      </c>
      <c r="F553" s="10">
        <v>22.156724000000001</v>
      </c>
      <c r="G553" s="10">
        <v>-100.984268</v>
      </c>
      <c r="H553" s="10" t="str">
        <v>No</v>
      </c>
      <c r="I553" s="10" t="str">
        <v>Casual Drinker</v>
      </c>
      <c r="J553" s="10" t="str">
        <v>Car</v>
      </c>
      <c r="K553" s="10" t="str">
        <v>Single</v>
      </c>
      <c r="L553" s="10" t="str">
        <v>Independent</v>
      </c>
      <c r="M553" s="10">
        <v>21</v>
      </c>
      <c r="N553" s="10" t="str">
        <v>Student</v>
      </c>
      <c r="O553" s="10" t="str">
        <v>High</v>
      </c>
      <c r="P553" s="10">
        <v>135032</v>
      </c>
      <c r="Q553" s="10" t="str">
        <f>IFERROR(_xlfn.XLOOKUP('Final Table'!$P553,'Raw-restaurant_cuisines'!A:A,'Raw-restaurant_cuisines'!B:B),"not specified")</f>
        <v>Cafeteria</v>
      </c>
      <c r="R553" s="10" t="str">
        <f>_xlfn.XLOOKUP($P553,'Raw-Restauarants'!$A:$A,'Raw-Restauarants'!B:B)</f>
        <v>Cafeteria Y Restaurant El Pacifico</v>
      </c>
      <c r="S553" s="10" t="str">
        <f>_xlfn.XLOOKUP($P553,'Raw-Restauarants'!$A:$A,'Raw-Restauarants'!$C:$C)</f>
        <v>San Luis Potosi</v>
      </c>
      <c r="T553" s="10">
        <f>IFERROR(_xlfn.XLOOKUP(P553,'Table for cuisine count'!K:K,'Table for cuisine count'!L:L),"not specified")</f>
        <v>2</v>
      </c>
      <c r="U553" s="10" t="str" cm="1">
        <f t="array" ref="U553:Z553">_xlfn.XLOOKUP($P553,'Raw-Restauarants'!$A:$A,'Raw-Restauarants'!$I:$N)</f>
        <v>Wine &amp; Beer</v>
      </c>
      <c r="V553" s="10" t="str">
        <v>Smoking Section</v>
      </c>
      <c r="W553" s="10" t="str">
        <v>Medium</v>
      </c>
      <c r="X553" s="10" t="str">
        <v>No</v>
      </c>
      <c r="Y553" s="10" t="str">
        <v>Closed</v>
      </c>
      <c r="Z553" s="10" t="str">
        <v>Public</v>
      </c>
      <c r="AA553" s="10">
        <v>0</v>
      </c>
      <c r="AB553" s="10">
        <v>0</v>
      </c>
      <c r="AC553" s="10">
        <v>0</v>
      </c>
      <c r="AD553" s="10" t="str" cm="1">
        <f t="array" ref="AD553">_xlfn.IFNA(_xlfn.IFS(AND(AA553=2,AB553=2,AC553=2),W553),"not_highest_rated")</f>
        <v>not_highest_rated</v>
      </c>
      <c r="AE553" s="64">
        <f t="shared" si="11"/>
        <v>3</v>
      </c>
    </row>
    <row r="554" spans="1:31" x14ac:dyDescent="0.25">
      <c r="A554" s="63" t="s">
        <v>83</v>
      </c>
      <c r="B554" s="10">
        <f>VLOOKUP(A554,'Table for cuisine count'!$E$2:$F$139,2)</f>
        <v>4</v>
      </c>
      <c r="C554" s="10" t="str" cm="1">
        <f t="array" ref="C554:O554">_xlfn.XLOOKUP($A554,'Raw-consumers'!$A:$A,'Raw-consumers'!B:N)</f>
        <v>San Luis Potosi</v>
      </c>
      <c r="D554" s="10" t="str">
        <v>San Luis Potosi</v>
      </c>
      <c r="E554" s="10" t="str">
        <v>Mexico</v>
      </c>
      <c r="F554" s="10">
        <v>22.156724000000001</v>
      </c>
      <c r="G554" s="10">
        <v>-100.984268</v>
      </c>
      <c r="H554" s="10" t="str">
        <v>No</v>
      </c>
      <c r="I554" s="10" t="str">
        <v>Casual Drinker</v>
      </c>
      <c r="J554" s="10" t="str">
        <v>Car</v>
      </c>
      <c r="K554" s="10" t="str">
        <v>Single</v>
      </c>
      <c r="L554" s="10" t="str">
        <v>Independent</v>
      </c>
      <c r="M554" s="10">
        <v>21</v>
      </c>
      <c r="N554" s="10" t="str">
        <v>Student</v>
      </c>
      <c r="O554" s="10" t="str">
        <v>High</v>
      </c>
      <c r="P554" s="10">
        <v>132834</v>
      </c>
      <c r="Q554" s="10" t="str">
        <f>IFERROR(_xlfn.XLOOKUP('Final Table'!$P554,'Raw-restaurant_cuisines'!A:A,'Raw-restaurant_cuisines'!B:B),"not specified")</f>
        <v>Mexican</v>
      </c>
      <c r="R554" s="10" t="str">
        <f>_xlfn.XLOOKUP($P554,'Raw-Restauarants'!$A:$A,'Raw-Restauarants'!B:B)</f>
        <v>Gorditas Doa Gloria</v>
      </c>
      <c r="S554" s="10" t="str">
        <f>_xlfn.XLOOKUP($P554,'Raw-Restauarants'!$A:$A,'Raw-Restauarants'!$C:$C)</f>
        <v>San Luis Potosi</v>
      </c>
      <c r="T554" s="10">
        <f>IFERROR(_xlfn.XLOOKUP(P554,'Table for cuisine count'!K:K,'Table for cuisine count'!L:L),"not specified")</f>
        <v>1</v>
      </c>
      <c r="U554" s="10" t="str" cm="1">
        <f t="array" ref="U554:Z554">_xlfn.XLOOKUP($P554,'Raw-Restauarants'!$A:$A,'Raw-Restauarants'!$I:$N)</f>
        <v>None</v>
      </c>
      <c r="V554" s="10" t="str">
        <v>No</v>
      </c>
      <c r="W554" s="10" t="str">
        <v>Low</v>
      </c>
      <c r="X554" s="10" t="str">
        <v>No</v>
      </c>
      <c r="Y554" s="10" t="str">
        <v>Closed</v>
      </c>
      <c r="Z554" s="10" t="str">
        <v>Public</v>
      </c>
      <c r="AA554" s="10">
        <v>1</v>
      </c>
      <c r="AB554" s="10">
        <v>1</v>
      </c>
      <c r="AC554" s="10">
        <v>1</v>
      </c>
      <c r="AD554" s="10" t="str" cm="1">
        <f t="array" ref="AD554">_xlfn.IFNA(_xlfn.IFS(AND(AA554=2,AB554=2,AC554=2),W554),"not_highest_rated")</f>
        <v>not_highest_rated</v>
      </c>
      <c r="AE554" s="64">
        <f t="shared" si="11"/>
        <v>3</v>
      </c>
    </row>
    <row r="555" spans="1:31" x14ac:dyDescent="0.25">
      <c r="A555" s="63" t="s">
        <v>83</v>
      </c>
      <c r="B555" s="10">
        <f>VLOOKUP(A555,'Table for cuisine count'!$E$2:$F$139,2)</f>
        <v>4</v>
      </c>
      <c r="C555" s="10" t="str" cm="1">
        <f t="array" ref="C555:O555">_xlfn.XLOOKUP($A555,'Raw-consumers'!$A:$A,'Raw-consumers'!B:N)</f>
        <v>San Luis Potosi</v>
      </c>
      <c r="D555" s="10" t="str">
        <v>San Luis Potosi</v>
      </c>
      <c r="E555" s="10" t="str">
        <v>Mexico</v>
      </c>
      <c r="F555" s="10">
        <v>22.156724000000001</v>
      </c>
      <c r="G555" s="10">
        <v>-100.984268</v>
      </c>
      <c r="H555" s="10" t="str">
        <v>No</v>
      </c>
      <c r="I555" s="10" t="str">
        <v>Casual Drinker</v>
      </c>
      <c r="J555" s="10" t="str">
        <v>Car</v>
      </c>
      <c r="K555" s="10" t="str">
        <v>Single</v>
      </c>
      <c r="L555" s="10" t="str">
        <v>Independent</v>
      </c>
      <c r="M555" s="10">
        <v>21</v>
      </c>
      <c r="N555" s="10" t="str">
        <v>Student</v>
      </c>
      <c r="O555" s="10" t="str">
        <v>High</v>
      </c>
      <c r="P555" s="10">
        <v>135052</v>
      </c>
      <c r="Q555" s="10" t="str">
        <f>IFERROR(_xlfn.XLOOKUP('Final Table'!$P555,'Raw-restaurant_cuisines'!A:A,'Raw-restaurant_cuisines'!B:B),"not specified")</f>
        <v>Bar</v>
      </c>
      <c r="R555" s="10" t="str">
        <f>_xlfn.XLOOKUP($P555,'Raw-Restauarants'!$A:$A,'Raw-Restauarants'!B:B)</f>
        <v>La Cantina Restaurante</v>
      </c>
      <c r="S555" s="10" t="str">
        <f>_xlfn.XLOOKUP($P555,'Raw-Restauarants'!$A:$A,'Raw-Restauarants'!$C:$C)</f>
        <v>San Luis Potosi</v>
      </c>
      <c r="T555" s="10">
        <f>IFERROR(_xlfn.XLOOKUP(P555,'Table for cuisine count'!K:K,'Table for cuisine count'!L:L),"not specified")</f>
        <v>2</v>
      </c>
      <c r="U555" s="10" t="str" cm="1">
        <f t="array" ref="U555:Z555">_xlfn.XLOOKUP($P555,'Raw-Restauarants'!$A:$A,'Raw-Restauarants'!$I:$N)</f>
        <v>Full Bar</v>
      </c>
      <c r="V555" s="10" t="str">
        <v>No</v>
      </c>
      <c r="W555" s="10" t="str">
        <v>High</v>
      </c>
      <c r="X555" s="10" t="str">
        <v>No</v>
      </c>
      <c r="Y555" s="10" t="str">
        <v>Closed</v>
      </c>
      <c r="Z555" s="10" t="str">
        <v>None</v>
      </c>
      <c r="AA555" s="10">
        <v>1</v>
      </c>
      <c r="AB555" s="10">
        <v>2</v>
      </c>
      <c r="AC555" s="10">
        <v>2</v>
      </c>
      <c r="AD555" s="10" t="str" cm="1">
        <f t="array" ref="AD555">_xlfn.IFNA(_xlfn.IFS(AND(AA555=2,AB555=2,AC555=2),W555),"not_highest_rated")</f>
        <v>not_highest_rated</v>
      </c>
      <c r="AE555" s="64">
        <f t="shared" si="11"/>
        <v>3</v>
      </c>
    </row>
    <row r="556" spans="1:31" x14ac:dyDescent="0.25">
      <c r="A556" s="63" t="s">
        <v>83</v>
      </c>
      <c r="B556" s="10">
        <f>VLOOKUP(A556,'Table for cuisine count'!$E$2:$F$139,2)</f>
        <v>4</v>
      </c>
      <c r="C556" s="10" t="str" cm="1">
        <f t="array" ref="C556:O556">_xlfn.XLOOKUP($A556,'Raw-consumers'!$A:$A,'Raw-consumers'!B:N)</f>
        <v>San Luis Potosi</v>
      </c>
      <c r="D556" s="10" t="str">
        <v>San Luis Potosi</v>
      </c>
      <c r="E556" s="10" t="str">
        <v>Mexico</v>
      </c>
      <c r="F556" s="10">
        <v>22.156724000000001</v>
      </c>
      <c r="G556" s="10">
        <v>-100.984268</v>
      </c>
      <c r="H556" s="10" t="str">
        <v>No</v>
      </c>
      <c r="I556" s="10" t="str">
        <v>Casual Drinker</v>
      </c>
      <c r="J556" s="10" t="str">
        <v>Car</v>
      </c>
      <c r="K556" s="10" t="str">
        <v>Single</v>
      </c>
      <c r="L556" s="10" t="str">
        <v>Independent</v>
      </c>
      <c r="M556" s="10">
        <v>21</v>
      </c>
      <c r="N556" s="10" t="str">
        <v>Student</v>
      </c>
      <c r="O556" s="10" t="str">
        <v>High</v>
      </c>
      <c r="P556" s="10">
        <v>135060</v>
      </c>
      <c r="Q556" s="10" t="str">
        <f>IFERROR(_xlfn.XLOOKUP('Final Table'!$P556,'Raw-restaurant_cuisines'!A:A,'Raw-restaurant_cuisines'!B:B),"not specified")</f>
        <v>Seafood</v>
      </c>
      <c r="R556" s="10" t="str">
        <f>_xlfn.XLOOKUP($P556,'Raw-Restauarants'!$A:$A,'Raw-Restauarants'!B:B)</f>
        <v>Restaurante Marisco Sam</v>
      </c>
      <c r="S556" s="10" t="str">
        <f>_xlfn.XLOOKUP($P556,'Raw-Restauarants'!$A:$A,'Raw-Restauarants'!$C:$C)</f>
        <v>San Luis Potosi</v>
      </c>
      <c r="T556" s="10">
        <f>IFERROR(_xlfn.XLOOKUP(P556,'Table for cuisine count'!K:K,'Table for cuisine count'!L:L),"not specified")</f>
        <v>1</v>
      </c>
      <c r="U556" s="10" t="str" cm="1">
        <f t="array" ref="U556:Z556">_xlfn.XLOOKUP($P556,'Raw-Restauarants'!$A:$A,'Raw-Restauarants'!$I:$N)</f>
        <v>None</v>
      </c>
      <c r="V556" s="10" t="str">
        <v>No</v>
      </c>
      <c r="W556" s="10" t="str">
        <v>Medium</v>
      </c>
      <c r="X556" s="10" t="str">
        <v>No</v>
      </c>
      <c r="Y556" s="10" t="str">
        <v>Closed</v>
      </c>
      <c r="Z556" s="10" t="str">
        <v>None</v>
      </c>
      <c r="AA556" s="10">
        <v>2</v>
      </c>
      <c r="AB556" s="10">
        <v>2</v>
      </c>
      <c r="AC556" s="10">
        <v>2</v>
      </c>
      <c r="AD556" s="10" t="str" cm="1">
        <f t="array" ref="AD556">_xlfn.IFNA(_xlfn.IFS(AND(AA556=2,AB556=2,AC556=2),W556),"not_highest_rated")</f>
        <v>Medium</v>
      </c>
      <c r="AE556" s="64">
        <f t="shared" si="11"/>
        <v>3</v>
      </c>
    </row>
    <row r="557" spans="1:31" x14ac:dyDescent="0.25">
      <c r="A557" s="63" t="s">
        <v>83</v>
      </c>
      <c r="B557" s="10">
        <f>VLOOKUP(A557,'Table for cuisine count'!$E$2:$F$139,2)</f>
        <v>4</v>
      </c>
      <c r="C557" s="10" t="str" cm="1">
        <f t="array" ref="C557:O557">_xlfn.XLOOKUP($A557,'Raw-consumers'!$A:$A,'Raw-consumers'!B:N)</f>
        <v>San Luis Potosi</v>
      </c>
      <c r="D557" s="10" t="str">
        <v>San Luis Potosi</v>
      </c>
      <c r="E557" s="10" t="str">
        <v>Mexico</v>
      </c>
      <c r="F557" s="10">
        <v>22.156724000000001</v>
      </c>
      <c r="G557" s="10">
        <v>-100.984268</v>
      </c>
      <c r="H557" s="10" t="str">
        <v>No</v>
      </c>
      <c r="I557" s="10" t="str">
        <v>Casual Drinker</v>
      </c>
      <c r="J557" s="10" t="str">
        <v>Car</v>
      </c>
      <c r="K557" s="10" t="str">
        <v>Single</v>
      </c>
      <c r="L557" s="10" t="str">
        <v>Independent</v>
      </c>
      <c r="M557" s="10">
        <v>21</v>
      </c>
      <c r="N557" s="10" t="str">
        <v>Student</v>
      </c>
      <c r="O557" s="10" t="str">
        <v>High</v>
      </c>
      <c r="P557" s="10">
        <v>135051</v>
      </c>
      <c r="Q557" s="10" t="str">
        <f>IFERROR(_xlfn.XLOOKUP('Final Table'!$P557,'Raw-restaurant_cuisines'!A:A,'Raw-restaurant_cuisines'!B:B),"not specified")</f>
        <v>not specified</v>
      </c>
      <c r="R557" s="10" t="str">
        <f>_xlfn.XLOOKUP($P557,'Raw-Restauarants'!$A:$A,'Raw-Restauarants'!B:B)</f>
        <v>Restaurante Versalles</v>
      </c>
      <c r="S557" s="10" t="str">
        <f>_xlfn.XLOOKUP($P557,'Raw-Restauarants'!$A:$A,'Raw-Restauarants'!$C:$C)</f>
        <v>San Luis Potosi</v>
      </c>
      <c r="T557" s="10" t="str">
        <f>IFERROR(_xlfn.XLOOKUP(P557,'Table for cuisine count'!K:K,'Table for cuisine count'!L:L),"not specified")</f>
        <v>not specified</v>
      </c>
      <c r="U557" s="10" t="str" cm="1">
        <f t="array" ref="U557:Z557">_xlfn.XLOOKUP($P557,'Raw-Restauarants'!$A:$A,'Raw-Restauarants'!$I:$N)</f>
        <v>None</v>
      </c>
      <c r="V557" s="10" t="str">
        <v>Smoking Section</v>
      </c>
      <c r="W557" s="10" t="str">
        <v>Low</v>
      </c>
      <c r="X557" s="10" t="str">
        <v>No</v>
      </c>
      <c r="Y557" s="10" t="str">
        <v>Closed</v>
      </c>
      <c r="Z557" s="10" t="str">
        <v>None</v>
      </c>
      <c r="AA557" s="10">
        <v>2</v>
      </c>
      <c r="AB557" s="10">
        <v>2</v>
      </c>
      <c r="AC557" s="10">
        <v>2</v>
      </c>
      <c r="AD557" s="10" t="str" cm="1">
        <f t="array" ref="AD557">_xlfn.IFNA(_xlfn.IFS(AND(AA557=2,AB557=2,AC557=2),W557),"not_highest_rated")</f>
        <v>Low</v>
      </c>
      <c r="AE557" s="64">
        <f t="shared" si="11"/>
        <v>3</v>
      </c>
    </row>
    <row r="558" spans="1:31" x14ac:dyDescent="0.25">
      <c r="A558" s="63" t="s">
        <v>83</v>
      </c>
      <c r="B558" s="10">
        <f>VLOOKUP(A558,'Table for cuisine count'!$E$2:$F$139,2)</f>
        <v>4</v>
      </c>
      <c r="C558" s="10" t="str" cm="1">
        <f t="array" ref="C558:O558">_xlfn.XLOOKUP($A558,'Raw-consumers'!$A:$A,'Raw-consumers'!B:N)</f>
        <v>San Luis Potosi</v>
      </c>
      <c r="D558" s="10" t="str">
        <v>San Luis Potosi</v>
      </c>
      <c r="E558" s="10" t="str">
        <v>Mexico</v>
      </c>
      <c r="F558" s="10">
        <v>22.156724000000001</v>
      </c>
      <c r="G558" s="10">
        <v>-100.984268</v>
      </c>
      <c r="H558" s="10" t="str">
        <v>No</v>
      </c>
      <c r="I558" s="10" t="str">
        <v>Casual Drinker</v>
      </c>
      <c r="J558" s="10" t="str">
        <v>Car</v>
      </c>
      <c r="K558" s="10" t="str">
        <v>Single</v>
      </c>
      <c r="L558" s="10" t="str">
        <v>Independent</v>
      </c>
      <c r="M558" s="10">
        <v>21</v>
      </c>
      <c r="N558" s="10" t="str">
        <v>Student</v>
      </c>
      <c r="O558" s="10" t="str">
        <v>High</v>
      </c>
      <c r="P558" s="10">
        <v>135041</v>
      </c>
      <c r="Q558" s="10" t="str">
        <f>IFERROR(_xlfn.XLOOKUP('Final Table'!$P558,'Raw-restaurant_cuisines'!A:A,'Raw-restaurant_cuisines'!B:B),"not specified")</f>
        <v>Bar</v>
      </c>
      <c r="R558" s="10" t="str">
        <f>_xlfn.XLOOKUP($P558,'Raw-Restauarants'!$A:$A,'Raw-Restauarants'!B:B)</f>
        <v>Luna Cafe</v>
      </c>
      <c r="S558" s="10" t="str">
        <f>_xlfn.XLOOKUP($P558,'Raw-Restauarants'!$A:$A,'Raw-Restauarants'!$C:$C)</f>
        <v>San Luis Potosi</v>
      </c>
      <c r="T558" s="10">
        <f>IFERROR(_xlfn.XLOOKUP(P558,'Table for cuisine count'!K:K,'Table for cuisine count'!L:L),"not specified")</f>
        <v>2</v>
      </c>
      <c r="U558" s="10" t="str" cm="1">
        <f t="array" ref="U558:Z558">_xlfn.XLOOKUP($P558,'Raw-Restauarants'!$A:$A,'Raw-Restauarants'!$I:$N)</f>
        <v>Wine &amp; Beer</v>
      </c>
      <c r="V558" s="10" t="str">
        <v>No</v>
      </c>
      <c r="W558" s="10" t="str">
        <v>Medium</v>
      </c>
      <c r="X558" s="10" t="str">
        <v>No</v>
      </c>
      <c r="Y558" s="10" t="str">
        <v>Closed</v>
      </c>
      <c r="Z558" s="10" t="str">
        <v>None</v>
      </c>
      <c r="AA558" s="10">
        <v>1</v>
      </c>
      <c r="AB558" s="10">
        <v>2</v>
      </c>
      <c r="AC558" s="10">
        <v>1</v>
      </c>
      <c r="AD558" s="10" t="str" cm="1">
        <f t="array" ref="AD558">_xlfn.IFNA(_xlfn.IFS(AND(AA558=2,AB558=2,AC558=2),W558),"not_highest_rated")</f>
        <v>not_highest_rated</v>
      </c>
      <c r="AE558" s="64">
        <f t="shared" si="11"/>
        <v>3</v>
      </c>
    </row>
    <row r="559" spans="1:31" x14ac:dyDescent="0.25">
      <c r="A559" s="63" t="s">
        <v>40</v>
      </c>
      <c r="B559" s="10">
        <f>VLOOKUP(A559,'Table for cuisine count'!$E$2:$F$139,2)</f>
        <v>7</v>
      </c>
      <c r="C559" s="10" t="str" cm="1">
        <f t="array" ref="C559:O559">_xlfn.XLOOKUP($A559,'Raw-consumers'!$A:$A,'Raw-consumers'!B:N)</f>
        <v>San Luis Potosi</v>
      </c>
      <c r="D559" s="10" t="str">
        <v>San Luis Potosi</v>
      </c>
      <c r="E559" s="10" t="str">
        <v>Mexico</v>
      </c>
      <c r="F559" s="10">
        <v>22.159427000000001</v>
      </c>
      <c r="G559" s="10">
        <v>-100.990448</v>
      </c>
      <c r="H559" s="10" t="str">
        <v>No</v>
      </c>
      <c r="I559" s="10" t="str">
        <v>Abstemious</v>
      </c>
      <c r="J559" s="10" t="str">
        <v>On Foot</v>
      </c>
      <c r="K559" s="10" t="str">
        <v>Single</v>
      </c>
      <c r="L559" s="10" t="str">
        <v>Kids</v>
      </c>
      <c r="M559" s="10">
        <v>21</v>
      </c>
      <c r="N559" s="10" t="str">
        <v>Student</v>
      </c>
      <c r="O559" s="10" t="str">
        <v>Medium</v>
      </c>
      <c r="P559" s="10">
        <v>132754</v>
      </c>
      <c r="Q559" s="10" t="str">
        <f>IFERROR(_xlfn.XLOOKUP('Final Table'!$P559,'Raw-restaurant_cuisines'!A:A,'Raw-restaurant_cuisines'!B:B),"not specified")</f>
        <v>Mexican</v>
      </c>
      <c r="R559" s="10" t="str">
        <f>_xlfn.XLOOKUP($P559,'Raw-Restauarants'!$A:$A,'Raw-Restauarants'!B:B)</f>
        <v>Cabana Huasteca</v>
      </c>
      <c r="S559" s="10" t="str">
        <f>_xlfn.XLOOKUP($P559,'Raw-Restauarants'!$A:$A,'Raw-Restauarants'!$C:$C)</f>
        <v>San Luis Potosi</v>
      </c>
      <c r="T559" s="10">
        <f>IFERROR(_xlfn.XLOOKUP(P559,'Table for cuisine count'!K:K,'Table for cuisine count'!L:L),"not specified")</f>
        <v>1</v>
      </c>
      <c r="U559" s="10" t="str" cm="1">
        <f t="array" ref="U559:Z559">_xlfn.XLOOKUP($P559,'Raw-Restauarants'!$A:$A,'Raw-Restauarants'!$I:$N)</f>
        <v>None</v>
      </c>
      <c r="V559" s="10" t="str">
        <v>No</v>
      </c>
      <c r="W559" s="10" t="str">
        <v>Medium</v>
      </c>
      <c r="X559" s="10" t="str">
        <v>No</v>
      </c>
      <c r="Y559" s="10" t="str">
        <v>Closed</v>
      </c>
      <c r="Z559" s="10" t="str">
        <v>None</v>
      </c>
      <c r="AA559" s="10">
        <v>1</v>
      </c>
      <c r="AB559" s="10">
        <v>2</v>
      </c>
      <c r="AC559" s="10">
        <v>1</v>
      </c>
      <c r="AD559" s="10" t="str" cm="1">
        <f t="array" ref="AD559">_xlfn.IFNA(_xlfn.IFS(AND(AA559=2,AB559=2,AC559=2),W559),"not_highest_rated")</f>
        <v>not_highest_rated</v>
      </c>
      <c r="AE559" s="64">
        <f t="shared" si="11"/>
        <v>2</v>
      </c>
    </row>
    <row r="560" spans="1:31" x14ac:dyDescent="0.25">
      <c r="A560" s="63" t="s">
        <v>40</v>
      </c>
      <c r="B560" s="10">
        <f>VLOOKUP(A560,'Table for cuisine count'!$E$2:$F$139,2)</f>
        <v>7</v>
      </c>
      <c r="C560" s="10" t="str" cm="1">
        <f t="array" ref="C560:O560">_xlfn.XLOOKUP($A560,'Raw-consumers'!$A:$A,'Raw-consumers'!B:N)</f>
        <v>San Luis Potosi</v>
      </c>
      <c r="D560" s="10" t="str">
        <v>San Luis Potosi</v>
      </c>
      <c r="E560" s="10" t="str">
        <v>Mexico</v>
      </c>
      <c r="F560" s="10">
        <v>22.159427000000001</v>
      </c>
      <c r="G560" s="10">
        <v>-100.990448</v>
      </c>
      <c r="H560" s="10" t="str">
        <v>No</v>
      </c>
      <c r="I560" s="10" t="str">
        <v>Abstemious</v>
      </c>
      <c r="J560" s="10" t="str">
        <v>On Foot</v>
      </c>
      <c r="K560" s="10" t="str">
        <v>Single</v>
      </c>
      <c r="L560" s="10" t="str">
        <v>Kids</v>
      </c>
      <c r="M560" s="10">
        <v>21</v>
      </c>
      <c r="N560" s="10" t="str">
        <v>Student</v>
      </c>
      <c r="O560" s="10" t="str">
        <v>Medium</v>
      </c>
      <c r="P560" s="10">
        <v>132862</v>
      </c>
      <c r="Q560" s="10" t="str">
        <f>IFERROR(_xlfn.XLOOKUP('Final Table'!$P560,'Raw-restaurant_cuisines'!A:A,'Raw-restaurant_cuisines'!B:B),"not specified")</f>
        <v>International</v>
      </c>
      <c r="R560" s="10" t="str">
        <f>_xlfn.XLOOKUP($P560,'Raw-Restauarants'!$A:$A,'Raw-Restauarants'!B:B)</f>
        <v>La Posada Del Virrey</v>
      </c>
      <c r="S560" s="10" t="str">
        <f>_xlfn.XLOOKUP($P560,'Raw-Restauarants'!$A:$A,'Raw-Restauarants'!$C:$C)</f>
        <v>San Luis Potosi</v>
      </c>
      <c r="T560" s="10">
        <f>IFERROR(_xlfn.XLOOKUP(P560,'Table for cuisine count'!K:K,'Table for cuisine count'!L:L),"not specified")</f>
        <v>1</v>
      </c>
      <c r="U560" s="10" t="str" cm="1">
        <f t="array" ref="U560:Z560">_xlfn.XLOOKUP($P560,'Raw-Restauarants'!$A:$A,'Raw-Restauarants'!$I:$N)</f>
        <v>Wine &amp; Beer</v>
      </c>
      <c r="V560" s="10" t="str">
        <v>No</v>
      </c>
      <c r="W560" s="10" t="str">
        <v>High</v>
      </c>
      <c r="X560" s="10" t="str">
        <v>No</v>
      </c>
      <c r="Y560" s="10" t="str">
        <v>Closed</v>
      </c>
      <c r="Z560" s="10" t="str">
        <v>Valet</v>
      </c>
      <c r="AA560" s="10">
        <v>2</v>
      </c>
      <c r="AB560" s="10">
        <v>1</v>
      </c>
      <c r="AC560" s="10">
        <v>2</v>
      </c>
      <c r="AD560" s="10" t="str" cm="1">
        <f t="array" ref="AD560">_xlfn.IFNA(_xlfn.IFS(AND(AA560=2,AB560=2,AC560=2),W560),"not_highest_rated")</f>
        <v>not_highest_rated</v>
      </c>
      <c r="AE560" s="64">
        <f t="shared" si="11"/>
        <v>2</v>
      </c>
    </row>
    <row r="561" spans="1:31" x14ac:dyDescent="0.25">
      <c r="A561" s="63" t="s">
        <v>40</v>
      </c>
      <c r="B561" s="10">
        <f>VLOOKUP(A561,'Table for cuisine count'!$E$2:$F$139,2)</f>
        <v>7</v>
      </c>
      <c r="C561" s="10" t="str" cm="1">
        <f t="array" ref="C561:O561">_xlfn.XLOOKUP($A561,'Raw-consumers'!$A:$A,'Raw-consumers'!B:N)</f>
        <v>San Luis Potosi</v>
      </c>
      <c r="D561" s="10" t="str">
        <v>San Luis Potosi</v>
      </c>
      <c r="E561" s="10" t="str">
        <v>Mexico</v>
      </c>
      <c r="F561" s="10">
        <v>22.159427000000001</v>
      </c>
      <c r="G561" s="10">
        <v>-100.990448</v>
      </c>
      <c r="H561" s="10" t="str">
        <v>No</v>
      </c>
      <c r="I561" s="10" t="str">
        <v>Abstemious</v>
      </c>
      <c r="J561" s="10" t="str">
        <v>On Foot</v>
      </c>
      <c r="K561" s="10" t="str">
        <v>Single</v>
      </c>
      <c r="L561" s="10" t="str">
        <v>Kids</v>
      </c>
      <c r="M561" s="10">
        <v>21</v>
      </c>
      <c r="N561" s="10" t="str">
        <v>Student</v>
      </c>
      <c r="O561" s="10" t="str">
        <v>Medium</v>
      </c>
      <c r="P561" s="10">
        <v>135060</v>
      </c>
      <c r="Q561" s="10" t="str">
        <f>IFERROR(_xlfn.XLOOKUP('Final Table'!$P561,'Raw-restaurant_cuisines'!A:A,'Raw-restaurant_cuisines'!B:B),"not specified")</f>
        <v>Seafood</v>
      </c>
      <c r="R561" s="10" t="str">
        <f>_xlfn.XLOOKUP($P561,'Raw-Restauarants'!$A:$A,'Raw-Restauarants'!B:B)</f>
        <v>Restaurante Marisco Sam</v>
      </c>
      <c r="S561" s="10" t="str">
        <f>_xlfn.XLOOKUP($P561,'Raw-Restauarants'!$A:$A,'Raw-Restauarants'!$C:$C)</f>
        <v>San Luis Potosi</v>
      </c>
      <c r="T561" s="10">
        <f>IFERROR(_xlfn.XLOOKUP(P561,'Table for cuisine count'!K:K,'Table for cuisine count'!L:L),"not specified")</f>
        <v>1</v>
      </c>
      <c r="U561" s="10" t="str" cm="1">
        <f t="array" ref="U561:Z561">_xlfn.XLOOKUP($P561,'Raw-Restauarants'!$A:$A,'Raw-Restauarants'!$I:$N)</f>
        <v>None</v>
      </c>
      <c r="V561" s="10" t="str">
        <v>No</v>
      </c>
      <c r="W561" s="10" t="str">
        <v>Medium</v>
      </c>
      <c r="X561" s="10" t="str">
        <v>No</v>
      </c>
      <c r="Y561" s="10" t="str">
        <v>Closed</v>
      </c>
      <c r="Z561" s="10" t="str">
        <v>None</v>
      </c>
      <c r="AA561" s="10">
        <v>1</v>
      </c>
      <c r="AB561" s="10">
        <v>1</v>
      </c>
      <c r="AC561" s="10">
        <v>1</v>
      </c>
      <c r="AD561" s="10" t="str" cm="1">
        <f t="array" ref="AD561">_xlfn.IFNA(_xlfn.IFS(AND(AA561=2,AB561=2,AC561=2),W561),"not_highest_rated")</f>
        <v>not_highest_rated</v>
      </c>
      <c r="AE561" s="64">
        <f t="shared" si="11"/>
        <v>2</v>
      </c>
    </row>
    <row r="562" spans="1:31" x14ac:dyDescent="0.25">
      <c r="A562" s="63" t="s">
        <v>40</v>
      </c>
      <c r="B562" s="10">
        <f>VLOOKUP(A562,'Table for cuisine count'!$E$2:$F$139,2)</f>
        <v>7</v>
      </c>
      <c r="C562" s="10" t="str" cm="1">
        <f t="array" ref="C562:O562">_xlfn.XLOOKUP($A562,'Raw-consumers'!$A:$A,'Raw-consumers'!B:N)</f>
        <v>San Luis Potosi</v>
      </c>
      <c r="D562" s="10" t="str">
        <v>San Luis Potosi</v>
      </c>
      <c r="E562" s="10" t="str">
        <v>Mexico</v>
      </c>
      <c r="F562" s="10">
        <v>22.159427000000001</v>
      </c>
      <c r="G562" s="10">
        <v>-100.990448</v>
      </c>
      <c r="H562" s="10" t="str">
        <v>No</v>
      </c>
      <c r="I562" s="10" t="str">
        <v>Abstemious</v>
      </c>
      <c r="J562" s="10" t="str">
        <v>On Foot</v>
      </c>
      <c r="K562" s="10" t="str">
        <v>Single</v>
      </c>
      <c r="L562" s="10" t="str">
        <v>Kids</v>
      </c>
      <c r="M562" s="10">
        <v>21</v>
      </c>
      <c r="N562" s="10" t="str">
        <v>Student</v>
      </c>
      <c r="O562" s="10" t="str">
        <v>Medium</v>
      </c>
      <c r="P562" s="10">
        <v>135059</v>
      </c>
      <c r="Q562" s="10" t="str">
        <f>IFERROR(_xlfn.XLOOKUP('Final Table'!$P562,'Raw-restaurant_cuisines'!A:A,'Raw-restaurant_cuisines'!B:B),"not specified")</f>
        <v>Bar</v>
      </c>
      <c r="R562" s="10" t="str">
        <f>_xlfn.XLOOKUP($P562,'Raw-Restauarants'!$A:$A,'Raw-Restauarants'!B:B)</f>
        <v>Restaurant Bar Hacienda Los Martinez</v>
      </c>
      <c r="S562" s="10" t="str">
        <f>_xlfn.XLOOKUP($P562,'Raw-Restauarants'!$A:$A,'Raw-Restauarants'!$C:$C)</f>
        <v>San Luis Potosi</v>
      </c>
      <c r="T562" s="10">
        <f>IFERROR(_xlfn.XLOOKUP(P562,'Table for cuisine count'!K:K,'Table for cuisine count'!L:L),"not specified")</f>
        <v>1</v>
      </c>
      <c r="U562" s="10" t="str" cm="1">
        <f t="array" ref="U562:Z562">_xlfn.XLOOKUP($P562,'Raw-Restauarants'!$A:$A,'Raw-Restauarants'!$I:$N)</f>
        <v>Wine &amp; Beer</v>
      </c>
      <c r="V562" s="10" t="str">
        <v>Smoking Section</v>
      </c>
      <c r="W562" s="10" t="str">
        <v>Medium</v>
      </c>
      <c r="X562" s="10" t="str">
        <v>No</v>
      </c>
      <c r="Y562" s="10" t="str">
        <v>Closed</v>
      </c>
      <c r="Z562" s="10" t="str">
        <v>Yes</v>
      </c>
      <c r="AA562" s="10">
        <v>2</v>
      </c>
      <c r="AB562" s="10">
        <v>1</v>
      </c>
      <c r="AC562" s="10">
        <v>1</v>
      </c>
      <c r="AD562" s="10" t="str" cm="1">
        <f t="array" ref="AD562">_xlfn.IFNA(_xlfn.IFS(AND(AA562=2,AB562=2,AC562=2),W562),"not_highest_rated")</f>
        <v>not_highest_rated</v>
      </c>
      <c r="AE562" s="64">
        <f t="shared" si="11"/>
        <v>2</v>
      </c>
    </row>
    <row r="563" spans="1:31" x14ac:dyDescent="0.25">
      <c r="A563" s="63" t="s">
        <v>40</v>
      </c>
      <c r="B563" s="10">
        <f>VLOOKUP(A563,'Table for cuisine count'!$E$2:$F$139,2)</f>
        <v>7</v>
      </c>
      <c r="C563" s="10" t="str" cm="1">
        <f t="array" ref="C563:O563">_xlfn.XLOOKUP($A563,'Raw-consumers'!$A:$A,'Raw-consumers'!B:N)</f>
        <v>San Luis Potosi</v>
      </c>
      <c r="D563" s="10" t="str">
        <v>San Luis Potosi</v>
      </c>
      <c r="E563" s="10" t="str">
        <v>Mexico</v>
      </c>
      <c r="F563" s="10">
        <v>22.159427000000001</v>
      </c>
      <c r="G563" s="10">
        <v>-100.990448</v>
      </c>
      <c r="H563" s="10" t="str">
        <v>No</v>
      </c>
      <c r="I563" s="10" t="str">
        <v>Abstemious</v>
      </c>
      <c r="J563" s="10" t="str">
        <v>On Foot</v>
      </c>
      <c r="K563" s="10" t="str">
        <v>Single</v>
      </c>
      <c r="L563" s="10" t="str">
        <v>Kids</v>
      </c>
      <c r="M563" s="10">
        <v>21</v>
      </c>
      <c r="N563" s="10" t="str">
        <v>Student</v>
      </c>
      <c r="O563" s="10" t="str">
        <v>Medium</v>
      </c>
      <c r="P563" s="10">
        <v>132834</v>
      </c>
      <c r="Q563" s="10" t="str">
        <f>IFERROR(_xlfn.XLOOKUP('Final Table'!$P563,'Raw-restaurant_cuisines'!A:A,'Raw-restaurant_cuisines'!B:B),"not specified")</f>
        <v>Mexican</v>
      </c>
      <c r="R563" s="10" t="str">
        <f>_xlfn.XLOOKUP($P563,'Raw-Restauarants'!$A:$A,'Raw-Restauarants'!B:B)</f>
        <v>Gorditas Doa Gloria</v>
      </c>
      <c r="S563" s="10" t="str">
        <f>_xlfn.XLOOKUP($P563,'Raw-Restauarants'!$A:$A,'Raw-Restauarants'!$C:$C)</f>
        <v>San Luis Potosi</v>
      </c>
      <c r="T563" s="10">
        <f>IFERROR(_xlfn.XLOOKUP(P563,'Table for cuisine count'!K:K,'Table for cuisine count'!L:L),"not specified")</f>
        <v>1</v>
      </c>
      <c r="U563" s="10" t="str" cm="1">
        <f t="array" ref="U563:Z563">_xlfn.XLOOKUP($P563,'Raw-Restauarants'!$A:$A,'Raw-Restauarants'!$I:$N)</f>
        <v>None</v>
      </c>
      <c r="V563" s="10" t="str">
        <v>No</v>
      </c>
      <c r="W563" s="10" t="str">
        <v>Low</v>
      </c>
      <c r="X563" s="10" t="str">
        <v>No</v>
      </c>
      <c r="Y563" s="10" t="str">
        <v>Closed</v>
      </c>
      <c r="Z563" s="10" t="str">
        <v>Public</v>
      </c>
      <c r="AA563" s="10">
        <v>2</v>
      </c>
      <c r="AB563" s="10">
        <v>2</v>
      </c>
      <c r="AC563" s="10">
        <v>1</v>
      </c>
      <c r="AD563" s="10" t="str" cm="1">
        <f t="array" ref="AD563">_xlfn.IFNA(_xlfn.IFS(AND(AA563=2,AB563=2,AC563=2),W563),"not_highest_rated")</f>
        <v>not_highest_rated</v>
      </c>
      <c r="AE563" s="64">
        <f t="shared" si="11"/>
        <v>2</v>
      </c>
    </row>
    <row r="564" spans="1:31" x14ac:dyDescent="0.25">
      <c r="A564" s="63" t="s">
        <v>40</v>
      </c>
      <c r="B564" s="10">
        <f>VLOOKUP(A564,'Table for cuisine count'!$E$2:$F$139,2)</f>
        <v>7</v>
      </c>
      <c r="C564" s="10" t="str" cm="1">
        <f t="array" ref="C564:O564">_xlfn.XLOOKUP($A564,'Raw-consumers'!$A:$A,'Raw-consumers'!B:N)</f>
        <v>San Luis Potosi</v>
      </c>
      <c r="D564" s="10" t="str">
        <v>San Luis Potosi</v>
      </c>
      <c r="E564" s="10" t="str">
        <v>Mexico</v>
      </c>
      <c r="F564" s="10">
        <v>22.159427000000001</v>
      </c>
      <c r="G564" s="10">
        <v>-100.990448</v>
      </c>
      <c r="H564" s="10" t="str">
        <v>No</v>
      </c>
      <c r="I564" s="10" t="str">
        <v>Abstemious</v>
      </c>
      <c r="J564" s="10" t="str">
        <v>On Foot</v>
      </c>
      <c r="K564" s="10" t="str">
        <v>Single</v>
      </c>
      <c r="L564" s="10" t="str">
        <v>Kids</v>
      </c>
      <c r="M564" s="10">
        <v>21</v>
      </c>
      <c r="N564" s="10" t="str">
        <v>Student</v>
      </c>
      <c r="O564" s="10" t="str">
        <v>Medium</v>
      </c>
      <c r="P564" s="10">
        <v>135058</v>
      </c>
      <c r="Q564" s="10" t="str">
        <f>IFERROR(_xlfn.XLOOKUP('Final Table'!$P564,'Raw-restaurant_cuisines'!A:A,'Raw-restaurant_cuisines'!B:B),"not specified")</f>
        <v>Pizzeria</v>
      </c>
      <c r="R564" s="10" t="str">
        <f>_xlfn.XLOOKUP($P564,'Raw-Restauarants'!$A:$A,'Raw-Restauarants'!B:B)</f>
        <v>Restaurante Tiberius</v>
      </c>
      <c r="S564" s="10" t="str">
        <f>_xlfn.XLOOKUP($P564,'Raw-Restauarants'!$A:$A,'Raw-Restauarants'!$C:$C)</f>
        <v>San Luis Potosi</v>
      </c>
      <c r="T564" s="10">
        <f>IFERROR(_xlfn.XLOOKUP(P564,'Table for cuisine count'!K:K,'Table for cuisine count'!L:L),"not specified")</f>
        <v>1</v>
      </c>
      <c r="U564" s="10" t="str" cm="1">
        <f t="array" ref="U564:Z564">_xlfn.XLOOKUP($P564,'Raw-Restauarants'!$A:$A,'Raw-Restauarants'!$I:$N)</f>
        <v>None</v>
      </c>
      <c r="V564" s="10" t="str">
        <v>No</v>
      </c>
      <c r="W564" s="10" t="str">
        <v>Medium</v>
      </c>
      <c r="X564" s="10" t="str">
        <v>Yes</v>
      </c>
      <c r="Y564" s="10" t="str">
        <v>Closed</v>
      </c>
      <c r="Z564" s="10" t="str">
        <v>Public</v>
      </c>
      <c r="AA564" s="10">
        <v>1</v>
      </c>
      <c r="AB564" s="10">
        <v>1</v>
      </c>
      <c r="AC564" s="10">
        <v>2</v>
      </c>
      <c r="AD564" s="10" t="str" cm="1">
        <f t="array" ref="AD564">_xlfn.IFNA(_xlfn.IFS(AND(AA564=2,AB564=2,AC564=2),W564),"not_highest_rated")</f>
        <v>not_highest_rated</v>
      </c>
      <c r="AE564" s="64">
        <f t="shared" si="11"/>
        <v>2</v>
      </c>
    </row>
    <row r="565" spans="1:31" x14ac:dyDescent="0.25">
      <c r="A565" s="63" t="s">
        <v>40</v>
      </c>
      <c r="B565" s="10">
        <f>VLOOKUP(A565,'Table for cuisine count'!$E$2:$F$139,2)</f>
        <v>7</v>
      </c>
      <c r="C565" s="10" t="str" cm="1">
        <f t="array" ref="C565:O565">_xlfn.XLOOKUP($A565,'Raw-consumers'!$A:$A,'Raw-consumers'!B:N)</f>
        <v>San Luis Potosi</v>
      </c>
      <c r="D565" s="10" t="str">
        <v>San Luis Potosi</v>
      </c>
      <c r="E565" s="10" t="str">
        <v>Mexico</v>
      </c>
      <c r="F565" s="10">
        <v>22.159427000000001</v>
      </c>
      <c r="G565" s="10">
        <v>-100.990448</v>
      </c>
      <c r="H565" s="10" t="str">
        <v>No</v>
      </c>
      <c r="I565" s="10" t="str">
        <v>Abstemious</v>
      </c>
      <c r="J565" s="10" t="str">
        <v>On Foot</v>
      </c>
      <c r="K565" s="10" t="str">
        <v>Single</v>
      </c>
      <c r="L565" s="10" t="str">
        <v>Kids</v>
      </c>
      <c r="M565" s="10">
        <v>21</v>
      </c>
      <c r="N565" s="10" t="str">
        <v>Student</v>
      </c>
      <c r="O565" s="10" t="str">
        <v>Medium</v>
      </c>
      <c r="P565" s="10">
        <v>135038</v>
      </c>
      <c r="Q565" s="10" t="str">
        <f>IFERROR(_xlfn.XLOOKUP('Final Table'!$P565,'Raw-restaurant_cuisines'!A:A,'Raw-restaurant_cuisines'!B:B),"not specified")</f>
        <v>not specified</v>
      </c>
      <c r="R565" s="10" t="str">
        <f>_xlfn.XLOOKUP($P565,'Raw-Restauarants'!$A:$A,'Raw-Restauarants'!B:B)</f>
        <v>Restaurant La Chalita</v>
      </c>
      <c r="S565" s="10" t="str">
        <f>_xlfn.XLOOKUP($P565,'Raw-Restauarants'!$A:$A,'Raw-Restauarants'!$C:$C)</f>
        <v>San Luis Potosi</v>
      </c>
      <c r="T565" s="10" t="str">
        <f>IFERROR(_xlfn.XLOOKUP(P565,'Table for cuisine count'!K:K,'Table for cuisine count'!L:L),"not specified")</f>
        <v>not specified</v>
      </c>
      <c r="U565" s="10" t="str" cm="1">
        <f t="array" ref="U565:Z565">_xlfn.XLOOKUP($P565,'Raw-Restauarants'!$A:$A,'Raw-Restauarants'!$I:$N)</f>
        <v>None</v>
      </c>
      <c r="V565" s="10" t="str">
        <v>Smoking Section</v>
      </c>
      <c r="W565" s="10" t="str">
        <v>Medium</v>
      </c>
      <c r="X565" s="10" t="str">
        <v>No</v>
      </c>
      <c r="Y565" s="10" t="str">
        <v>Closed</v>
      </c>
      <c r="Z565" s="10" t="str">
        <v>None</v>
      </c>
      <c r="AA565" s="10">
        <v>2</v>
      </c>
      <c r="AB565" s="10">
        <v>2</v>
      </c>
      <c r="AC565" s="10">
        <v>2</v>
      </c>
      <c r="AD565" s="10" t="str" cm="1">
        <f t="array" ref="AD565">_xlfn.IFNA(_xlfn.IFS(AND(AA565=2,AB565=2,AC565=2),W565),"not_highest_rated")</f>
        <v>Medium</v>
      </c>
      <c r="AE565" s="64">
        <f t="shared" si="11"/>
        <v>2</v>
      </c>
    </row>
    <row r="566" spans="1:31" x14ac:dyDescent="0.25">
      <c r="A566" s="63" t="s">
        <v>40</v>
      </c>
      <c r="B566" s="10">
        <f>VLOOKUP(A566,'Table for cuisine count'!$E$2:$F$139,2)</f>
        <v>7</v>
      </c>
      <c r="C566" s="10" t="str" cm="1">
        <f t="array" ref="C566:O566">_xlfn.XLOOKUP($A566,'Raw-consumers'!$A:$A,'Raw-consumers'!B:N)</f>
        <v>San Luis Potosi</v>
      </c>
      <c r="D566" s="10" t="str">
        <v>San Luis Potosi</v>
      </c>
      <c r="E566" s="10" t="str">
        <v>Mexico</v>
      </c>
      <c r="F566" s="10">
        <v>22.159427000000001</v>
      </c>
      <c r="G566" s="10">
        <v>-100.990448</v>
      </c>
      <c r="H566" s="10" t="str">
        <v>No</v>
      </c>
      <c r="I566" s="10" t="str">
        <v>Abstemious</v>
      </c>
      <c r="J566" s="10" t="str">
        <v>On Foot</v>
      </c>
      <c r="K566" s="10" t="str">
        <v>Single</v>
      </c>
      <c r="L566" s="10" t="str">
        <v>Kids</v>
      </c>
      <c r="M566" s="10">
        <v>21</v>
      </c>
      <c r="N566" s="10" t="str">
        <v>Student</v>
      </c>
      <c r="O566" s="10" t="str">
        <v>Medium</v>
      </c>
      <c r="P566" s="10">
        <v>132825</v>
      </c>
      <c r="Q566" s="10" t="str">
        <f>IFERROR(_xlfn.XLOOKUP('Final Table'!$P566,'Raw-restaurant_cuisines'!A:A,'Raw-restaurant_cuisines'!B:B),"not specified")</f>
        <v>Mexican</v>
      </c>
      <c r="R566" s="10" t="str">
        <f>_xlfn.XLOOKUP($P566,'Raw-Restauarants'!$A:$A,'Raw-Restauarants'!B:B)</f>
        <v>Puesto De Tacos</v>
      </c>
      <c r="S566" s="10" t="str">
        <f>_xlfn.XLOOKUP($P566,'Raw-Restauarants'!$A:$A,'Raw-Restauarants'!$C:$C)</f>
        <v>San Luis Potosi</v>
      </c>
      <c r="T566" s="10">
        <f>IFERROR(_xlfn.XLOOKUP(P566,'Table for cuisine count'!K:K,'Table for cuisine count'!L:L),"not specified")</f>
        <v>1</v>
      </c>
      <c r="U566" s="10" t="str" cm="1">
        <f t="array" ref="U566:Z566">_xlfn.XLOOKUP($P566,'Raw-Restauarants'!$A:$A,'Raw-Restauarants'!$I:$N)</f>
        <v>None</v>
      </c>
      <c r="V566" s="10" t="str">
        <v>No</v>
      </c>
      <c r="W566" s="10" t="str">
        <v>Low</v>
      </c>
      <c r="X566" s="10" t="str">
        <v>No</v>
      </c>
      <c r="Y566" s="10" t="str">
        <v>Open</v>
      </c>
      <c r="Z566" s="10" t="str">
        <v>None</v>
      </c>
      <c r="AA566" s="10">
        <v>1</v>
      </c>
      <c r="AB566" s="10">
        <v>1</v>
      </c>
      <c r="AC566" s="10">
        <v>0</v>
      </c>
      <c r="AD566" s="10" t="str" cm="1">
        <f t="array" ref="AD566">_xlfn.IFNA(_xlfn.IFS(AND(AA566=2,AB566=2,AC566=2),W566),"not_highest_rated")</f>
        <v>not_highest_rated</v>
      </c>
      <c r="AE566" s="64">
        <f t="shared" si="11"/>
        <v>2</v>
      </c>
    </row>
    <row r="567" spans="1:31" x14ac:dyDescent="0.25">
      <c r="A567" s="63" t="s">
        <v>40</v>
      </c>
      <c r="B567" s="10">
        <f>VLOOKUP(A567,'Table for cuisine count'!$E$2:$F$139,2)</f>
        <v>7</v>
      </c>
      <c r="C567" s="10" t="str" cm="1">
        <f t="array" ref="C567:O567">_xlfn.XLOOKUP($A567,'Raw-consumers'!$A:$A,'Raw-consumers'!B:N)</f>
        <v>San Luis Potosi</v>
      </c>
      <c r="D567" s="10" t="str">
        <v>San Luis Potosi</v>
      </c>
      <c r="E567" s="10" t="str">
        <v>Mexico</v>
      </c>
      <c r="F567" s="10">
        <v>22.159427000000001</v>
      </c>
      <c r="G567" s="10">
        <v>-100.990448</v>
      </c>
      <c r="H567" s="10" t="str">
        <v>No</v>
      </c>
      <c r="I567" s="10" t="str">
        <v>Abstemious</v>
      </c>
      <c r="J567" s="10" t="str">
        <v>On Foot</v>
      </c>
      <c r="K567" s="10" t="str">
        <v>Single</v>
      </c>
      <c r="L567" s="10" t="str">
        <v>Kids</v>
      </c>
      <c r="M567" s="10">
        <v>21</v>
      </c>
      <c r="N567" s="10" t="str">
        <v>Student</v>
      </c>
      <c r="O567" s="10" t="str">
        <v>Medium</v>
      </c>
      <c r="P567" s="10">
        <v>135052</v>
      </c>
      <c r="Q567" s="10" t="str">
        <f>IFERROR(_xlfn.XLOOKUP('Final Table'!$P567,'Raw-restaurant_cuisines'!A:A,'Raw-restaurant_cuisines'!B:B),"not specified")</f>
        <v>Bar</v>
      </c>
      <c r="R567" s="10" t="str">
        <f>_xlfn.XLOOKUP($P567,'Raw-Restauarants'!$A:$A,'Raw-Restauarants'!B:B)</f>
        <v>La Cantina Restaurante</v>
      </c>
      <c r="S567" s="10" t="str">
        <f>_xlfn.XLOOKUP($P567,'Raw-Restauarants'!$A:$A,'Raw-Restauarants'!$C:$C)</f>
        <v>San Luis Potosi</v>
      </c>
      <c r="T567" s="10">
        <f>IFERROR(_xlfn.XLOOKUP(P567,'Table for cuisine count'!K:K,'Table for cuisine count'!L:L),"not specified")</f>
        <v>2</v>
      </c>
      <c r="U567" s="10" t="str" cm="1">
        <f t="array" ref="U567:Z567">_xlfn.XLOOKUP($P567,'Raw-Restauarants'!$A:$A,'Raw-Restauarants'!$I:$N)</f>
        <v>Full Bar</v>
      </c>
      <c r="V567" s="10" t="str">
        <v>No</v>
      </c>
      <c r="W567" s="10" t="str">
        <v>High</v>
      </c>
      <c r="X567" s="10" t="str">
        <v>No</v>
      </c>
      <c r="Y567" s="10" t="str">
        <v>Closed</v>
      </c>
      <c r="Z567" s="10" t="str">
        <v>None</v>
      </c>
      <c r="AA567" s="10">
        <v>2</v>
      </c>
      <c r="AB567" s="10">
        <v>1</v>
      </c>
      <c r="AC567" s="10">
        <v>0</v>
      </c>
      <c r="AD567" s="10" t="str" cm="1">
        <f t="array" ref="AD567">_xlfn.IFNA(_xlfn.IFS(AND(AA567=2,AB567=2,AC567=2),W567),"not_highest_rated")</f>
        <v>not_highest_rated</v>
      </c>
      <c r="AE567" s="64">
        <f t="shared" si="11"/>
        <v>2</v>
      </c>
    </row>
    <row r="568" spans="1:31" x14ac:dyDescent="0.25">
      <c r="A568" s="63" t="s">
        <v>40</v>
      </c>
      <c r="B568" s="10">
        <f>VLOOKUP(A568,'Table for cuisine count'!$E$2:$F$139,2)</f>
        <v>7</v>
      </c>
      <c r="C568" s="10" t="str" cm="1">
        <f t="array" ref="C568:O568">_xlfn.XLOOKUP($A568,'Raw-consumers'!$A:$A,'Raw-consumers'!B:N)</f>
        <v>San Luis Potosi</v>
      </c>
      <c r="D568" s="10" t="str">
        <v>San Luis Potosi</v>
      </c>
      <c r="E568" s="10" t="str">
        <v>Mexico</v>
      </c>
      <c r="F568" s="10">
        <v>22.159427000000001</v>
      </c>
      <c r="G568" s="10">
        <v>-100.990448</v>
      </c>
      <c r="H568" s="10" t="str">
        <v>No</v>
      </c>
      <c r="I568" s="10" t="str">
        <v>Abstemious</v>
      </c>
      <c r="J568" s="10" t="str">
        <v>On Foot</v>
      </c>
      <c r="K568" s="10" t="str">
        <v>Single</v>
      </c>
      <c r="L568" s="10" t="str">
        <v>Kids</v>
      </c>
      <c r="M568" s="10">
        <v>21</v>
      </c>
      <c r="N568" s="10" t="str">
        <v>Student</v>
      </c>
      <c r="O568" s="10" t="str">
        <v>Medium</v>
      </c>
      <c r="P568" s="10">
        <v>135063</v>
      </c>
      <c r="Q568" s="10" t="str">
        <f>IFERROR(_xlfn.XLOOKUP('Final Table'!$P568,'Raw-restaurant_cuisines'!A:A,'Raw-restaurant_cuisines'!B:B),"not specified")</f>
        <v>not specified</v>
      </c>
      <c r="R568" s="10" t="str">
        <f>_xlfn.XLOOKUP($P568,'Raw-Restauarants'!$A:$A,'Raw-Restauarants'!B:B)</f>
        <v>Restaurante Alhondiga</v>
      </c>
      <c r="S568" s="10" t="str">
        <f>_xlfn.XLOOKUP($P568,'Raw-Restauarants'!$A:$A,'Raw-Restauarants'!$C:$C)</f>
        <v>San Luis Potosi</v>
      </c>
      <c r="T568" s="10" t="str">
        <f>IFERROR(_xlfn.XLOOKUP(P568,'Table for cuisine count'!K:K,'Table for cuisine count'!L:L),"not specified")</f>
        <v>not specified</v>
      </c>
      <c r="U568" s="10" t="str" cm="1">
        <f t="array" ref="U568:Z568">_xlfn.XLOOKUP($P568,'Raw-Restauarants'!$A:$A,'Raw-Restauarants'!$I:$N)</f>
        <v>None</v>
      </c>
      <c r="V568" s="10" t="str">
        <v>No</v>
      </c>
      <c r="W568" s="10" t="str">
        <v>Medium</v>
      </c>
      <c r="X568" s="10" t="str">
        <v>No</v>
      </c>
      <c r="Y568" s="10" t="str">
        <v>Closed</v>
      </c>
      <c r="Z568" s="10" t="str">
        <v>None</v>
      </c>
      <c r="AA568" s="10">
        <v>0</v>
      </c>
      <c r="AB568" s="10">
        <v>0</v>
      </c>
      <c r="AC568" s="10">
        <v>0</v>
      </c>
      <c r="AD568" s="10" t="str" cm="1">
        <f t="array" ref="AD568">_xlfn.IFNA(_xlfn.IFS(AND(AA568=2,AB568=2,AC568=2),W568),"not_highest_rated")</f>
        <v>not_highest_rated</v>
      </c>
      <c r="AE568" s="64">
        <f t="shared" si="11"/>
        <v>2</v>
      </c>
    </row>
    <row r="569" spans="1:31" x14ac:dyDescent="0.25">
      <c r="A569" s="63" t="s">
        <v>40</v>
      </c>
      <c r="B569" s="10">
        <f>VLOOKUP(A569,'Table for cuisine count'!$E$2:$F$139,2)</f>
        <v>7</v>
      </c>
      <c r="C569" s="10" t="str" cm="1">
        <f t="array" ref="C569:O569">_xlfn.XLOOKUP($A569,'Raw-consumers'!$A:$A,'Raw-consumers'!B:N)</f>
        <v>San Luis Potosi</v>
      </c>
      <c r="D569" s="10" t="str">
        <v>San Luis Potosi</v>
      </c>
      <c r="E569" s="10" t="str">
        <v>Mexico</v>
      </c>
      <c r="F569" s="10">
        <v>22.159427000000001</v>
      </c>
      <c r="G569" s="10">
        <v>-100.990448</v>
      </c>
      <c r="H569" s="10" t="str">
        <v>No</v>
      </c>
      <c r="I569" s="10" t="str">
        <v>Abstemious</v>
      </c>
      <c r="J569" s="10" t="str">
        <v>On Foot</v>
      </c>
      <c r="K569" s="10" t="str">
        <v>Single</v>
      </c>
      <c r="L569" s="10" t="str">
        <v>Kids</v>
      </c>
      <c r="M569" s="10">
        <v>21</v>
      </c>
      <c r="N569" s="10" t="str">
        <v>Student</v>
      </c>
      <c r="O569" s="10" t="str">
        <v>Medium</v>
      </c>
      <c r="P569" s="10">
        <v>135079</v>
      </c>
      <c r="Q569" s="10" t="str">
        <f>IFERROR(_xlfn.XLOOKUP('Final Table'!$P569,'Raw-restaurant_cuisines'!A:A,'Raw-restaurant_cuisines'!B:B),"not specified")</f>
        <v>Chinese</v>
      </c>
      <c r="R569" s="10" t="str">
        <f>_xlfn.XLOOKUP($P569,'Raw-Restauarants'!$A:$A,'Raw-Restauarants'!B:B)</f>
        <v>Koye Sushi</v>
      </c>
      <c r="S569" s="10" t="str">
        <f>_xlfn.XLOOKUP($P569,'Raw-Restauarants'!$A:$A,'Raw-Restauarants'!$C:$C)</f>
        <v>San Luis Potosi</v>
      </c>
      <c r="T569" s="10">
        <f>IFERROR(_xlfn.XLOOKUP(P569,'Table for cuisine count'!K:K,'Table for cuisine count'!L:L),"not specified")</f>
        <v>1</v>
      </c>
      <c r="U569" s="10" t="str" cm="1">
        <f t="array" ref="U569:Z569">_xlfn.XLOOKUP($P569,'Raw-Restauarants'!$A:$A,'Raw-Restauarants'!$I:$N)</f>
        <v>None</v>
      </c>
      <c r="V569" s="10" t="str">
        <v>No</v>
      </c>
      <c r="W569" s="10" t="str">
        <v>High</v>
      </c>
      <c r="X569" s="10" t="str">
        <v>No</v>
      </c>
      <c r="Y569" s="10" t="str">
        <v>Closed</v>
      </c>
      <c r="Z569" s="10" t="str">
        <v>None</v>
      </c>
      <c r="AA569" s="10">
        <v>1</v>
      </c>
      <c r="AB569" s="10">
        <v>2</v>
      </c>
      <c r="AC569" s="10">
        <v>2</v>
      </c>
      <c r="AD569" s="10" t="str" cm="1">
        <f t="array" ref="AD569">_xlfn.IFNA(_xlfn.IFS(AND(AA569=2,AB569=2,AC569=2),W569),"not_highest_rated")</f>
        <v>not_highest_rated</v>
      </c>
      <c r="AE569" s="64">
        <f t="shared" si="11"/>
        <v>2</v>
      </c>
    </row>
    <row r="570" spans="1:31" x14ac:dyDescent="0.25">
      <c r="A570" s="63" t="s">
        <v>51</v>
      </c>
      <c r="B570" s="10">
        <f>VLOOKUP(A570,'Table for cuisine count'!$E$2:$F$139,2)</f>
        <v>14</v>
      </c>
      <c r="C570" s="10" t="str" cm="1">
        <f t="array" ref="C570:O570">_xlfn.XLOOKUP($A570,'Raw-consumers'!$A:$A,'Raw-consumers'!B:N)</f>
        <v>San Luis Potosi</v>
      </c>
      <c r="D570" s="10" t="str">
        <v>San Luis Potosi</v>
      </c>
      <c r="E570" s="10" t="str">
        <v>Mexico</v>
      </c>
      <c r="F570" s="10">
        <v>22.156247</v>
      </c>
      <c r="G570" s="10">
        <v>-100.977402</v>
      </c>
      <c r="H570" s="10" t="str">
        <v>No</v>
      </c>
      <c r="I570" s="10" t="str">
        <v>Casual Drinker</v>
      </c>
      <c r="J570" s="10" t="str">
        <v>On Foot</v>
      </c>
      <c r="K570" s="10" t="str">
        <v>Single</v>
      </c>
      <c r="L570" s="10" t="str">
        <v>Independent</v>
      </c>
      <c r="M570" s="10">
        <v>21</v>
      </c>
      <c r="N570" s="10" t="str">
        <v>Student</v>
      </c>
      <c r="O570" s="10" t="str">
        <v>Medium</v>
      </c>
      <c r="P570" s="10">
        <v>132834</v>
      </c>
      <c r="Q570" s="10" t="str">
        <f>IFERROR(_xlfn.XLOOKUP('Final Table'!$P570,'Raw-restaurant_cuisines'!A:A,'Raw-restaurant_cuisines'!B:B),"not specified")</f>
        <v>Mexican</v>
      </c>
      <c r="R570" s="10" t="str">
        <f>_xlfn.XLOOKUP($P570,'Raw-Restauarants'!$A:$A,'Raw-Restauarants'!B:B)</f>
        <v>Gorditas Doa Gloria</v>
      </c>
      <c r="S570" s="10" t="str">
        <f>_xlfn.XLOOKUP($P570,'Raw-Restauarants'!$A:$A,'Raw-Restauarants'!$C:$C)</f>
        <v>San Luis Potosi</v>
      </c>
      <c r="T570" s="10">
        <f>IFERROR(_xlfn.XLOOKUP(P570,'Table for cuisine count'!K:K,'Table for cuisine count'!L:L),"not specified")</f>
        <v>1</v>
      </c>
      <c r="U570" s="10" t="str" cm="1">
        <f t="array" ref="U570:Z570">_xlfn.XLOOKUP($P570,'Raw-Restauarants'!$A:$A,'Raw-Restauarants'!$I:$N)</f>
        <v>None</v>
      </c>
      <c r="V570" s="10" t="str">
        <v>No</v>
      </c>
      <c r="W570" s="10" t="str">
        <v>Low</v>
      </c>
      <c r="X570" s="10" t="str">
        <v>No</v>
      </c>
      <c r="Y570" s="10" t="str">
        <v>Closed</v>
      </c>
      <c r="Z570" s="10" t="str">
        <v>Public</v>
      </c>
      <c r="AA570" s="10">
        <v>2</v>
      </c>
      <c r="AB570" s="10">
        <v>2</v>
      </c>
      <c r="AC570" s="10">
        <v>2</v>
      </c>
      <c r="AD570" s="10" t="str" cm="1">
        <f t="array" ref="AD570">_xlfn.IFNA(_xlfn.IFS(AND(AA570=2,AB570=2,AC570=2),W570),"not_highest_rated")</f>
        <v>Low</v>
      </c>
      <c r="AE570" s="64">
        <f t="shared" si="11"/>
        <v>2</v>
      </c>
    </row>
    <row r="571" spans="1:31" x14ac:dyDescent="0.25">
      <c r="A571" s="63" t="s">
        <v>51</v>
      </c>
      <c r="B571" s="10">
        <f>VLOOKUP(A571,'Table for cuisine count'!$E$2:$F$139,2)</f>
        <v>14</v>
      </c>
      <c r="C571" s="10" t="str" cm="1">
        <f t="array" ref="C571:O571">_xlfn.XLOOKUP($A571,'Raw-consumers'!$A:$A,'Raw-consumers'!B:N)</f>
        <v>San Luis Potosi</v>
      </c>
      <c r="D571" s="10" t="str">
        <v>San Luis Potosi</v>
      </c>
      <c r="E571" s="10" t="str">
        <v>Mexico</v>
      </c>
      <c r="F571" s="10">
        <v>22.156247</v>
      </c>
      <c r="G571" s="10">
        <v>-100.977402</v>
      </c>
      <c r="H571" s="10" t="str">
        <v>No</v>
      </c>
      <c r="I571" s="10" t="str">
        <v>Casual Drinker</v>
      </c>
      <c r="J571" s="10" t="str">
        <v>On Foot</v>
      </c>
      <c r="K571" s="10" t="str">
        <v>Single</v>
      </c>
      <c r="L571" s="10" t="str">
        <v>Independent</v>
      </c>
      <c r="M571" s="10">
        <v>21</v>
      </c>
      <c r="N571" s="10" t="str">
        <v>Student</v>
      </c>
      <c r="O571" s="10" t="str">
        <v>Medium</v>
      </c>
      <c r="P571" s="10">
        <v>135042</v>
      </c>
      <c r="Q571" s="10" t="str">
        <f>IFERROR(_xlfn.XLOOKUP('Final Table'!$P571,'Raw-restaurant_cuisines'!A:A,'Raw-restaurant_cuisines'!B:B),"not specified")</f>
        <v>Chinese</v>
      </c>
      <c r="R571" s="10" t="str">
        <f>_xlfn.XLOOKUP($P571,'Raw-Restauarants'!$A:$A,'Raw-Restauarants'!B:B)</f>
        <v>Restaurant Oriental Express</v>
      </c>
      <c r="S571" s="10" t="str">
        <f>_xlfn.XLOOKUP($P571,'Raw-Restauarants'!$A:$A,'Raw-Restauarants'!$C:$C)</f>
        <v>San Luis Potosi</v>
      </c>
      <c r="T571" s="10">
        <f>IFERROR(_xlfn.XLOOKUP(P571,'Table for cuisine count'!K:K,'Table for cuisine count'!L:L),"not specified")</f>
        <v>1</v>
      </c>
      <c r="U571" s="10" t="str" cm="1">
        <f t="array" ref="U571:Z571">_xlfn.XLOOKUP($P571,'Raw-Restauarants'!$A:$A,'Raw-Restauarants'!$I:$N)</f>
        <v>None</v>
      </c>
      <c r="V571" s="10" t="str">
        <v>No</v>
      </c>
      <c r="W571" s="10" t="str">
        <v>Medium</v>
      </c>
      <c r="X571" s="10" t="str">
        <v>No</v>
      </c>
      <c r="Y571" s="10" t="str">
        <v>Closed</v>
      </c>
      <c r="Z571" s="10" t="str">
        <v>None</v>
      </c>
      <c r="AA571" s="10">
        <v>1</v>
      </c>
      <c r="AB571" s="10">
        <v>2</v>
      </c>
      <c r="AC571" s="10">
        <v>2</v>
      </c>
      <c r="AD571" s="10" t="str" cm="1">
        <f t="array" ref="AD571">_xlfn.IFNA(_xlfn.IFS(AND(AA571=2,AB571=2,AC571=2),W571),"not_highest_rated")</f>
        <v>not_highest_rated</v>
      </c>
      <c r="AE571" s="64">
        <f t="shared" si="11"/>
        <v>2</v>
      </c>
    </row>
    <row r="572" spans="1:31" x14ac:dyDescent="0.25">
      <c r="A572" s="63" t="s">
        <v>51</v>
      </c>
      <c r="B572" s="10">
        <f>VLOOKUP(A572,'Table for cuisine count'!$E$2:$F$139,2)</f>
        <v>14</v>
      </c>
      <c r="C572" s="10" t="str" cm="1">
        <f t="array" ref="C572:O572">_xlfn.XLOOKUP($A572,'Raw-consumers'!$A:$A,'Raw-consumers'!B:N)</f>
        <v>San Luis Potosi</v>
      </c>
      <c r="D572" s="10" t="str">
        <v>San Luis Potosi</v>
      </c>
      <c r="E572" s="10" t="str">
        <v>Mexico</v>
      </c>
      <c r="F572" s="10">
        <v>22.156247</v>
      </c>
      <c r="G572" s="10">
        <v>-100.977402</v>
      </c>
      <c r="H572" s="10" t="str">
        <v>No</v>
      </c>
      <c r="I572" s="10" t="str">
        <v>Casual Drinker</v>
      </c>
      <c r="J572" s="10" t="str">
        <v>On Foot</v>
      </c>
      <c r="K572" s="10" t="str">
        <v>Single</v>
      </c>
      <c r="L572" s="10" t="str">
        <v>Independent</v>
      </c>
      <c r="M572" s="10">
        <v>21</v>
      </c>
      <c r="N572" s="10" t="str">
        <v>Student</v>
      </c>
      <c r="O572" s="10" t="str">
        <v>Medium</v>
      </c>
      <c r="P572" s="10">
        <v>135032</v>
      </c>
      <c r="Q572" s="10" t="str">
        <f>IFERROR(_xlfn.XLOOKUP('Final Table'!$P572,'Raw-restaurant_cuisines'!A:A,'Raw-restaurant_cuisines'!B:B),"not specified")</f>
        <v>Cafeteria</v>
      </c>
      <c r="R572" s="10" t="str">
        <f>_xlfn.XLOOKUP($P572,'Raw-Restauarants'!$A:$A,'Raw-Restauarants'!B:B)</f>
        <v>Cafeteria Y Restaurant El Pacifico</v>
      </c>
      <c r="S572" s="10" t="str">
        <f>_xlfn.XLOOKUP($P572,'Raw-Restauarants'!$A:$A,'Raw-Restauarants'!$C:$C)</f>
        <v>San Luis Potosi</v>
      </c>
      <c r="T572" s="10">
        <f>IFERROR(_xlfn.XLOOKUP(P572,'Table for cuisine count'!K:K,'Table for cuisine count'!L:L),"not specified")</f>
        <v>2</v>
      </c>
      <c r="U572" s="10" t="str" cm="1">
        <f t="array" ref="U572:Z572">_xlfn.XLOOKUP($P572,'Raw-Restauarants'!$A:$A,'Raw-Restauarants'!$I:$N)</f>
        <v>Wine &amp; Beer</v>
      </c>
      <c r="V572" s="10" t="str">
        <v>Smoking Section</v>
      </c>
      <c r="W572" s="10" t="str">
        <v>Medium</v>
      </c>
      <c r="X572" s="10" t="str">
        <v>No</v>
      </c>
      <c r="Y572" s="10" t="str">
        <v>Closed</v>
      </c>
      <c r="Z572" s="10" t="str">
        <v>Public</v>
      </c>
      <c r="AA572" s="10">
        <v>2</v>
      </c>
      <c r="AB572" s="10">
        <v>2</v>
      </c>
      <c r="AC572" s="10">
        <v>2</v>
      </c>
      <c r="AD572" s="10" t="str" cm="1">
        <f t="array" ref="AD572">_xlfn.IFNA(_xlfn.IFS(AND(AA572=2,AB572=2,AC572=2),W572),"not_highest_rated")</f>
        <v>Medium</v>
      </c>
      <c r="AE572" s="64">
        <f t="shared" si="11"/>
        <v>2</v>
      </c>
    </row>
    <row r="573" spans="1:31" x14ac:dyDescent="0.25">
      <c r="A573" s="63" t="s">
        <v>51</v>
      </c>
      <c r="B573" s="10">
        <f>VLOOKUP(A573,'Table for cuisine count'!$E$2:$F$139,2)</f>
        <v>14</v>
      </c>
      <c r="C573" s="10" t="str" cm="1">
        <f t="array" ref="C573:O573">_xlfn.XLOOKUP($A573,'Raw-consumers'!$A:$A,'Raw-consumers'!B:N)</f>
        <v>San Luis Potosi</v>
      </c>
      <c r="D573" s="10" t="str">
        <v>San Luis Potosi</v>
      </c>
      <c r="E573" s="10" t="str">
        <v>Mexico</v>
      </c>
      <c r="F573" s="10">
        <v>22.156247</v>
      </c>
      <c r="G573" s="10">
        <v>-100.977402</v>
      </c>
      <c r="H573" s="10" t="str">
        <v>No</v>
      </c>
      <c r="I573" s="10" t="str">
        <v>Casual Drinker</v>
      </c>
      <c r="J573" s="10" t="str">
        <v>On Foot</v>
      </c>
      <c r="K573" s="10" t="str">
        <v>Single</v>
      </c>
      <c r="L573" s="10" t="str">
        <v>Independent</v>
      </c>
      <c r="M573" s="10">
        <v>21</v>
      </c>
      <c r="N573" s="10" t="str">
        <v>Student</v>
      </c>
      <c r="O573" s="10" t="str">
        <v>Medium</v>
      </c>
      <c r="P573" s="10">
        <v>135106</v>
      </c>
      <c r="Q573" s="10" t="str">
        <f>IFERROR(_xlfn.XLOOKUP('Final Table'!$P573,'Raw-restaurant_cuisines'!A:A,'Raw-restaurant_cuisines'!B:B),"not specified")</f>
        <v>Mexican</v>
      </c>
      <c r="R573" s="10" t="str">
        <f>_xlfn.XLOOKUP($P573,'Raw-Restauarants'!$A:$A,'Raw-Restauarants'!B:B)</f>
        <v>El Rincón De San Francisco</v>
      </c>
      <c r="S573" s="10" t="str">
        <f>_xlfn.XLOOKUP($P573,'Raw-Restauarants'!$A:$A,'Raw-Restauarants'!$C:$C)</f>
        <v>San Luis Potosi</v>
      </c>
      <c r="T573" s="10">
        <f>IFERROR(_xlfn.XLOOKUP(P573,'Table for cuisine count'!K:K,'Table for cuisine count'!L:L),"not specified")</f>
        <v>1</v>
      </c>
      <c r="U573" s="10" t="str" cm="1">
        <f t="array" ref="U573:Z573">_xlfn.XLOOKUP($P573,'Raw-Restauarants'!$A:$A,'Raw-Restauarants'!$I:$N)</f>
        <v>Wine &amp; Beer</v>
      </c>
      <c r="V573" s="10" t="str">
        <v>Bar Only</v>
      </c>
      <c r="W573" s="10" t="str">
        <v>Medium</v>
      </c>
      <c r="X573" s="10" t="str">
        <v>No</v>
      </c>
      <c r="Y573" s="10" t="str">
        <v>Open</v>
      </c>
      <c r="Z573" s="10" t="str">
        <v>None</v>
      </c>
      <c r="AA573" s="10">
        <v>2</v>
      </c>
      <c r="AB573" s="10">
        <v>2</v>
      </c>
      <c r="AC573" s="10">
        <v>2</v>
      </c>
      <c r="AD573" s="10" t="str" cm="1">
        <f t="array" ref="AD573">_xlfn.IFNA(_xlfn.IFS(AND(AA573=2,AB573=2,AC573=2),W573),"not_highest_rated")</f>
        <v>Medium</v>
      </c>
      <c r="AE573" s="64">
        <f t="shared" si="11"/>
        <v>2</v>
      </c>
    </row>
    <row r="574" spans="1:31" x14ac:dyDescent="0.25">
      <c r="A574" s="63" t="s">
        <v>51</v>
      </c>
      <c r="B574" s="10">
        <f>VLOOKUP(A574,'Table for cuisine count'!$E$2:$F$139,2)</f>
        <v>14</v>
      </c>
      <c r="C574" s="10" t="str" cm="1">
        <f t="array" ref="C574:O574">_xlfn.XLOOKUP($A574,'Raw-consumers'!$A:$A,'Raw-consumers'!B:N)</f>
        <v>San Luis Potosi</v>
      </c>
      <c r="D574" s="10" t="str">
        <v>San Luis Potosi</v>
      </c>
      <c r="E574" s="10" t="str">
        <v>Mexico</v>
      </c>
      <c r="F574" s="10">
        <v>22.156247</v>
      </c>
      <c r="G574" s="10">
        <v>-100.977402</v>
      </c>
      <c r="H574" s="10" t="str">
        <v>No</v>
      </c>
      <c r="I574" s="10" t="str">
        <v>Casual Drinker</v>
      </c>
      <c r="J574" s="10" t="str">
        <v>On Foot</v>
      </c>
      <c r="K574" s="10" t="str">
        <v>Single</v>
      </c>
      <c r="L574" s="10" t="str">
        <v>Independent</v>
      </c>
      <c r="M574" s="10">
        <v>21</v>
      </c>
      <c r="N574" s="10" t="str">
        <v>Student</v>
      </c>
      <c r="O574" s="10" t="str">
        <v>Medium</v>
      </c>
      <c r="P574" s="10">
        <v>132856</v>
      </c>
      <c r="Q574" s="10" t="str">
        <f>IFERROR(_xlfn.XLOOKUP('Final Table'!$P574,'Raw-restaurant_cuisines'!A:A,'Raw-restaurant_cuisines'!B:B),"not specified")</f>
        <v>Italian</v>
      </c>
      <c r="R574" s="10" t="str">
        <f>_xlfn.XLOOKUP($P574,'Raw-Restauarants'!$A:$A,'Raw-Restauarants'!B:B)</f>
        <v>Unicol's Pizza</v>
      </c>
      <c r="S574" s="10" t="str">
        <f>_xlfn.XLOOKUP($P574,'Raw-Restauarants'!$A:$A,'Raw-Restauarants'!$C:$C)</f>
        <v>San Luis Potosi</v>
      </c>
      <c r="T574" s="10">
        <f>IFERROR(_xlfn.XLOOKUP(P574,'Table for cuisine count'!K:K,'Table for cuisine count'!L:L),"not specified")</f>
        <v>1</v>
      </c>
      <c r="U574" s="10" t="str" cm="1">
        <f t="array" ref="U574:Z574">_xlfn.XLOOKUP($P574,'Raw-Restauarants'!$A:$A,'Raw-Restauarants'!$I:$N)</f>
        <v>Wine &amp; Beer</v>
      </c>
      <c r="V574" s="10" t="str">
        <v>No</v>
      </c>
      <c r="W574" s="10" t="str">
        <v>Low</v>
      </c>
      <c r="X574" s="10" t="str">
        <v>No</v>
      </c>
      <c r="Y574" s="10" t="str">
        <v>Closed</v>
      </c>
      <c r="Z574" s="10" t="str">
        <v>None</v>
      </c>
      <c r="AA574" s="10">
        <v>2</v>
      </c>
      <c r="AB574" s="10">
        <v>2</v>
      </c>
      <c r="AC574" s="10">
        <v>2</v>
      </c>
      <c r="AD574" s="10" t="str" cm="1">
        <f t="array" ref="AD574">_xlfn.IFNA(_xlfn.IFS(AND(AA574=2,AB574=2,AC574=2),W574),"not_highest_rated")</f>
        <v>Low</v>
      </c>
      <c r="AE574" s="64">
        <f t="shared" si="11"/>
        <v>2</v>
      </c>
    </row>
    <row r="575" spans="1:31" x14ac:dyDescent="0.25">
      <c r="A575" s="63" t="s">
        <v>51</v>
      </c>
      <c r="B575" s="10">
        <f>VLOOKUP(A575,'Table for cuisine count'!$E$2:$F$139,2)</f>
        <v>14</v>
      </c>
      <c r="C575" s="10" t="str" cm="1">
        <f t="array" ref="C575:O575">_xlfn.XLOOKUP($A575,'Raw-consumers'!$A:$A,'Raw-consumers'!B:N)</f>
        <v>San Luis Potosi</v>
      </c>
      <c r="D575" s="10" t="str">
        <v>San Luis Potosi</v>
      </c>
      <c r="E575" s="10" t="str">
        <v>Mexico</v>
      </c>
      <c r="F575" s="10">
        <v>22.156247</v>
      </c>
      <c r="G575" s="10">
        <v>-100.977402</v>
      </c>
      <c r="H575" s="10" t="str">
        <v>No</v>
      </c>
      <c r="I575" s="10" t="str">
        <v>Casual Drinker</v>
      </c>
      <c r="J575" s="10" t="str">
        <v>On Foot</v>
      </c>
      <c r="K575" s="10" t="str">
        <v>Single</v>
      </c>
      <c r="L575" s="10" t="str">
        <v>Independent</v>
      </c>
      <c r="M575" s="10">
        <v>21</v>
      </c>
      <c r="N575" s="10" t="str">
        <v>Student</v>
      </c>
      <c r="O575" s="10" t="str">
        <v>Medium</v>
      </c>
      <c r="P575" s="10">
        <v>135045</v>
      </c>
      <c r="Q575" s="10" t="str">
        <f>IFERROR(_xlfn.XLOOKUP('Final Table'!$P575,'Raw-restaurant_cuisines'!A:A,'Raw-restaurant_cuisines'!B:B),"not specified")</f>
        <v>not specified</v>
      </c>
      <c r="R575" s="10" t="str">
        <f>_xlfn.XLOOKUP($P575,'Raw-Restauarants'!$A:$A,'Raw-Restauarants'!B:B)</f>
        <v>Restaurante La Gran Via</v>
      </c>
      <c r="S575" s="10" t="str">
        <f>_xlfn.XLOOKUP($P575,'Raw-Restauarants'!$A:$A,'Raw-Restauarants'!$C:$C)</f>
        <v>San Luis Potosi</v>
      </c>
      <c r="T575" s="10" t="str">
        <f>IFERROR(_xlfn.XLOOKUP(P575,'Table for cuisine count'!K:K,'Table for cuisine count'!L:L),"not specified")</f>
        <v>not specified</v>
      </c>
      <c r="U575" s="10" t="str" cm="1">
        <f t="array" ref="U575:Z575">_xlfn.XLOOKUP($P575,'Raw-Restauarants'!$A:$A,'Raw-Restauarants'!$I:$N)</f>
        <v>Wine &amp; Beer</v>
      </c>
      <c r="V575" s="10" t="str">
        <v>No</v>
      </c>
      <c r="W575" s="10" t="str">
        <v>High</v>
      </c>
      <c r="X575" s="10" t="str">
        <v>No</v>
      </c>
      <c r="Y575" s="10" t="str">
        <v>Closed</v>
      </c>
      <c r="Z575" s="10" t="str">
        <v>Yes</v>
      </c>
      <c r="AA575" s="10">
        <v>2</v>
      </c>
      <c r="AB575" s="10">
        <v>2</v>
      </c>
      <c r="AC575" s="10">
        <v>2</v>
      </c>
      <c r="AD575" s="10" t="str" cm="1">
        <f t="array" ref="AD575">_xlfn.IFNA(_xlfn.IFS(AND(AA575=2,AB575=2,AC575=2),W575),"not_highest_rated")</f>
        <v>High</v>
      </c>
      <c r="AE575" s="64">
        <f t="shared" si="11"/>
        <v>2</v>
      </c>
    </row>
    <row r="576" spans="1:31" x14ac:dyDescent="0.25">
      <c r="A576" s="63" t="s">
        <v>51</v>
      </c>
      <c r="B576" s="10">
        <f>VLOOKUP(A576,'Table for cuisine count'!$E$2:$F$139,2)</f>
        <v>14</v>
      </c>
      <c r="C576" s="10" t="str" cm="1">
        <f t="array" ref="C576:O576">_xlfn.XLOOKUP($A576,'Raw-consumers'!$A:$A,'Raw-consumers'!B:N)</f>
        <v>San Luis Potosi</v>
      </c>
      <c r="D576" s="10" t="str">
        <v>San Luis Potosi</v>
      </c>
      <c r="E576" s="10" t="str">
        <v>Mexico</v>
      </c>
      <c r="F576" s="10">
        <v>22.156247</v>
      </c>
      <c r="G576" s="10">
        <v>-100.977402</v>
      </c>
      <c r="H576" s="10" t="str">
        <v>No</v>
      </c>
      <c r="I576" s="10" t="str">
        <v>Casual Drinker</v>
      </c>
      <c r="J576" s="10" t="str">
        <v>On Foot</v>
      </c>
      <c r="K576" s="10" t="str">
        <v>Single</v>
      </c>
      <c r="L576" s="10" t="str">
        <v>Independent</v>
      </c>
      <c r="M576" s="10">
        <v>21</v>
      </c>
      <c r="N576" s="10" t="str">
        <v>Student</v>
      </c>
      <c r="O576" s="10" t="str">
        <v>Medium</v>
      </c>
      <c r="P576" s="10">
        <v>135060</v>
      </c>
      <c r="Q576" s="10" t="str">
        <f>IFERROR(_xlfn.XLOOKUP('Final Table'!$P576,'Raw-restaurant_cuisines'!A:A,'Raw-restaurant_cuisines'!B:B),"not specified")</f>
        <v>Seafood</v>
      </c>
      <c r="R576" s="10" t="str">
        <f>_xlfn.XLOOKUP($P576,'Raw-Restauarants'!$A:$A,'Raw-Restauarants'!B:B)</f>
        <v>Restaurante Marisco Sam</v>
      </c>
      <c r="S576" s="10" t="str">
        <f>_xlfn.XLOOKUP($P576,'Raw-Restauarants'!$A:$A,'Raw-Restauarants'!$C:$C)</f>
        <v>San Luis Potosi</v>
      </c>
      <c r="T576" s="10">
        <f>IFERROR(_xlfn.XLOOKUP(P576,'Table for cuisine count'!K:K,'Table for cuisine count'!L:L),"not specified")</f>
        <v>1</v>
      </c>
      <c r="U576" s="10" t="str" cm="1">
        <f t="array" ref="U576:Z576">_xlfn.XLOOKUP($P576,'Raw-Restauarants'!$A:$A,'Raw-Restauarants'!$I:$N)</f>
        <v>None</v>
      </c>
      <c r="V576" s="10" t="str">
        <v>No</v>
      </c>
      <c r="W576" s="10" t="str">
        <v>Medium</v>
      </c>
      <c r="X576" s="10" t="str">
        <v>No</v>
      </c>
      <c r="Y576" s="10" t="str">
        <v>Closed</v>
      </c>
      <c r="Z576" s="10" t="str">
        <v>None</v>
      </c>
      <c r="AA576" s="10">
        <v>2</v>
      </c>
      <c r="AB576" s="10">
        <v>2</v>
      </c>
      <c r="AC576" s="10">
        <v>2</v>
      </c>
      <c r="AD576" s="10" t="str" cm="1">
        <f t="array" ref="AD576">_xlfn.IFNA(_xlfn.IFS(AND(AA576=2,AB576=2,AC576=2),W576),"not_highest_rated")</f>
        <v>Medium</v>
      </c>
      <c r="AE576" s="64">
        <f t="shared" si="11"/>
        <v>2</v>
      </c>
    </row>
    <row r="577" spans="1:31" x14ac:dyDescent="0.25">
      <c r="A577" s="63" t="s">
        <v>51</v>
      </c>
      <c r="B577" s="10">
        <f>VLOOKUP(A577,'Table for cuisine count'!$E$2:$F$139,2)</f>
        <v>14</v>
      </c>
      <c r="C577" s="10" t="str" cm="1">
        <f t="array" ref="C577:O577">_xlfn.XLOOKUP($A577,'Raw-consumers'!$A:$A,'Raw-consumers'!B:N)</f>
        <v>San Luis Potosi</v>
      </c>
      <c r="D577" s="10" t="str">
        <v>San Luis Potosi</v>
      </c>
      <c r="E577" s="10" t="str">
        <v>Mexico</v>
      </c>
      <c r="F577" s="10">
        <v>22.156247</v>
      </c>
      <c r="G577" s="10">
        <v>-100.977402</v>
      </c>
      <c r="H577" s="10" t="str">
        <v>No</v>
      </c>
      <c r="I577" s="10" t="str">
        <v>Casual Drinker</v>
      </c>
      <c r="J577" s="10" t="str">
        <v>On Foot</v>
      </c>
      <c r="K577" s="10" t="str">
        <v>Single</v>
      </c>
      <c r="L577" s="10" t="str">
        <v>Independent</v>
      </c>
      <c r="M577" s="10">
        <v>21</v>
      </c>
      <c r="N577" s="10" t="str">
        <v>Student</v>
      </c>
      <c r="O577" s="10" t="str">
        <v>Medium</v>
      </c>
      <c r="P577" s="10">
        <v>135066</v>
      </c>
      <c r="Q577" s="10" t="str">
        <f>IFERROR(_xlfn.XLOOKUP('Final Table'!$P577,'Raw-restaurant_cuisines'!A:A,'Raw-restaurant_cuisines'!B:B),"not specified")</f>
        <v>not specified</v>
      </c>
      <c r="R577" s="10" t="str">
        <f>_xlfn.XLOOKUP($P577,'Raw-Restauarants'!$A:$A,'Raw-Restauarants'!B:B)</f>
        <v>Restaurante Guerra</v>
      </c>
      <c r="S577" s="10" t="str">
        <f>_xlfn.XLOOKUP($P577,'Raw-Restauarants'!$A:$A,'Raw-Restauarants'!$C:$C)</f>
        <v>San Luis Potosi</v>
      </c>
      <c r="T577" s="10" t="str">
        <f>IFERROR(_xlfn.XLOOKUP(P577,'Table for cuisine count'!K:K,'Table for cuisine count'!L:L),"not specified")</f>
        <v>not specified</v>
      </c>
      <c r="U577" s="10" t="str" cm="1">
        <f t="array" ref="U577:Z577">_xlfn.XLOOKUP($P577,'Raw-Restauarants'!$A:$A,'Raw-Restauarants'!$I:$N)</f>
        <v>Wine &amp; Beer</v>
      </c>
      <c r="V577" s="10" t="str">
        <v>Smoking Section</v>
      </c>
      <c r="W577" s="10" t="str">
        <v>High</v>
      </c>
      <c r="X577" s="10" t="str">
        <v>No</v>
      </c>
      <c r="Y577" s="10" t="str">
        <v>Closed</v>
      </c>
      <c r="Z577" s="10" t="str">
        <v>Yes</v>
      </c>
      <c r="AA577" s="10">
        <v>2</v>
      </c>
      <c r="AB577" s="10">
        <v>2</v>
      </c>
      <c r="AC577" s="10">
        <v>2</v>
      </c>
      <c r="AD577" s="10" t="str" cm="1">
        <f t="array" ref="AD577">_xlfn.IFNA(_xlfn.IFS(AND(AA577=2,AB577=2,AC577=2),W577),"not_highest_rated")</f>
        <v>High</v>
      </c>
      <c r="AE577" s="64">
        <f t="shared" si="11"/>
        <v>2</v>
      </c>
    </row>
    <row r="578" spans="1:31" x14ac:dyDescent="0.25">
      <c r="A578" s="63" t="s">
        <v>51</v>
      </c>
      <c r="B578" s="10">
        <f>VLOOKUP(A578,'Table for cuisine count'!$E$2:$F$139,2)</f>
        <v>14</v>
      </c>
      <c r="C578" s="10" t="str" cm="1">
        <f t="array" ref="C578:O578">_xlfn.XLOOKUP($A578,'Raw-consumers'!$A:$A,'Raw-consumers'!B:N)</f>
        <v>San Luis Potosi</v>
      </c>
      <c r="D578" s="10" t="str">
        <v>San Luis Potosi</v>
      </c>
      <c r="E578" s="10" t="str">
        <v>Mexico</v>
      </c>
      <c r="F578" s="10">
        <v>22.156247</v>
      </c>
      <c r="G578" s="10">
        <v>-100.977402</v>
      </c>
      <c r="H578" s="10" t="str">
        <v>No</v>
      </c>
      <c r="I578" s="10" t="str">
        <v>Casual Drinker</v>
      </c>
      <c r="J578" s="10" t="str">
        <v>On Foot</v>
      </c>
      <c r="K578" s="10" t="str">
        <v>Single</v>
      </c>
      <c r="L578" s="10" t="str">
        <v>Independent</v>
      </c>
      <c r="M578" s="10">
        <v>21</v>
      </c>
      <c r="N578" s="10" t="str">
        <v>Student</v>
      </c>
      <c r="O578" s="10" t="str">
        <v>Medium</v>
      </c>
      <c r="P578" s="10">
        <v>135085</v>
      </c>
      <c r="Q578" s="10" t="str">
        <f>IFERROR(_xlfn.XLOOKUP('Final Table'!$P578,'Raw-restaurant_cuisines'!A:A,'Raw-restaurant_cuisines'!B:B),"not specified")</f>
        <v>Fast Food</v>
      </c>
      <c r="R578" s="10" t="str">
        <f>_xlfn.XLOOKUP($P578,'Raw-Restauarants'!$A:$A,'Raw-Restauarants'!B:B)</f>
        <v>Tortas Locas Hipocampo</v>
      </c>
      <c r="S578" s="10" t="str">
        <f>_xlfn.XLOOKUP($P578,'Raw-Restauarants'!$A:$A,'Raw-Restauarants'!$C:$C)</f>
        <v>San Luis Potosi</v>
      </c>
      <c r="T578" s="10">
        <f>IFERROR(_xlfn.XLOOKUP(P578,'Table for cuisine count'!K:K,'Table for cuisine count'!L:L),"not specified")</f>
        <v>1</v>
      </c>
      <c r="U578" s="10" t="str" cm="1">
        <f t="array" ref="U578:Z578">_xlfn.XLOOKUP($P578,'Raw-Restauarants'!$A:$A,'Raw-Restauarants'!$I:$N)</f>
        <v>None</v>
      </c>
      <c r="V578" s="10" t="str">
        <v>No</v>
      </c>
      <c r="W578" s="10" t="str">
        <v>Medium</v>
      </c>
      <c r="X578" s="10" t="str">
        <v>No</v>
      </c>
      <c r="Y578" s="10" t="str">
        <v>Closed</v>
      </c>
      <c r="Z578" s="10" t="str">
        <v>Public</v>
      </c>
      <c r="AA578" s="10">
        <v>2</v>
      </c>
      <c r="AB578" s="10">
        <v>2</v>
      </c>
      <c r="AC578" s="10">
        <v>0</v>
      </c>
      <c r="AD578" s="10" t="str" cm="1">
        <f t="array" ref="AD578">_xlfn.IFNA(_xlfn.IFS(AND(AA578=2,AB578=2,AC578=2),W578),"not_highest_rated")</f>
        <v>not_highest_rated</v>
      </c>
      <c r="AE578" s="64">
        <f t="shared" si="11"/>
        <v>2</v>
      </c>
    </row>
    <row r="579" spans="1:31" x14ac:dyDescent="0.25">
      <c r="A579" s="63" t="s">
        <v>51</v>
      </c>
      <c r="B579" s="10">
        <f>VLOOKUP(A579,'Table for cuisine count'!$E$2:$F$139,2)</f>
        <v>14</v>
      </c>
      <c r="C579" s="10" t="str" cm="1">
        <f t="array" ref="C579:O579">_xlfn.XLOOKUP($A579,'Raw-consumers'!$A:$A,'Raw-consumers'!B:N)</f>
        <v>San Luis Potosi</v>
      </c>
      <c r="D579" s="10" t="str">
        <v>San Luis Potosi</v>
      </c>
      <c r="E579" s="10" t="str">
        <v>Mexico</v>
      </c>
      <c r="F579" s="10">
        <v>22.156247</v>
      </c>
      <c r="G579" s="10">
        <v>-100.977402</v>
      </c>
      <c r="H579" s="10" t="str">
        <v>No</v>
      </c>
      <c r="I579" s="10" t="str">
        <v>Casual Drinker</v>
      </c>
      <c r="J579" s="10" t="str">
        <v>On Foot</v>
      </c>
      <c r="K579" s="10" t="str">
        <v>Single</v>
      </c>
      <c r="L579" s="10" t="str">
        <v>Independent</v>
      </c>
      <c r="M579" s="10">
        <v>21</v>
      </c>
      <c r="N579" s="10" t="str">
        <v>Student</v>
      </c>
      <c r="O579" s="10" t="str">
        <v>Medium</v>
      </c>
      <c r="P579" s="10">
        <v>135052</v>
      </c>
      <c r="Q579" s="10" t="str">
        <f>IFERROR(_xlfn.XLOOKUP('Final Table'!$P579,'Raw-restaurant_cuisines'!A:A,'Raw-restaurant_cuisines'!B:B),"not specified")</f>
        <v>Bar</v>
      </c>
      <c r="R579" s="10" t="str">
        <f>_xlfn.XLOOKUP($P579,'Raw-Restauarants'!$A:$A,'Raw-Restauarants'!B:B)</f>
        <v>La Cantina Restaurante</v>
      </c>
      <c r="S579" s="10" t="str">
        <f>_xlfn.XLOOKUP($P579,'Raw-Restauarants'!$A:$A,'Raw-Restauarants'!$C:$C)</f>
        <v>San Luis Potosi</v>
      </c>
      <c r="T579" s="10">
        <f>IFERROR(_xlfn.XLOOKUP(P579,'Table for cuisine count'!K:K,'Table for cuisine count'!L:L),"not specified")</f>
        <v>2</v>
      </c>
      <c r="U579" s="10" t="str" cm="1">
        <f t="array" ref="U579:Z579">_xlfn.XLOOKUP($P579,'Raw-Restauarants'!$A:$A,'Raw-Restauarants'!$I:$N)</f>
        <v>Full Bar</v>
      </c>
      <c r="V579" s="10" t="str">
        <v>No</v>
      </c>
      <c r="W579" s="10" t="str">
        <v>High</v>
      </c>
      <c r="X579" s="10" t="str">
        <v>No</v>
      </c>
      <c r="Y579" s="10" t="str">
        <v>Closed</v>
      </c>
      <c r="Z579" s="10" t="str">
        <v>None</v>
      </c>
      <c r="AA579" s="10">
        <v>2</v>
      </c>
      <c r="AB579" s="10">
        <v>2</v>
      </c>
      <c r="AC579" s="10">
        <v>2</v>
      </c>
      <c r="AD579" s="10" t="str" cm="1">
        <f t="array" ref="AD579">_xlfn.IFNA(_xlfn.IFS(AND(AA579=2,AB579=2,AC579=2),W579),"not_highest_rated")</f>
        <v>High</v>
      </c>
      <c r="AE579" s="64">
        <f t="shared" si="11"/>
        <v>2</v>
      </c>
    </row>
    <row r="580" spans="1:31" x14ac:dyDescent="0.25">
      <c r="A580" s="63" t="s">
        <v>51</v>
      </c>
      <c r="B580" s="10">
        <f>VLOOKUP(A580,'Table for cuisine count'!$E$2:$F$139,2)</f>
        <v>14</v>
      </c>
      <c r="C580" s="10" t="str" cm="1">
        <f t="array" ref="C580:O580">_xlfn.XLOOKUP($A580,'Raw-consumers'!$A:$A,'Raw-consumers'!B:N)</f>
        <v>San Luis Potosi</v>
      </c>
      <c r="D580" s="10" t="str">
        <v>San Luis Potosi</v>
      </c>
      <c r="E580" s="10" t="str">
        <v>Mexico</v>
      </c>
      <c r="F580" s="10">
        <v>22.156247</v>
      </c>
      <c r="G580" s="10">
        <v>-100.977402</v>
      </c>
      <c r="H580" s="10" t="str">
        <v>No</v>
      </c>
      <c r="I580" s="10" t="str">
        <v>Casual Drinker</v>
      </c>
      <c r="J580" s="10" t="str">
        <v>On Foot</v>
      </c>
      <c r="K580" s="10" t="str">
        <v>Single</v>
      </c>
      <c r="L580" s="10" t="str">
        <v>Independent</v>
      </c>
      <c r="M580" s="10">
        <v>21</v>
      </c>
      <c r="N580" s="10" t="str">
        <v>Student</v>
      </c>
      <c r="O580" s="10" t="str">
        <v>Medium</v>
      </c>
      <c r="P580" s="10">
        <v>132862</v>
      </c>
      <c r="Q580" s="10" t="str">
        <f>IFERROR(_xlfn.XLOOKUP('Final Table'!$P580,'Raw-restaurant_cuisines'!A:A,'Raw-restaurant_cuisines'!B:B),"not specified")</f>
        <v>International</v>
      </c>
      <c r="R580" s="10" t="str">
        <f>_xlfn.XLOOKUP($P580,'Raw-Restauarants'!$A:$A,'Raw-Restauarants'!B:B)</f>
        <v>La Posada Del Virrey</v>
      </c>
      <c r="S580" s="10" t="str">
        <f>_xlfn.XLOOKUP($P580,'Raw-Restauarants'!$A:$A,'Raw-Restauarants'!$C:$C)</f>
        <v>San Luis Potosi</v>
      </c>
      <c r="T580" s="10">
        <f>IFERROR(_xlfn.XLOOKUP(P580,'Table for cuisine count'!K:K,'Table for cuisine count'!L:L),"not specified")</f>
        <v>1</v>
      </c>
      <c r="U580" s="10" t="str" cm="1">
        <f t="array" ref="U580:Z580">_xlfn.XLOOKUP($P580,'Raw-Restauarants'!$A:$A,'Raw-Restauarants'!$I:$N)</f>
        <v>Wine &amp; Beer</v>
      </c>
      <c r="V580" s="10" t="str">
        <v>No</v>
      </c>
      <c r="W580" s="10" t="str">
        <v>High</v>
      </c>
      <c r="X580" s="10" t="str">
        <v>No</v>
      </c>
      <c r="Y580" s="10" t="str">
        <v>Closed</v>
      </c>
      <c r="Z580" s="10" t="str">
        <v>Valet</v>
      </c>
      <c r="AA580" s="10">
        <v>2</v>
      </c>
      <c r="AB580" s="10">
        <v>2</v>
      </c>
      <c r="AC580" s="10">
        <v>2</v>
      </c>
      <c r="AD580" s="10" t="str" cm="1">
        <f t="array" ref="AD580">_xlfn.IFNA(_xlfn.IFS(AND(AA580=2,AB580=2,AC580=2),W580),"not_highest_rated")</f>
        <v>High</v>
      </c>
      <c r="AE580" s="64">
        <f t="shared" si="11"/>
        <v>2</v>
      </c>
    </row>
    <row r="581" spans="1:31" x14ac:dyDescent="0.25">
      <c r="A581" s="63" t="s">
        <v>51</v>
      </c>
      <c r="B581" s="10">
        <f>VLOOKUP(A581,'Table for cuisine count'!$E$2:$F$139,2)</f>
        <v>14</v>
      </c>
      <c r="C581" s="10" t="str" cm="1">
        <f t="array" ref="C581:O581">_xlfn.XLOOKUP($A581,'Raw-consumers'!$A:$A,'Raw-consumers'!B:N)</f>
        <v>San Luis Potosi</v>
      </c>
      <c r="D581" s="10" t="str">
        <v>San Luis Potosi</v>
      </c>
      <c r="E581" s="10" t="str">
        <v>Mexico</v>
      </c>
      <c r="F581" s="10">
        <v>22.156247</v>
      </c>
      <c r="G581" s="10">
        <v>-100.977402</v>
      </c>
      <c r="H581" s="10" t="str">
        <v>No</v>
      </c>
      <c r="I581" s="10" t="str">
        <v>Casual Drinker</v>
      </c>
      <c r="J581" s="10" t="str">
        <v>On Foot</v>
      </c>
      <c r="K581" s="10" t="str">
        <v>Single</v>
      </c>
      <c r="L581" s="10" t="str">
        <v>Independent</v>
      </c>
      <c r="M581" s="10">
        <v>21</v>
      </c>
      <c r="N581" s="10" t="str">
        <v>Student</v>
      </c>
      <c r="O581" s="10" t="str">
        <v>Medium</v>
      </c>
      <c r="P581" s="10">
        <v>135051</v>
      </c>
      <c r="Q581" s="10" t="str">
        <f>IFERROR(_xlfn.XLOOKUP('Final Table'!$P581,'Raw-restaurant_cuisines'!A:A,'Raw-restaurant_cuisines'!B:B),"not specified")</f>
        <v>not specified</v>
      </c>
      <c r="R581" s="10" t="str">
        <f>_xlfn.XLOOKUP($P581,'Raw-Restauarants'!$A:$A,'Raw-Restauarants'!B:B)</f>
        <v>Restaurante Versalles</v>
      </c>
      <c r="S581" s="10" t="str">
        <f>_xlfn.XLOOKUP($P581,'Raw-Restauarants'!$A:$A,'Raw-Restauarants'!$C:$C)</f>
        <v>San Luis Potosi</v>
      </c>
      <c r="T581" s="10" t="str">
        <f>IFERROR(_xlfn.XLOOKUP(P581,'Table for cuisine count'!K:K,'Table for cuisine count'!L:L),"not specified")</f>
        <v>not specified</v>
      </c>
      <c r="U581" s="10" t="str" cm="1">
        <f t="array" ref="U581:Z581">_xlfn.XLOOKUP($P581,'Raw-Restauarants'!$A:$A,'Raw-Restauarants'!$I:$N)</f>
        <v>None</v>
      </c>
      <c r="V581" s="10" t="str">
        <v>Smoking Section</v>
      </c>
      <c r="W581" s="10" t="str">
        <v>Low</v>
      </c>
      <c r="X581" s="10" t="str">
        <v>No</v>
      </c>
      <c r="Y581" s="10" t="str">
        <v>Closed</v>
      </c>
      <c r="Z581" s="10" t="str">
        <v>None</v>
      </c>
      <c r="AA581" s="10">
        <v>2</v>
      </c>
      <c r="AB581" s="10">
        <v>2</v>
      </c>
      <c r="AC581" s="10">
        <v>0</v>
      </c>
      <c r="AD581" s="10" t="str" cm="1">
        <f t="array" ref="AD581">_xlfn.IFNA(_xlfn.IFS(AND(AA581=2,AB581=2,AC581=2),W581),"not_highest_rated")</f>
        <v>not_highest_rated</v>
      </c>
      <c r="AE581" s="64">
        <f t="shared" si="11"/>
        <v>2</v>
      </c>
    </row>
    <row r="582" spans="1:31" x14ac:dyDescent="0.25">
      <c r="A582" s="63" t="s">
        <v>51</v>
      </c>
      <c r="B582" s="10">
        <f>VLOOKUP(A582,'Table for cuisine count'!$E$2:$F$139,2)</f>
        <v>14</v>
      </c>
      <c r="C582" s="10" t="str" cm="1">
        <f t="array" ref="C582:O582">_xlfn.XLOOKUP($A582,'Raw-consumers'!$A:$A,'Raw-consumers'!B:N)</f>
        <v>San Luis Potosi</v>
      </c>
      <c r="D582" s="10" t="str">
        <v>San Luis Potosi</v>
      </c>
      <c r="E582" s="10" t="str">
        <v>Mexico</v>
      </c>
      <c r="F582" s="10">
        <v>22.156247</v>
      </c>
      <c r="G582" s="10">
        <v>-100.977402</v>
      </c>
      <c r="H582" s="10" t="str">
        <v>No</v>
      </c>
      <c r="I582" s="10" t="str">
        <v>Casual Drinker</v>
      </c>
      <c r="J582" s="10" t="str">
        <v>On Foot</v>
      </c>
      <c r="K582" s="10" t="str">
        <v>Single</v>
      </c>
      <c r="L582" s="10" t="str">
        <v>Independent</v>
      </c>
      <c r="M582" s="10">
        <v>21</v>
      </c>
      <c r="N582" s="10" t="str">
        <v>Student</v>
      </c>
      <c r="O582" s="10" t="str">
        <v>Medium</v>
      </c>
      <c r="P582" s="10">
        <v>135062</v>
      </c>
      <c r="Q582" s="10" t="str">
        <f>IFERROR(_xlfn.XLOOKUP('Final Table'!$P582,'Raw-restaurant_cuisines'!A:A,'Raw-restaurant_cuisines'!B:B),"not specified")</f>
        <v>not specified</v>
      </c>
      <c r="R582" s="10" t="str">
        <f>_xlfn.XLOOKUP($P582,'Raw-Restauarants'!$A:$A,'Raw-Restauarants'!B:B)</f>
        <v>Restaurante El Cielo Potosino</v>
      </c>
      <c r="S582" s="10" t="str">
        <f>_xlfn.XLOOKUP($P582,'Raw-Restauarants'!$A:$A,'Raw-Restauarants'!$C:$C)</f>
        <v>San Luis Potosi</v>
      </c>
      <c r="T582" s="10" t="str">
        <f>IFERROR(_xlfn.XLOOKUP(P582,'Table for cuisine count'!K:K,'Table for cuisine count'!L:L),"not specified")</f>
        <v>not specified</v>
      </c>
      <c r="U582" s="10" t="str" cm="1">
        <f t="array" ref="U582:Z582">_xlfn.XLOOKUP($P582,'Raw-Restauarants'!$A:$A,'Raw-Restauarants'!$I:$N)</f>
        <v>None</v>
      </c>
      <c r="V582" s="10" t="str">
        <v>No</v>
      </c>
      <c r="W582" s="10" t="str">
        <v>Medium</v>
      </c>
      <c r="X582" s="10" t="str">
        <v>No</v>
      </c>
      <c r="Y582" s="10" t="str">
        <v>Closed</v>
      </c>
      <c r="Z582" s="10" t="str">
        <v>Yes</v>
      </c>
      <c r="AA582" s="10">
        <v>2</v>
      </c>
      <c r="AB582" s="10">
        <v>2</v>
      </c>
      <c r="AC582" s="10">
        <v>2</v>
      </c>
      <c r="AD582" s="10" t="str" cm="1">
        <f t="array" ref="AD582">_xlfn.IFNA(_xlfn.IFS(AND(AA582=2,AB582=2,AC582=2),W582),"not_highest_rated")</f>
        <v>Medium</v>
      </c>
      <c r="AE582" s="64">
        <f t="shared" ref="AE582:AE645" si="12">IF(AND(N582="Student",O582="Low"),1,IF(AND(N582="Student",O582="Medium"),2,IF(AND(N582="Student",O582="High"),3,IF(AND(N582="Unemployed",O582="Low"),4,IF(AND(N582="Unemployed",O582="Medium"),5,IF(AND(N582="Unemployed",O582="High"),6,IF(AND(N582="Employed",O582="Low"),7,IF(AND(N582="Employed",O582="Medium"),8,IF(AND(N582="Employed",O582="High"),9,"others")))))))))</f>
        <v>2</v>
      </c>
    </row>
    <row r="583" spans="1:31" x14ac:dyDescent="0.25">
      <c r="A583" s="63" t="s">
        <v>85</v>
      </c>
      <c r="B583" s="10">
        <f>VLOOKUP(A583,'Table for cuisine count'!$E$2:$F$139,2)</f>
        <v>1</v>
      </c>
      <c r="C583" s="10" t="str" cm="1">
        <f t="array" ref="C583:O583">_xlfn.XLOOKUP($A583,'Raw-consumers'!$A:$A,'Raw-consumers'!B:N)</f>
        <v>San Luis Potosi</v>
      </c>
      <c r="D583" s="10" t="str">
        <v>San Luis Potosi</v>
      </c>
      <c r="E583" s="10" t="str">
        <v>Mexico</v>
      </c>
      <c r="F583" s="10">
        <v>22.142429</v>
      </c>
      <c r="G583" s="10">
        <v>-100.949147</v>
      </c>
      <c r="H583" s="10" t="str">
        <v>No</v>
      </c>
      <c r="I583" s="10" t="str">
        <v>Abstemious</v>
      </c>
      <c r="J583" s="10" t="str">
        <v>Public</v>
      </c>
      <c r="K583" s="10" t="str">
        <v>Single</v>
      </c>
      <c r="L583" s="10" t="str">
        <v>Independent</v>
      </c>
      <c r="M583" s="10">
        <v>20</v>
      </c>
      <c r="N583" s="10" t="str">
        <v>Student</v>
      </c>
      <c r="O583" s="10" t="str">
        <v>Medium</v>
      </c>
      <c r="P583" s="10">
        <v>132875</v>
      </c>
      <c r="Q583" s="10" t="str">
        <f>IFERROR(_xlfn.XLOOKUP('Final Table'!$P583,'Raw-restaurant_cuisines'!A:A,'Raw-restaurant_cuisines'!B:B),"not specified")</f>
        <v>Japanese</v>
      </c>
      <c r="R583" s="10" t="str">
        <f>_xlfn.XLOOKUP($P583,'Raw-Restauarants'!$A:$A,'Raw-Restauarants'!B:B)</f>
        <v>Shi Ro Ie</v>
      </c>
      <c r="S583" s="10" t="str">
        <f>_xlfn.XLOOKUP($P583,'Raw-Restauarants'!$A:$A,'Raw-Restauarants'!$C:$C)</f>
        <v>San Luis Potosi</v>
      </c>
      <c r="T583" s="10">
        <f>IFERROR(_xlfn.XLOOKUP(P583,'Table for cuisine count'!K:K,'Table for cuisine count'!L:L),"not specified")</f>
        <v>1</v>
      </c>
      <c r="U583" s="10" t="str" cm="1">
        <f t="array" ref="U583:Z583">_xlfn.XLOOKUP($P583,'Raw-Restauarants'!$A:$A,'Raw-Restauarants'!$I:$N)</f>
        <v>Wine &amp; Beer</v>
      </c>
      <c r="V583" s="10" t="str">
        <v>Smoking Section</v>
      </c>
      <c r="W583" s="10" t="str">
        <v>High</v>
      </c>
      <c r="X583" s="10" t="str">
        <v>Yes</v>
      </c>
      <c r="Y583" s="10" t="str">
        <v>Open</v>
      </c>
      <c r="Z583" s="10" t="str">
        <v>Valet</v>
      </c>
      <c r="AA583" s="10">
        <v>0</v>
      </c>
      <c r="AB583" s="10">
        <v>0</v>
      </c>
      <c r="AC583" s="10">
        <v>0</v>
      </c>
      <c r="AD583" s="10" t="str" cm="1">
        <f t="array" ref="AD583">_xlfn.IFNA(_xlfn.IFS(AND(AA583=2,AB583=2,AC583=2),W583),"not_highest_rated")</f>
        <v>not_highest_rated</v>
      </c>
      <c r="AE583" s="64">
        <f t="shared" si="12"/>
        <v>2</v>
      </c>
    </row>
    <row r="584" spans="1:31" x14ac:dyDescent="0.25">
      <c r="A584" s="63" t="s">
        <v>85</v>
      </c>
      <c r="B584" s="10">
        <f>VLOOKUP(A584,'Table for cuisine count'!$E$2:$F$139,2)</f>
        <v>1</v>
      </c>
      <c r="C584" s="10" t="str" cm="1">
        <f t="array" ref="C584:O584">_xlfn.XLOOKUP($A584,'Raw-consumers'!$A:$A,'Raw-consumers'!B:N)</f>
        <v>San Luis Potosi</v>
      </c>
      <c r="D584" s="10" t="str">
        <v>San Luis Potosi</v>
      </c>
      <c r="E584" s="10" t="str">
        <v>Mexico</v>
      </c>
      <c r="F584" s="10">
        <v>22.142429</v>
      </c>
      <c r="G584" s="10">
        <v>-100.949147</v>
      </c>
      <c r="H584" s="10" t="str">
        <v>No</v>
      </c>
      <c r="I584" s="10" t="str">
        <v>Abstemious</v>
      </c>
      <c r="J584" s="10" t="str">
        <v>Public</v>
      </c>
      <c r="K584" s="10" t="str">
        <v>Single</v>
      </c>
      <c r="L584" s="10" t="str">
        <v>Independent</v>
      </c>
      <c r="M584" s="10">
        <v>20</v>
      </c>
      <c r="N584" s="10" t="str">
        <v>Student</v>
      </c>
      <c r="O584" s="10" t="str">
        <v>Medium</v>
      </c>
      <c r="P584" s="10">
        <v>132877</v>
      </c>
      <c r="Q584" s="10" t="str">
        <f>IFERROR(_xlfn.XLOOKUP('Final Table'!$P584,'Raw-restaurant_cuisines'!A:A,'Raw-restaurant_cuisines'!B:B),"not specified")</f>
        <v>not specified</v>
      </c>
      <c r="R584" s="10" t="str">
        <f>_xlfn.XLOOKUP($P584,'Raw-Restauarants'!$A:$A,'Raw-Restauarants'!B:B)</f>
        <v>Sirloin Stockade</v>
      </c>
      <c r="S584" s="10" t="str">
        <f>_xlfn.XLOOKUP($P584,'Raw-Restauarants'!$A:$A,'Raw-Restauarants'!$C:$C)</f>
        <v>San Luis Potosi</v>
      </c>
      <c r="T584" s="10" t="str">
        <f>IFERROR(_xlfn.XLOOKUP(P584,'Table for cuisine count'!K:K,'Table for cuisine count'!L:L),"not specified")</f>
        <v>not specified</v>
      </c>
      <c r="U584" s="10" t="str" cm="1">
        <f t="array" ref="U584:Z584">_xlfn.XLOOKUP($P584,'Raw-Restauarants'!$A:$A,'Raw-Restauarants'!$I:$N)</f>
        <v>None</v>
      </c>
      <c r="V584" s="10" t="str">
        <v>No</v>
      </c>
      <c r="W584" s="10" t="str">
        <v>Low</v>
      </c>
      <c r="X584" s="10" t="str">
        <v>No</v>
      </c>
      <c r="Y584" s="10" t="str">
        <v>Closed</v>
      </c>
      <c r="Z584" s="10" t="str">
        <v>None</v>
      </c>
      <c r="AA584" s="10">
        <v>0</v>
      </c>
      <c r="AB584" s="10">
        <v>0</v>
      </c>
      <c r="AC584" s="10">
        <v>0</v>
      </c>
      <c r="AD584" s="10" t="str" cm="1">
        <f t="array" ref="AD584">_xlfn.IFNA(_xlfn.IFS(AND(AA584=2,AB584=2,AC584=2),W584),"not_highest_rated")</f>
        <v>not_highest_rated</v>
      </c>
      <c r="AE584" s="64">
        <f t="shared" si="12"/>
        <v>2</v>
      </c>
    </row>
    <row r="585" spans="1:31" x14ac:dyDescent="0.25">
      <c r="A585" s="63" t="s">
        <v>85</v>
      </c>
      <c r="B585" s="10">
        <f>VLOOKUP(A585,'Table for cuisine count'!$E$2:$F$139,2)</f>
        <v>1</v>
      </c>
      <c r="C585" s="10" t="str" cm="1">
        <f t="array" ref="C585:O585">_xlfn.XLOOKUP($A585,'Raw-consumers'!$A:$A,'Raw-consumers'!B:N)</f>
        <v>San Luis Potosi</v>
      </c>
      <c r="D585" s="10" t="str">
        <v>San Luis Potosi</v>
      </c>
      <c r="E585" s="10" t="str">
        <v>Mexico</v>
      </c>
      <c r="F585" s="10">
        <v>22.142429</v>
      </c>
      <c r="G585" s="10">
        <v>-100.949147</v>
      </c>
      <c r="H585" s="10" t="str">
        <v>No</v>
      </c>
      <c r="I585" s="10" t="str">
        <v>Abstemious</v>
      </c>
      <c r="J585" s="10" t="str">
        <v>Public</v>
      </c>
      <c r="K585" s="10" t="str">
        <v>Single</v>
      </c>
      <c r="L585" s="10" t="str">
        <v>Independent</v>
      </c>
      <c r="M585" s="10">
        <v>20</v>
      </c>
      <c r="N585" s="10" t="str">
        <v>Student</v>
      </c>
      <c r="O585" s="10" t="str">
        <v>Medium</v>
      </c>
      <c r="P585" s="10">
        <v>132884</v>
      </c>
      <c r="Q585" s="10" t="str">
        <f>IFERROR(_xlfn.XLOOKUP('Final Table'!$P585,'Raw-restaurant_cuisines'!A:A,'Raw-restaurant_cuisines'!B:B),"not specified")</f>
        <v>not specified</v>
      </c>
      <c r="R585" s="10" t="str">
        <f>_xlfn.XLOOKUP($P585,'Raw-Restauarants'!$A:$A,'Raw-Restauarants'!B:B)</f>
        <v>Dairy Queen</v>
      </c>
      <c r="S585" s="10" t="str">
        <f>_xlfn.XLOOKUP($P585,'Raw-Restauarants'!$A:$A,'Raw-Restauarants'!$C:$C)</f>
        <v>San Luis Potosi</v>
      </c>
      <c r="T585" s="10" t="str">
        <f>IFERROR(_xlfn.XLOOKUP(P585,'Table for cuisine count'!K:K,'Table for cuisine count'!L:L),"not specified")</f>
        <v>not specified</v>
      </c>
      <c r="U585" s="10" t="str" cm="1">
        <f t="array" ref="U585:Z585">_xlfn.XLOOKUP($P585,'Raw-Restauarants'!$A:$A,'Raw-Restauarants'!$I:$N)</f>
        <v>None</v>
      </c>
      <c r="V585" s="10" t="str">
        <v>No</v>
      </c>
      <c r="W585" s="10" t="str">
        <v>Low</v>
      </c>
      <c r="X585" s="10" t="str">
        <v>No</v>
      </c>
      <c r="Y585" s="10" t="str">
        <v>Closed</v>
      </c>
      <c r="Z585" s="10" t="str">
        <v>None</v>
      </c>
      <c r="AA585" s="10">
        <v>0</v>
      </c>
      <c r="AB585" s="10">
        <v>0</v>
      </c>
      <c r="AC585" s="10">
        <v>0</v>
      </c>
      <c r="AD585" s="10" t="str" cm="1">
        <f t="array" ref="AD585">_xlfn.IFNA(_xlfn.IFS(AND(AA585=2,AB585=2,AC585=2),W585),"not_highest_rated")</f>
        <v>not_highest_rated</v>
      </c>
      <c r="AE585" s="64">
        <f t="shared" si="12"/>
        <v>2</v>
      </c>
    </row>
    <row r="586" spans="1:31" x14ac:dyDescent="0.25">
      <c r="A586" s="63" t="s">
        <v>134</v>
      </c>
      <c r="B586" s="10">
        <f>VLOOKUP(A586,'Table for cuisine count'!$E$2:$F$139,2)</f>
        <v>1</v>
      </c>
      <c r="C586" s="10" t="str" cm="1">
        <f t="array" ref="C586:O586">_xlfn.XLOOKUP($A586,'Raw-consumers'!$A:$A,'Raw-consumers'!B:N)</f>
        <v>San Luis Potosi</v>
      </c>
      <c r="D586" s="10" t="str">
        <v>San Luis Potosi</v>
      </c>
      <c r="E586" s="10" t="str">
        <v>Mexico</v>
      </c>
      <c r="F586" s="10">
        <v>22.179864999999999</v>
      </c>
      <c r="G586" s="10">
        <v>-101.018547</v>
      </c>
      <c r="H586" s="10" t="str">
        <v>No</v>
      </c>
      <c r="I586" s="10" t="str">
        <v>Abstemious</v>
      </c>
      <c r="J586" s="10" t="str">
        <v>Public</v>
      </c>
      <c r="K586" s="10" t="str">
        <v>Married</v>
      </c>
      <c r="L586" s="10" t="str">
        <v>Independent</v>
      </c>
      <c r="M586" s="10">
        <v>26</v>
      </c>
      <c r="N586" s="10" t="str">
        <v>Student</v>
      </c>
      <c r="O586" s="10" t="str">
        <v>Medium</v>
      </c>
      <c r="P586" s="10">
        <v>132872</v>
      </c>
      <c r="Q586" s="10" t="str">
        <f>IFERROR(_xlfn.XLOOKUP('Final Table'!$P586,'Raw-restaurant_cuisines'!A:A,'Raw-restaurant_cuisines'!B:B),"not specified")</f>
        <v>American</v>
      </c>
      <c r="R586" s="10" t="str">
        <f>_xlfn.XLOOKUP($P586,'Raw-Restauarants'!$A:$A,'Raw-Restauarants'!B:B)</f>
        <v>Pizzeria Julios</v>
      </c>
      <c r="S586" s="10" t="str">
        <f>_xlfn.XLOOKUP($P586,'Raw-Restauarants'!$A:$A,'Raw-Restauarants'!$C:$C)</f>
        <v>San Luis Potosi</v>
      </c>
      <c r="T586" s="10">
        <f>IFERROR(_xlfn.XLOOKUP(P586,'Table for cuisine count'!K:K,'Table for cuisine count'!L:L),"not specified")</f>
        <v>1</v>
      </c>
      <c r="U586" s="10" t="str" cm="1">
        <f t="array" ref="U586:Z586">_xlfn.XLOOKUP($P586,'Raw-Restauarants'!$A:$A,'Raw-Restauarants'!$I:$N)</f>
        <v>None</v>
      </c>
      <c r="V586" s="10" t="str">
        <v>No</v>
      </c>
      <c r="W586" s="10" t="str">
        <v>Medium</v>
      </c>
      <c r="X586" s="10" t="str">
        <v>No</v>
      </c>
      <c r="Y586" s="10" t="str">
        <v>Closed</v>
      </c>
      <c r="Z586" s="10" t="str">
        <v>Public</v>
      </c>
      <c r="AA586" s="10">
        <v>1</v>
      </c>
      <c r="AB586" s="10">
        <v>2</v>
      </c>
      <c r="AC586" s="10">
        <v>2</v>
      </c>
      <c r="AD586" s="10" t="str" cm="1">
        <f t="array" ref="AD586">_xlfn.IFNA(_xlfn.IFS(AND(AA586=2,AB586=2,AC586=2),W586),"not_highest_rated")</f>
        <v>not_highest_rated</v>
      </c>
      <c r="AE586" s="64">
        <f t="shared" si="12"/>
        <v>2</v>
      </c>
    </row>
    <row r="587" spans="1:31" x14ac:dyDescent="0.25">
      <c r="A587" s="63" t="s">
        <v>134</v>
      </c>
      <c r="B587" s="10">
        <f>VLOOKUP(A587,'Table for cuisine count'!$E$2:$F$139,2)</f>
        <v>1</v>
      </c>
      <c r="C587" s="10" t="str" cm="1">
        <f t="array" ref="C587:O587">_xlfn.XLOOKUP($A587,'Raw-consumers'!$A:$A,'Raw-consumers'!B:N)</f>
        <v>San Luis Potosi</v>
      </c>
      <c r="D587" s="10" t="str">
        <v>San Luis Potosi</v>
      </c>
      <c r="E587" s="10" t="str">
        <v>Mexico</v>
      </c>
      <c r="F587" s="10">
        <v>22.179864999999999</v>
      </c>
      <c r="G587" s="10">
        <v>-101.018547</v>
      </c>
      <c r="H587" s="10" t="str">
        <v>No</v>
      </c>
      <c r="I587" s="10" t="str">
        <v>Abstemious</v>
      </c>
      <c r="J587" s="10" t="str">
        <v>Public</v>
      </c>
      <c r="K587" s="10" t="str">
        <v>Married</v>
      </c>
      <c r="L587" s="10" t="str">
        <v>Independent</v>
      </c>
      <c r="M587" s="10">
        <v>26</v>
      </c>
      <c r="N587" s="10" t="str">
        <v>Student</v>
      </c>
      <c r="O587" s="10" t="str">
        <v>Medium</v>
      </c>
      <c r="P587" s="10">
        <v>135034</v>
      </c>
      <c r="Q587" s="10" t="str">
        <f>IFERROR(_xlfn.XLOOKUP('Final Table'!$P587,'Raw-restaurant_cuisines'!A:A,'Raw-restaurant_cuisines'!B:B),"not specified")</f>
        <v>Japanese</v>
      </c>
      <c r="R587" s="10" t="str">
        <f>_xlfn.XLOOKUP($P587,'Raw-Restauarants'!$A:$A,'Raw-Restauarants'!B:B)</f>
        <v>Michiko Restaurant Japones</v>
      </c>
      <c r="S587" s="10" t="str">
        <f>_xlfn.XLOOKUP($P587,'Raw-Restauarants'!$A:$A,'Raw-Restauarants'!$C:$C)</f>
        <v>San Luis Potosi</v>
      </c>
      <c r="T587" s="10">
        <f>IFERROR(_xlfn.XLOOKUP(P587,'Table for cuisine count'!K:K,'Table for cuisine count'!L:L),"not specified")</f>
        <v>1</v>
      </c>
      <c r="U587" s="10" t="str" cm="1">
        <f t="array" ref="U587:Z587">_xlfn.XLOOKUP($P587,'Raw-Restauarants'!$A:$A,'Raw-Restauarants'!$I:$N)</f>
        <v>None</v>
      </c>
      <c r="V587" s="10" t="str">
        <v>No</v>
      </c>
      <c r="W587" s="10" t="str">
        <v>Medium</v>
      </c>
      <c r="X587" s="10" t="str">
        <v>No</v>
      </c>
      <c r="Y587" s="10" t="str">
        <v>Closed</v>
      </c>
      <c r="Z587" s="10" t="str">
        <v>None</v>
      </c>
      <c r="AA587" s="10">
        <v>2</v>
      </c>
      <c r="AB587" s="10">
        <v>2</v>
      </c>
      <c r="AC587" s="10">
        <v>2</v>
      </c>
      <c r="AD587" s="10" t="str" cm="1">
        <f t="array" ref="AD587">_xlfn.IFNA(_xlfn.IFS(AND(AA587=2,AB587=2,AC587=2),W587),"not_highest_rated")</f>
        <v>Medium</v>
      </c>
      <c r="AE587" s="64">
        <f t="shared" si="12"/>
        <v>2</v>
      </c>
    </row>
    <row r="588" spans="1:31" x14ac:dyDescent="0.25">
      <c r="A588" s="63" t="s">
        <v>134</v>
      </c>
      <c r="B588" s="10">
        <f>VLOOKUP(A588,'Table for cuisine count'!$E$2:$F$139,2)</f>
        <v>1</v>
      </c>
      <c r="C588" s="10" t="str" cm="1">
        <f t="array" ref="C588:O588">_xlfn.XLOOKUP($A588,'Raw-consumers'!$A:$A,'Raw-consumers'!B:N)</f>
        <v>San Luis Potosi</v>
      </c>
      <c r="D588" s="10" t="str">
        <v>San Luis Potosi</v>
      </c>
      <c r="E588" s="10" t="str">
        <v>Mexico</v>
      </c>
      <c r="F588" s="10">
        <v>22.179864999999999</v>
      </c>
      <c r="G588" s="10">
        <v>-101.018547</v>
      </c>
      <c r="H588" s="10" t="str">
        <v>No</v>
      </c>
      <c r="I588" s="10" t="str">
        <v>Abstemious</v>
      </c>
      <c r="J588" s="10" t="str">
        <v>Public</v>
      </c>
      <c r="K588" s="10" t="str">
        <v>Married</v>
      </c>
      <c r="L588" s="10" t="str">
        <v>Independent</v>
      </c>
      <c r="M588" s="10">
        <v>26</v>
      </c>
      <c r="N588" s="10" t="str">
        <v>Student</v>
      </c>
      <c r="O588" s="10" t="str">
        <v>Medium</v>
      </c>
      <c r="P588" s="10">
        <v>135058</v>
      </c>
      <c r="Q588" s="10" t="str">
        <f>IFERROR(_xlfn.XLOOKUP('Final Table'!$P588,'Raw-restaurant_cuisines'!A:A,'Raw-restaurant_cuisines'!B:B),"not specified")</f>
        <v>Pizzeria</v>
      </c>
      <c r="R588" s="10" t="str">
        <f>_xlfn.XLOOKUP($P588,'Raw-Restauarants'!$A:$A,'Raw-Restauarants'!B:B)</f>
        <v>Restaurante Tiberius</v>
      </c>
      <c r="S588" s="10" t="str">
        <f>_xlfn.XLOOKUP($P588,'Raw-Restauarants'!$A:$A,'Raw-Restauarants'!$C:$C)</f>
        <v>San Luis Potosi</v>
      </c>
      <c r="T588" s="10">
        <f>IFERROR(_xlfn.XLOOKUP(P588,'Table for cuisine count'!K:K,'Table for cuisine count'!L:L),"not specified")</f>
        <v>1</v>
      </c>
      <c r="U588" s="10" t="str" cm="1">
        <f t="array" ref="U588:Z588">_xlfn.XLOOKUP($P588,'Raw-Restauarants'!$A:$A,'Raw-Restauarants'!$I:$N)</f>
        <v>None</v>
      </c>
      <c r="V588" s="10" t="str">
        <v>No</v>
      </c>
      <c r="W588" s="10" t="str">
        <v>Medium</v>
      </c>
      <c r="X588" s="10" t="str">
        <v>Yes</v>
      </c>
      <c r="Y588" s="10" t="str">
        <v>Closed</v>
      </c>
      <c r="Z588" s="10" t="str">
        <v>Public</v>
      </c>
      <c r="AA588" s="10">
        <v>1</v>
      </c>
      <c r="AB588" s="10">
        <v>2</v>
      </c>
      <c r="AC588" s="10">
        <v>2</v>
      </c>
      <c r="AD588" s="10" t="str" cm="1">
        <f t="array" ref="AD588">_xlfn.IFNA(_xlfn.IFS(AND(AA588=2,AB588=2,AC588=2),W588),"not_highest_rated")</f>
        <v>not_highest_rated</v>
      </c>
      <c r="AE588" s="64">
        <f t="shared" si="12"/>
        <v>2</v>
      </c>
    </row>
    <row r="589" spans="1:31" x14ac:dyDescent="0.25">
      <c r="A589" s="63" t="s">
        <v>71</v>
      </c>
      <c r="B589" s="10">
        <f>VLOOKUP(A589,'Table for cuisine count'!$E$2:$F$139,2)</f>
        <v>1</v>
      </c>
      <c r="C589" s="10" t="str" cm="1">
        <f t="array" ref="C589:O589">_xlfn.XLOOKUP($A589,'Raw-consumers'!$A:$A,'Raw-consumers'!B:N)</f>
        <v>San Luis Potosi</v>
      </c>
      <c r="D589" s="10" t="str">
        <v>San Luis Potosi</v>
      </c>
      <c r="E589" s="10" t="str">
        <v>Mexico</v>
      </c>
      <c r="F589" s="10">
        <v>22.137177999999999</v>
      </c>
      <c r="G589" s="10">
        <v>-101.013169</v>
      </c>
      <c r="H589" s="10" t="str">
        <v>No</v>
      </c>
      <c r="I589" s="10" t="str">
        <v>Casual Drinker</v>
      </c>
      <c r="J589" s="10" t="str">
        <v>Public</v>
      </c>
      <c r="K589" s="10" t="str">
        <v>Single</v>
      </c>
      <c r="L589" s="10" t="str">
        <v>Independent</v>
      </c>
      <c r="M589" s="10">
        <v>22</v>
      </c>
      <c r="N589" s="10" t="str">
        <v>Student</v>
      </c>
      <c r="O589" s="10" t="str">
        <v>Medium</v>
      </c>
      <c r="P589" s="10">
        <v>135086</v>
      </c>
      <c r="Q589" s="10" t="str">
        <f>IFERROR(_xlfn.XLOOKUP('Final Table'!$P589,'Raw-restaurant_cuisines'!A:A,'Raw-restaurant_cuisines'!B:B),"not specified")</f>
        <v>Burgers</v>
      </c>
      <c r="R589" s="10" t="str">
        <f>_xlfn.XLOOKUP($P589,'Raw-Restauarants'!$A:$A,'Raw-Restauarants'!B:B)</f>
        <v>McDonalds Parque Tangamanga</v>
      </c>
      <c r="S589" s="10" t="str">
        <f>_xlfn.XLOOKUP($P589,'Raw-Restauarants'!$A:$A,'Raw-Restauarants'!$C:$C)</f>
        <v>San Luis Potosi</v>
      </c>
      <c r="T589" s="10">
        <f>IFERROR(_xlfn.XLOOKUP(P589,'Table for cuisine count'!K:K,'Table for cuisine count'!L:L),"not specified")</f>
        <v>2</v>
      </c>
      <c r="U589" s="10" t="str" cm="1">
        <f t="array" ref="U589:Z589">_xlfn.XLOOKUP($P589,'Raw-Restauarants'!$A:$A,'Raw-Restauarants'!$I:$N)</f>
        <v>None</v>
      </c>
      <c r="V589" s="10" t="str">
        <v>No</v>
      </c>
      <c r="W589" s="10" t="str">
        <v>Medium</v>
      </c>
      <c r="X589" s="10" t="str">
        <v>Yes</v>
      </c>
      <c r="Y589" s="10" t="str">
        <v>Closed</v>
      </c>
      <c r="Z589" s="10" t="str">
        <v>Yes</v>
      </c>
      <c r="AA589" s="10">
        <v>1</v>
      </c>
      <c r="AB589" s="10">
        <v>1</v>
      </c>
      <c r="AC589" s="10">
        <v>1</v>
      </c>
      <c r="AD589" s="10" t="str" cm="1">
        <f t="array" ref="AD589">_xlfn.IFNA(_xlfn.IFS(AND(AA589=2,AB589=2,AC589=2),W589),"not_highest_rated")</f>
        <v>not_highest_rated</v>
      </c>
      <c r="AE589" s="64">
        <f t="shared" si="12"/>
        <v>2</v>
      </c>
    </row>
    <row r="590" spans="1:31" x14ac:dyDescent="0.25">
      <c r="A590" s="63" t="s">
        <v>134</v>
      </c>
      <c r="B590" s="10">
        <f>VLOOKUP(A590,'Table for cuisine count'!$E$2:$F$139,2)</f>
        <v>1</v>
      </c>
      <c r="C590" s="10" t="str" cm="1">
        <f t="array" ref="C590:O590">_xlfn.XLOOKUP($A590,'Raw-consumers'!$A:$A,'Raw-consumers'!B:N)</f>
        <v>San Luis Potosi</v>
      </c>
      <c r="D590" s="10" t="str">
        <v>San Luis Potosi</v>
      </c>
      <c r="E590" s="10" t="str">
        <v>Mexico</v>
      </c>
      <c r="F590" s="10">
        <v>22.179864999999999</v>
      </c>
      <c r="G590" s="10">
        <v>-101.018547</v>
      </c>
      <c r="H590" s="10" t="str">
        <v>No</v>
      </c>
      <c r="I590" s="10" t="str">
        <v>Abstemious</v>
      </c>
      <c r="J590" s="10" t="str">
        <v>Public</v>
      </c>
      <c r="K590" s="10" t="str">
        <v>Married</v>
      </c>
      <c r="L590" s="10" t="str">
        <v>Independent</v>
      </c>
      <c r="M590" s="10">
        <v>26</v>
      </c>
      <c r="N590" s="10" t="str">
        <v>Student</v>
      </c>
      <c r="O590" s="10" t="str">
        <v>Medium</v>
      </c>
      <c r="P590" s="10">
        <v>132861</v>
      </c>
      <c r="Q590" s="10" t="str">
        <f>IFERROR(_xlfn.XLOOKUP('Final Table'!$P590,'Raw-restaurant_cuisines'!A:A,'Raw-restaurant_cuisines'!B:B),"not specified")</f>
        <v>Burgers</v>
      </c>
      <c r="R590" s="10" t="str">
        <f>_xlfn.XLOOKUP($P590,'Raw-Restauarants'!$A:$A,'Raw-Restauarants'!B:B)</f>
        <v>Carl's Jr</v>
      </c>
      <c r="S590" s="10" t="str">
        <f>_xlfn.XLOOKUP($P590,'Raw-Restauarants'!$A:$A,'Raw-Restauarants'!$C:$C)</f>
        <v>San Luis Potosi</v>
      </c>
      <c r="T590" s="10">
        <f>IFERROR(_xlfn.XLOOKUP(P590,'Table for cuisine count'!K:K,'Table for cuisine count'!L:L),"not specified")</f>
        <v>1</v>
      </c>
      <c r="U590" s="10" t="str" cm="1">
        <f t="array" ref="U590:Z590">_xlfn.XLOOKUP($P590,'Raw-Restauarants'!$A:$A,'Raw-Restauarants'!$I:$N)</f>
        <v>None</v>
      </c>
      <c r="V590" s="10" t="str">
        <v>No</v>
      </c>
      <c r="W590" s="10" t="str">
        <v>Medium</v>
      </c>
      <c r="X590" s="10" t="str">
        <v>Yes</v>
      </c>
      <c r="Y590" s="10" t="str">
        <v>Closed</v>
      </c>
      <c r="Z590" s="10" t="str">
        <v>Yes</v>
      </c>
      <c r="AA590" s="10">
        <v>1</v>
      </c>
      <c r="AB590" s="10">
        <v>1</v>
      </c>
      <c r="AC590" s="10">
        <v>1</v>
      </c>
      <c r="AD590" s="10" t="str" cm="1">
        <f t="array" ref="AD590">_xlfn.IFNA(_xlfn.IFS(AND(AA590=2,AB590=2,AC590=2),W590),"not_highest_rated")</f>
        <v>not_highest_rated</v>
      </c>
      <c r="AE590" s="64">
        <f t="shared" si="12"/>
        <v>2</v>
      </c>
    </row>
    <row r="591" spans="1:31" x14ac:dyDescent="0.25">
      <c r="A591" s="63" t="s">
        <v>71</v>
      </c>
      <c r="B591" s="10">
        <f>VLOOKUP(A591,'Table for cuisine count'!$E$2:$F$139,2)</f>
        <v>1</v>
      </c>
      <c r="C591" s="10" t="str" cm="1">
        <f t="array" ref="C591:O591">_xlfn.XLOOKUP($A591,'Raw-consumers'!$A:$A,'Raw-consumers'!B:N)</f>
        <v>San Luis Potosi</v>
      </c>
      <c r="D591" s="10" t="str">
        <v>San Luis Potosi</v>
      </c>
      <c r="E591" s="10" t="str">
        <v>Mexico</v>
      </c>
      <c r="F591" s="10">
        <v>22.137177999999999</v>
      </c>
      <c r="G591" s="10">
        <v>-101.013169</v>
      </c>
      <c r="H591" s="10" t="str">
        <v>No</v>
      </c>
      <c r="I591" s="10" t="str">
        <v>Casual Drinker</v>
      </c>
      <c r="J591" s="10" t="str">
        <v>Public</v>
      </c>
      <c r="K591" s="10" t="str">
        <v>Single</v>
      </c>
      <c r="L591" s="10" t="str">
        <v>Independent</v>
      </c>
      <c r="M591" s="10">
        <v>22</v>
      </c>
      <c r="N591" s="10" t="str">
        <v>Student</v>
      </c>
      <c r="O591" s="10" t="str">
        <v>Medium</v>
      </c>
      <c r="P591" s="10">
        <v>135049</v>
      </c>
      <c r="Q591" s="10" t="str">
        <f>IFERROR(_xlfn.XLOOKUP('Final Table'!$P591,'Raw-restaurant_cuisines'!A:A,'Raw-restaurant_cuisines'!B:B),"not specified")</f>
        <v>Seafood</v>
      </c>
      <c r="R591" s="10" t="str">
        <f>_xlfn.XLOOKUP($P591,'Raw-Restauarants'!$A:$A,'Raw-Restauarants'!B:B)</f>
        <v>Restaurante De Mariscos La Langosta</v>
      </c>
      <c r="S591" s="10" t="str">
        <f>_xlfn.XLOOKUP($P591,'Raw-Restauarants'!$A:$A,'Raw-Restauarants'!$C:$C)</f>
        <v>San Luis Potosi</v>
      </c>
      <c r="T591" s="10">
        <f>IFERROR(_xlfn.XLOOKUP(P591,'Table for cuisine count'!K:K,'Table for cuisine count'!L:L),"not specified")</f>
        <v>1</v>
      </c>
      <c r="U591" s="10" t="str" cm="1">
        <f t="array" ref="U591:Z591">_xlfn.XLOOKUP($P591,'Raw-Restauarants'!$A:$A,'Raw-Restauarants'!$I:$N)</f>
        <v>None</v>
      </c>
      <c r="V591" s="10" t="str">
        <v>No</v>
      </c>
      <c r="W591" s="10" t="str">
        <v>Medium</v>
      </c>
      <c r="X591" s="10" t="str">
        <v>No</v>
      </c>
      <c r="Y591" s="10" t="str">
        <v>Closed</v>
      </c>
      <c r="Z591" s="10" t="str">
        <v>None</v>
      </c>
      <c r="AA591" s="10">
        <v>0</v>
      </c>
      <c r="AB591" s="10">
        <v>0</v>
      </c>
      <c r="AC591" s="10">
        <v>0</v>
      </c>
      <c r="AD591" s="10" t="str" cm="1">
        <f t="array" ref="AD591">_xlfn.IFNA(_xlfn.IFS(AND(AA591=2,AB591=2,AC591=2),W591),"not_highest_rated")</f>
        <v>not_highest_rated</v>
      </c>
      <c r="AE591" s="64">
        <f t="shared" si="12"/>
        <v>2</v>
      </c>
    </row>
    <row r="592" spans="1:31" x14ac:dyDescent="0.25">
      <c r="A592" s="63" t="s">
        <v>71</v>
      </c>
      <c r="B592" s="10">
        <f>VLOOKUP(A592,'Table for cuisine count'!$E$2:$F$139,2)</f>
        <v>1</v>
      </c>
      <c r="C592" s="10" t="str" cm="1">
        <f t="array" ref="C592:O592">_xlfn.XLOOKUP($A592,'Raw-consumers'!$A:$A,'Raw-consumers'!B:N)</f>
        <v>San Luis Potosi</v>
      </c>
      <c r="D592" s="10" t="str">
        <v>San Luis Potosi</v>
      </c>
      <c r="E592" s="10" t="str">
        <v>Mexico</v>
      </c>
      <c r="F592" s="10">
        <v>22.137177999999999</v>
      </c>
      <c r="G592" s="10">
        <v>-101.013169</v>
      </c>
      <c r="H592" s="10" t="str">
        <v>No</v>
      </c>
      <c r="I592" s="10" t="str">
        <v>Casual Drinker</v>
      </c>
      <c r="J592" s="10" t="str">
        <v>Public</v>
      </c>
      <c r="K592" s="10" t="str">
        <v>Single</v>
      </c>
      <c r="L592" s="10" t="str">
        <v>Independent</v>
      </c>
      <c r="M592" s="10">
        <v>22</v>
      </c>
      <c r="N592" s="10" t="str">
        <v>Student</v>
      </c>
      <c r="O592" s="10" t="str">
        <v>Medium</v>
      </c>
      <c r="P592" s="10">
        <v>132723</v>
      </c>
      <c r="Q592" s="10" t="str">
        <f>IFERROR(_xlfn.XLOOKUP('Final Table'!$P592,'Raw-restaurant_cuisines'!A:A,'Raw-restaurant_cuisines'!B:B),"not specified")</f>
        <v>Mexican</v>
      </c>
      <c r="R592" s="10" t="str">
        <f>_xlfn.XLOOKUP($P592,'Raw-Restauarants'!$A:$A,'Raw-Restauarants'!B:B)</f>
        <v>Gordas De Morales</v>
      </c>
      <c r="S592" s="10" t="str">
        <f>_xlfn.XLOOKUP($P592,'Raw-Restauarants'!$A:$A,'Raw-Restauarants'!$C:$C)</f>
        <v>San Luis Potosi</v>
      </c>
      <c r="T592" s="10">
        <f>IFERROR(_xlfn.XLOOKUP(P592,'Table for cuisine count'!K:K,'Table for cuisine count'!L:L),"not specified")</f>
        <v>1</v>
      </c>
      <c r="U592" s="10" t="str" cm="1">
        <f t="array" ref="U592:Z592">_xlfn.XLOOKUP($P592,'Raw-Restauarants'!$A:$A,'Raw-Restauarants'!$I:$N)</f>
        <v>Full Bar</v>
      </c>
      <c r="V592" s="10" t="str">
        <v>Smoking Section</v>
      </c>
      <c r="W592" s="10" t="str">
        <v>Medium</v>
      </c>
      <c r="X592" s="10" t="str">
        <v>No</v>
      </c>
      <c r="Y592" s="10" t="str">
        <v>Closed</v>
      </c>
      <c r="Z592" s="10" t="str">
        <v>Public</v>
      </c>
      <c r="AA592" s="10">
        <v>1</v>
      </c>
      <c r="AB592" s="10">
        <v>0</v>
      </c>
      <c r="AC592" s="10">
        <v>1</v>
      </c>
      <c r="AD592" s="10" t="str" cm="1">
        <f t="array" ref="AD592">_xlfn.IFNA(_xlfn.IFS(AND(AA592=2,AB592=2,AC592=2),W592),"not_highest_rated")</f>
        <v>not_highest_rated</v>
      </c>
      <c r="AE592" s="64">
        <f t="shared" si="12"/>
        <v>2</v>
      </c>
    </row>
    <row r="593" spans="1:31" x14ac:dyDescent="0.25">
      <c r="A593" s="63" t="s">
        <v>134</v>
      </c>
      <c r="B593" s="10">
        <f>VLOOKUP(A593,'Table for cuisine count'!$E$2:$F$139,2)</f>
        <v>1</v>
      </c>
      <c r="C593" s="10" t="str" cm="1">
        <f t="array" ref="C593:O593">_xlfn.XLOOKUP($A593,'Raw-consumers'!$A:$A,'Raw-consumers'!B:N)</f>
        <v>San Luis Potosi</v>
      </c>
      <c r="D593" s="10" t="str">
        <v>San Luis Potosi</v>
      </c>
      <c r="E593" s="10" t="str">
        <v>Mexico</v>
      </c>
      <c r="F593" s="10">
        <v>22.179864999999999</v>
      </c>
      <c r="G593" s="10">
        <v>-101.018547</v>
      </c>
      <c r="H593" s="10" t="str">
        <v>No</v>
      </c>
      <c r="I593" s="10" t="str">
        <v>Abstemious</v>
      </c>
      <c r="J593" s="10" t="str">
        <v>Public</v>
      </c>
      <c r="K593" s="10" t="str">
        <v>Married</v>
      </c>
      <c r="L593" s="10" t="str">
        <v>Independent</v>
      </c>
      <c r="M593" s="10">
        <v>26</v>
      </c>
      <c r="N593" s="10" t="str">
        <v>Student</v>
      </c>
      <c r="O593" s="10" t="str">
        <v>Medium</v>
      </c>
      <c r="P593" s="10">
        <v>132723</v>
      </c>
      <c r="Q593" s="10" t="str">
        <f>IFERROR(_xlfn.XLOOKUP('Final Table'!$P593,'Raw-restaurant_cuisines'!A:A,'Raw-restaurant_cuisines'!B:B),"not specified")</f>
        <v>Mexican</v>
      </c>
      <c r="R593" s="10" t="str">
        <f>_xlfn.XLOOKUP($P593,'Raw-Restauarants'!$A:$A,'Raw-Restauarants'!B:B)</f>
        <v>Gordas De Morales</v>
      </c>
      <c r="S593" s="10" t="str">
        <f>_xlfn.XLOOKUP($P593,'Raw-Restauarants'!$A:$A,'Raw-Restauarants'!$C:$C)</f>
        <v>San Luis Potosi</v>
      </c>
      <c r="T593" s="10">
        <f>IFERROR(_xlfn.XLOOKUP(P593,'Table for cuisine count'!K:K,'Table for cuisine count'!L:L),"not specified")</f>
        <v>1</v>
      </c>
      <c r="U593" s="10" t="str" cm="1">
        <f t="array" ref="U593:Z593">_xlfn.XLOOKUP($P593,'Raw-Restauarants'!$A:$A,'Raw-Restauarants'!$I:$N)</f>
        <v>Full Bar</v>
      </c>
      <c r="V593" s="10" t="str">
        <v>Smoking Section</v>
      </c>
      <c r="W593" s="10" t="str">
        <v>Medium</v>
      </c>
      <c r="X593" s="10" t="str">
        <v>No</v>
      </c>
      <c r="Y593" s="10" t="str">
        <v>Closed</v>
      </c>
      <c r="Z593" s="10" t="str">
        <v>Public</v>
      </c>
      <c r="AA593" s="10">
        <v>2</v>
      </c>
      <c r="AB593" s="10">
        <v>2</v>
      </c>
      <c r="AC593" s="10">
        <v>2</v>
      </c>
      <c r="AD593" s="10" t="str" cm="1">
        <f t="array" ref="AD593">_xlfn.IFNA(_xlfn.IFS(AND(AA593=2,AB593=2,AC593=2),W593),"not_highest_rated")</f>
        <v>Medium</v>
      </c>
      <c r="AE593" s="64">
        <f t="shared" si="12"/>
        <v>2</v>
      </c>
    </row>
    <row r="594" spans="1:31" x14ac:dyDescent="0.25">
      <c r="A594" s="63" t="s">
        <v>134</v>
      </c>
      <c r="B594" s="10">
        <f>VLOOKUP(A594,'Table for cuisine count'!$E$2:$F$139,2)</f>
        <v>1</v>
      </c>
      <c r="C594" s="10" t="str" cm="1">
        <f t="array" ref="C594:O594">_xlfn.XLOOKUP($A594,'Raw-consumers'!$A:$A,'Raw-consumers'!B:N)</f>
        <v>San Luis Potosi</v>
      </c>
      <c r="D594" s="10" t="str">
        <v>San Luis Potosi</v>
      </c>
      <c r="E594" s="10" t="str">
        <v>Mexico</v>
      </c>
      <c r="F594" s="10">
        <v>22.179864999999999</v>
      </c>
      <c r="G594" s="10">
        <v>-101.018547</v>
      </c>
      <c r="H594" s="10" t="str">
        <v>No</v>
      </c>
      <c r="I594" s="10" t="str">
        <v>Abstemious</v>
      </c>
      <c r="J594" s="10" t="str">
        <v>Public</v>
      </c>
      <c r="K594" s="10" t="str">
        <v>Married</v>
      </c>
      <c r="L594" s="10" t="str">
        <v>Independent</v>
      </c>
      <c r="M594" s="10">
        <v>26</v>
      </c>
      <c r="N594" s="10" t="str">
        <v>Student</v>
      </c>
      <c r="O594" s="10" t="str">
        <v>Medium</v>
      </c>
      <c r="P594" s="10">
        <v>135086</v>
      </c>
      <c r="Q594" s="10" t="str">
        <f>IFERROR(_xlfn.XLOOKUP('Final Table'!$P594,'Raw-restaurant_cuisines'!A:A,'Raw-restaurant_cuisines'!B:B),"not specified")</f>
        <v>Burgers</v>
      </c>
      <c r="R594" s="10" t="str">
        <f>_xlfn.XLOOKUP($P594,'Raw-Restauarants'!$A:$A,'Raw-Restauarants'!B:B)</f>
        <v>McDonalds Parque Tangamanga</v>
      </c>
      <c r="S594" s="10" t="str">
        <f>_xlfn.XLOOKUP($P594,'Raw-Restauarants'!$A:$A,'Raw-Restauarants'!$C:$C)</f>
        <v>San Luis Potosi</v>
      </c>
      <c r="T594" s="10">
        <f>IFERROR(_xlfn.XLOOKUP(P594,'Table for cuisine count'!K:K,'Table for cuisine count'!L:L),"not specified")</f>
        <v>2</v>
      </c>
      <c r="U594" s="10" t="str" cm="1">
        <f t="array" ref="U594:Z594">_xlfn.XLOOKUP($P594,'Raw-Restauarants'!$A:$A,'Raw-Restauarants'!$I:$N)</f>
        <v>None</v>
      </c>
      <c r="V594" s="10" t="str">
        <v>No</v>
      </c>
      <c r="W594" s="10" t="str">
        <v>Medium</v>
      </c>
      <c r="X594" s="10" t="str">
        <v>Yes</v>
      </c>
      <c r="Y594" s="10" t="str">
        <v>Closed</v>
      </c>
      <c r="Z594" s="10" t="str">
        <v>Yes</v>
      </c>
      <c r="AA594" s="10">
        <v>1</v>
      </c>
      <c r="AB594" s="10">
        <v>2</v>
      </c>
      <c r="AC594" s="10">
        <v>1</v>
      </c>
      <c r="AD594" s="10" t="str" cm="1">
        <f t="array" ref="AD594">_xlfn.IFNA(_xlfn.IFS(AND(AA594=2,AB594=2,AC594=2),W594),"not_highest_rated")</f>
        <v>not_highest_rated</v>
      </c>
      <c r="AE594" s="64">
        <f t="shared" si="12"/>
        <v>2</v>
      </c>
    </row>
    <row r="595" spans="1:31" x14ac:dyDescent="0.25">
      <c r="A595" s="63" t="s">
        <v>134</v>
      </c>
      <c r="B595" s="10">
        <f>VLOOKUP(A595,'Table for cuisine count'!$E$2:$F$139,2)</f>
        <v>1</v>
      </c>
      <c r="C595" s="10" t="str" cm="1">
        <f t="array" ref="C595:O595">_xlfn.XLOOKUP($A595,'Raw-consumers'!$A:$A,'Raw-consumers'!B:N)</f>
        <v>San Luis Potosi</v>
      </c>
      <c r="D595" s="10" t="str">
        <v>San Luis Potosi</v>
      </c>
      <c r="E595" s="10" t="str">
        <v>Mexico</v>
      </c>
      <c r="F595" s="10">
        <v>22.179864999999999</v>
      </c>
      <c r="G595" s="10">
        <v>-101.018547</v>
      </c>
      <c r="H595" s="10" t="str">
        <v>No</v>
      </c>
      <c r="I595" s="10" t="str">
        <v>Abstemious</v>
      </c>
      <c r="J595" s="10" t="str">
        <v>Public</v>
      </c>
      <c r="K595" s="10" t="str">
        <v>Married</v>
      </c>
      <c r="L595" s="10" t="str">
        <v>Independent</v>
      </c>
      <c r="M595" s="10">
        <v>26</v>
      </c>
      <c r="N595" s="10" t="str">
        <v>Student</v>
      </c>
      <c r="O595" s="10" t="str">
        <v>Medium</v>
      </c>
      <c r="P595" s="10">
        <v>135055</v>
      </c>
      <c r="Q595" s="10" t="str">
        <f>IFERROR(_xlfn.XLOOKUP('Final Table'!$P595,'Raw-restaurant_cuisines'!A:A,'Raw-restaurant_cuisines'!B:B),"not specified")</f>
        <v>Mexican</v>
      </c>
      <c r="R595" s="10" t="str">
        <f>_xlfn.XLOOKUP($P595,'Raw-Restauarants'!$A:$A,'Raw-Restauarants'!B:B)</f>
        <v>La Cochinita Pibil Restaurante Yucateco</v>
      </c>
      <c r="S595" s="10" t="str">
        <f>_xlfn.XLOOKUP($P595,'Raw-Restauarants'!$A:$A,'Raw-Restauarants'!$C:$C)</f>
        <v>San Luis Potosi</v>
      </c>
      <c r="T595" s="10">
        <f>IFERROR(_xlfn.XLOOKUP(P595,'Table for cuisine count'!K:K,'Table for cuisine count'!L:L),"not specified")</f>
        <v>1</v>
      </c>
      <c r="U595" s="10" t="str" cm="1">
        <f t="array" ref="U595:Z595">_xlfn.XLOOKUP($P595,'Raw-Restauarants'!$A:$A,'Raw-Restauarants'!$I:$N)</f>
        <v>None</v>
      </c>
      <c r="V595" s="10" t="str">
        <v>Smoking Section</v>
      </c>
      <c r="W595" s="10" t="str">
        <v>High</v>
      </c>
      <c r="X595" s="10" t="str">
        <v>No</v>
      </c>
      <c r="Y595" s="10" t="str">
        <v>Closed</v>
      </c>
      <c r="Z595" s="10" t="str">
        <v>Yes</v>
      </c>
      <c r="AA595" s="10">
        <v>2</v>
      </c>
      <c r="AB595" s="10">
        <v>2</v>
      </c>
      <c r="AC595" s="10">
        <v>2</v>
      </c>
      <c r="AD595" s="10" t="str" cm="1">
        <f t="array" ref="AD595">_xlfn.IFNA(_xlfn.IFS(AND(AA595=2,AB595=2,AC595=2),W595),"not_highest_rated")</f>
        <v>High</v>
      </c>
      <c r="AE595" s="64">
        <f t="shared" si="12"/>
        <v>2</v>
      </c>
    </row>
    <row r="596" spans="1:31" x14ac:dyDescent="0.25">
      <c r="A596" s="63" t="s">
        <v>37</v>
      </c>
      <c r="B596" s="10">
        <f>VLOOKUP(A596,'Table for cuisine count'!$E$2:$F$139,2)</f>
        <v>1</v>
      </c>
      <c r="C596" s="10" t="str" cm="1">
        <f t="array" ref="C596:O596">_xlfn.XLOOKUP($A596,'Raw-consumers'!$A:$A,'Raw-consumers'!B:N)</f>
        <v>San Luis Potosi</v>
      </c>
      <c r="D596" s="10" t="str">
        <v>San Luis Potosi</v>
      </c>
      <c r="E596" s="10" t="str">
        <v>Mexico</v>
      </c>
      <c r="F596" s="10">
        <v>22.118463999999999</v>
      </c>
      <c r="G596" s="10">
        <v>-100.938256</v>
      </c>
      <c r="H596" s="10" t="str">
        <v>No</v>
      </c>
      <c r="I596" s="10" t="str">
        <v>Casual Drinker</v>
      </c>
      <c r="J596" s="10" t="str">
        <v>Public</v>
      </c>
      <c r="K596" s="10" t="str">
        <v>Single</v>
      </c>
      <c r="L596" s="10" t="str">
        <v>Independent</v>
      </c>
      <c r="M596" s="10">
        <v>23</v>
      </c>
      <c r="N596" s="10" t="str">
        <v>Student</v>
      </c>
      <c r="O596" s="10" t="str">
        <v>Low</v>
      </c>
      <c r="P596" s="10">
        <v>135058</v>
      </c>
      <c r="Q596" s="10" t="str">
        <f>IFERROR(_xlfn.XLOOKUP('Final Table'!$P596,'Raw-restaurant_cuisines'!A:A,'Raw-restaurant_cuisines'!B:B),"not specified")</f>
        <v>Pizzeria</v>
      </c>
      <c r="R596" s="10" t="str">
        <f>_xlfn.XLOOKUP($P596,'Raw-Restauarants'!$A:$A,'Raw-Restauarants'!B:B)</f>
        <v>Restaurante Tiberius</v>
      </c>
      <c r="S596" s="10" t="str">
        <f>_xlfn.XLOOKUP($P596,'Raw-Restauarants'!$A:$A,'Raw-Restauarants'!$C:$C)</f>
        <v>San Luis Potosi</v>
      </c>
      <c r="T596" s="10">
        <f>IFERROR(_xlfn.XLOOKUP(P596,'Table for cuisine count'!K:K,'Table for cuisine count'!L:L),"not specified")</f>
        <v>1</v>
      </c>
      <c r="U596" s="10" t="str" cm="1">
        <f t="array" ref="U596:Z596">_xlfn.XLOOKUP($P596,'Raw-Restauarants'!$A:$A,'Raw-Restauarants'!$I:$N)</f>
        <v>None</v>
      </c>
      <c r="V596" s="10" t="str">
        <v>No</v>
      </c>
      <c r="W596" s="10" t="str">
        <v>Medium</v>
      </c>
      <c r="X596" s="10" t="str">
        <v>Yes</v>
      </c>
      <c r="Y596" s="10" t="str">
        <v>Closed</v>
      </c>
      <c r="Z596" s="10" t="str">
        <v>Public</v>
      </c>
      <c r="AA596" s="10">
        <v>1</v>
      </c>
      <c r="AB596" s="10">
        <v>2</v>
      </c>
      <c r="AC596" s="10">
        <v>1</v>
      </c>
      <c r="AD596" s="10" t="str" cm="1">
        <f t="array" ref="AD596">_xlfn.IFNA(_xlfn.IFS(AND(AA596=2,AB596=2,AC596=2),W596),"not_highest_rated")</f>
        <v>not_highest_rated</v>
      </c>
      <c r="AE596" s="64">
        <f t="shared" si="12"/>
        <v>1</v>
      </c>
    </row>
    <row r="597" spans="1:31" x14ac:dyDescent="0.25">
      <c r="A597" s="63" t="s">
        <v>37</v>
      </c>
      <c r="B597" s="10">
        <f>VLOOKUP(A597,'Table for cuisine count'!$E$2:$F$139,2)</f>
        <v>1</v>
      </c>
      <c r="C597" s="10" t="str" cm="1">
        <f t="array" ref="C597:O597">_xlfn.XLOOKUP($A597,'Raw-consumers'!$A:$A,'Raw-consumers'!B:N)</f>
        <v>San Luis Potosi</v>
      </c>
      <c r="D597" s="10" t="str">
        <v>San Luis Potosi</v>
      </c>
      <c r="E597" s="10" t="str">
        <v>Mexico</v>
      </c>
      <c r="F597" s="10">
        <v>22.118463999999999</v>
      </c>
      <c r="G597" s="10">
        <v>-100.938256</v>
      </c>
      <c r="H597" s="10" t="str">
        <v>No</v>
      </c>
      <c r="I597" s="10" t="str">
        <v>Casual Drinker</v>
      </c>
      <c r="J597" s="10" t="str">
        <v>Public</v>
      </c>
      <c r="K597" s="10" t="str">
        <v>Single</v>
      </c>
      <c r="L597" s="10" t="str">
        <v>Independent</v>
      </c>
      <c r="M597" s="10">
        <v>23</v>
      </c>
      <c r="N597" s="10" t="str">
        <v>Student</v>
      </c>
      <c r="O597" s="10" t="str">
        <v>Low</v>
      </c>
      <c r="P597" s="10">
        <v>135085</v>
      </c>
      <c r="Q597" s="10" t="str">
        <f>IFERROR(_xlfn.XLOOKUP('Final Table'!$P597,'Raw-restaurant_cuisines'!A:A,'Raw-restaurant_cuisines'!B:B),"not specified")</f>
        <v>Fast Food</v>
      </c>
      <c r="R597" s="10" t="str">
        <f>_xlfn.XLOOKUP($P597,'Raw-Restauarants'!$A:$A,'Raw-Restauarants'!B:B)</f>
        <v>Tortas Locas Hipocampo</v>
      </c>
      <c r="S597" s="10" t="str">
        <f>_xlfn.XLOOKUP($P597,'Raw-Restauarants'!$A:$A,'Raw-Restauarants'!$C:$C)</f>
        <v>San Luis Potosi</v>
      </c>
      <c r="T597" s="10">
        <f>IFERROR(_xlfn.XLOOKUP(P597,'Table for cuisine count'!K:K,'Table for cuisine count'!L:L),"not specified")</f>
        <v>1</v>
      </c>
      <c r="U597" s="10" t="str" cm="1">
        <f t="array" ref="U597:Z597">_xlfn.XLOOKUP($P597,'Raw-Restauarants'!$A:$A,'Raw-Restauarants'!$I:$N)</f>
        <v>None</v>
      </c>
      <c r="V597" s="10" t="str">
        <v>No</v>
      </c>
      <c r="W597" s="10" t="str">
        <v>Medium</v>
      </c>
      <c r="X597" s="10" t="str">
        <v>No</v>
      </c>
      <c r="Y597" s="10" t="str">
        <v>Closed</v>
      </c>
      <c r="Z597" s="10" t="str">
        <v>Public</v>
      </c>
      <c r="AA597" s="10">
        <v>1</v>
      </c>
      <c r="AB597" s="10">
        <v>2</v>
      </c>
      <c r="AC597" s="10">
        <v>0</v>
      </c>
      <c r="AD597" s="10" t="str" cm="1">
        <f t="array" ref="AD597">_xlfn.IFNA(_xlfn.IFS(AND(AA597=2,AB597=2,AC597=2),W597),"not_highest_rated")</f>
        <v>not_highest_rated</v>
      </c>
      <c r="AE597" s="64">
        <f t="shared" si="12"/>
        <v>1</v>
      </c>
    </row>
    <row r="598" spans="1:31" x14ac:dyDescent="0.25">
      <c r="A598" s="63" t="s">
        <v>134</v>
      </c>
      <c r="B598" s="10">
        <f>VLOOKUP(A598,'Table for cuisine count'!$E$2:$F$139,2)</f>
        <v>1</v>
      </c>
      <c r="C598" s="10" t="str" cm="1">
        <f t="array" ref="C598:O598">_xlfn.XLOOKUP($A598,'Raw-consumers'!$A:$A,'Raw-consumers'!B:N)</f>
        <v>San Luis Potosi</v>
      </c>
      <c r="D598" s="10" t="str">
        <v>San Luis Potosi</v>
      </c>
      <c r="E598" s="10" t="str">
        <v>Mexico</v>
      </c>
      <c r="F598" s="10">
        <v>22.179864999999999</v>
      </c>
      <c r="G598" s="10">
        <v>-101.018547</v>
      </c>
      <c r="H598" s="10" t="str">
        <v>No</v>
      </c>
      <c r="I598" s="10" t="str">
        <v>Abstemious</v>
      </c>
      <c r="J598" s="10" t="str">
        <v>Public</v>
      </c>
      <c r="K598" s="10" t="str">
        <v>Married</v>
      </c>
      <c r="L598" s="10" t="str">
        <v>Independent</v>
      </c>
      <c r="M598" s="10">
        <v>26</v>
      </c>
      <c r="N598" s="10" t="str">
        <v>Student</v>
      </c>
      <c r="O598" s="10" t="str">
        <v>Medium</v>
      </c>
      <c r="P598" s="10">
        <v>135064</v>
      </c>
      <c r="Q598" s="10" t="str">
        <f>IFERROR(_xlfn.XLOOKUP('Final Table'!$P598,'Raw-restaurant_cuisines'!A:A,'Raw-restaurant_cuisines'!B:B),"not specified")</f>
        <v>not specified</v>
      </c>
      <c r="R598" s="10" t="str">
        <f>_xlfn.XLOOKUP($P598,'Raw-Restauarants'!$A:$A,'Raw-Restauarants'!B:B)</f>
        <v>Restaurante El Chivero S.A. De C.V.</v>
      </c>
      <c r="S598" s="10" t="str">
        <f>_xlfn.XLOOKUP($P598,'Raw-Restauarants'!$A:$A,'Raw-Restauarants'!$C:$C)</f>
        <v>San Luis Potosi</v>
      </c>
      <c r="T598" s="10" t="str">
        <f>IFERROR(_xlfn.XLOOKUP(P598,'Table for cuisine count'!K:K,'Table for cuisine count'!L:L),"not specified")</f>
        <v>not specified</v>
      </c>
      <c r="U598" s="10" t="str" cm="1">
        <f t="array" ref="U598:Z598">_xlfn.XLOOKUP($P598,'Raw-Restauarants'!$A:$A,'Raw-Restauarants'!$I:$N)</f>
        <v>None</v>
      </c>
      <c r="V598" s="10" t="str">
        <v>No</v>
      </c>
      <c r="W598" s="10" t="str">
        <v>High</v>
      </c>
      <c r="X598" s="10" t="str">
        <v>No</v>
      </c>
      <c r="Y598" s="10" t="str">
        <v>Closed</v>
      </c>
      <c r="Z598" s="10" t="str">
        <v>Yes</v>
      </c>
      <c r="AA598" s="10">
        <v>1</v>
      </c>
      <c r="AB598" s="10">
        <v>1</v>
      </c>
      <c r="AC598" s="10">
        <v>1</v>
      </c>
      <c r="AD598" s="10" t="str" cm="1">
        <f t="array" ref="AD598">_xlfn.IFNA(_xlfn.IFS(AND(AA598=2,AB598=2,AC598=2),W598),"not_highest_rated")</f>
        <v>not_highest_rated</v>
      </c>
      <c r="AE598" s="64">
        <f t="shared" si="12"/>
        <v>2</v>
      </c>
    </row>
    <row r="599" spans="1:31" x14ac:dyDescent="0.25">
      <c r="A599" s="63" t="s">
        <v>134</v>
      </c>
      <c r="B599" s="10">
        <f>VLOOKUP(A599,'Table for cuisine count'!$E$2:$F$139,2)</f>
        <v>1</v>
      </c>
      <c r="C599" s="10" t="str" cm="1">
        <f t="array" ref="C599:O599">_xlfn.XLOOKUP($A599,'Raw-consumers'!$A:$A,'Raw-consumers'!B:N)</f>
        <v>San Luis Potosi</v>
      </c>
      <c r="D599" s="10" t="str">
        <v>San Luis Potosi</v>
      </c>
      <c r="E599" s="10" t="str">
        <v>Mexico</v>
      </c>
      <c r="F599" s="10">
        <v>22.179864999999999</v>
      </c>
      <c r="G599" s="10">
        <v>-101.018547</v>
      </c>
      <c r="H599" s="10" t="str">
        <v>No</v>
      </c>
      <c r="I599" s="10" t="str">
        <v>Abstemious</v>
      </c>
      <c r="J599" s="10" t="str">
        <v>Public</v>
      </c>
      <c r="K599" s="10" t="str">
        <v>Married</v>
      </c>
      <c r="L599" s="10" t="str">
        <v>Independent</v>
      </c>
      <c r="M599" s="10">
        <v>26</v>
      </c>
      <c r="N599" s="10" t="str">
        <v>Student</v>
      </c>
      <c r="O599" s="10" t="str">
        <v>Medium</v>
      </c>
      <c r="P599" s="10">
        <v>135035</v>
      </c>
      <c r="Q599" s="10" t="str">
        <f>IFERROR(_xlfn.XLOOKUP('Final Table'!$P599,'Raw-restaurant_cuisines'!A:A,'Raw-restaurant_cuisines'!B:B),"not specified")</f>
        <v>Italian</v>
      </c>
      <c r="R599" s="10" t="str">
        <f>_xlfn.XLOOKUP($P599,'Raw-Restauarants'!$A:$A,'Raw-Restauarants'!B:B)</f>
        <v>El Mundo De La Pasta</v>
      </c>
      <c r="S599" s="10" t="str">
        <f>_xlfn.XLOOKUP($P599,'Raw-Restauarants'!$A:$A,'Raw-Restauarants'!$C:$C)</f>
        <v>San Luis Potosi</v>
      </c>
      <c r="T599" s="10">
        <f>IFERROR(_xlfn.XLOOKUP(P599,'Table for cuisine count'!K:K,'Table for cuisine count'!L:L),"not specified")</f>
        <v>1</v>
      </c>
      <c r="U599" s="10" t="str" cm="1">
        <f t="array" ref="U599:Z599">_xlfn.XLOOKUP($P599,'Raw-Restauarants'!$A:$A,'Raw-Restauarants'!$I:$N)</f>
        <v>None</v>
      </c>
      <c r="V599" s="10" t="str">
        <v>Smoking Section</v>
      </c>
      <c r="W599" s="10" t="str">
        <v>High</v>
      </c>
      <c r="X599" s="10" t="str">
        <v>No</v>
      </c>
      <c r="Y599" s="10" t="str">
        <v>Closed</v>
      </c>
      <c r="Z599" s="10" t="str">
        <v>Yes</v>
      </c>
      <c r="AA599" s="10">
        <v>2</v>
      </c>
      <c r="AB599" s="10">
        <v>2</v>
      </c>
      <c r="AC599" s="10">
        <v>2</v>
      </c>
      <c r="AD599" s="10" t="str" cm="1">
        <f t="array" ref="AD599">_xlfn.IFNA(_xlfn.IFS(AND(AA599=2,AB599=2,AC599=2),W599),"not_highest_rated")</f>
        <v>High</v>
      </c>
      <c r="AE599" s="64">
        <f t="shared" si="12"/>
        <v>2</v>
      </c>
    </row>
    <row r="600" spans="1:31" x14ac:dyDescent="0.25">
      <c r="A600" s="63" t="s">
        <v>134</v>
      </c>
      <c r="B600" s="10">
        <f>VLOOKUP(A600,'Table for cuisine count'!$E$2:$F$139,2)</f>
        <v>1</v>
      </c>
      <c r="C600" s="10" t="str" cm="1">
        <f t="array" ref="C600:O600">_xlfn.XLOOKUP($A600,'Raw-consumers'!$A:$A,'Raw-consumers'!B:N)</f>
        <v>San Luis Potosi</v>
      </c>
      <c r="D600" s="10" t="str">
        <v>San Luis Potosi</v>
      </c>
      <c r="E600" s="10" t="str">
        <v>Mexico</v>
      </c>
      <c r="F600" s="10">
        <v>22.179864999999999</v>
      </c>
      <c r="G600" s="10">
        <v>-101.018547</v>
      </c>
      <c r="H600" s="10" t="str">
        <v>No</v>
      </c>
      <c r="I600" s="10" t="str">
        <v>Abstemious</v>
      </c>
      <c r="J600" s="10" t="str">
        <v>Public</v>
      </c>
      <c r="K600" s="10" t="str">
        <v>Married</v>
      </c>
      <c r="L600" s="10" t="str">
        <v>Independent</v>
      </c>
      <c r="M600" s="10">
        <v>26</v>
      </c>
      <c r="N600" s="10" t="str">
        <v>Student</v>
      </c>
      <c r="O600" s="10" t="str">
        <v>Medium</v>
      </c>
      <c r="P600" s="10">
        <v>135072</v>
      </c>
      <c r="Q600" s="10" t="str">
        <f>IFERROR(_xlfn.XLOOKUP('Final Table'!$P600,'Raw-restaurant_cuisines'!A:A,'Raw-restaurant_cuisines'!B:B),"not specified")</f>
        <v>Japanese</v>
      </c>
      <c r="R600" s="10" t="str">
        <f>_xlfn.XLOOKUP($P600,'Raw-Restauarants'!$A:$A,'Raw-Restauarants'!B:B)</f>
        <v>Sushi Itto</v>
      </c>
      <c r="S600" s="10" t="str">
        <f>_xlfn.XLOOKUP($P600,'Raw-Restauarants'!$A:$A,'Raw-Restauarants'!$C:$C)</f>
        <v>San Luis Potosi</v>
      </c>
      <c r="T600" s="10">
        <f>IFERROR(_xlfn.XLOOKUP(P600,'Table for cuisine count'!K:K,'Table for cuisine count'!L:L),"not specified")</f>
        <v>1</v>
      </c>
      <c r="U600" s="10" t="str" cm="1">
        <f t="array" ref="U600:Z600">_xlfn.XLOOKUP($P600,'Raw-Restauarants'!$A:$A,'Raw-Restauarants'!$I:$N)</f>
        <v>None</v>
      </c>
      <c r="V600" s="10" t="str">
        <v>No</v>
      </c>
      <c r="W600" s="10" t="str">
        <v>Medium</v>
      </c>
      <c r="X600" s="10" t="str">
        <v>No</v>
      </c>
      <c r="Y600" s="10" t="str">
        <v>Closed</v>
      </c>
      <c r="Z600" s="10" t="str">
        <v>None</v>
      </c>
      <c r="AA600" s="10">
        <v>2</v>
      </c>
      <c r="AB600" s="10">
        <v>2</v>
      </c>
      <c r="AC600" s="10">
        <v>2</v>
      </c>
      <c r="AD600" s="10" t="str" cm="1">
        <f t="array" ref="AD600">_xlfn.IFNA(_xlfn.IFS(AND(AA600=2,AB600=2,AC600=2),W600),"not_highest_rated")</f>
        <v>Medium</v>
      </c>
      <c r="AE600" s="64">
        <f t="shared" si="12"/>
        <v>2</v>
      </c>
    </row>
    <row r="601" spans="1:31" x14ac:dyDescent="0.25">
      <c r="A601" s="63" t="s">
        <v>37</v>
      </c>
      <c r="B601" s="10">
        <f>VLOOKUP(A601,'Table for cuisine count'!$E$2:$F$139,2)</f>
        <v>1</v>
      </c>
      <c r="C601" s="10" t="str" cm="1">
        <f t="array" ref="C601:O601">_xlfn.XLOOKUP($A601,'Raw-consumers'!$A:$A,'Raw-consumers'!B:N)</f>
        <v>San Luis Potosi</v>
      </c>
      <c r="D601" s="10" t="str">
        <v>San Luis Potosi</v>
      </c>
      <c r="E601" s="10" t="str">
        <v>Mexico</v>
      </c>
      <c r="F601" s="10">
        <v>22.118463999999999</v>
      </c>
      <c r="G601" s="10">
        <v>-100.938256</v>
      </c>
      <c r="H601" s="10" t="str">
        <v>No</v>
      </c>
      <c r="I601" s="10" t="str">
        <v>Casual Drinker</v>
      </c>
      <c r="J601" s="10" t="str">
        <v>Public</v>
      </c>
      <c r="K601" s="10" t="str">
        <v>Single</v>
      </c>
      <c r="L601" s="10" t="str">
        <v>Independent</v>
      </c>
      <c r="M601" s="10">
        <v>23</v>
      </c>
      <c r="N601" s="10" t="str">
        <v>Student</v>
      </c>
      <c r="O601" s="10" t="str">
        <v>Low</v>
      </c>
      <c r="P601" s="10">
        <v>135025</v>
      </c>
      <c r="Q601" s="10" t="str">
        <f>IFERROR(_xlfn.XLOOKUP('Final Table'!$P601,'Raw-restaurant_cuisines'!A:A,'Raw-restaurant_cuisines'!B:B),"not specified")</f>
        <v>Mexican</v>
      </c>
      <c r="R601" s="10" t="str">
        <f>_xlfn.XLOOKUP($P601,'Raw-Restauarants'!$A:$A,'Raw-Restauarants'!B:B)</f>
        <v>El Rincon De San Francisco</v>
      </c>
      <c r="S601" s="10" t="str">
        <f>_xlfn.XLOOKUP($P601,'Raw-Restauarants'!$A:$A,'Raw-Restauarants'!$C:$C)</f>
        <v>San Luis Potosi</v>
      </c>
      <c r="T601" s="10">
        <f>IFERROR(_xlfn.XLOOKUP(P601,'Table for cuisine count'!K:K,'Table for cuisine count'!L:L),"not specified")</f>
        <v>1</v>
      </c>
      <c r="U601" s="10" t="str" cm="1">
        <f t="array" ref="U601:Z601">_xlfn.XLOOKUP($P601,'Raw-Restauarants'!$A:$A,'Raw-Restauarants'!$I:$N)</f>
        <v>None</v>
      </c>
      <c r="V601" s="10" t="str">
        <v>No</v>
      </c>
      <c r="W601" s="10" t="str">
        <v>Medium</v>
      </c>
      <c r="X601" s="10" t="str">
        <v>No</v>
      </c>
      <c r="Y601" s="10" t="str">
        <v>Closed</v>
      </c>
      <c r="Z601" s="10" t="str">
        <v>None</v>
      </c>
      <c r="AA601" s="10">
        <v>1</v>
      </c>
      <c r="AB601" s="10">
        <v>1</v>
      </c>
      <c r="AC601" s="10">
        <v>1</v>
      </c>
      <c r="AD601" s="10" t="str" cm="1">
        <f t="array" ref="AD601">_xlfn.IFNA(_xlfn.IFS(AND(AA601=2,AB601=2,AC601=2),W601),"not_highest_rated")</f>
        <v>not_highest_rated</v>
      </c>
      <c r="AE601" s="64">
        <f t="shared" si="12"/>
        <v>1</v>
      </c>
    </row>
    <row r="602" spans="1:31" x14ac:dyDescent="0.25">
      <c r="A602" s="63" t="s">
        <v>37</v>
      </c>
      <c r="B602" s="10">
        <f>VLOOKUP(A602,'Table for cuisine count'!$E$2:$F$139,2)</f>
        <v>1</v>
      </c>
      <c r="C602" s="10" t="str" cm="1">
        <f t="array" ref="C602:O602">_xlfn.XLOOKUP($A602,'Raw-consumers'!$A:$A,'Raw-consumers'!B:N)</f>
        <v>San Luis Potosi</v>
      </c>
      <c r="D602" s="10" t="str">
        <v>San Luis Potosi</v>
      </c>
      <c r="E602" s="10" t="str">
        <v>Mexico</v>
      </c>
      <c r="F602" s="10">
        <v>22.118463999999999</v>
      </c>
      <c r="G602" s="10">
        <v>-100.938256</v>
      </c>
      <c r="H602" s="10" t="str">
        <v>No</v>
      </c>
      <c r="I602" s="10" t="str">
        <v>Casual Drinker</v>
      </c>
      <c r="J602" s="10" t="str">
        <v>Public</v>
      </c>
      <c r="K602" s="10" t="str">
        <v>Single</v>
      </c>
      <c r="L602" s="10" t="str">
        <v>Independent</v>
      </c>
      <c r="M602" s="10">
        <v>23</v>
      </c>
      <c r="N602" s="10" t="str">
        <v>Student</v>
      </c>
      <c r="O602" s="10" t="str">
        <v>Low</v>
      </c>
      <c r="P602" s="10">
        <v>135032</v>
      </c>
      <c r="Q602" s="10" t="str">
        <f>IFERROR(_xlfn.XLOOKUP('Final Table'!$P602,'Raw-restaurant_cuisines'!A:A,'Raw-restaurant_cuisines'!B:B),"not specified")</f>
        <v>Cafeteria</v>
      </c>
      <c r="R602" s="10" t="str">
        <f>_xlfn.XLOOKUP($P602,'Raw-Restauarants'!$A:$A,'Raw-Restauarants'!B:B)</f>
        <v>Cafeteria Y Restaurant El Pacifico</v>
      </c>
      <c r="S602" s="10" t="str">
        <f>_xlfn.XLOOKUP($P602,'Raw-Restauarants'!$A:$A,'Raw-Restauarants'!$C:$C)</f>
        <v>San Luis Potosi</v>
      </c>
      <c r="T602" s="10">
        <f>IFERROR(_xlfn.XLOOKUP(P602,'Table for cuisine count'!K:K,'Table for cuisine count'!L:L),"not specified")</f>
        <v>2</v>
      </c>
      <c r="U602" s="10" t="str" cm="1">
        <f t="array" ref="U602:Z602">_xlfn.XLOOKUP($P602,'Raw-Restauarants'!$A:$A,'Raw-Restauarants'!$I:$N)</f>
        <v>Wine &amp; Beer</v>
      </c>
      <c r="V602" s="10" t="str">
        <v>Smoking Section</v>
      </c>
      <c r="W602" s="10" t="str">
        <v>Medium</v>
      </c>
      <c r="X602" s="10" t="str">
        <v>No</v>
      </c>
      <c r="Y602" s="10" t="str">
        <v>Closed</v>
      </c>
      <c r="Z602" s="10" t="str">
        <v>Public</v>
      </c>
      <c r="AA602" s="10">
        <v>1</v>
      </c>
      <c r="AB602" s="10">
        <v>1</v>
      </c>
      <c r="AC602" s="10">
        <v>0</v>
      </c>
      <c r="AD602" s="10" t="str" cm="1">
        <f t="array" ref="AD602">_xlfn.IFNA(_xlfn.IFS(AND(AA602=2,AB602=2,AC602=2),W602),"not_highest_rated")</f>
        <v>not_highest_rated</v>
      </c>
      <c r="AE602" s="64">
        <f t="shared" si="12"/>
        <v>1</v>
      </c>
    </row>
    <row r="603" spans="1:31" x14ac:dyDescent="0.25">
      <c r="A603" s="63" t="s">
        <v>37</v>
      </c>
      <c r="B603" s="10">
        <f>VLOOKUP(A603,'Table for cuisine count'!$E$2:$F$139,2)</f>
        <v>1</v>
      </c>
      <c r="C603" s="10" t="str" cm="1">
        <f t="array" ref="C603:O603">_xlfn.XLOOKUP($A603,'Raw-consumers'!$A:$A,'Raw-consumers'!B:N)</f>
        <v>San Luis Potosi</v>
      </c>
      <c r="D603" s="10" t="str">
        <v>San Luis Potosi</v>
      </c>
      <c r="E603" s="10" t="str">
        <v>Mexico</v>
      </c>
      <c r="F603" s="10">
        <v>22.118463999999999</v>
      </c>
      <c r="G603" s="10">
        <v>-100.938256</v>
      </c>
      <c r="H603" s="10" t="str">
        <v>No</v>
      </c>
      <c r="I603" s="10" t="str">
        <v>Casual Drinker</v>
      </c>
      <c r="J603" s="10" t="str">
        <v>Public</v>
      </c>
      <c r="K603" s="10" t="str">
        <v>Single</v>
      </c>
      <c r="L603" s="10" t="str">
        <v>Independent</v>
      </c>
      <c r="M603" s="10">
        <v>23</v>
      </c>
      <c r="N603" s="10" t="str">
        <v>Student</v>
      </c>
      <c r="O603" s="10" t="str">
        <v>Low</v>
      </c>
      <c r="P603" s="10">
        <v>135086</v>
      </c>
      <c r="Q603" s="10" t="str">
        <f>IFERROR(_xlfn.XLOOKUP('Final Table'!$P603,'Raw-restaurant_cuisines'!A:A,'Raw-restaurant_cuisines'!B:B),"not specified")</f>
        <v>Burgers</v>
      </c>
      <c r="R603" s="10" t="str">
        <f>_xlfn.XLOOKUP($P603,'Raw-Restauarants'!$A:$A,'Raw-Restauarants'!B:B)</f>
        <v>McDonalds Parque Tangamanga</v>
      </c>
      <c r="S603" s="10" t="str">
        <f>_xlfn.XLOOKUP($P603,'Raw-Restauarants'!$A:$A,'Raw-Restauarants'!$C:$C)</f>
        <v>San Luis Potosi</v>
      </c>
      <c r="T603" s="10">
        <f>IFERROR(_xlfn.XLOOKUP(P603,'Table for cuisine count'!K:K,'Table for cuisine count'!L:L),"not specified")</f>
        <v>2</v>
      </c>
      <c r="U603" s="10" t="str" cm="1">
        <f t="array" ref="U603:Z603">_xlfn.XLOOKUP($P603,'Raw-Restauarants'!$A:$A,'Raw-Restauarants'!$I:$N)</f>
        <v>None</v>
      </c>
      <c r="V603" s="10" t="str">
        <v>No</v>
      </c>
      <c r="W603" s="10" t="str">
        <v>Medium</v>
      </c>
      <c r="X603" s="10" t="str">
        <v>Yes</v>
      </c>
      <c r="Y603" s="10" t="str">
        <v>Closed</v>
      </c>
      <c r="Z603" s="10" t="str">
        <v>Yes</v>
      </c>
      <c r="AA603" s="10">
        <v>0</v>
      </c>
      <c r="AB603" s="10">
        <v>0</v>
      </c>
      <c r="AC603" s="10">
        <v>0</v>
      </c>
      <c r="AD603" s="10" t="str" cm="1">
        <f t="array" ref="AD603">_xlfn.IFNA(_xlfn.IFS(AND(AA603=2,AB603=2,AC603=2),W603),"not_highest_rated")</f>
        <v>not_highest_rated</v>
      </c>
      <c r="AE603" s="64">
        <f t="shared" si="12"/>
        <v>1</v>
      </c>
    </row>
    <row r="604" spans="1:31" x14ac:dyDescent="0.25">
      <c r="A604" s="63" t="s">
        <v>37</v>
      </c>
      <c r="B604" s="10">
        <f>VLOOKUP(A604,'Table for cuisine count'!$E$2:$F$139,2)</f>
        <v>1</v>
      </c>
      <c r="C604" s="10" t="str" cm="1">
        <f t="array" ref="C604:O604">_xlfn.XLOOKUP($A604,'Raw-consumers'!$A:$A,'Raw-consumers'!B:N)</f>
        <v>San Luis Potosi</v>
      </c>
      <c r="D604" s="10" t="str">
        <v>San Luis Potosi</v>
      </c>
      <c r="E604" s="10" t="str">
        <v>Mexico</v>
      </c>
      <c r="F604" s="10">
        <v>22.118463999999999</v>
      </c>
      <c r="G604" s="10">
        <v>-100.938256</v>
      </c>
      <c r="H604" s="10" t="str">
        <v>No</v>
      </c>
      <c r="I604" s="10" t="str">
        <v>Casual Drinker</v>
      </c>
      <c r="J604" s="10" t="str">
        <v>Public</v>
      </c>
      <c r="K604" s="10" t="str">
        <v>Single</v>
      </c>
      <c r="L604" s="10" t="str">
        <v>Independent</v>
      </c>
      <c r="M604" s="10">
        <v>23</v>
      </c>
      <c r="N604" s="10" t="str">
        <v>Student</v>
      </c>
      <c r="O604" s="10" t="str">
        <v>Low</v>
      </c>
      <c r="P604" s="10">
        <v>132572</v>
      </c>
      <c r="Q604" s="10" t="str">
        <f>IFERROR(_xlfn.XLOOKUP('Final Table'!$P604,'Raw-restaurant_cuisines'!A:A,'Raw-restaurant_cuisines'!B:B),"not specified")</f>
        <v>Cafeteria</v>
      </c>
      <c r="R604" s="10" t="str">
        <f>_xlfn.XLOOKUP($P604,'Raw-Restauarants'!$A:$A,'Raw-Restauarants'!B:B)</f>
        <v>Cafe Chaires</v>
      </c>
      <c r="S604" s="10" t="str">
        <f>_xlfn.XLOOKUP($P604,'Raw-Restauarants'!$A:$A,'Raw-Restauarants'!$C:$C)</f>
        <v>San Luis Potosi</v>
      </c>
      <c r="T604" s="10">
        <f>IFERROR(_xlfn.XLOOKUP(P604,'Table for cuisine count'!K:K,'Table for cuisine count'!L:L),"not specified")</f>
        <v>1</v>
      </c>
      <c r="U604" s="10" t="str" cm="1">
        <f t="array" ref="U604:Z604">_xlfn.XLOOKUP($P604,'Raw-Restauarants'!$A:$A,'Raw-Restauarants'!$I:$N)</f>
        <v>None</v>
      </c>
      <c r="V604" s="10" t="str">
        <v>No</v>
      </c>
      <c r="W604" s="10" t="str">
        <v>Low</v>
      </c>
      <c r="X604" s="10" t="str">
        <v>No</v>
      </c>
      <c r="Y604" s="10" t="str">
        <v>Closed</v>
      </c>
      <c r="Z604" s="10" t="str">
        <v>Yes</v>
      </c>
      <c r="AA604" s="10">
        <v>1</v>
      </c>
      <c r="AB604" s="10">
        <v>1</v>
      </c>
      <c r="AC604" s="10">
        <v>1</v>
      </c>
      <c r="AD604" s="10" t="str" cm="1">
        <f t="array" ref="AD604">_xlfn.IFNA(_xlfn.IFS(AND(AA604=2,AB604=2,AC604=2),W604),"not_highest_rated")</f>
        <v>not_highest_rated</v>
      </c>
      <c r="AE604" s="64">
        <f t="shared" si="12"/>
        <v>1</v>
      </c>
    </row>
    <row r="605" spans="1:31" x14ac:dyDescent="0.25">
      <c r="A605" s="63" t="s">
        <v>37</v>
      </c>
      <c r="B605" s="10">
        <f>VLOOKUP(A605,'Table for cuisine count'!$E$2:$F$139,2)</f>
        <v>1</v>
      </c>
      <c r="C605" s="10" t="str" cm="1">
        <f t="array" ref="C605:O605">_xlfn.XLOOKUP($A605,'Raw-consumers'!$A:$A,'Raw-consumers'!B:N)</f>
        <v>San Luis Potosi</v>
      </c>
      <c r="D605" s="10" t="str">
        <v>San Luis Potosi</v>
      </c>
      <c r="E605" s="10" t="str">
        <v>Mexico</v>
      </c>
      <c r="F605" s="10">
        <v>22.118463999999999</v>
      </c>
      <c r="G605" s="10">
        <v>-100.938256</v>
      </c>
      <c r="H605" s="10" t="str">
        <v>No</v>
      </c>
      <c r="I605" s="10" t="str">
        <v>Casual Drinker</v>
      </c>
      <c r="J605" s="10" t="str">
        <v>Public</v>
      </c>
      <c r="K605" s="10" t="str">
        <v>Single</v>
      </c>
      <c r="L605" s="10" t="str">
        <v>Independent</v>
      </c>
      <c r="M605" s="10">
        <v>23</v>
      </c>
      <c r="N605" s="10" t="str">
        <v>Student</v>
      </c>
      <c r="O605" s="10" t="str">
        <v>Low</v>
      </c>
      <c r="P605" s="10">
        <v>135038</v>
      </c>
      <c r="Q605" s="10" t="str">
        <f>IFERROR(_xlfn.XLOOKUP('Final Table'!$P605,'Raw-restaurant_cuisines'!A:A,'Raw-restaurant_cuisines'!B:B),"not specified")</f>
        <v>not specified</v>
      </c>
      <c r="R605" s="10" t="str">
        <f>_xlfn.XLOOKUP($P605,'Raw-Restauarants'!$A:$A,'Raw-Restauarants'!B:B)</f>
        <v>Restaurant La Chalita</v>
      </c>
      <c r="S605" s="10" t="str">
        <f>_xlfn.XLOOKUP($P605,'Raw-Restauarants'!$A:$A,'Raw-Restauarants'!$C:$C)</f>
        <v>San Luis Potosi</v>
      </c>
      <c r="T605" s="10" t="str">
        <f>IFERROR(_xlfn.XLOOKUP(P605,'Table for cuisine count'!K:K,'Table for cuisine count'!L:L),"not specified")</f>
        <v>not specified</v>
      </c>
      <c r="U605" s="10" t="str" cm="1">
        <f t="array" ref="U605:Z605">_xlfn.XLOOKUP($P605,'Raw-Restauarants'!$A:$A,'Raw-Restauarants'!$I:$N)</f>
        <v>None</v>
      </c>
      <c r="V605" s="10" t="str">
        <v>Smoking Section</v>
      </c>
      <c r="W605" s="10" t="str">
        <v>Medium</v>
      </c>
      <c r="X605" s="10" t="str">
        <v>No</v>
      </c>
      <c r="Y605" s="10" t="str">
        <v>Closed</v>
      </c>
      <c r="Z605" s="10" t="str">
        <v>None</v>
      </c>
      <c r="AA605" s="10">
        <v>1</v>
      </c>
      <c r="AB605" s="10">
        <v>1</v>
      </c>
      <c r="AC605" s="10">
        <v>0</v>
      </c>
      <c r="AD605" s="10" t="str" cm="1">
        <f t="array" ref="AD605">_xlfn.IFNA(_xlfn.IFS(AND(AA605=2,AB605=2,AC605=2),W605),"not_highest_rated")</f>
        <v>not_highest_rated</v>
      </c>
      <c r="AE605" s="64">
        <f t="shared" si="12"/>
        <v>1</v>
      </c>
    </row>
    <row r="606" spans="1:31" x14ac:dyDescent="0.25">
      <c r="A606" s="63" t="s">
        <v>117</v>
      </c>
      <c r="B606" s="10">
        <f>VLOOKUP(A606,'Table for cuisine count'!$E$2:$F$139,2)</f>
        <v>1</v>
      </c>
      <c r="C606" s="10" t="str" cm="1">
        <f t="array" ref="C606:O606">_xlfn.XLOOKUP($A606,'Raw-consumers'!$A:$A,'Raw-consumers'!B:N)</f>
        <v>San Luis Potosi</v>
      </c>
      <c r="D606" s="10" t="str">
        <v>San Luis Potosi</v>
      </c>
      <c r="E606" s="10" t="str">
        <v>Mexico</v>
      </c>
      <c r="F606" s="10">
        <v>22.172108999999999</v>
      </c>
      <c r="G606" s="10">
        <v>-100.963199</v>
      </c>
      <c r="H606" s="10" t="str">
        <v>Yes</v>
      </c>
      <c r="I606" s="10" t="str">
        <v>Social Drinker</v>
      </c>
      <c r="J606" s="10" t="str">
        <v>Car</v>
      </c>
      <c r="K606" s="10" t="str">
        <v>Single</v>
      </c>
      <c r="L606" s="10" t="str">
        <v>Independent</v>
      </c>
      <c r="M606" s="10">
        <v>29</v>
      </c>
      <c r="N606" s="10" t="str">
        <v>Employed</v>
      </c>
      <c r="O606" s="10" t="str">
        <v>Medium</v>
      </c>
      <c r="P606" s="10">
        <v>132885</v>
      </c>
      <c r="Q606" s="10" t="str">
        <f>IFERROR(_xlfn.XLOOKUP('Final Table'!$P606,'Raw-restaurant_cuisines'!A:A,'Raw-restaurant_cuisines'!B:B),"not specified")</f>
        <v>Cafeteria</v>
      </c>
      <c r="R606" s="10" t="str">
        <f>_xlfn.XLOOKUP($P606,'Raw-Restauarants'!$A:$A,'Raw-Restauarants'!B:B)</f>
        <v>Hamburguesas Saul</v>
      </c>
      <c r="S606" s="10" t="str">
        <f>_xlfn.XLOOKUP($P606,'Raw-Restauarants'!$A:$A,'Raw-Restauarants'!$C:$C)</f>
        <v>San Luis Potosi</v>
      </c>
      <c r="T606" s="10">
        <f>IFERROR(_xlfn.XLOOKUP(P606,'Table for cuisine count'!K:K,'Table for cuisine count'!L:L),"not specified")</f>
        <v>1</v>
      </c>
      <c r="U606" s="10" t="str" cm="1">
        <f t="array" ref="U606:Z606">_xlfn.XLOOKUP($P606,'Raw-Restauarants'!$A:$A,'Raw-Restauarants'!$I:$N)</f>
        <v>None</v>
      </c>
      <c r="V606" s="10" t="str">
        <v>No</v>
      </c>
      <c r="W606" s="10" t="str">
        <v>Low</v>
      </c>
      <c r="X606" s="10" t="str">
        <v>No</v>
      </c>
      <c r="Y606" s="10" t="str">
        <v>Closed</v>
      </c>
      <c r="Z606" s="10" t="str">
        <v>Public</v>
      </c>
      <c r="AA606" s="10">
        <v>1</v>
      </c>
      <c r="AB606" s="10">
        <v>1</v>
      </c>
      <c r="AC606" s="10">
        <v>1</v>
      </c>
      <c r="AD606" s="10" t="str" cm="1">
        <f t="array" ref="AD606">_xlfn.IFNA(_xlfn.IFS(AND(AA606=2,AB606=2,AC606=2),W606),"not_highest_rated")</f>
        <v>not_highest_rated</v>
      </c>
      <c r="AE606" s="64">
        <f t="shared" si="12"/>
        <v>8</v>
      </c>
    </row>
    <row r="607" spans="1:31" x14ac:dyDescent="0.25">
      <c r="A607" s="63" t="s">
        <v>138</v>
      </c>
      <c r="B607" s="10">
        <f>VLOOKUP(A607,'Table for cuisine count'!$E$2:$F$139,2)</f>
        <v>1</v>
      </c>
      <c r="C607" s="10" t="str" cm="1">
        <f t="array" ref="C607:O607">_xlfn.XLOOKUP($A607,'Raw-consumers'!$A:$A,'Raw-consumers'!B:N)</f>
        <v>San Luis Potosi</v>
      </c>
      <c r="D607" s="10" t="str">
        <v>San Luis Potosi</v>
      </c>
      <c r="E607" s="10" t="str">
        <v>Mexico</v>
      </c>
      <c r="F607" s="10">
        <v>22.184861999999999</v>
      </c>
      <c r="G607" s="10">
        <v>-100.970535</v>
      </c>
      <c r="H607" s="10" t="str">
        <v>Yes</v>
      </c>
      <c r="I607" s="10" t="str">
        <v>Social Drinker</v>
      </c>
      <c r="J607" s="10" t="str">
        <v>Public</v>
      </c>
      <c r="K607" s="10" t="str">
        <v>Single</v>
      </c>
      <c r="L607" s="10" t="str">
        <v>Independent</v>
      </c>
      <c r="M607" s="10">
        <v>23</v>
      </c>
      <c r="N607" s="10" t="str">
        <v>Student</v>
      </c>
      <c r="O607" s="10" t="str">
        <v>High</v>
      </c>
      <c r="P607" s="10">
        <v>135076</v>
      </c>
      <c r="Q607" s="10" t="str">
        <f>IFERROR(_xlfn.XLOOKUP('Final Table'!$P607,'Raw-restaurant_cuisines'!A:A,'Raw-restaurant_cuisines'!B:B),"not specified")</f>
        <v>not specified</v>
      </c>
      <c r="R607" s="10" t="str">
        <f>_xlfn.XLOOKUP($P607,'Raw-Restauarants'!$A:$A,'Raw-Restauarants'!B:B)</f>
        <v>Restaurante Pueblo Bonito</v>
      </c>
      <c r="S607" s="10" t="str">
        <f>_xlfn.XLOOKUP($P607,'Raw-Restauarants'!$A:$A,'Raw-Restauarants'!$C:$C)</f>
        <v>San Luis Potosi</v>
      </c>
      <c r="T607" s="10" t="str">
        <f>IFERROR(_xlfn.XLOOKUP(P607,'Table for cuisine count'!K:K,'Table for cuisine count'!L:L),"not specified")</f>
        <v>not specified</v>
      </c>
      <c r="U607" s="10" t="str" cm="1">
        <f t="array" ref="U607:Z607">_xlfn.XLOOKUP($P607,'Raw-Restauarants'!$A:$A,'Raw-Restauarants'!$I:$N)</f>
        <v>Wine &amp; Beer</v>
      </c>
      <c r="V607" s="10" t="str">
        <v>No</v>
      </c>
      <c r="W607" s="10" t="str">
        <v>High</v>
      </c>
      <c r="X607" s="10" t="str">
        <v>No</v>
      </c>
      <c r="Y607" s="10" t="str">
        <v>Closed</v>
      </c>
      <c r="Z607" s="10" t="str">
        <v>Yes</v>
      </c>
      <c r="AA607" s="10">
        <v>1</v>
      </c>
      <c r="AB607" s="10">
        <v>1</v>
      </c>
      <c r="AC607" s="10">
        <v>0</v>
      </c>
      <c r="AD607" s="10" t="str" cm="1">
        <f t="array" ref="AD607">_xlfn.IFNA(_xlfn.IFS(AND(AA607=2,AB607=2,AC607=2),W607),"not_highest_rated")</f>
        <v>not_highest_rated</v>
      </c>
      <c r="AE607" s="64">
        <f t="shared" si="12"/>
        <v>3</v>
      </c>
    </row>
    <row r="608" spans="1:31" x14ac:dyDescent="0.25">
      <c r="A608" s="63" t="s">
        <v>138</v>
      </c>
      <c r="B608" s="10">
        <f>VLOOKUP(A608,'Table for cuisine count'!$E$2:$F$139,2)</f>
        <v>1</v>
      </c>
      <c r="C608" s="10" t="str" cm="1">
        <f t="array" ref="C608:O608">_xlfn.XLOOKUP($A608,'Raw-consumers'!$A:$A,'Raw-consumers'!B:N)</f>
        <v>San Luis Potosi</v>
      </c>
      <c r="D608" s="10" t="str">
        <v>San Luis Potosi</v>
      </c>
      <c r="E608" s="10" t="str">
        <v>Mexico</v>
      </c>
      <c r="F608" s="10">
        <v>22.184861999999999</v>
      </c>
      <c r="G608" s="10">
        <v>-100.970535</v>
      </c>
      <c r="H608" s="10" t="str">
        <v>Yes</v>
      </c>
      <c r="I608" s="10" t="str">
        <v>Social Drinker</v>
      </c>
      <c r="J608" s="10" t="str">
        <v>Public</v>
      </c>
      <c r="K608" s="10" t="str">
        <v>Single</v>
      </c>
      <c r="L608" s="10" t="str">
        <v>Independent</v>
      </c>
      <c r="M608" s="10">
        <v>23</v>
      </c>
      <c r="N608" s="10" t="str">
        <v>Student</v>
      </c>
      <c r="O608" s="10" t="str">
        <v>High</v>
      </c>
      <c r="P608" s="10">
        <v>132834</v>
      </c>
      <c r="Q608" s="10" t="str">
        <f>IFERROR(_xlfn.XLOOKUP('Final Table'!$P608,'Raw-restaurant_cuisines'!A:A,'Raw-restaurant_cuisines'!B:B),"not specified")</f>
        <v>Mexican</v>
      </c>
      <c r="R608" s="10" t="str">
        <f>_xlfn.XLOOKUP($P608,'Raw-Restauarants'!$A:$A,'Raw-Restauarants'!B:B)</f>
        <v>Gorditas Doa Gloria</v>
      </c>
      <c r="S608" s="10" t="str">
        <f>_xlfn.XLOOKUP($P608,'Raw-Restauarants'!$A:$A,'Raw-Restauarants'!$C:$C)</f>
        <v>San Luis Potosi</v>
      </c>
      <c r="T608" s="10">
        <f>IFERROR(_xlfn.XLOOKUP(P608,'Table for cuisine count'!K:K,'Table for cuisine count'!L:L),"not specified")</f>
        <v>1</v>
      </c>
      <c r="U608" s="10" t="str" cm="1">
        <f t="array" ref="U608:Z608">_xlfn.XLOOKUP($P608,'Raw-Restauarants'!$A:$A,'Raw-Restauarants'!$I:$N)</f>
        <v>None</v>
      </c>
      <c r="V608" s="10" t="str">
        <v>No</v>
      </c>
      <c r="W608" s="10" t="str">
        <v>Low</v>
      </c>
      <c r="X608" s="10" t="str">
        <v>No</v>
      </c>
      <c r="Y608" s="10" t="str">
        <v>Closed</v>
      </c>
      <c r="Z608" s="10" t="str">
        <v>Public</v>
      </c>
      <c r="AA608" s="10">
        <v>2</v>
      </c>
      <c r="AB608" s="10">
        <v>2</v>
      </c>
      <c r="AC608" s="10">
        <v>2</v>
      </c>
      <c r="AD608" s="10" t="str" cm="1">
        <f t="array" ref="AD608">_xlfn.IFNA(_xlfn.IFS(AND(AA608=2,AB608=2,AC608=2),W608),"not_highest_rated")</f>
        <v>Low</v>
      </c>
      <c r="AE608" s="64">
        <f t="shared" si="12"/>
        <v>3</v>
      </c>
    </row>
    <row r="609" spans="1:31" x14ac:dyDescent="0.25">
      <c r="A609" s="63" t="s">
        <v>39</v>
      </c>
      <c r="B609" s="10">
        <f>VLOOKUP(A609,'Table for cuisine count'!$E$2:$F$139,2)</f>
        <v>10</v>
      </c>
      <c r="C609" s="10" t="str" cm="1">
        <f t="array" ref="C609:O609">_xlfn.XLOOKUP($A609,'Raw-consumers'!$A:$A,'Raw-consumers'!B:N)</f>
        <v>San Luis Potosi</v>
      </c>
      <c r="D609" s="10" t="str">
        <v>San Luis Potosi</v>
      </c>
      <c r="E609" s="10" t="str">
        <v>Mexico</v>
      </c>
      <c r="F609" s="10">
        <v>22.122989</v>
      </c>
      <c r="G609" s="10">
        <v>-100.923811</v>
      </c>
      <c r="H609" s="10" t="str">
        <v>No</v>
      </c>
      <c r="I609" s="10" t="str">
        <v>Social Drinker</v>
      </c>
      <c r="J609" s="10" t="str">
        <v>Public</v>
      </c>
      <c r="K609" s="10" t="str">
        <v>Single</v>
      </c>
      <c r="L609" s="10" t="str">
        <v>Independent</v>
      </c>
      <c r="M609" s="10">
        <v>23</v>
      </c>
      <c r="N609" s="10" t="str">
        <v>Student</v>
      </c>
      <c r="O609" s="10" t="str">
        <v>Low</v>
      </c>
      <c r="P609" s="10">
        <v>132866</v>
      </c>
      <c r="Q609" s="10" t="str">
        <f>IFERROR(_xlfn.XLOOKUP('Final Table'!$P609,'Raw-restaurant_cuisines'!A:A,'Raw-restaurant_cuisines'!B:B),"not specified")</f>
        <v>Bakery</v>
      </c>
      <c r="R609" s="10" t="str">
        <f>_xlfn.XLOOKUP($P609,'Raw-Restauarants'!$A:$A,'Raw-Restauarants'!B:B)</f>
        <v>Chaires</v>
      </c>
      <c r="S609" s="10" t="str">
        <f>_xlfn.XLOOKUP($P609,'Raw-Restauarants'!$A:$A,'Raw-Restauarants'!$C:$C)</f>
        <v>San Luis Potosi</v>
      </c>
      <c r="T609" s="10">
        <f>IFERROR(_xlfn.XLOOKUP(P609,'Table for cuisine count'!K:K,'Table for cuisine count'!L:L),"not specified")</f>
        <v>2</v>
      </c>
      <c r="U609" s="10" t="str" cm="1">
        <f t="array" ref="U609:Z609">_xlfn.XLOOKUP($P609,'Raw-Restauarants'!$A:$A,'Raw-Restauarants'!$I:$N)</f>
        <v>None</v>
      </c>
      <c r="V609" s="10" t="str">
        <v>No</v>
      </c>
      <c r="W609" s="10" t="str">
        <v>Medium</v>
      </c>
      <c r="X609" s="10" t="str">
        <v>No</v>
      </c>
      <c r="Y609" s="10" t="str">
        <v>Closed</v>
      </c>
      <c r="Z609" s="10" t="str">
        <v>Yes</v>
      </c>
      <c r="AA609" s="10">
        <v>1</v>
      </c>
      <c r="AB609" s="10">
        <v>1</v>
      </c>
      <c r="AC609" s="10">
        <v>1</v>
      </c>
      <c r="AD609" s="10" t="str" cm="1">
        <f t="array" ref="AD609">_xlfn.IFNA(_xlfn.IFS(AND(AA609=2,AB609=2,AC609=2),W609),"not_highest_rated")</f>
        <v>not_highest_rated</v>
      </c>
      <c r="AE609" s="64">
        <f t="shared" si="12"/>
        <v>1</v>
      </c>
    </row>
    <row r="610" spans="1:31" x14ac:dyDescent="0.25">
      <c r="A610" s="63" t="s">
        <v>39</v>
      </c>
      <c r="B610" s="10">
        <f>VLOOKUP(A610,'Table for cuisine count'!$E$2:$F$139,2)</f>
        <v>10</v>
      </c>
      <c r="C610" s="10" t="str" cm="1">
        <f t="array" ref="C610:O610">_xlfn.XLOOKUP($A610,'Raw-consumers'!$A:$A,'Raw-consumers'!B:N)</f>
        <v>San Luis Potosi</v>
      </c>
      <c r="D610" s="10" t="str">
        <v>San Luis Potosi</v>
      </c>
      <c r="E610" s="10" t="str">
        <v>Mexico</v>
      </c>
      <c r="F610" s="10">
        <v>22.122989</v>
      </c>
      <c r="G610" s="10">
        <v>-100.923811</v>
      </c>
      <c r="H610" s="10" t="str">
        <v>No</v>
      </c>
      <c r="I610" s="10" t="str">
        <v>Social Drinker</v>
      </c>
      <c r="J610" s="10" t="str">
        <v>Public</v>
      </c>
      <c r="K610" s="10" t="str">
        <v>Single</v>
      </c>
      <c r="L610" s="10" t="str">
        <v>Independent</v>
      </c>
      <c r="M610" s="10">
        <v>23</v>
      </c>
      <c r="N610" s="10" t="str">
        <v>Student</v>
      </c>
      <c r="O610" s="10" t="str">
        <v>Low</v>
      </c>
      <c r="P610" s="10">
        <v>132858</v>
      </c>
      <c r="Q610" s="10" t="str">
        <f>IFERROR(_xlfn.XLOOKUP('Final Table'!$P610,'Raw-restaurant_cuisines'!A:A,'Raw-restaurant_cuisines'!B:B),"not specified")</f>
        <v>Burgers</v>
      </c>
      <c r="R610" s="10" t="str">
        <f>_xlfn.XLOOKUP($P610,'Raw-Restauarants'!$A:$A,'Raw-Restauarants'!B:B)</f>
        <v>Hamburguesas Valle Dorado</v>
      </c>
      <c r="S610" s="10" t="str">
        <f>_xlfn.XLOOKUP($P610,'Raw-Restauarants'!$A:$A,'Raw-Restauarants'!$C:$C)</f>
        <v>San Luis Potosi</v>
      </c>
      <c r="T610" s="10">
        <f>IFERROR(_xlfn.XLOOKUP(P610,'Table for cuisine count'!K:K,'Table for cuisine count'!L:L),"not specified")</f>
        <v>1</v>
      </c>
      <c r="U610" s="10" t="str" cm="1">
        <f t="array" ref="U610:Z610">_xlfn.XLOOKUP($P610,'Raw-Restauarants'!$A:$A,'Raw-Restauarants'!$I:$N)</f>
        <v>None</v>
      </c>
      <c r="V610" s="10" t="str">
        <v>No</v>
      </c>
      <c r="W610" s="10" t="str">
        <v>Low</v>
      </c>
      <c r="X610" s="10" t="str">
        <v>No</v>
      </c>
      <c r="Y610" s="10" t="str">
        <v>Closed</v>
      </c>
      <c r="Z610" s="10" t="str">
        <v>None</v>
      </c>
      <c r="AA610" s="10">
        <v>1</v>
      </c>
      <c r="AB610" s="10">
        <v>2</v>
      </c>
      <c r="AC610" s="10">
        <v>1</v>
      </c>
      <c r="AD610" s="10" t="str" cm="1">
        <f t="array" ref="AD610">_xlfn.IFNA(_xlfn.IFS(AND(AA610=2,AB610=2,AC610=2),W610),"not_highest_rated")</f>
        <v>not_highest_rated</v>
      </c>
      <c r="AE610" s="64">
        <f t="shared" si="12"/>
        <v>1</v>
      </c>
    </row>
    <row r="611" spans="1:31" x14ac:dyDescent="0.25">
      <c r="A611" s="63" t="s">
        <v>138</v>
      </c>
      <c r="B611" s="10">
        <f>VLOOKUP(A611,'Table for cuisine count'!$E$2:$F$139,2)</f>
        <v>1</v>
      </c>
      <c r="C611" s="10" t="str" cm="1">
        <f t="array" ref="C611:O611">_xlfn.XLOOKUP($A611,'Raw-consumers'!$A:$A,'Raw-consumers'!B:N)</f>
        <v>San Luis Potosi</v>
      </c>
      <c r="D611" s="10" t="str">
        <v>San Luis Potosi</v>
      </c>
      <c r="E611" s="10" t="str">
        <v>Mexico</v>
      </c>
      <c r="F611" s="10">
        <v>22.184861999999999</v>
      </c>
      <c r="G611" s="10">
        <v>-100.970535</v>
      </c>
      <c r="H611" s="10" t="str">
        <v>Yes</v>
      </c>
      <c r="I611" s="10" t="str">
        <v>Social Drinker</v>
      </c>
      <c r="J611" s="10" t="str">
        <v>Public</v>
      </c>
      <c r="K611" s="10" t="str">
        <v>Single</v>
      </c>
      <c r="L611" s="10" t="str">
        <v>Independent</v>
      </c>
      <c r="M611" s="10">
        <v>23</v>
      </c>
      <c r="N611" s="10" t="str">
        <v>Student</v>
      </c>
      <c r="O611" s="10" t="str">
        <v>High</v>
      </c>
      <c r="P611" s="10">
        <v>135043</v>
      </c>
      <c r="Q611" s="10" t="str">
        <f>IFERROR(_xlfn.XLOOKUP('Final Table'!$P611,'Raw-restaurant_cuisines'!A:A,'Raw-restaurant_cuisines'!B:B),"not specified")</f>
        <v>Fast Food</v>
      </c>
      <c r="R611" s="10" t="str">
        <f>_xlfn.XLOOKUP($P611,'Raw-Restauarants'!$A:$A,'Raw-Restauarants'!B:B)</f>
        <v>Pizza Clasica</v>
      </c>
      <c r="S611" s="10" t="str">
        <f>_xlfn.XLOOKUP($P611,'Raw-Restauarants'!$A:$A,'Raw-Restauarants'!$C:$C)</f>
        <v>San Luis Potosi</v>
      </c>
      <c r="T611" s="10">
        <f>IFERROR(_xlfn.XLOOKUP(P611,'Table for cuisine count'!K:K,'Table for cuisine count'!L:L),"not specified")</f>
        <v>2</v>
      </c>
      <c r="U611" s="10" t="str" cm="1">
        <f t="array" ref="U611:Z611">_xlfn.XLOOKUP($P611,'Raw-Restauarants'!$A:$A,'Raw-Restauarants'!$I:$N)</f>
        <v>None</v>
      </c>
      <c r="V611" s="10" t="str">
        <v>No</v>
      </c>
      <c r="W611" s="10" t="str">
        <v>Medium</v>
      </c>
      <c r="X611" s="10" t="str">
        <v>No</v>
      </c>
      <c r="Y611" s="10" t="str">
        <v>Closed</v>
      </c>
      <c r="Z611" s="10" t="str">
        <v>None</v>
      </c>
      <c r="AA611" s="10">
        <v>2</v>
      </c>
      <c r="AB611" s="10">
        <v>2</v>
      </c>
      <c r="AC611" s="10">
        <v>2</v>
      </c>
      <c r="AD611" s="10" t="str" cm="1">
        <f t="array" ref="AD611">_xlfn.IFNA(_xlfn.IFS(AND(AA611=2,AB611=2,AC611=2),W611),"not_highest_rated")</f>
        <v>Medium</v>
      </c>
      <c r="AE611" s="64">
        <f t="shared" si="12"/>
        <v>3</v>
      </c>
    </row>
    <row r="612" spans="1:31" x14ac:dyDescent="0.25">
      <c r="A612" s="63" t="s">
        <v>138</v>
      </c>
      <c r="B612" s="10">
        <f>VLOOKUP(A612,'Table for cuisine count'!$E$2:$F$139,2)</f>
        <v>1</v>
      </c>
      <c r="C612" s="10" t="str" cm="1">
        <f t="array" ref="C612:O612">_xlfn.XLOOKUP($A612,'Raw-consumers'!$A:$A,'Raw-consumers'!B:N)</f>
        <v>San Luis Potosi</v>
      </c>
      <c r="D612" s="10" t="str">
        <v>San Luis Potosi</v>
      </c>
      <c r="E612" s="10" t="str">
        <v>Mexico</v>
      </c>
      <c r="F612" s="10">
        <v>22.184861999999999</v>
      </c>
      <c r="G612" s="10">
        <v>-100.970535</v>
      </c>
      <c r="H612" s="10" t="str">
        <v>Yes</v>
      </c>
      <c r="I612" s="10" t="str">
        <v>Social Drinker</v>
      </c>
      <c r="J612" s="10" t="str">
        <v>Public</v>
      </c>
      <c r="K612" s="10" t="str">
        <v>Single</v>
      </c>
      <c r="L612" s="10" t="str">
        <v>Independent</v>
      </c>
      <c r="M612" s="10">
        <v>23</v>
      </c>
      <c r="N612" s="10" t="str">
        <v>Student</v>
      </c>
      <c r="O612" s="10" t="str">
        <v>High</v>
      </c>
      <c r="P612" s="10">
        <v>132885</v>
      </c>
      <c r="Q612" s="10" t="str">
        <f>IFERROR(_xlfn.XLOOKUP('Final Table'!$P612,'Raw-restaurant_cuisines'!A:A,'Raw-restaurant_cuisines'!B:B),"not specified")</f>
        <v>Cafeteria</v>
      </c>
      <c r="R612" s="10" t="str">
        <f>_xlfn.XLOOKUP($P612,'Raw-Restauarants'!$A:$A,'Raw-Restauarants'!B:B)</f>
        <v>Hamburguesas Saul</v>
      </c>
      <c r="S612" s="10" t="str">
        <f>_xlfn.XLOOKUP($P612,'Raw-Restauarants'!$A:$A,'Raw-Restauarants'!$C:$C)</f>
        <v>San Luis Potosi</v>
      </c>
      <c r="T612" s="10">
        <f>IFERROR(_xlfn.XLOOKUP(P612,'Table for cuisine count'!K:K,'Table for cuisine count'!L:L),"not specified")</f>
        <v>1</v>
      </c>
      <c r="U612" s="10" t="str" cm="1">
        <f t="array" ref="U612:Z612">_xlfn.XLOOKUP($P612,'Raw-Restauarants'!$A:$A,'Raw-Restauarants'!$I:$N)</f>
        <v>None</v>
      </c>
      <c r="V612" s="10" t="str">
        <v>No</v>
      </c>
      <c r="W612" s="10" t="str">
        <v>Low</v>
      </c>
      <c r="X612" s="10" t="str">
        <v>No</v>
      </c>
      <c r="Y612" s="10" t="str">
        <v>Closed</v>
      </c>
      <c r="Z612" s="10" t="str">
        <v>Public</v>
      </c>
      <c r="AA612" s="10">
        <v>0</v>
      </c>
      <c r="AB612" s="10">
        <v>0</v>
      </c>
      <c r="AC612" s="10">
        <v>0</v>
      </c>
      <c r="AD612" s="10" t="str" cm="1">
        <f t="array" ref="AD612">_xlfn.IFNA(_xlfn.IFS(AND(AA612=2,AB612=2,AC612=2),W612),"not_highest_rated")</f>
        <v>not_highest_rated</v>
      </c>
      <c r="AE612" s="64">
        <f t="shared" si="12"/>
        <v>3</v>
      </c>
    </row>
    <row r="613" spans="1:31" x14ac:dyDescent="0.25">
      <c r="A613" s="63" t="s">
        <v>39</v>
      </c>
      <c r="B613" s="10">
        <f>VLOOKUP(A613,'Table for cuisine count'!$E$2:$F$139,2)</f>
        <v>10</v>
      </c>
      <c r="C613" s="10" t="str" cm="1">
        <f t="array" ref="C613:O613">_xlfn.XLOOKUP($A613,'Raw-consumers'!$A:$A,'Raw-consumers'!B:N)</f>
        <v>San Luis Potosi</v>
      </c>
      <c r="D613" s="10" t="str">
        <v>San Luis Potosi</v>
      </c>
      <c r="E613" s="10" t="str">
        <v>Mexico</v>
      </c>
      <c r="F613" s="10">
        <v>22.122989</v>
      </c>
      <c r="G613" s="10">
        <v>-100.923811</v>
      </c>
      <c r="H613" s="10" t="str">
        <v>No</v>
      </c>
      <c r="I613" s="10" t="str">
        <v>Social Drinker</v>
      </c>
      <c r="J613" s="10" t="str">
        <v>Public</v>
      </c>
      <c r="K613" s="10" t="str">
        <v>Single</v>
      </c>
      <c r="L613" s="10" t="str">
        <v>Independent</v>
      </c>
      <c r="M613" s="10">
        <v>23</v>
      </c>
      <c r="N613" s="10" t="str">
        <v>Student</v>
      </c>
      <c r="O613" s="10" t="str">
        <v>Low</v>
      </c>
      <c r="P613" s="10">
        <v>132854</v>
      </c>
      <c r="Q613" s="10" t="str">
        <f>IFERROR(_xlfn.XLOOKUP('Final Table'!$P613,'Raw-restaurant_cuisines'!A:A,'Raw-restaurant_cuisines'!B:B),"not specified")</f>
        <v>International</v>
      </c>
      <c r="R613" s="10" t="str">
        <f>_xlfn.XLOOKUP($P613,'Raw-Restauarants'!$A:$A,'Raw-Restauarants'!B:B)</f>
        <v>Sirlone</v>
      </c>
      <c r="S613" s="10" t="str">
        <f>_xlfn.XLOOKUP($P613,'Raw-Restauarants'!$A:$A,'Raw-Restauarants'!$C:$C)</f>
        <v>San Luis Potosi</v>
      </c>
      <c r="T613" s="10">
        <f>IFERROR(_xlfn.XLOOKUP(P613,'Table for cuisine count'!K:K,'Table for cuisine count'!L:L),"not specified")</f>
        <v>1</v>
      </c>
      <c r="U613" s="10" t="str" cm="1">
        <f t="array" ref="U613:Z613">_xlfn.XLOOKUP($P613,'Raw-Restauarants'!$A:$A,'Raw-Restauarants'!$I:$N)</f>
        <v>Wine &amp; Beer</v>
      </c>
      <c r="V613" s="10" t="str">
        <v>No</v>
      </c>
      <c r="W613" s="10" t="str">
        <v>Medium</v>
      </c>
      <c r="X613" s="10" t="str">
        <v>No</v>
      </c>
      <c r="Y613" s="10" t="str">
        <v>Closed</v>
      </c>
      <c r="Z613" s="10" t="str">
        <v>Yes</v>
      </c>
      <c r="AA613" s="10">
        <v>2</v>
      </c>
      <c r="AB613" s="10">
        <v>2</v>
      </c>
      <c r="AC613" s="10">
        <v>1</v>
      </c>
      <c r="AD613" s="10" t="str" cm="1">
        <f t="array" ref="AD613">_xlfn.IFNA(_xlfn.IFS(AND(AA613=2,AB613=2,AC613=2),W613),"not_highest_rated")</f>
        <v>not_highest_rated</v>
      </c>
      <c r="AE613" s="64">
        <f t="shared" si="12"/>
        <v>1</v>
      </c>
    </row>
    <row r="614" spans="1:31" x14ac:dyDescent="0.25">
      <c r="A614" s="63" t="s">
        <v>138</v>
      </c>
      <c r="B614" s="10">
        <f>VLOOKUP(A614,'Table for cuisine count'!$E$2:$F$139,2)</f>
        <v>1</v>
      </c>
      <c r="C614" s="10" t="str" cm="1">
        <f t="array" ref="C614:O614">_xlfn.XLOOKUP($A614,'Raw-consumers'!$A:$A,'Raw-consumers'!B:N)</f>
        <v>San Luis Potosi</v>
      </c>
      <c r="D614" s="10" t="str">
        <v>San Luis Potosi</v>
      </c>
      <c r="E614" s="10" t="str">
        <v>Mexico</v>
      </c>
      <c r="F614" s="10">
        <v>22.184861999999999</v>
      </c>
      <c r="G614" s="10">
        <v>-100.970535</v>
      </c>
      <c r="H614" s="10" t="str">
        <v>Yes</v>
      </c>
      <c r="I614" s="10" t="str">
        <v>Social Drinker</v>
      </c>
      <c r="J614" s="10" t="str">
        <v>Public</v>
      </c>
      <c r="K614" s="10" t="str">
        <v>Single</v>
      </c>
      <c r="L614" s="10" t="str">
        <v>Independent</v>
      </c>
      <c r="M614" s="10">
        <v>23</v>
      </c>
      <c r="N614" s="10" t="str">
        <v>Student</v>
      </c>
      <c r="O614" s="10" t="str">
        <v>High</v>
      </c>
      <c r="P614" s="10">
        <v>132872</v>
      </c>
      <c r="Q614" s="10" t="str">
        <f>IFERROR(_xlfn.XLOOKUP('Final Table'!$P614,'Raw-restaurant_cuisines'!A:A,'Raw-restaurant_cuisines'!B:B),"not specified")</f>
        <v>American</v>
      </c>
      <c r="R614" s="10" t="str">
        <f>_xlfn.XLOOKUP($P614,'Raw-Restauarants'!$A:$A,'Raw-Restauarants'!B:B)</f>
        <v>Pizzeria Julios</v>
      </c>
      <c r="S614" s="10" t="str">
        <f>_xlfn.XLOOKUP($P614,'Raw-Restauarants'!$A:$A,'Raw-Restauarants'!$C:$C)</f>
        <v>San Luis Potosi</v>
      </c>
      <c r="T614" s="10">
        <f>IFERROR(_xlfn.XLOOKUP(P614,'Table for cuisine count'!K:K,'Table for cuisine count'!L:L),"not specified")</f>
        <v>1</v>
      </c>
      <c r="U614" s="10" t="str" cm="1">
        <f t="array" ref="U614:Z614">_xlfn.XLOOKUP($P614,'Raw-Restauarants'!$A:$A,'Raw-Restauarants'!$I:$N)</f>
        <v>None</v>
      </c>
      <c r="V614" s="10" t="str">
        <v>No</v>
      </c>
      <c r="W614" s="10" t="str">
        <v>Medium</v>
      </c>
      <c r="X614" s="10" t="str">
        <v>No</v>
      </c>
      <c r="Y614" s="10" t="str">
        <v>Closed</v>
      </c>
      <c r="Z614" s="10" t="str">
        <v>Public</v>
      </c>
      <c r="AA614" s="10">
        <v>1</v>
      </c>
      <c r="AB614" s="10">
        <v>1</v>
      </c>
      <c r="AC614" s="10">
        <v>2</v>
      </c>
      <c r="AD614" s="10" t="str" cm="1">
        <f t="array" ref="AD614">_xlfn.IFNA(_xlfn.IFS(AND(AA614=2,AB614=2,AC614=2),W614),"not_highest_rated")</f>
        <v>not_highest_rated</v>
      </c>
      <c r="AE614" s="64">
        <f t="shared" si="12"/>
        <v>3</v>
      </c>
    </row>
    <row r="615" spans="1:31" x14ac:dyDescent="0.25">
      <c r="A615" s="63" t="s">
        <v>39</v>
      </c>
      <c r="B615" s="10">
        <f>VLOOKUP(A615,'Table for cuisine count'!$E$2:$F$139,2)</f>
        <v>10</v>
      </c>
      <c r="C615" s="10" t="str" cm="1">
        <f t="array" ref="C615:O615">_xlfn.XLOOKUP($A615,'Raw-consumers'!$A:$A,'Raw-consumers'!B:N)</f>
        <v>San Luis Potosi</v>
      </c>
      <c r="D615" s="10" t="str">
        <v>San Luis Potosi</v>
      </c>
      <c r="E615" s="10" t="str">
        <v>Mexico</v>
      </c>
      <c r="F615" s="10">
        <v>22.122989</v>
      </c>
      <c r="G615" s="10">
        <v>-100.923811</v>
      </c>
      <c r="H615" s="10" t="str">
        <v>No</v>
      </c>
      <c r="I615" s="10" t="str">
        <v>Social Drinker</v>
      </c>
      <c r="J615" s="10" t="str">
        <v>Public</v>
      </c>
      <c r="K615" s="10" t="str">
        <v>Single</v>
      </c>
      <c r="L615" s="10" t="str">
        <v>Independent</v>
      </c>
      <c r="M615" s="10">
        <v>23</v>
      </c>
      <c r="N615" s="10" t="str">
        <v>Student</v>
      </c>
      <c r="O615" s="10" t="str">
        <v>Low</v>
      </c>
      <c r="P615" s="10">
        <v>135108</v>
      </c>
      <c r="Q615" s="10" t="str">
        <f>IFERROR(_xlfn.XLOOKUP('Final Table'!$P615,'Raw-restaurant_cuisines'!A:A,'Raw-restaurant_cuisines'!B:B),"not specified")</f>
        <v>not specified</v>
      </c>
      <c r="R615" s="10" t="str">
        <f>_xlfn.XLOOKUP($P615,'Raw-Restauarants'!$A:$A,'Raw-Restauarants'!B:B)</f>
        <v>Potzocalli</v>
      </c>
      <c r="S615" s="10" t="str">
        <f>_xlfn.XLOOKUP($P615,'Raw-Restauarants'!$A:$A,'Raw-Restauarants'!$C:$C)</f>
        <v>San Luis Potosi</v>
      </c>
      <c r="T615" s="10" t="str">
        <f>IFERROR(_xlfn.XLOOKUP(P615,'Table for cuisine count'!K:K,'Table for cuisine count'!L:L),"not specified")</f>
        <v>not specified</v>
      </c>
      <c r="U615" s="10" t="str" cm="1">
        <f t="array" ref="U615:Z615">_xlfn.XLOOKUP($P615,'Raw-Restauarants'!$A:$A,'Raw-Restauarants'!$I:$N)</f>
        <v>None</v>
      </c>
      <c r="V615" s="10" t="str">
        <v>No</v>
      </c>
      <c r="W615" s="10" t="str">
        <v>Low</v>
      </c>
      <c r="X615" s="10" t="str">
        <v>No</v>
      </c>
      <c r="Y615" s="10" t="str">
        <v>Closed</v>
      </c>
      <c r="Z615" s="10" t="str">
        <v>None</v>
      </c>
      <c r="AA615" s="10">
        <v>1</v>
      </c>
      <c r="AB615" s="10">
        <v>1</v>
      </c>
      <c r="AC615" s="10">
        <v>0</v>
      </c>
      <c r="AD615" s="10" t="str" cm="1">
        <f t="array" ref="AD615">_xlfn.IFNA(_xlfn.IFS(AND(AA615=2,AB615=2,AC615=2),W615),"not_highest_rated")</f>
        <v>not_highest_rated</v>
      </c>
      <c r="AE615" s="64">
        <f t="shared" si="12"/>
        <v>1</v>
      </c>
    </row>
    <row r="616" spans="1:31" x14ac:dyDescent="0.25">
      <c r="A616" s="63" t="s">
        <v>39</v>
      </c>
      <c r="B616" s="10">
        <f>VLOOKUP(A616,'Table for cuisine count'!$E$2:$F$139,2)</f>
        <v>10</v>
      </c>
      <c r="C616" s="10" t="str" cm="1">
        <f t="array" ref="C616:O616">_xlfn.XLOOKUP($A616,'Raw-consumers'!$A:$A,'Raw-consumers'!B:N)</f>
        <v>San Luis Potosi</v>
      </c>
      <c r="D616" s="10" t="str">
        <v>San Luis Potosi</v>
      </c>
      <c r="E616" s="10" t="str">
        <v>Mexico</v>
      </c>
      <c r="F616" s="10">
        <v>22.122989</v>
      </c>
      <c r="G616" s="10">
        <v>-100.923811</v>
      </c>
      <c r="H616" s="10" t="str">
        <v>No</v>
      </c>
      <c r="I616" s="10" t="str">
        <v>Social Drinker</v>
      </c>
      <c r="J616" s="10" t="str">
        <v>Public</v>
      </c>
      <c r="K616" s="10" t="str">
        <v>Single</v>
      </c>
      <c r="L616" s="10" t="str">
        <v>Independent</v>
      </c>
      <c r="M616" s="10">
        <v>23</v>
      </c>
      <c r="N616" s="10" t="str">
        <v>Student</v>
      </c>
      <c r="O616" s="10" t="str">
        <v>Low</v>
      </c>
      <c r="P616" s="10">
        <v>132851</v>
      </c>
      <c r="Q616" s="10" t="str">
        <f>IFERROR(_xlfn.XLOOKUP('Final Table'!$P616,'Raw-restaurant_cuisines'!A:A,'Raw-restaurant_cuisines'!B:B),"not specified")</f>
        <v>American</v>
      </c>
      <c r="R616" s="10" t="str">
        <f>_xlfn.XLOOKUP($P616,'Raw-Restauarants'!$A:$A,'Raw-Restauarants'!B:B)</f>
        <v>KFC</v>
      </c>
      <c r="S616" s="10" t="str">
        <f>_xlfn.XLOOKUP($P616,'Raw-Restauarants'!$A:$A,'Raw-Restauarants'!$C:$C)</f>
        <v>San Luis Potosi</v>
      </c>
      <c r="T616" s="10">
        <f>IFERROR(_xlfn.XLOOKUP(P616,'Table for cuisine count'!K:K,'Table for cuisine count'!L:L),"not specified")</f>
        <v>2</v>
      </c>
      <c r="U616" s="10" t="str" cm="1">
        <f t="array" ref="U616:Z616">_xlfn.XLOOKUP($P616,'Raw-Restauarants'!$A:$A,'Raw-Restauarants'!$I:$N)</f>
        <v>None</v>
      </c>
      <c r="V616" s="10" t="str">
        <v>No</v>
      </c>
      <c r="W616" s="10" t="str">
        <v>Low</v>
      </c>
      <c r="X616" s="10" t="str">
        <v>No</v>
      </c>
      <c r="Y616" s="10" t="str">
        <v>Closed</v>
      </c>
      <c r="Z616" s="10" t="str">
        <v>Yes</v>
      </c>
      <c r="AA616" s="10">
        <v>1</v>
      </c>
      <c r="AB616" s="10">
        <v>1</v>
      </c>
      <c r="AC616" s="10">
        <v>1</v>
      </c>
      <c r="AD616" s="10" t="str" cm="1">
        <f t="array" ref="AD616">_xlfn.IFNA(_xlfn.IFS(AND(AA616=2,AB616=2,AC616=2),W616),"not_highest_rated")</f>
        <v>not_highest_rated</v>
      </c>
      <c r="AE616" s="64">
        <f t="shared" si="12"/>
        <v>1</v>
      </c>
    </row>
    <row r="617" spans="1:31" x14ac:dyDescent="0.25">
      <c r="A617" s="63" t="s">
        <v>138</v>
      </c>
      <c r="B617" s="10">
        <f>VLOOKUP(A617,'Table for cuisine count'!$E$2:$F$139,2)</f>
        <v>1</v>
      </c>
      <c r="C617" s="10" t="str" cm="1">
        <f t="array" ref="C617:O617">_xlfn.XLOOKUP($A617,'Raw-consumers'!$A:$A,'Raw-consumers'!B:N)</f>
        <v>San Luis Potosi</v>
      </c>
      <c r="D617" s="10" t="str">
        <v>San Luis Potosi</v>
      </c>
      <c r="E617" s="10" t="str">
        <v>Mexico</v>
      </c>
      <c r="F617" s="10">
        <v>22.184861999999999</v>
      </c>
      <c r="G617" s="10">
        <v>-100.970535</v>
      </c>
      <c r="H617" s="10" t="str">
        <v>Yes</v>
      </c>
      <c r="I617" s="10" t="str">
        <v>Social Drinker</v>
      </c>
      <c r="J617" s="10" t="str">
        <v>Public</v>
      </c>
      <c r="K617" s="10" t="str">
        <v>Single</v>
      </c>
      <c r="L617" s="10" t="str">
        <v>Independent</v>
      </c>
      <c r="M617" s="10">
        <v>23</v>
      </c>
      <c r="N617" s="10" t="str">
        <v>Student</v>
      </c>
      <c r="O617" s="10" t="str">
        <v>High</v>
      </c>
      <c r="P617" s="10">
        <v>132856</v>
      </c>
      <c r="Q617" s="10" t="str">
        <f>IFERROR(_xlfn.XLOOKUP('Final Table'!$P617,'Raw-restaurant_cuisines'!A:A,'Raw-restaurant_cuisines'!B:B),"not specified")</f>
        <v>Italian</v>
      </c>
      <c r="R617" s="10" t="str">
        <f>_xlfn.XLOOKUP($P617,'Raw-Restauarants'!$A:$A,'Raw-Restauarants'!B:B)</f>
        <v>Unicol's Pizza</v>
      </c>
      <c r="S617" s="10" t="str">
        <f>_xlfn.XLOOKUP($P617,'Raw-Restauarants'!$A:$A,'Raw-Restauarants'!$C:$C)</f>
        <v>San Luis Potosi</v>
      </c>
      <c r="T617" s="10">
        <f>IFERROR(_xlfn.XLOOKUP(P617,'Table for cuisine count'!K:K,'Table for cuisine count'!L:L),"not specified")</f>
        <v>1</v>
      </c>
      <c r="U617" s="10" t="str" cm="1">
        <f t="array" ref="U617:Z617">_xlfn.XLOOKUP($P617,'Raw-Restauarants'!$A:$A,'Raw-Restauarants'!$I:$N)</f>
        <v>Wine &amp; Beer</v>
      </c>
      <c r="V617" s="10" t="str">
        <v>No</v>
      </c>
      <c r="W617" s="10" t="str">
        <v>Low</v>
      </c>
      <c r="X617" s="10" t="str">
        <v>No</v>
      </c>
      <c r="Y617" s="10" t="str">
        <v>Closed</v>
      </c>
      <c r="Z617" s="10" t="str">
        <v>None</v>
      </c>
      <c r="AA617" s="10">
        <v>1</v>
      </c>
      <c r="AB617" s="10">
        <v>1</v>
      </c>
      <c r="AC617" s="10">
        <v>0</v>
      </c>
      <c r="AD617" s="10" t="str" cm="1">
        <f t="array" ref="AD617">_xlfn.IFNA(_xlfn.IFS(AND(AA617=2,AB617=2,AC617=2),W617),"not_highest_rated")</f>
        <v>not_highest_rated</v>
      </c>
      <c r="AE617" s="64">
        <f t="shared" si="12"/>
        <v>3</v>
      </c>
    </row>
    <row r="618" spans="1:31" x14ac:dyDescent="0.25">
      <c r="A618" s="63" t="s">
        <v>39</v>
      </c>
      <c r="B618" s="10">
        <f>VLOOKUP(A618,'Table for cuisine count'!$E$2:$F$139,2)</f>
        <v>10</v>
      </c>
      <c r="C618" s="10" t="str" cm="1">
        <f t="array" ref="C618:O618">_xlfn.XLOOKUP($A618,'Raw-consumers'!$A:$A,'Raw-consumers'!B:N)</f>
        <v>San Luis Potosi</v>
      </c>
      <c r="D618" s="10" t="str">
        <v>San Luis Potosi</v>
      </c>
      <c r="E618" s="10" t="str">
        <v>Mexico</v>
      </c>
      <c r="F618" s="10">
        <v>22.122989</v>
      </c>
      <c r="G618" s="10">
        <v>-100.923811</v>
      </c>
      <c r="H618" s="10" t="str">
        <v>No</v>
      </c>
      <c r="I618" s="10" t="str">
        <v>Social Drinker</v>
      </c>
      <c r="J618" s="10" t="str">
        <v>Public</v>
      </c>
      <c r="K618" s="10" t="str">
        <v>Single</v>
      </c>
      <c r="L618" s="10" t="str">
        <v>Independent</v>
      </c>
      <c r="M618" s="10">
        <v>23</v>
      </c>
      <c r="N618" s="10" t="str">
        <v>Student</v>
      </c>
      <c r="O618" s="10" t="str">
        <v>Low</v>
      </c>
      <c r="P618" s="10">
        <v>132869</v>
      </c>
      <c r="Q618" s="10" t="str">
        <f>IFERROR(_xlfn.XLOOKUP('Final Table'!$P618,'Raw-restaurant_cuisines'!A:A,'Raw-restaurant_cuisines'!B:B),"not specified")</f>
        <v>Pizzeria</v>
      </c>
      <c r="R618" s="10" t="str">
        <f>_xlfn.XLOOKUP($P618,'Raw-Restauarants'!$A:$A,'Raw-Restauarants'!B:B)</f>
        <v>Dominos Pizza</v>
      </c>
      <c r="S618" s="10" t="str">
        <f>_xlfn.XLOOKUP($P618,'Raw-Restauarants'!$A:$A,'Raw-Restauarants'!$C:$C)</f>
        <v>San Luis Potosi</v>
      </c>
      <c r="T618" s="10">
        <f>IFERROR(_xlfn.XLOOKUP(P618,'Table for cuisine count'!K:K,'Table for cuisine count'!L:L),"not specified")</f>
        <v>1</v>
      </c>
      <c r="U618" s="10" t="str" cm="1">
        <f t="array" ref="U618:Z618">_xlfn.XLOOKUP($P618,'Raw-Restauarants'!$A:$A,'Raw-Restauarants'!$I:$N)</f>
        <v>None</v>
      </c>
      <c r="V618" s="10" t="str">
        <v>No</v>
      </c>
      <c r="W618" s="10" t="str">
        <v>Medium</v>
      </c>
      <c r="X618" s="10" t="str">
        <v>No</v>
      </c>
      <c r="Y618" s="10" t="str">
        <v>Closed</v>
      </c>
      <c r="Z618" s="10" t="str">
        <v>Yes</v>
      </c>
      <c r="AA618" s="10">
        <v>1</v>
      </c>
      <c r="AB618" s="10">
        <v>1</v>
      </c>
      <c r="AC618" s="10">
        <v>1</v>
      </c>
      <c r="AD618" s="10" t="str" cm="1">
        <f t="array" ref="AD618">_xlfn.IFNA(_xlfn.IFS(AND(AA618=2,AB618=2,AC618=2),W618),"not_highest_rated")</f>
        <v>not_highest_rated</v>
      </c>
      <c r="AE618" s="64">
        <f t="shared" si="12"/>
        <v>1</v>
      </c>
    </row>
    <row r="619" spans="1:31" x14ac:dyDescent="0.25">
      <c r="A619" s="63" t="s">
        <v>138</v>
      </c>
      <c r="B619" s="10">
        <f>VLOOKUP(A619,'Table for cuisine count'!$E$2:$F$139,2)</f>
        <v>1</v>
      </c>
      <c r="C619" s="10" t="str" cm="1">
        <f t="array" ref="C619:O619">_xlfn.XLOOKUP($A619,'Raw-consumers'!$A:$A,'Raw-consumers'!B:N)</f>
        <v>San Luis Potosi</v>
      </c>
      <c r="D619" s="10" t="str">
        <v>San Luis Potosi</v>
      </c>
      <c r="E619" s="10" t="str">
        <v>Mexico</v>
      </c>
      <c r="F619" s="10">
        <v>22.184861999999999</v>
      </c>
      <c r="G619" s="10">
        <v>-100.970535</v>
      </c>
      <c r="H619" s="10" t="str">
        <v>Yes</v>
      </c>
      <c r="I619" s="10" t="str">
        <v>Social Drinker</v>
      </c>
      <c r="J619" s="10" t="str">
        <v>Public</v>
      </c>
      <c r="K619" s="10" t="str">
        <v>Single</v>
      </c>
      <c r="L619" s="10" t="str">
        <v>Independent</v>
      </c>
      <c r="M619" s="10">
        <v>23</v>
      </c>
      <c r="N619" s="10" t="str">
        <v>Student</v>
      </c>
      <c r="O619" s="10" t="str">
        <v>High</v>
      </c>
      <c r="P619" s="10">
        <v>135066</v>
      </c>
      <c r="Q619" s="10" t="str">
        <f>IFERROR(_xlfn.XLOOKUP('Final Table'!$P619,'Raw-restaurant_cuisines'!A:A,'Raw-restaurant_cuisines'!B:B),"not specified")</f>
        <v>not specified</v>
      </c>
      <c r="R619" s="10" t="str">
        <f>_xlfn.XLOOKUP($P619,'Raw-Restauarants'!$A:$A,'Raw-Restauarants'!B:B)</f>
        <v>Restaurante Guerra</v>
      </c>
      <c r="S619" s="10" t="str">
        <f>_xlfn.XLOOKUP($P619,'Raw-Restauarants'!$A:$A,'Raw-Restauarants'!$C:$C)</f>
        <v>San Luis Potosi</v>
      </c>
      <c r="T619" s="10" t="str">
        <f>IFERROR(_xlfn.XLOOKUP(P619,'Table for cuisine count'!K:K,'Table for cuisine count'!L:L),"not specified")</f>
        <v>not specified</v>
      </c>
      <c r="U619" s="10" t="str" cm="1">
        <f t="array" ref="U619:Z619">_xlfn.XLOOKUP($P619,'Raw-Restauarants'!$A:$A,'Raw-Restauarants'!$I:$N)</f>
        <v>Wine &amp; Beer</v>
      </c>
      <c r="V619" s="10" t="str">
        <v>Smoking Section</v>
      </c>
      <c r="W619" s="10" t="str">
        <v>High</v>
      </c>
      <c r="X619" s="10" t="str">
        <v>No</v>
      </c>
      <c r="Y619" s="10" t="str">
        <v>Closed</v>
      </c>
      <c r="Z619" s="10" t="str">
        <v>Yes</v>
      </c>
      <c r="AA619" s="10">
        <v>1</v>
      </c>
      <c r="AB619" s="10">
        <v>1</v>
      </c>
      <c r="AC619" s="10">
        <v>1</v>
      </c>
      <c r="AD619" s="10" t="str" cm="1">
        <f t="array" ref="AD619">_xlfn.IFNA(_xlfn.IFS(AND(AA619=2,AB619=2,AC619=2),W619),"not_highest_rated")</f>
        <v>not_highest_rated</v>
      </c>
      <c r="AE619" s="64">
        <f t="shared" si="12"/>
        <v>3</v>
      </c>
    </row>
    <row r="620" spans="1:31" x14ac:dyDescent="0.25">
      <c r="A620" s="63" t="s">
        <v>39</v>
      </c>
      <c r="B620" s="10">
        <f>VLOOKUP(A620,'Table for cuisine count'!$E$2:$F$139,2)</f>
        <v>10</v>
      </c>
      <c r="C620" s="10" t="str" cm="1">
        <f t="array" ref="C620:O620">_xlfn.XLOOKUP($A620,'Raw-consumers'!$A:$A,'Raw-consumers'!B:N)</f>
        <v>San Luis Potosi</v>
      </c>
      <c r="D620" s="10" t="str">
        <v>San Luis Potosi</v>
      </c>
      <c r="E620" s="10" t="str">
        <v>Mexico</v>
      </c>
      <c r="F620" s="10">
        <v>22.122989</v>
      </c>
      <c r="G620" s="10">
        <v>-100.923811</v>
      </c>
      <c r="H620" s="10" t="str">
        <v>No</v>
      </c>
      <c r="I620" s="10" t="str">
        <v>Social Drinker</v>
      </c>
      <c r="J620" s="10" t="str">
        <v>Public</v>
      </c>
      <c r="K620" s="10" t="str">
        <v>Single</v>
      </c>
      <c r="L620" s="10" t="str">
        <v>Independent</v>
      </c>
      <c r="M620" s="10">
        <v>23</v>
      </c>
      <c r="N620" s="10" t="str">
        <v>Student</v>
      </c>
      <c r="O620" s="10" t="str">
        <v>Low</v>
      </c>
      <c r="P620" s="10">
        <v>135069</v>
      </c>
      <c r="Q620" s="10" t="str">
        <f>IFERROR(_xlfn.XLOOKUP('Final Table'!$P620,'Raw-restaurant_cuisines'!A:A,'Raw-restaurant_cuisines'!B:B),"not specified")</f>
        <v>Bar</v>
      </c>
      <c r="R620" s="10" t="str">
        <f>_xlfn.XLOOKUP($P620,'Raw-Restauarants'!$A:$A,'Raw-Restauarants'!B:B)</f>
        <v>Abondance Restaurante Bar</v>
      </c>
      <c r="S620" s="10" t="str">
        <f>_xlfn.XLOOKUP($P620,'Raw-Restauarants'!$A:$A,'Raw-Restauarants'!$C:$C)</f>
        <v>San Luis Potosi</v>
      </c>
      <c r="T620" s="10">
        <f>IFERROR(_xlfn.XLOOKUP(P620,'Table for cuisine count'!K:K,'Table for cuisine count'!L:L),"not specified")</f>
        <v>1</v>
      </c>
      <c r="U620" s="10" t="str" cm="1">
        <f t="array" ref="U620:Z620">_xlfn.XLOOKUP($P620,'Raw-Restauarants'!$A:$A,'Raw-Restauarants'!$I:$N)</f>
        <v>Wine &amp; Beer</v>
      </c>
      <c r="V620" s="10" t="str">
        <v>No</v>
      </c>
      <c r="W620" s="10" t="str">
        <v>Low</v>
      </c>
      <c r="X620" s="10" t="str">
        <v>No</v>
      </c>
      <c r="Y620" s="10" t="str">
        <v>Closed</v>
      </c>
      <c r="Z620" s="10" t="str">
        <v>Yes</v>
      </c>
      <c r="AA620" s="10">
        <v>1</v>
      </c>
      <c r="AB620" s="10">
        <v>1</v>
      </c>
      <c r="AC620" s="10">
        <v>1</v>
      </c>
      <c r="AD620" s="10" t="str" cm="1">
        <f t="array" ref="AD620">_xlfn.IFNA(_xlfn.IFS(AND(AA620=2,AB620=2,AC620=2),W620),"not_highest_rated")</f>
        <v>not_highest_rated</v>
      </c>
      <c r="AE620" s="64">
        <f t="shared" si="12"/>
        <v>1</v>
      </c>
    </row>
    <row r="621" spans="1:31" x14ac:dyDescent="0.25">
      <c r="A621" s="63" t="s">
        <v>138</v>
      </c>
      <c r="B621" s="10">
        <f>VLOOKUP(A621,'Table for cuisine count'!$E$2:$F$139,2)</f>
        <v>1</v>
      </c>
      <c r="C621" s="10" t="str" cm="1">
        <f t="array" ref="C621:O621">_xlfn.XLOOKUP($A621,'Raw-consumers'!$A:$A,'Raw-consumers'!B:N)</f>
        <v>San Luis Potosi</v>
      </c>
      <c r="D621" s="10" t="str">
        <v>San Luis Potosi</v>
      </c>
      <c r="E621" s="10" t="str">
        <v>Mexico</v>
      </c>
      <c r="F621" s="10">
        <v>22.184861999999999</v>
      </c>
      <c r="G621" s="10">
        <v>-100.970535</v>
      </c>
      <c r="H621" s="10" t="str">
        <v>Yes</v>
      </c>
      <c r="I621" s="10" t="str">
        <v>Social Drinker</v>
      </c>
      <c r="J621" s="10" t="str">
        <v>Public</v>
      </c>
      <c r="K621" s="10" t="str">
        <v>Single</v>
      </c>
      <c r="L621" s="10" t="str">
        <v>Independent</v>
      </c>
      <c r="M621" s="10">
        <v>23</v>
      </c>
      <c r="N621" s="10" t="str">
        <v>Student</v>
      </c>
      <c r="O621" s="10" t="str">
        <v>High</v>
      </c>
      <c r="P621" s="10">
        <v>135038</v>
      </c>
      <c r="Q621" s="10" t="str">
        <f>IFERROR(_xlfn.XLOOKUP('Final Table'!$P621,'Raw-restaurant_cuisines'!A:A,'Raw-restaurant_cuisines'!B:B),"not specified")</f>
        <v>not specified</v>
      </c>
      <c r="R621" s="10" t="str">
        <f>_xlfn.XLOOKUP($P621,'Raw-Restauarants'!$A:$A,'Raw-Restauarants'!B:B)</f>
        <v>Restaurant La Chalita</v>
      </c>
      <c r="S621" s="10" t="str">
        <f>_xlfn.XLOOKUP($P621,'Raw-Restauarants'!$A:$A,'Raw-Restauarants'!$C:$C)</f>
        <v>San Luis Potosi</v>
      </c>
      <c r="T621" s="10" t="str">
        <f>IFERROR(_xlfn.XLOOKUP(P621,'Table for cuisine count'!K:K,'Table for cuisine count'!L:L),"not specified")</f>
        <v>not specified</v>
      </c>
      <c r="U621" s="10" t="str" cm="1">
        <f t="array" ref="U621:Z621">_xlfn.XLOOKUP($P621,'Raw-Restauarants'!$A:$A,'Raw-Restauarants'!$I:$N)</f>
        <v>None</v>
      </c>
      <c r="V621" s="10" t="str">
        <v>Smoking Section</v>
      </c>
      <c r="W621" s="10" t="str">
        <v>Medium</v>
      </c>
      <c r="X621" s="10" t="str">
        <v>No</v>
      </c>
      <c r="Y621" s="10" t="str">
        <v>Closed</v>
      </c>
      <c r="Z621" s="10" t="str">
        <v>None</v>
      </c>
      <c r="AA621" s="10">
        <v>0</v>
      </c>
      <c r="AB621" s="10">
        <v>1</v>
      </c>
      <c r="AC621" s="10">
        <v>1</v>
      </c>
      <c r="AD621" s="10" t="str" cm="1">
        <f t="array" ref="AD621">_xlfn.IFNA(_xlfn.IFS(AND(AA621=2,AB621=2,AC621=2),W621),"not_highest_rated")</f>
        <v>not_highest_rated</v>
      </c>
      <c r="AE621" s="64">
        <f t="shared" si="12"/>
        <v>3</v>
      </c>
    </row>
    <row r="622" spans="1:31" x14ac:dyDescent="0.25">
      <c r="A622" s="63" t="s">
        <v>138</v>
      </c>
      <c r="B622" s="10">
        <f>VLOOKUP(A622,'Table for cuisine count'!$E$2:$F$139,2)</f>
        <v>1</v>
      </c>
      <c r="C622" s="10" t="str" cm="1">
        <f t="array" ref="C622:O622">_xlfn.XLOOKUP($A622,'Raw-consumers'!$A:$A,'Raw-consumers'!B:N)</f>
        <v>San Luis Potosi</v>
      </c>
      <c r="D622" s="10" t="str">
        <v>San Luis Potosi</v>
      </c>
      <c r="E622" s="10" t="str">
        <v>Mexico</v>
      </c>
      <c r="F622" s="10">
        <v>22.184861999999999</v>
      </c>
      <c r="G622" s="10">
        <v>-100.970535</v>
      </c>
      <c r="H622" s="10" t="str">
        <v>Yes</v>
      </c>
      <c r="I622" s="10" t="str">
        <v>Social Drinker</v>
      </c>
      <c r="J622" s="10" t="str">
        <v>Public</v>
      </c>
      <c r="K622" s="10" t="str">
        <v>Single</v>
      </c>
      <c r="L622" s="10" t="str">
        <v>Independent</v>
      </c>
      <c r="M622" s="10">
        <v>23</v>
      </c>
      <c r="N622" s="10" t="str">
        <v>Student</v>
      </c>
      <c r="O622" s="10" t="str">
        <v>High</v>
      </c>
      <c r="P622" s="10">
        <v>135060</v>
      </c>
      <c r="Q622" s="10" t="str">
        <f>IFERROR(_xlfn.XLOOKUP('Final Table'!$P622,'Raw-restaurant_cuisines'!A:A,'Raw-restaurant_cuisines'!B:B),"not specified")</f>
        <v>Seafood</v>
      </c>
      <c r="R622" s="10" t="str">
        <f>_xlfn.XLOOKUP($P622,'Raw-Restauarants'!$A:$A,'Raw-Restauarants'!B:B)</f>
        <v>Restaurante Marisco Sam</v>
      </c>
      <c r="S622" s="10" t="str">
        <f>_xlfn.XLOOKUP($P622,'Raw-Restauarants'!$A:$A,'Raw-Restauarants'!$C:$C)</f>
        <v>San Luis Potosi</v>
      </c>
      <c r="T622" s="10">
        <f>IFERROR(_xlfn.XLOOKUP(P622,'Table for cuisine count'!K:K,'Table for cuisine count'!L:L),"not specified")</f>
        <v>1</v>
      </c>
      <c r="U622" s="10" t="str" cm="1">
        <f t="array" ref="U622:Z622">_xlfn.XLOOKUP($P622,'Raw-Restauarants'!$A:$A,'Raw-Restauarants'!$I:$N)</f>
        <v>None</v>
      </c>
      <c r="V622" s="10" t="str">
        <v>No</v>
      </c>
      <c r="W622" s="10" t="str">
        <v>Medium</v>
      </c>
      <c r="X622" s="10" t="str">
        <v>No</v>
      </c>
      <c r="Y622" s="10" t="str">
        <v>Closed</v>
      </c>
      <c r="Z622" s="10" t="str">
        <v>None</v>
      </c>
      <c r="AA622" s="10">
        <v>2</v>
      </c>
      <c r="AB622" s="10">
        <v>2</v>
      </c>
      <c r="AC622" s="10">
        <v>2</v>
      </c>
      <c r="AD622" s="10" t="str" cm="1">
        <f t="array" ref="AD622">_xlfn.IFNA(_xlfn.IFS(AND(AA622=2,AB622=2,AC622=2),W622),"not_highest_rated")</f>
        <v>Medium</v>
      </c>
      <c r="AE622" s="64">
        <f t="shared" si="12"/>
        <v>3</v>
      </c>
    </row>
    <row r="623" spans="1:31" x14ac:dyDescent="0.25">
      <c r="A623" s="63" t="s">
        <v>138</v>
      </c>
      <c r="B623" s="10">
        <f>VLOOKUP(A623,'Table for cuisine count'!$E$2:$F$139,2)</f>
        <v>1</v>
      </c>
      <c r="C623" s="10" t="str" cm="1">
        <f t="array" ref="C623:O623">_xlfn.XLOOKUP($A623,'Raw-consumers'!$A:$A,'Raw-consumers'!B:N)</f>
        <v>San Luis Potosi</v>
      </c>
      <c r="D623" s="10" t="str">
        <v>San Luis Potosi</v>
      </c>
      <c r="E623" s="10" t="str">
        <v>Mexico</v>
      </c>
      <c r="F623" s="10">
        <v>22.184861999999999</v>
      </c>
      <c r="G623" s="10">
        <v>-100.970535</v>
      </c>
      <c r="H623" s="10" t="str">
        <v>Yes</v>
      </c>
      <c r="I623" s="10" t="str">
        <v>Social Drinker</v>
      </c>
      <c r="J623" s="10" t="str">
        <v>Public</v>
      </c>
      <c r="K623" s="10" t="str">
        <v>Single</v>
      </c>
      <c r="L623" s="10" t="str">
        <v>Independent</v>
      </c>
      <c r="M623" s="10">
        <v>23</v>
      </c>
      <c r="N623" s="10" t="str">
        <v>Student</v>
      </c>
      <c r="O623" s="10" t="str">
        <v>High</v>
      </c>
      <c r="P623" s="10">
        <v>135045</v>
      </c>
      <c r="Q623" s="10" t="str">
        <f>IFERROR(_xlfn.XLOOKUP('Final Table'!$P623,'Raw-restaurant_cuisines'!A:A,'Raw-restaurant_cuisines'!B:B),"not specified")</f>
        <v>not specified</v>
      </c>
      <c r="R623" s="10" t="str">
        <f>_xlfn.XLOOKUP($P623,'Raw-Restauarants'!$A:$A,'Raw-Restauarants'!B:B)</f>
        <v>Restaurante La Gran Via</v>
      </c>
      <c r="S623" s="10" t="str">
        <f>_xlfn.XLOOKUP($P623,'Raw-Restauarants'!$A:$A,'Raw-Restauarants'!$C:$C)</f>
        <v>San Luis Potosi</v>
      </c>
      <c r="T623" s="10" t="str">
        <f>IFERROR(_xlfn.XLOOKUP(P623,'Table for cuisine count'!K:K,'Table for cuisine count'!L:L),"not specified")</f>
        <v>not specified</v>
      </c>
      <c r="U623" s="10" t="str" cm="1">
        <f t="array" ref="U623:Z623">_xlfn.XLOOKUP($P623,'Raw-Restauarants'!$A:$A,'Raw-Restauarants'!$I:$N)</f>
        <v>Wine &amp; Beer</v>
      </c>
      <c r="V623" s="10" t="str">
        <v>No</v>
      </c>
      <c r="W623" s="10" t="str">
        <v>High</v>
      </c>
      <c r="X623" s="10" t="str">
        <v>No</v>
      </c>
      <c r="Y623" s="10" t="str">
        <v>Closed</v>
      </c>
      <c r="Z623" s="10" t="str">
        <v>Yes</v>
      </c>
      <c r="AA623" s="10">
        <v>1</v>
      </c>
      <c r="AB623" s="10">
        <v>1</v>
      </c>
      <c r="AC623" s="10">
        <v>1</v>
      </c>
      <c r="AD623" s="10" t="str" cm="1">
        <f t="array" ref="AD623">_xlfn.IFNA(_xlfn.IFS(AND(AA623=2,AB623=2,AC623=2),W623),"not_highest_rated")</f>
        <v>not_highest_rated</v>
      </c>
      <c r="AE623" s="64">
        <f t="shared" si="12"/>
        <v>3</v>
      </c>
    </row>
    <row r="624" spans="1:31" x14ac:dyDescent="0.25">
      <c r="A624" s="63" t="s">
        <v>39</v>
      </c>
      <c r="B624" s="10">
        <f>VLOOKUP(A624,'Table for cuisine count'!$E$2:$F$139,2)</f>
        <v>10</v>
      </c>
      <c r="C624" s="10" t="str" cm="1">
        <f t="array" ref="C624:O624">_xlfn.XLOOKUP($A624,'Raw-consumers'!$A:$A,'Raw-consumers'!B:N)</f>
        <v>San Luis Potosi</v>
      </c>
      <c r="D624" s="10" t="str">
        <v>San Luis Potosi</v>
      </c>
      <c r="E624" s="10" t="str">
        <v>Mexico</v>
      </c>
      <c r="F624" s="10">
        <v>22.122989</v>
      </c>
      <c r="G624" s="10">
        <v>-100.923811</v>
      </c>
      <c r="H624" s="10" t="str">
        <v>No</v>
      </c>
      <c r="I624" s="10" t="str">
        <v>Social Drinker</v>
      </c>
      <c r="J624" s="10" t="str">
        <v>Public</v>
      </c>
      <c r="K624" s="10" t="str">
        <v>Single</v>
      </c>
      <c r="L624" s="10" t="str">
        <v>Independent</v>
      </c>
      <c r="M624" s="10">
        <v>23</v>
      </c>
      <c r="N624" s="10" t="str">
        <v>Student</v>
      </c>
      <c r="O624" s="10" t="str">
        <v>Low</v>
      </c>
      <c r="P624" s="10">
        <v>132846</v>
      </c>
      <c r="Q624" s="10" t="str">
        <f>IFERROR(_xlfn.XLOOKUP('Final Table'!$P624,'Raw-restaurant_cuisines'!A:A,'Raw-restaurant_cuisines'!B:B),"not specified")</f>
        <v>International</v>
      </c>
      <c r="R624" s="10" t="str">
        <f>_xlfn.XLOOKUP($P624,'Raw-Restauarants'!$A:$A,'Raw-Restauarants'!B:B)</f>
        <v xml:space="preserve">El Lechon Potosino </v>
      </c>
      <c r="S624" s="10" t="str">
        <f>_xlfn.XLOOKUP($P624,'Raw-Restauarants'!$A:$A,'Raw-Restauarants'!$C:$C)</f>
        <v>San Luis Potosi</v>
      </c>
      <c r="T624" s="10">
        <f>IFERROR(_xlfn.XLOOKUP(P624,'Table for cuisine count'!K:K,'Table for cuisine count'!L:L),"not specified")</f>
        <v>1</v>
      </c>
      <c r="U624" s="10" t="str" cm="1">
        <f t="array" ref="U624:Z624">_xlfn.XLOOKUP($P624,'Raw-Restauarants'!$A:$A,'Raw-Restauarants'!$I:$N)</f>
        <v>None</v>
      </c>
      <c r="V624" s="10" t="str">
        <v>Yes</v>
      </c>
      <c r="W624" s="10" t="str">
        <v>Low</v>
      </c>
      <c r="X624" s="10" t="str">
        <v>No</v>
      </c>
      <c r="Y624" s="10" t="str">
        <v>Open</v>
      </c>
      <c r="Z624" s="10" t="str">
        <v>None</v>
      </c>
      <c r="AA624" s="10">
        <v>1</v>
      </c>
      <c r="AB624" s="10">
        <v>1</v>
      </c>
      <c r="AC624" s="10">
        <v>1</v>
      </c>
      <c r="AD624" s="10" t="str" cm="1">
        <f t="array" ref="AD624">_xlfn.IFNA(_xlfn.IFS(AND(AA624=2,AB624=2,AC624=2),W624),"not_highest_rated")</f>
        <v>not_highest_rated</v>
      </c>
      <c r="AE624" s="64">
        <f t="shared" si="12"/>
        <v>1</v>
      </c>
    </row>
    <row r="625" spans="1:31" x14ac:dyDescent="0.25">
      <c r="A625" s="63" t="s">
        <v>39</v>
      </c>
      <c r="B625" s="10">
        <f>VLOOKUP(A625,'Table for cuisine count'!$E$2:$F$139,2)</f>
        <v>10</v>
      </c>
      <c r="C625" s="10" t="str" cm="1">
        <f t="array" ref="C625:O625">_xlfn.XLOOKUP($A625,'Raw-consumers'!$A:$A,'Raw-consumers'!B:N)</f>
        <v>San Luis Potosi</v>
      </c>
      <c r="D625" s="10" t="str">
        <v>San Luis Potosi</v>
      </c>
      <c r="E625" s="10" t="str">
        <v>Mexico</v>
      </c>
      <c r="F625" s="10">
        <v>22.122989</v>
      </c>
      <c r="G625" s="10">
        <v>-100.923811</v>
      </c>
      <c r="H625" s="10" t="str">
        <v>No</v>
      </c>
      <c r="I625" s="10" t="str">
        <v>Social Drinker</v>
      </c>
      <c r="J625" s="10" t="str">
        <v>Public</v>
      </c>
      <c r="K625" s="10" t="str">
        <v>Single</v>
      </c>
      <c r="L625" s="10" t="str">
        <v>Independent</v>
      </c>
      <c r="M625" s="10">
        <v>23</v>
      </c>
      <c r="N625" s="10" t="str">
        <v>Student</v>
      </c>
      <c r="O625" s="10" t="str">
        <v>Low</v>
      </c>
      <c r="P625" s="10">
        <v>135054</v>
      </c>
      <c r="Q625" s="10" t="str">
        <f>IFERROR(_xlfn.XLOOKUP('Final Table'!$P625,'Raw-restaurant_cuisines'!A:A,'Raw-restaurant_cuisines'!B:B),"not specified")</f>
        <v>Seafood</v>
      </c>
      <c r="R625" s="10" t="str">
        <f>_xlfn.XLOOKUP($P625,'Raw-Restauarants'!$A:$A,'Raw-Restauarants'!B:B)</f>
        <v>Restaurante Y Pescaderia Tampico</v>
      </c>
      <c r="S625" s="10" t="str">
        <f>_xlfn.XLOOKUP($P625,'Raw-Restauarants'!$A:$A,'Raw-Restauarants'!$C:$C)</f>
        <v>San Luis Potosi</v>
      </c>
      <c r="T625" s="10">
        <f>IFERROR(_xlfn.XLOOKUP(P625,'Table for cuisine count'!K:K,'Table for cuisine count'!L:L),"not specified")</f>
        <v>1</v>
      </c>
      <c r="U625" s="10" t="str" cm="1">
        <f t="array" ref="U625:Z625">_xlfn.XLOOKUP($P625,'Raw-Restauarants'!$A:$A,'Raw-Restauarants'!$I:$N)</f>
        <v>None</v>
      </c>
      <c r="V625" s="10" t="str">
        <v>No</v>
      </c>
      <c r="W625" s="10" t="str">
        <v>High</v>
      </c>
      <c r="X625" s="10" t="str">
        <v>No</v>
      </c>
      <c r="Y625" s="10" t="str">
        <v>Closed</v>
      </c>
      <c r="Z625" s="10" t="str">
        <v>Yes</v>
      </c>
      <c r="AA625" s="10">
        <v>1</v>
      </c>
      <c r="AB625" s="10">
        <v>1</v>
      </c>
      <c r="AC625" s="10">
        <v>1</v>
      </c>
      <c r="AD625" s="10" t="str" cm="1">
        <f t="array" ref="AD625">_xlfn.IFNA(_xlfn.IFS(AND(AA625=2,AB625=2,AC625=2),W625),"not_highest_rated")</f>
        <v>not_highest_rated</v>
      </c>
      <c r="AE625" s="64">
        <f t="shared" si="12"/>
        <v>1</v>
      </c>
    </row>
    <row r="626" spans="1:31" x14ac:dyDescent="0.25">
      <c r="A626" s="63" t="s">
        <v>138</v>
      </c>
      <c r="B626" s="10">
        <f>VLOOKUP(A626,'Table for cuisine count'!$E$2:$F$139,2)</f>
        <v>1</v>
      </c>
      <c r="C626" s="10" t="str" cm="1">
        <f t="array" ref="C626:O626">_xlfn.XLOOKUP($A626,'Raw-consumers'!$A:$A,'Raw-consumers'!B:N)</f>
        <v>San Luis Potosi</v>
      </c>
      <c r="D626" s="10" t="str">
        <v>San Luis Potosi</v>
      </c>
      <c r="E626" s="10" t="str">
        <v>Mexico</v>
      </c>
      <c r="F626" s="10">
        <v>22.184861999999999</v>
      </c>
      <c r="G626" s="10">
        <v>-100.970535</v>
      </c>
      <c r="H626" s="10" t="str">
        <v>Yes</v>
      </c>
      <c r="I626" s="10" t="str">
        <v>Social Drinker</v>
      </c>
      <c r="J626" s="10" t="str">
        <v>Public</v>
      </c>
      <c r="K626" s="10" t="str">
        <v>Single</v>
      </c>
      <c r="L626" s="10" t="str">
        <v>Independent</v>
      </c>
      <c r="M626" s="10">
        <v>23</v>
      </c>
      <c r="N626" s="10" t="str">
        <v>Student</v>
      </c>
      <c r="O626" s="10" t="str">
        <v>High</v>
      </c>
      <c r="P626" s="10">
        <v>135042</v>
      </c>
      <c r="Q626" s="10" t="str">
        <f>IFERROR(_xlfn.XLOOKUP('Final Table'!$P626,'Raw-restaurant_cuisines'!A:A,'Raw-restaurant_cuisines'!B:B),"not specified")</f>
        <v>Chinese</v>
      </c>
      <c r="R626" s="10" t="str">
        <f>_xlfn.XLOOKUP($P626,'Raw-Restauarants'!$A:$A,'Raw-Restauarants'!B:B)</f>
        <v>Restaurant Oriental Express</v>
      </c>
      <c r="S626" s="10" t="str">
        <f>_xlfn.XLOOKUP($P626,'Raw-Restauarants'!$A:$A,'Raw-Restauarants'!$C:$C)</f>
        <v>San Luis Potosi</v>
      </c>
      <c r="T626" s="10">
        <f>IFERROR(_xlfn.XLOOKUP(P626,'Table for cuisine count'!K:K,'Table for cuisine count'!L:L),"not specified")</f>
        <v>1</v>
      </c>
      <c r="U626" s="10" t="str" cm="1">
        <f t="array" ref="U626:Z626">_xlfn.XLOOKUP($P626,'Raw-Restauarants'!$A:$A,'Raw-Restauarants'!$I:$N)</f>
        <v>None</v>
      </c>
      <c r="V626" s="10" t="str">
        <v>No</v>
      </c>
      <c r="W626" s="10" t="str">
        <v>Medium</v>
      </c>
      <c r="X626" s="10" t="str">
        <v>No</v>
      </c>
      <c r="Y626" s="10" t="str">
        <v>Closed</v>
      </c>
      <c r="Z626" s="10" t="str">
        <v>None</v>
      </c>
      <c r="AA626" s="10">
        <v>1</v>
      </c>
      <c r="AB626" s="10">
        <v>1</v>
      </c>
      <c r="AC626" s="10">
        <v>1</v>
      </c>
      <c r="AD626" s="10" t="str" cm="1">
        <f t="array" ref="AD626">_xlfn.IFNA(_xlfn.IFS(AND(AA626=2,AB626=2,AC626=2),W626),"not_highest_rated")</f>
        <v>not_highest_rated</v>
      </c>
      <c r="AE626" s="64">
        <f t="shared" si="12"/>
        <v>3</v>
      </c>
    </row>
    <row r="627" spans="1:31" x14ac:dyDescent="0.25">
      <c r="A627" s="63" t="s">
        <v>77</v>
      </c>
      <c r="B627" s="10">
        <f>VLOOKUP(A627,'Table for cuisine count'!$E$2:$F$139,2)</f>
        <v>1</v>
      </c>
      <c r="C627" s="10" t="str" cm="1">
        <f t="array" ref="C627:O627">_xlfn.XLOOKUP($A627,'Raw-consumers'!$A:$A,'Raw-consumers'!B:N)</f>
        <v>Cuernavaca</v>
      </c>
      <c r="D627" s="10" t="str">
        <v>Morelos</v>
      </c>
      <c r="E627" s="10" t="str">
        <v>Mexico</v>
      </c>
      <c r="F627" s="10">
        <v>18.895187</v>
      </c>
      <c r="G627" s="10">
        <v>-99.180390000000003</v>
      </c>
      <c r="H627" s="10" t="str">
        <v>No</v>
      </c>
      <c r="I627" s="10" t="str">
        <v>Abstemious</v>
      </c>
      <c r="J627" s="10" t="str">
        <v>Public</v>
      </c>
      <c r="K627" s="10" t="str">
        <v>Single</v>
      </c>
      <c r="L627" s="10" t="str">
        <v>Independent</v>
      </c>
      <c r="M627" s="10">
        <v>18</v>
      </c>
      <c r="N627" s="10" t="str">
        <v>Student</v>
      </c>
      <c r="O627" s="10" t="str">
        <v>Medium</v>
      </c>
      <c r="P627" s="10">
        <v>132773</v>
      </c>
      <c r="Q627" s="10" t="str">
        <f>IFERROR(_xlfn.XLOOKUP('Final Table'!$P627,'Raw-restaurant_cuisines'!A:A,'Raw-restaurant_cuisines'!B:B),"not specified")</f>
        <v>Family</v>
      </c>
      <c r="R627" s="10" t="str">
        <f>_xlfn.XLOOKUP($P627,'Raw-Restauarants'!$A:$A,'Raw-Restauarants'!B:B)</f>
        <v>El Cotorreo</v>
      </c>
      <c r="S627" s="10" t="str">
        <f>_xlfn.XLOOKUP($P627,'Raw-Restauarants'!$A:$A,'Raw-Restauarants'!$C:$C)</f>
        <v>Cuernavaca</v>
      </c>
      <c r="T627" s="10">
        <f>IFERROR(_xlfn.XLOOKUP(P627,'Table for cuisine count'!K:K,'Table for cuisine count'!L:L),"not specified")</f>
        <v>2</v>
      </c>
      <c r="U627" s="10" t="str" cm="1">
        <f t="array" ref="U627:Z627">_xlfn.XLOOKUP($P627,'Raw-Restauarants'!$A:$A,'Raw-Restauarants'!$I:$N)</f>
        <v>Wine &amp; Beer</v>
      </c>
      <c r="V627" s="10" t="str">
        <v>Yes</v>
      </c>
      <c r="W627" s="10" t="str">
        <v>Low</v>
      </c>
      <c r="X627" s="10" t="str">
        <v>No</v>
      </c>
      <c r="Y627" s="10" t="str">
        <v>Open</v>
      </c>
      <c r="Z627" s="10" t="str">
        <v>None</v>
      </c>
      <c r="AA627" s="10">
        <v>1</v>
      </c>
      <c r="AB627" s="10">
        <v>1</v>
      </c>
      <c r="AC627" s="10">
        <v>1</v>
      </c>
      <c r="AD627" s="10" t="str" cm="1">
        <f t="array" ref="AD627">_xlfn.IFNA(_xlfn.IFS(AND(AA627=2,AB627=2,AC627=2),W627),"not_highest_rated")</f>
        <v>not_highest_rated</v>
      </c>
      <c r="AE627" s="64">
        <f t="shared" si="12"/>
        <v>2</v>
      </c>
    </row>
    <row r="628" spans="1:31" x14ac:dyDescent="0.25">
      <c r="A628" s="63" t="s">
        <v>77</v>
      </c>
      <c r="B628" s="10">
        <f>VLOOKUP(A628,'Table for cuisine count'!$E$2:$F$139,2)</f>
        <v>1</v>
      </c>
      <c r="C628" s="10" t="str" cm="1">
        <f t="array" ref="C628:O628">_xlfn.XLOOKUP($A628,'Raw-consumers'!$A:$A,'Raw-consumers'!B:N)</f>
        <v>Cuernavaca</v>
      </c>
      <c r="D628" s="10" t="str">
        <v>Morelos</v>
      </c>
      <c r="E628" s="10" t="str">
        <v>Mexico</v>
      </c>
      <c r="F628" s="10">
        <v>18.895187</v>
      </c>
      <c r="G628" s="10">
        <v>-99.180390000000003</v>
      </c>
      <c r="H628" s="10" t="str">
        <v>No</v>
      </c>
      <c r="I628" s="10" t="str">
        <v>Abstemious</v>
      </c>
      <c r="J628" s="10" t="str">
        <v>Public</v>
      </c>
      <c r="K628" s="10" t="str">
        <v>Single</v>
      </c>
      <c r="L628" s="10" t="str">
        <v>Independent</v>
      </c>
      <c r="M628" s="10">
        <v>18</v>
      </c>
      <c r="N628" s="10" t="str">
        <v>Student</v>
      </c>
      <c r="O628" s="10" t="str">
        <v>Medium</v>
      </c>
      <c r="P628" s="10">
        <v>134999</v>
      </c>
      <c r="Q628" s="10" t="str">
        <f>IFERROR(_xlfn.XLOOKUP('Final Table'!$P628,'Raw-restaurant_cuisines'!A:A,'Raw-restaurant_cuisines'!B:B),"not specified")</f>
        <v>Japanese</v>
      </c>
      <c r="R628" s="10" t="str">
        <f>_xlfn.XLOOKUP($P628,'Raw-Restauarants'!$A:$A,'Raw-Restauarants'!B:B)</f>
        <v>Kiku Cuernavaca</v>
      </c>
      <c r="S628" s="10" t="str">
        <f>_xlfn.XLOOKUP($P628,'Raw-Restauarants'!$A:$A,'Raw-Restauarants'!$C:$C)</f>
        <v>Cuernavaca</v>
      </c>
      <c r="T628" s="10">
        <f>IFERROR(_xlfn.XLOOKUP(P628,'Table for cuisine count'!K:K,'Table for cuisine count'!L:L),"not specified")</f>
        <v>1</v>
      </c>
      <c r="U628" s="10" t="str" cm="1">
        <f t="array" ref="U628:Z628">_xlfn.XLOOKUP($P628,'Raw-Restauarants'!$A:$A,'Raw-Restauarants'!$I:$N)</f>
        <v>None</v>
      </c>
      <c r="V628" s="10" t="str">
        <v>No</v>
      </c>
      <c r="W628" s="10" t="str">
        <v>Medium</v>
      </c>
      <c r="X628" s="10" t="str">
        <v>No</v>
      </c>
      <c r="Y628" s="10" t="str">
        <v>Closed</v>
      </c>
      <c r="Z628" s="10" t="str">
        <v>None</v>
      </c>
      <c r="AA628" s="10">
        <v>1</v>
      </c>
      <c r="AB628" s="10">
        <v>1</v>
      </c>
      <c r="AC628" s="10">
        <v>1</v>
      </c>
      <c r="AD628" s="10" t="str" cm="1">
        <f t="array" ref="AD628">_xlfn.IFNA(_xlfn.IFS(AND(AA628=2,AB628=2,AC628=2),W628),"not_highest_rated")</f>
        <v>not_highest_rated</v>
      </c>
      <c r="AE628" s="64">
        <f t="shared" si="12"/>
        <v>2</v>
      </c>
    </row>
    <row r="629" spans="1:31" x14ac:dyDescent="0.25">
      <c r="A629" s="63" t="s">
        <v>77</v>
      </c>
      <c r="B629" s="10">
        <f>VLOOKUP(A629,'Table for cuisine count'!$E$2:$F$139,2)</f>
        <v>1</v>
      </c>
      <c r="C629" s="10" t="str" cm="1">
        <f t="array" ref="C629:O629">_xlfn.XLOOKUP($A629,'Raw-consumers'!$A:$A,'Raw-consumers'!B:N)</f>
        <v>Cuernavaca</v>
      </c>
      <c r="D629" s="10" t="str">
        <v>Morelos</v>
      </c>
      <c r="E629" s="10" t="str">
        <v>Mexico</v>
      </c>
      <c r="F629" s="10">
        <v>18.895187</v>
      </c>
      <c r="G629" s="10">
        <v>-99.180390000000003</v>
      </c>
      <c r="H629" s="10" t="str">
        <v>No</v>
      </c>
      <c r="I629" s="10" t="str">
        <v>Abstemious</v>
      </c>
      <c r="J629" s="10" t="str">
        <v>Public</v>
      </c>
      <c r="K629" s="10" t="str">
        <v>Single</v>
      </c>
      <c r="L629" s="10" t="str">
        <v>Independent</v>
      </c>
      <c r="M629" s="10">
        <v>18</v>
      </c>
      <c r="N629" s="10" t="str">
        <v>Student</v>
      </c>
      <c r="O629" s="10" t="str">
        <v>Medium</v>
      </c>
      <c r="P629" s="10">
        <v>135013</v>
      </c>
      <c r="Q629" s="10" t="str">
        <f>IFERROR(_xlfn.XLOOKUP('Final Table'!$P629,'Raw-restaurant_cuisines'!A:A,'Raw-restaurant_cuisines'!B:B),"not specified")</f>
        <v>not specified</v>
      </c>
      <c r="R629" s="10" t="str">
        <f>_xlfn.XLOOKUP($P629,'Raw-Restauarants'!$A:$A,'Raw-Restauarants'!B:B)</f>
        <v>Giovannis</v>
      </c>
      <c r="S629" s="10" t="str">
        <f>_xlfn.XLOOKUP($P629,'Raw-Restauarants'!$A:$A,'Raw-Restauarants'!$C:$C)</f>
        <v>Cuernavaca</v>
      </c>
      <c r="T629" s="10" t="str">
        <f>IFERROR(_xlfn.XLOOKUP(P629,'Table for cuisine count'!K:K,'Table for cuisine count'!L:L),"not specified")</f>
        <v>not specified</v>
      </c>
      <c r="U629" s="10" t="str" cm="1">
        <f t="array" ref="U629:Z629">_xlfn.XLOOKUP($P629,'Raw-Restauarants'!$A:$A,'Raw-Restauarants'!$I:$N)</f>
        <v>None</v>
      </c>
      <c r="V629" s="10" t="str">
        <v>No</v>
      </c>
      <c r="W629" s="10" t="str">
        <v>Low</v>
      </c>
      <c r="X629" s="10" t="str">
        <v>No</v>
      </c>
      <c r="Y629" s="10" t="str">
        <v>Closed</v>
      </c>
      <c r="Z629" s="10" t="str">
        <v>None</v>
      </c>
      <c r="AA629" s="10">
        <v>2</v>
      </c>
      <c r="AB629" s="10">
        <v>2</v>
      </c>
      <c r="AC629" s="10">
        <v>2</v>
      </c>
      <c r="AD629" s="10" t="str" cm="1">
        <f t="array" ref="AD629">_xlfn.IFNA(_xlfn.IFS(AND(AA629=2,AB629=2,AC629=2),W629),"not_highest_rated")</f>
        <v>Low</v>
      </c>
      <c r="AE629" s="64">
        <f t="shared" si="12"/>
        <v>2</v>
      </c>
    </row>
    <row r="630" spans="1:31" x14ac:dyDescent="0.25">
      <c r="A630" s="63" t="s">
        <v>77</v>
      </c>
      <c r="B630" s="10">
        <f>VLOOKUP(A630,'Table for cuisine count'!$E$2:$F$139,2)</f>
        <v>1</v>
      </c>
      <c r="C630" s="10" t="str" cm="1">
        <f t="array" ref="C630:O630">_xlfn.XLOOKUP($A630,'Raw-consumers'!$A:$A,'Raw-consumers'!B:N)</f>
        <v>Cuernavaca</v>
      </c>
      <c r="D630" s="10" t="str">
        <v>Morelos</v>
      </c>
      <c r="E630" s="10" t="str">
        <v>Mexico</v>
      </c>
      <c r="F630" s="10">
        <v>18.895187</v>
      </c>
      <c r="G630" s="10">
        <v>-99.180390000000003</v>
      </c>
      <c r="H630" s="10" t="str">
        <v>No</v>
      </c>
      <c r="I630" s="10" t="str">
        <v>Abstemious</v>
      </c>
      <c r="J630" s="10" t="str">
        <v>Public</v>
      </c>
      <c r="K630" s="10" t="str">
        <v>Single</v>
      </c>
      <c r="L630" s="10" t="str">
        <v>Independent</v>
      </c>
      <c r="M630" s="10">
        <v>18</v>
      </c>
      <c r="N630" s="10" t="str">
        <v>Student</v>
      </c>
      <c r="O630" s="10" t="str">
        <v>Medium</v>
      </c>
      <c r="P630" s="10">
        <v>135019</v>
      </c>
      <c r="Q630" s="10" t="str">
        <f>IFERROR(_xlfn.XLOOKUP('Final Table'!$P630,'Raw-restaurant_cuisines'!A:A,'Raw-restaurant_cuisines'!B:B),"not specified")</f>
        <v>Bar</v>
      </c>
      <c r="R630" s="10" t="str">
        <f>_xlfn.XLOOKUP($P630,'Raw-Restauarants'!$A:$A,'Raw-Restauarants'!B:B)</f>
        <v>Restaurant Bar Coty Y Pablo</v>
      </c>
      <c r="S630" s="10" t="str">
        <f>_xlfn.XLOOKUP($P630,'Raw-Restauarants'!$A:$A,'Raw-Restauarants'!$C:$C)</f>
        <v>Jiutepec</v>
      </c>
      <c r="T630" s="10">
        <f>IFERROR(_xlfn.XLOOKUP(P630,'Table for cuisine count'!K:K,'Table for cuisine count'!L:L),"not specified")</f>
        <v>1</v>
      </c>
      <c r="U630" s="10" t="str" cm="1">
        <f t="array" ref="U630:Z630">_xlfn.XLOOKUP($P630,'Raw-Restauarants'!$A:$A,'Raw-Restauarants'!$I:$N)</f>
        <v>None</v>
      </c>
      <c r="V630" s="10" t="str">
        <v>No</v>
      </c>
      <c r="W630" s="10" t="str">
        <v>Low</v>
      </c>
      <c r="X630" s="10" t="str">
        <v>No</v>
      </c>
      <c r="Y630" s="10" t="str">
        <v>Closed</v>
      </c>
      <c r="Z630" s="10" t="str">
        <v>None</v>
      </c>
      <c r="AA630" s="10">
        <v>1</v>
      </c>
      <c r="AB630" s="10">
        <v>2</v>
      </c>
      <c r="AC630" s="10">
        <v>1</v>
      </c>
      <c r="AD630" s="10" t="str" cm="1">
        <f t="array" ref="AD630">_xlfn.IFNA(_xlfn.IFS(AND(AA630=2,AB630=2,AC630=2),W630),"not_highest_rated")</f>
        <v>not_highest_rated</v>
      </c>
      <c r="AE630" s="64">
        <f t="shared" si="12"/>
        <v>2</v>
      </c>
    </row>
    <row r="631" spans="1:31" x14ac:dyDescent="0.25">
      <c r="A631" s="63" t="s">
        <v>160</v>
      </c>
      <c r="B631" s="10">
        <f>VLOOKUP(A631,'Table for cuisine count'!$E$2:$F$139,2)</f>
        <v>1</v>
      </c>
      <c r="C631" s="10" t="str" cm="1">
        <f t="array" ref="C631:O631">_xlfn.XLOOKUP($A631,'Raw-consumers'!$A:$A,'Raw-consumers'!B:N)</f>
        <v>Cuernavaca</v>
      </c>
      <c r="D631" s="10" t="str">
        <v>Morelos</v>
      </c>
      <c r="E631" s="10" t="str">
        <v>Mexico</v>
      </c>
      <c r="F631" s="10">
        <v>18.871673999999999</v>
      </c>
      <c r="G631" s="10">
        <v>-99.183252999999993</v>
      </c>
      <c r="H631" s="10" t="str">
        <v>No</v>
      </c>
      <c r="I631" s="10" t="str">
        <v>Social Drinker</v>
      </c>
      <c r="J631" s="10" t="str">
        <v>Public</v>
      </c>
      <c r="K631" s="10" t="str">
        <v>Married</v>
      </c>
      <c r="L631" s="10" t="str">
        <v>Independent</v>
      </c>
      <c r="M631" s="10">
        <v>25</v>
      </c>
      <c r="N631" s="10" t="str">
        <v>Employed</v>
      </c>
      <c r="O631" s="10" t="str">
        <v>Medium</v>
      </c>
      <c r="P631" s="10">
        <v>135021</v>
      </c>
      <c r="Q631" s="10" t="str">
        <f>IFERROR(_xlfn.XLOOKUP('Final Table'!$P631,'Raw-restaurant_cuisines'!A:A,'Raw-restaurant_cuisines'!B:B),"not specified")</f>
        <v>Fast Food</v>
      </c>
      <c r="R631" s="10" t="str">
        <f>_xlfn.XLOOKUP($P631,'Raw-Restauarants'!$A:$A,'Raw-Restauarants'!B:B)</f>
        <v>Subway</v>
      </c>
      <c r="S631" s="10" t="str">
        <f>_xlfn.XLOOKUP($P631,'Raw-Restauarants'!$A:$A,'Raw-Restauarants'!$C:$C)</f>
        <v>Cuernavaca</v>
      </c>
      <c r="T631" s="10">
        <f>IFERROR(_xlfn.XLOOKUP(P631,'Table for cuisine count'!K:K,'Table for cuisine count'!L:L),"not specified")</f>
        <v>1</v>
      </c>
      <c r="U631" s="10" t="str" cm="1">
        <f t="array" ref="U631:Z631">_xlfn.XLOOKUP($P631,'Raw-Restauarants'!$A:$A,'Raw-Restauarants'!$I:$N)</f>
        <v>None</v>
      </c>
      <c r="V631" s="10" t="str">
        <v>No</v>
      </c>
      <c r="W631" s="10" t="str">
        <v>Low</v>
      </c>
      <c r="X631" s="10" t="str">
        <v>Yes</v>
      </c>
      <c r="Y631" s="10" t="str">
        <v>Closed</v>
      </c>
      <c r="Z631" s="10" t="str">
        <v>Public</v>
      </c>
      <c r="AA631" s="10">
        <v>0</v>
      </c>
      <c r="AB631" s="10">
        <v>0</v>
      </c>
      <c r="AC631" s="10">
        <v>0</v>
      </c>
      <c r="AD631" s="10" t="str" cm="1">
        <f t="array" ref="AD631">_xlfn.IFNA(_xlfn.IFS(AND(AA631=2,AB631=2,AC631=2),W631),"not_highest_rated")</f>
        <v>not_highest_rated</v>
      </c>
      <c r="AE631" s="64">
        <f t="shared" si="12"/>
        <v>8</v>
      </c>
    </row>
    <row r="632" spans="1:31" x14ac:dyDescent="0.25">
      <c r="A632" s="63" t="s">
        <v>149</v>
      </c>
      <c r="B632" s="10">
        <f>VLOOKUP(A632,'Table for cuisine count'!$E$2:$F$139,2)</f>
        <v>1</v>
      </c>
      <c r="C632" s="10" t="str" cm="1">
        <f t="array" ref="C632:O632">_xlfn.XLOOKUP($A632,'Raw-consumers'!$A:$A,'Raw-consumers'!B:N)</f>
        <v>Cuernavaca</v>
      </c>
      <c r="D632" s="10" t="str">
        <v>Morelos</v>
      </c>
      <c r="E632" s="10" t="str">
        <v>Mexico</v>
      </c>
      <c r="F632" s="10">
        <v>18.871677999999999</v>
      </c>
      <c r="G632" s="10">
        <v>-99.183262999999997</v>
      </c>
      <c r="H632" s="10" t="str">
        <v>No</v>
      </c>
      <c r="I632" s="10" t="str">
        <v>Abstemious</v>
      </c>
      <c r="J632" s="10" t="str">
        <v>Car</v>
      </c>
      <c r="K632" s="10" t="str">
        <v>Single</v>
      </c>
      <c r="L632" s="10" t="str">
        <v>Independent</v>
      </c>
      <c r="M632" s="10">
        <v>19</v>
      </c>
      <c r="N632" s="10" t="str">
        <v>Student</v>
      </c>
      <c r="O632" s="10" t="str">
        <v>Medium</v>
      </c>
      <c r="P632" s="10">
        <v>135021</v>
      </c>
      <c r="Q632" s="10" t="str">
        <f>IFERROR(_xlfn.XLOOKUP('Final Table'!$P632,'Raw-restaurant_cuisines'!A:A,'Raw-restaurant_cuisines'!B:B),"not specified")</f>
        <v>Fast Food</v>
      </c>
      <c r="R632" s="10" t="str">
        <f>_xlfn.XLOOKUP($P632,'Raw-Restauarants'!$A:$A,'Raw-Restauarants'!B:B)</f>
        <v>Subway</v>
      </c>
      <c r="S632" s="10" t="str">
        <f>_xlfn.XLOOKUP($P632,'Raw-Restauarants'!$A:$A,'Raw-Restauarants'!$C:$C)</f>
        <v>Cuernavaca</v>
      </c>
      <c r="T632" s="10">
        <f>IFERROR(_xlfn.XLOOKUP(P632,'Table for cuisine count'!K:K,'Table for cuisine count'!L:L),"not specified")</f>
        <v>1</v>
      </c>
      <c r="U632" s="10" t="str" cm="1">
        <f t="array" ref="U632:Z632">_xlfn.XLOOKUP($P632,'Raw-Restauarants'!$A:$A,'Raw-Restauarants'!$I:$N)</f>
        <v>None</v>
      </c>
      <c r="V632" s="10" t="str">
        <v>No</v>
      </c>
      <c r="W632" s="10" t="str">
        <v>Low</v>
      </c>
      <c r="X632" s="10" t="str">
        <v>Yes</v>
      </c>
      <c r="Y632" s="10" t="str">
        <v>Closed</v>
      </c>
      <c r="Z632" s="10" t="str">
        <v>Public</v>
      </c>
      <c r="AA632" s="10">
        <v>1</v>
      </c>
      <c r="AB632" s="10">
        <v>2</v>
      </c>
      <c r="AC632" s="10">
        <v>1</v>
      </c>
      <c r="AD632" s="10" t="str" cm="1">
        <f t="array" ref="AD632">_xlfn.IFNA(_xlfn.IFS(AND(AA632=2,AB632=2,AC632=2),W632),"not_highest_rated")</f>
        <v>not_highest_rated</v>
      </c>
      <c r="AE632" s="64">
        <f t="shared" si="12"/>
        <v>2</v>
      </c>
    </row>
    <row r="633" spans="1:31" x14ac:dyDescent="0.25">
      <c r="A633" s="63" t="s">
        <v>149</v>
      </c>
      <c r="B633" s="10">
        <f>VLOOKUP(A633,'Table for cuisine count'!$E$2:$F$139,2)</f>
        <v>1</v>
      </c>
      <c r="C633" s="10" t="str" cm="1">
        <f t="array" ref="C633:O633">_xlfn.XLOOKUP($A633,'Raw-consumers'!$A:$A,'Raw-consumers'!B:N)</f>
        <v>Cuernavaca</v>
      </c>
      <c r="D633" s="10" t="str">
        <v>Morelos</v>
      </c>
      <c r="E633" s="10" t="str">
        <v>Mexico</v>
      </c>
      <c r="F633" s="10">
        <v>18.871677999999999</v>
      </c>
      <c r="G633" s="10">
        <v>-99.183262999999997</v>
      </c>
      <c r="H633" s="10" t="str">
        <v>No</v>
      </c>
      <c r="I633" s="10" t="str">
        <v>Abstemious</v>
      </c>
      <c r="J633" s="10" t="str">
        <v>Car</v>
      </c>
      <c r="K633" s="10" t="str">
        <v>Single</v>
      </c>
      <c r="L633" s="10" t="str">
        <v>Independent</v>
      </c>
      <c r="M633" s="10">
        <v>19</v>
      </c>
      <c r="N633" s="10" t="str">
        <v>Student</v>
      </c>
      <c r="O633" s="10" t="str">
        <v>Medium</v>
      </c>
      <c r="P633" s="10">
        <v>132767</v>
      </c>
      <c r="Q633" s="10" t="str">
        <f>IFERROR(_xlfn.XLOOKUP('Final Table'!$P633,'Raw-restaurant_cuisines'!A:A,'Raw-restaurant_cuisines'!B:B),"not specified")</f>
        <v>Vietnamese</v>
      </c>
      <c r="R633" s="10" t="str">
        <f>_xlfn.XLOOKUP($P633,'Raw-Restauarants'!$A:$A,'Raw-Restauarants'!B:B)</f>
        <v>Restaurant Familiar El Chino</v>
      </c>
      <c r="S633" s="10" t="str">
        <f>_xlfn.XLOOKUP($P633,'Raw-Restauarants'!$A:$A,'Raw-Restauarants'!$C:$C)</f>
        <v>Jiutepec</v>
      </c>
      <c r="T633" s="10">
        <f>IFERROR(_xlfn.XLOOKUP(P633,'Table for cuisine count'!K:K,'Table for cuisine count'!L:L),"not specified")</f>
        <v>1</v>
      </c>
      <c r="U633" s="10" t="str" cm="1">
        <f t="array" ref="U633:Z633">_xlfn.XLOOKUP($P633,'Raw-Restauarants'!$A:$A,'Raw-Restauarants'!$I:$N)</f>
        <v>Wine &amp; Beer</v>
      </c>
      <c r="V633" s="10" t="str">
        <v>Yes</v>
      </c>
      <c r="W633" s="10" t="str">
        <v>Medium</v>
      </c>
      <c r="X633" s="10" t="str">
        <v>No</v>
      </c>
      <c r="Y633" s="10" t="str">
        <v>Open</v>
      </c>
      <c r="Z633" s="10" t="str">
        <v>Yes</v>
      </c>
      <c r="AA633" s="10">
        <v>2</v>
      </c>
      <c r="AB633" s="10">
        <v>2</v>
      </c>
      <c r="AC633" s="10">
        <v>2</v>
      </c>
      <c r="AD633" s="10" t="str" cm="1">
        <f t="array" ref="AD633">_xlfn.IFNA(_xlfn.IFS(AND(AA633=2,AB633=2,AC633=2),W633),"not_highest_rated")</f>
        <v>Medium</v>
      </c>
      <c r="AE633" s="64">
        <f t="shared" si="12"/>
        <v>2</v>
      </c>
    </row>
    <row r="634" spans="1:31" x14ac:dyDescent="0.25">
      <c r="A634" s="63" t="s">
        <v>149</v>
      </c>
      <c r="B634" s="10">
        <f>VLOOKUP(A634,'Table for cuisine count'!$E$2:$F$139,2)</f>
        <v>1</v>
      </c>
      <c r="C634" s="10" t="str" cm="1">
        <f t="array" ref="C634:O634">_xlfn.XLOOKUP($A634,'Raw-consumers'!$A:$A,'Raw-consumers'!B:N)</f>
        <v>Cuernavaca</v>
      </c>
      <c r="D634" s="10" t="str">
        <v>Morelos</v>
      </c>
      <c r="E634" s="10" t="str">
        <v>Mexico</v>
      </c>
      <c r="F634" s="10">
        <v>18.871677999999999</v>
      </c>
      <c r="G634" s="10">
        <v>-99.183262999999997</v>
      </c>
      <c r="H634" s="10" t="str">
        <v>No</v>
      </c>
      <c r="I634" s="10" t="str">
        <v>Abstemious</v>
      </c>
      <c r="J634" s="10" t="str">
        <v>Car</v>
      </c>
      <c r="K634" s="10" t="str">
        <v>Single</v>
      </c>
      <c r="L634" s="10" t="str">
        <v>Independent</v>
      </c>
      <c r="M634" s="10">
        <v>19</v>
      </c>
      <c r="N634" s="10" t="str">
        <v>Student</v>
      </c>
      <c r="O634" s="10" t="str">
        <v>Medium</v>
      </c>
      <c r="P634" s="10">
        <v>135013</v>
      </c>
      <c r="Q634" s="10" t="str">
        <f>IFERROR(_xlfn.XLOOKUP('Final Table'!$P634,'Raw-restaurant_cuisines'!A:A,'Raw-restaurant_cuisines'!B:B),"not specified")</f>
        <v>not specified</v>
      </c>
      <c r="R634" s="10" t="str">
        <f>_xlfn.XLOOKUP($P634,'Raw-Restauarants'!$A:$A,'Raw-Restauarants'!B:B)</f>
        <v>Giovannis</v>
      </c>
      <c r="S634" s="10" t="str">
        <f>_xlfn.XLOOKUP($P634,'Raw-Restauarants'!$A:$A,'Raw-Restauarants'!$C:$C)</f>
        <v>Cuernavaca</v>
      </c>
      <c r="T634" s="10" t="str">
        <f>IFERROR(_xlfn.XLOOKUP(P634,'Table for cuisine count'!K:K,'Table for cuisine count'!L:L),"not specified")</f>
        <v>not specified</v>
      </c>
      <c r="U634" s="10" t="str" cm="1">
        <f t="array" ref="U634:Z634">_xlfn.XLOOKUP($P634,'Raw-Restauarants'!$A:$A,'Raw-Restauarants'!$I:$N)</f>
        <v>None</v>
      </c>
      <c r="V634" s="10" t="str">
        <v>No</v>
      </c>
      <c r="W634" s="10" t="str">
        <v>Low</v>
      </c>
      <c r="X634" s="10" t="str">
        <v>No</v>
      </c>
      <c r="Y634" s="10" t="str">
        <v>Closed</v>
      </c>
      <c r="Z634" s="10" t="str">
        <v>None</v>
      </c>
      <c r="AA634" s="10">
        <v>2</v>
      </c>
      <c r="AB634" s="10">
        <v>2</v>
      </c>
      <c r="AC634" s="10">
        <v>2</v>
      </c>
      <c r="AD634" s="10" t="str" cm="1">
        <f t="array" ref="AD634">_xlfn.IFNA(_xlfn.IFS(AND(AA634=2,AB634=2,AC634=2),W634),"not_highest_rated")</f>
        <v>Low</v>
      </c>
      <c r="AE634" s="64">
        <f t="shared" si="12"/>
        <v>2</v>
      </c>
    </row>
    <row r="635" spans="1:31" x14ac:dyDescent="0.25">
      <c r="A635" s="63" t="s">
        <v>149</v>
      </c>
      <c r="B635" s="10">
        <f>VLOOKUP(A635,'Table for cuisine count'!$E$2:$F$139,2)</f>
        <v>1</v>
      </c>
      <c r="C635" s="10" t="str" cm="1">
        <f t="array" ref="C635:O635">_xlfn.XLOOKUP($A635,'Raw-consumers'!$A:$A,'Raw-consumers'!B:N)</f>
        <v>Cuernavaca</v>
      </c>
      <c r="D635" s="10" t="str">
        <v>Morelos</v>
      </c>
      <c r="E635" s="10" t="str">
        <v>Mexico</v>
      </c>
      <c r="F635" s="10">
        <v>18.871677999999999</v>
      </c>
      <c r="G635" s="10">
        <v>-99.183262999999997</v>
      </c>
      <c r="H635" s="10" t="str">
        <v>No</v>
      </c>
      <c r="I635" s="10" t="str">
        <v>Abstemious</v>
      </c>
      <c r="J635" s="10" t="str">
        <v>Car</v>
      </c>
      <c r="K635" s="10" t="str">
        <v>Single</v>
      </c>
      <c r="L635" s="10" t="str">
        <v>Independent</v>
      </c>
      <c r="M635" s="10">
        <v>19</v>
      </c>
      <c r="N635" s="10" t="str">
        <v>Student</v>
      </c>
      <c r="O635" s="10" t="str">
        <v>Medium</v>
      </c>
      <c r="P635" s="10">
        <v>134999</v>
      </c>
      <c r="Q635" s="10" t="str">
        <f>IFERROR(_xlfn.XLOOKUP('Final Table'!$P635,'Raw-restaurant_cuisines'!A:A,'Raw-restaurant_cuisines'!B:B),"not specified")</f>
        <v>Japanese</v>
      </c>
      <c r="R635" s="10" t="str">
        <f>_xlfn.XLOOKUP($P635,'Raw-Restauarants'!$A:$A,'Raw-Restauarants'!B:B)</f>
        <v>Kiku Cuernavaca</v>
      </c>
      <c r="S635" s="10" t="str">
        <f>_xlfn.XLOOKUP($P635,'Raw-Restauarants'!$A:$A,'Raw-Restauarants'!$C:$C)</f>
        <v>Cuernavaca</v>
      </c>
      <c r="T635" s="10">
        <f>IFERROR(_xlfn.XLOOKUP(P635,'Table for cuisine count'!K:K,'Table for cuisine count'!L:L),"not specified")</f>
        <v>1</v>
      </c>
      <c r="U635" s="10" t="str" cm="1">
        <f t="array" ref="U635:Z635">_xlfn.XLOOKUP($P635,'Raw-Restauarants'!$A:$A,'Raw-Restauarants'!$I:$N)</f>
        <v>None</v>
      </c>
      <c r="V635" s="10" t="str">
        <v>No</v>
      </c>
      <c r="W635" s="10" t="str">
        <v>Medium</v>
      </c>
      <c r="X635" s="10" t="str">
        <v>No</v>
      </c>
      <c r="Y635" s="10" t="str">
        <v>Closed</v>
      </c>
      <c r="Z635" s="10" t="str">
        <v>None</v>
      </c>
      <c r="AA635" s="10">
        <v>2</v>
      </c>
      <c r="AB635" s="10">
        <v>2</v>
      </c>
      <c r="AC635" s="10">
        <v>2</v>
      </c>
      <c r="AD635" s="10" t="str" cm="1">
        <f t="array" ref="AD635">_xlfn.IFNA(_xlfn.IFS(AND(AA635=2,AB635=2,AC635=2),W635),"not_highest_rated")</f>
        <v>Medium</v>
      </c>
      <c r="AE635" s="64">
        <f t="shared" si="12"/>
        <v>2</v>
      </c>
    </row>
    <row r="636" spans="1:31" x14ac:dyDescent="0.25">
      <c r="A636" s="63" t="s">
        <v>160</v>
      </c>
      <c r="B636" s="10">
        <f>VLOOKUP(A636,'Table for cuisine count'!$E$2:$F$139,2)</f>
        <v>1</v>
      </c>
      <c r="C636" s="10" t="str" cm="1">
        <f t="array" ref="C636:O636">_xlfn.XLOOKUP($A636,'Raw-consumers'!$A:$A,'Raw-consumers'!B:N)</f>
        <v>Cuernavaca</v>
      </c>
      <c r="D636" s="10" t="str">
        <v>Morelos</v>
      </c>
      <c r="E636" s="10" t="str">
        <v>Mexico</v>
      </c>
      <c r="F636" s="10">
        <v>18.871673999999999</v>
      </c>
      <c r="G636" s="10">
        <v>-99.183252999999993</v>
      </c>
      <c r="H636" s="10" t="str">
        <v>No</v>
      </c>
      <c r="I636" s="10" t="str">
        <v>Social Drinker</v>
      </c>
      <c r="J636" s="10" t="str">
        <v>Public</v>
      </c>
      <c r="K636" s="10" t="str">
        <v>Married</v>
      </c>
      <c r="L636" s="10" t="str">
        <v>Independent</v>
      </c>
      <c r="M636" s="10">
        <v>25</v>
      </c>
      <c r="N636" s="10" t="str">
        <v>Employed</v>
      </c>
      <c r="O636" s="10" t="str">
        <v>Medium</v>
      </c>
      <c r="P636" s="10">
        <v>135019</v>
      </c>
      <c r="Q636" s="10" t="str">
        <f>IFERROR(_xlfn.XLOOKUP('Final Table'!$P636,'Raw-restaurant_cuisines'!A:A,'Raw-restaurant_cuisines'!B:B),"not specified")</f>
        <v>Bar</v>
      </c>
      <c r="R636" s="10" t="str">
        <f>_xlfn.XLOOKUP($P636,'Raw-Restauarants'!$A:$A,'Raw-Restauarants'!B:B)</f>
        <v>Restaurant Bar Coty Y Pablo</v>
      </c>
      <c r="S636" s="10" t="str">
        <f>_xlfn.XLOOKUP($P636,'Raw-Restauarants'!$A:$A,'Raw-Restauarants'!$C:$C)</f>
        <v>Jiutepec</v>
      </c>
      <c r="T636" s="10">
        <f>IFERROR(_xlfn.XLOOKUP(P636,'Table for cuisine count'!K:K,'Table for cuisine count'!L:L),"not specified")</f>
        <v>1</v>
      </c>
      <c r="U636" s="10" t="str" cm="1">
        <f t="array" ref="U636:Z636">_xlfn.XLOOKUP($P636,'Raw-Restauarants'!$A:$A,'Raw-Restauarants'!$I:$N)</f>
        <v>None</v>
      </c>
      <c r="V636" s="10" t="str">
        <v>No</v>
      </c>
      <c r="W636" s="10" t="str">
        <v>Low</v>
      </c>
      <c r="X636" s="10" t="str">
        <v>No</v>
      </c>
      <c r="Y636" s="10" t="str">
        <v>Closed</v>
      </c>
      <c r="Z636" s="10" t="str">
        <v>None</v>
      </c>
      <c r="AA636" s="10">
        <v>2</v>
      </c>
      <c r="AB636" s="10">
        <v>2</v>
      </c>
      <c r="AC636" s="10">
        <v>2</v>
      </c>
      <c r="AD636" s="10" t="str" cm="1">
        <f t="array" ref="AD636">_xlfn.IFNA(_xlfn.IFS(AND(AA636=2,AB636=2,AC636=2),W636),"not_highest_rated")</f>
        <v>Low</v>
      </c>
      <c r="AE636" s="64">
        <f t="shared" si="12"/>
        <v>8</v>
      </c>
    </row>
    <row r="637" spans="1:31" x14ac:dyDescent="0.25">
      <c r="A637" s="63" t="s">
        <v>160</v>
      </c>
      <c r="B637" s="10">
        <f>VLOOKUP(A637,'Table for cuisine count'!$E$2:$F$139,2)</f>
        <v>1</v>
      </c>
      <c r="C637" s="10" t="str" cm="1">
        <f t="array" ref="C637:O637">_xlfn.XLOOKUP($A637,'Raw-consumers'!$A:$A,'Raw-consumers'!B:N)</f>
        <v>Cuernavaca</v>
      </c>
      <c r="D637" s="10" t="str">
        <v>Morelos</v>
      </c>
      <c r="E637" s="10" t="str">
        <v>Mexico</v>
      </c>
      <c r="F637" s="10">
        <v>18.871673999999999</v>
      </c>
      <c r="G637" s="10">
        <v>-99.183252999999993</v>
      </c>
      <c r="H637" s="10" t="str">
        <v>No</v>
      </c>
      <c r="I637" s="10" t="str">
        <v>Social Drinker</v>
      </c>
      <c r="J637" s="10" t="str">
        <v>Public</v>
      </c>
      <c r="K637" s="10" t="str">
        <v>Married</v>
      </c>
      <c r="L637" s="10" t="str">
        <v>Independent</v>
      </c>
      <c r="M637" s="10">
        <v>25</v>
      </c>
      <c r="N637" s="10" t="str">
        <v>Employed</v>
      </c>
      <c r="O637" s="10" t="str">
        <v>Medium</v>
      </c>
      <c r="P637" s="10">
        <v>132767</v>
      </c>
      <c r="Q637" s="10" t="str">
        <f>IFERROR(_xlfn.XLOOKUP('Final Table'!$P637,'Raw-restaurant_cuisines'!A:A,'Raw-restaurant_cuisines'!B:B),"not specified")</f>
        <v>Vietnamese</v>
      </c>
      <c r="R637" s="10" t="str">
        <f>_xlfn.XLOOKUP($P637,'Raw-Restauarants'!$A:$A,'Raw-Restauarants'!B:B)</f>
        <v>Restaurant Familiar El Chino</v>
      </c>
      <c r="S637" s="10" t="str">
        <f>_xlfn.XLOOKUP($P637,'Raw-Restauarants'!$A:$A,'Raw-Restauarants'!$C:$C)</f>
        <v>Jiutepec</v>
      </c>
      <c r="T637" s="10">
        <f>IFERROR(_xlfn.XLOOKUP(P637,'Table for cuisine count'!K:K,'Table for cuisine count'!L:L),"not specified")</f>
        <v>1</v>
      </c>
      <c r="U637" s="10" t="str" cm="1">
        <f t="array" ref="U637:Z637">_xlfn.XLOOKUP($P637,'Raw-Restauarants'!$A:$A,'Raw-Restauarants'!$I:$N)</f>
        <v>Wine &amp; Beer</v>
      </c>
      <c r="V637" s="10" t="str">
        <v>Yes</v>
      </c>
      <c r="W637" s="10" t="str">
        <v>Medium</v>
      </c>
      <c r="X637" s="10" t="str">
        <v>No</v>
      </c>
      <c r="Y637" s="10" t="str">
        <v>Open</v>
      </c>
      <c r="Z637" s="10" t="str">
        <v>Yes</v>
      </c>
      <c r="AA637" s="10">
        <v>2</v>
      </c>
      <c r="AB637" s="10">
        <v>2</v>
      </c>
      <c r="AC637" s="10">
        <v>2</v>
      </c>
      <c r="AD637" s="10" t="str" cm="1">
        <f t="array" ref="AD637">_xlfn.IFNA(_xlfn.IFS(AND(AA637=2,AB637=2,AC637=2),W637),"not_highest_rated")</f>
        <v>Medium</v>
      </c>
      <c r="AE637" s="64">
        <f t="shared" si="12"/>
        <v>8</v>
      </c>
    </row>
    <row r="638" spans="1:31" x14ac:dyDescent="0.25">
      <c r="A638" s="63" t="s">
        <v>160</v>
      </c>
      <c r="B638" s="10">
        <f>VLOOKUP(A638,'Table for cuisine count'!$E$2:$F$139,2)</f>
        <v>1</v>
      </c>
      <c r="C638" s="10" t="str" cm="1">
        <f t="array" ref="C638:O638">_xlfn.XLOOKUP($A638,'Raw-consumers'!$A:$A,'Raw-consumers'!B:N)</f>
        <v>Cuernavaca</v>
      </c>
      <c r="D638" s="10" t="str">
        <v>Morelos</v>
      </c>
      <c r="E638" s="10" t="str">
        <v>Mexico</v>
      </c>
      <c r="F638" s="10">
        <v>18.871673999999999</v>
      </c>
      <c r="G638" s="10">
        <v>-99.183252999999993</v>
      </c>
      <c r="H638" s="10" t="str">
        <v>No</v>
      </c>
      <c r="I638" s="10" t="str">
        <v>Social Drinker</v>
      </c>
      <c r="J638" s="10" t="str">
        <v>Public</v>
      </c>
      <c r="K638" s="10" t="str">
        <v>Married</v>
      </c>
      <c r="L638" s="10" t="str">
        <v>Independent</v>
      </c>
      <c r="M638" s="10">
        <v>25</v>
      </c>
      <c r="N638" s="10" t="str">
        <v>Employed</v>
      </c>
      <c r="O638" s="10" t="str">
        <v>Medium</v>
      </c>
      <c r="P638" s="10">
        <v>134999</v>
      </c>
      <c r="Q638" s="10" t="str">
        <f>IFERROR(_xlfn.XLOOKUP('Final Table'!$P638,'Raw-restaurant_cuisines'!A:A,'Raw-restaurant_cuisines'!B:B),"not specified")</f>
        <v>Japanese</v>
      </c>
      <c r="R638" s="10" t="str">
        <f>_xlfn.XLOOKUP($P638,'Raw-Restauarants'!$A:$A,'Raw-Restauarants'!B:B)</f>
        <v>Kiku Cuernavaca</v>
      </c>
      <c r="S638" s="10" t="str">
        <f>_xlfn.XLOOKUP($P638,'Raw-Restauarants'!$A:$A,'Raw-Restauarants'!$C:$C)</f>
        <v>Cuernavaca</v>
      </c>
      <c r="T638" s="10">
        <f>IFERROR(_xlfn.XLOOKUP(P638,'Table for cuisine count'!K:K,'Table for cuisine count'!L:L),"not specified")</f>
        <v>1</v>
      </c>
      <c r="U638" s="10" t="str" cm="1">
        <f t="array" ref="U638:Z638">_xlfn.XLOOKUP($P638,'Raw-Restauarants'!$A:$A,'Raw-Restauarants'!$I:$N)</f>
        <v>None</v>
      </c>
      <c r="V638" s="10" t="str">
        <v>No</v>
      </c>
      <c r="W638" s="10" t="str">
        <v>Medium</v>
      </c>
      <c r="X638" s="10" t="str">
        <v>No</v>
      </c>
      <c r="Y638" s="10" t="str">
        <v>Closed</v>
      </c>
      <c r="Z638" s="10" t="str">
        <v>None</v>
      </c>
      <c r="AA638" s="10">
        <v>2</v>
      </c>
      <c r="AB638" s="10">
        <v>2</v>
      </c>
      <c r="AC638" s="10">
        <v>2</v>
      </c>
      <c r="AD638" s="10" t="str" cm="1">
        <f t="array" ref="AD638">_xlfn.IFNA(_xlfn.IFS(AND(AA638=2,AB638=2,AC638=2),W638),"not_highest_rated")</f>
        <v>Medium</v>
      </c>
      <c r="AE638" s="64">
        <f t="shared" si="12"/>
        <v>8</v>
      </c>
    </row>
    <row r="639" spans="1:31" x14ac:dyDescent="0.25">
      <c r="A639" s="63" t="s">
        <v>79</v>
      </c>
      <c r="B639" s="10">
        <f>VLOOKUP(A639,'Table for cuisine count'!$E$2:$F$139,2)</f>
        <v>1</v>
      </c>
      <c r="C639" s="10" t="str" cm="1">
        <f t="array" ref="C639:O639">_xlfn.XLOOKUP($A639,'Raw-consumers'!$A:$A,'Raw-consumers'!B:N)</f>
        <v>Cuernavaca</v>
      </c>
      <c r="D639" s="10" t="str">
        <v>Morelos</v>
      </c>
      <c r="E639" s="10" t="str">
        <v>Mexico</v>
      </c>
      <c r="F639" s="10">
        <v>18.925773</v>
      </c>
      <c r="G639" s="10">
        <v>-99.219588999999999</v>
      </c>
      <c r="H639" s="10" t="str">
        <v>No</v>
      </c>
      <c r="I639" s="10" t="str">
        <v>Abstemious</v>
      </c>
      <c r="J639" s="10" t="str">
        <v>Car</v>
      </c>
      <c r="K639" s="10" t="str">
        <v>Single</v>
      </c>
      <c r="L639" s="10" t="str">
        <v>Independent</v>
      </c>
      <c r="M639" s="10">
        <v>69</v>
      </c>
      <c r="N639" s="10" t="str">
        <v>Student</v>
      </c>
      <c r="O639" s="10" t="str">
        <v>High</v>
      </c>
      <c r="P639" s="10">
        <v>132768</v>
      </c>
      <c r="Q639" s="10" t="str">
        <f>IFERROR(_xlfn.XLOOKUP('Final Table'!$P639,'Raw-restaurant_cuisines'!A:A,'Raw-restaurant_cuisines'!B:B),"not specified")</f>
        <v>Family</v>
      </c>
      <c r="R639" s="10" t="str">
        <f>_xlfn.XLOOKUP($P639,'Raw-Restauarants'!$A:$A,'Raw-Restauarants'!B:B)</f>
        <v>Mariscos Tia Licha</v>
      </c>
      <c r="S639" s="10" t="str">
        <f>_xlfn.XLOOKUP($P639,'Raw-Restauarants'!$A:$A,'Raw-Restauarants'!$C:$C)</f>
        <v>Cuernavaca</v>
      </c>
      <c r="T639" s="10">
        <f>IFERROR(_xlfn.XLOOKUP(P639,'Table for cuisine count'!K:K,'Table for cuisine count'!L:L),"not specified")</f>
        <v>1</v>
      </c>
      <c r="U639" s="10" t="str" cm="1">
        <f t="array" ref="U639:Z639">_xlfn.XLOOKUP($P639,'Raw-Restauarants'!$A:$A,'Raw-Restauarants'!$I:$N)</f>
        <v>None</v>
      </c>
      <c r="V639" s="10" t="str">
        <v>No</v>
      </c>
      <c r="W639" s="10" t="str">
        <v>Medium</v>
      </c>
      <c r="X639" s="10" t="str">
        <v>Yes</v>
      </c>
      <c r="Y639" s="10" t="str">
        <v>Closed</v>
      </c>
      <c r="Z639" s="10" t="str">
        <v>None</v>
      </c>
      <c r="AA639" s="10">
        <v>2</v>
      </c>
      <c r="AB639" s="10">
        <v>2</v>
      </c>
      <c r="AC639" s="10">
        <v>1</v>
      </c>
      <c r="AD639" s="10" t="str" cm="1">
        <f t="array" ref="AD639">_xlfn.IFNA(_xlfn.IFS(AND(AA639=2,AB639=2,AC639=2),W639),"not_highest_rated")</f>
        <v>not_highest_rated</v>
      </c>
      <c r="AE639" s="64">
        <f t="shared" si="12"/>
        <v>3</v>
      </c>
    </row>
    <row r="640" spans="1:31" x14ac:dyDescent="0.25">
      <c r="A640" s="63" t="s">
        <v>79</v>
      </c>
      <c r="B640" s="10">
        <f>VLOOKUP(A640,'Table for cuisine count'!$E$2:$F$139,2)</f>
        <v>1</v>
      </c>
      <c r="C640" s="10" t="str" cm="1">
        <f t="array" ref="C640:O640">_xlfn.XLOOKUP($A640,'Raw-consumers'!$A:$A,'Raw-consumers'!B:N)</f>
        <v>Cuernavaca</v>
      </c>
      <c r="D640" s="10" t="str">
        <v>Morelos</v>
      </c>
      <c r="E640" s="10" t="str">
        <v>Mexico</v>
      </c>
      <c r="F640" s="10">
        <v>18.925773</v>
      </c>
      <c r="G640" s="10">
        <v>-99.219588999999999</v>
      </c>
      <c r="H640" s="10" t="str">
        <v>No</v>
      </c>
      <c r="I640" s="10" t="str">
        <v>Abstemious</v>
      </c>
      <c r="J640" s="10" t="str">
        <v>Car</v>
      </c>
      <c r="K640" s="10" t="str">
        <v>Single</v>
      </c>
      <c r="L640" s="10" t="str">
        <v>Independent</v>
      </c>
      <c r="M640" s="10">
        <v>69</v>
      </c>
      <c r="N640" s="10" t="str">
        <v>Student</v>
      </c>
      <c r="O640" s="10" t="str">
        <v>High</v>
      </c>
      <c r="P640" s="10">
        <v>135021</v>
      </c>
      <c r="Q640" s="10" t="str">
        <f>IFERROR(_xlfn.XLOOKUP('Final Table'!$P640,'Raw-restaurant_cuisines'!A:A,'Raw-restaurant_cuisines'!B:B),"not specified")</f>
        <v>Fast Food</v>
      </c>
      <c r="R640" s="10" t="str">
        <f>_xlfn.XLOOKUP($P640,'Raw-Restauarants'!$A:$A,'Raw-Restauarants'!B:B)</f>
        <v>Subway</v>
      </c>
      <c r="S640" s="10" t="str">
        <f>_xlfn.XLOOKUP($P640,'Raw-Restauarants'!$A:$A,'Raw-Restauarants'!$C:$C)</f>
        <v>Cuernavaca</v>
      </c>
      <c r="T640" s="10">
        <f>IFERROR(_xlfn.XLOOKUP(P640,'Table for cuisine count'!K:K,'Table for cuisine count'!L:L),"not specified")</f>
        <v>1</v>
      </c>
      <c r="U640" s="10" t="str" cm="1">
        <f t="array" ref="U640:Z640">_xlfn.XLOOKUP($P640,'Raw-Restauarants'!$A:$A,'Raw-Restauarants'!$I:$N)</f>
        <v>None</v>
      </c>
      <c r="V640" s="10" t="str">
        <v>No</v>
      </c>
      <c r="W640" s="10" t="str">
        <v>Low</v>
      </c>
      <c r="X640" s="10" t="str">
        <v>Yes</v>
      </c>
      <c r="Y640" s="10" t="str">
        <v>Closed</v>
      </c>
      <c r="Z640" s="10" t="str">
        <v>Public</v>
      </c>
      <c r="AA640" s="10">
        <v>1</v>
      </c>
      <c r="AB640" s="10">
        <v>2</v>
      </c>
      <c r="AC640" s="10">
        <v>0</v>
      </c>
      <c r="AD640" s="10" t="str" cm="1">
        <f t="array" ref="AD640">_xlfn.IFNA(_xlfn.IFS(AND(AA640=2,AB640=2,AC640=2),W640),"not_highest_rated")</f>
        <v>not_highest_rated</v>
      </c>
      <c r="AE640" s="64">
        <f t="shared" si="12"/>
        <v>3</v>
      </c>
    </row>
    <row r="641" spans="1:31" x14ac:dyDescent="0.25">
      <c r="A641" s="63" t="s">
        <v>79</v>
      </c>
      <c r="B641" s="10">
        <f>VLOOKUP(A641,'Table for cuisine count'!$E$2:$F$139,2)</f>
        <v>1</v>
      </c>
      <c r="C641" s="10" t="str" cm="1">
        <f t="array" ref="C641:O641">_xlfn.XLOOKUP($A641,'Raw-consumers'!$A:$A,'Raw-consumers'!B:N)</f>
        <v>Cuernavaca</v>
      </c>
      <c r="D641" s="10" t="str">
        <v>Morelos</v>
      </c>
      <c r="E641" s="10" t="str">
        <v>Mexico</v>
      </c>
      <c r="F641" s="10">
        <v>18.925773</v>
      </c>
      <c r="G641" s="10">
        <v>-99.219588999999999</v>
      </c>
      <c r="H641" s="10" t="str">
        <v>No</v>
      </c>
      <c r="I641" s="10" t="str">
        <v>Abstemious</v>
      </c>
      <c r="J641" s="10" t="str">
        <v>Car</v>
      </c>
      <c r="K641" s="10" t="str">
        <v>Single</v>
      </c>
      <c r="L641" s="10" t="str">
        <v>Independent</v>
      </c>
      <c r="M641" s="10">
        <v>69</v>
      </c>
      <c r="N641" s="10" t="str">
        <v>Student</v>
      </c>
      <c r="O641" s="10" t="str">
        <v>High</v>
      </c>
      <c r="P641" s="10">
        <v>134996</v>
      </c>
      <c r="Q641" s="10" t="str">
        <f>IFERROR(_xlfn.XLOOKUP('Final Table'!$P641,'Raw-restaurant_cuisines'!A:A,'Raw-restaurant_cuisines'!B:B),"not specified")</f>
        <v>not specified</v>
      </c>
      <c r="R641" s="10" t="str">
        <f>_xlfn.XLOOKUP($P641,'Raw-Restauarants'!$A:$A,'Raw-Restauarants'!B:B)</f>
        <v>Sanborns Casa Piedra</v>
      </c>
      <c r="S641" s="10" t="str">
        <f>_xlfn.XLOOKUP($P641,'Raw-Restauarants'!$A:$A,'Raw-Restauarants'!$C:$C)</f>
        <v>Cuernavaca</v>
      </c>
      <c r="T641" s="10" t="str">
        <f>IFERROR(_xlfn.XLOOKUP(P641,'Table for cuisine count'!K:K,'Table for cuisine count'!L:L),"not specified")</f>
        <v>not specified</v>
      </c>
      <c r="U641" s="10" t="str" cm="1">
        <f t="array" ref="U641:Z641">_xlfn.XLOOKUP($P641,'Raw-Restauarants'!$A:$A,'Raw-Restauarants'!$I:$N)</f>
        <v>Wine &amp; Beer</v>
      </c>
      <c r="V641" s="10" t="str">
        <v>Bar Only</v>
      </c>
      <c r="W641" s="10" t="str">
        <v>Medium</v>
      </c>
      <c r="X641" s="10" t="str">
        <v>Yes</v>
      </c>
      <c r="Y641" s="10" t="str">
        <v>Closed</v>
      </c>
      <c r="Z641" s="10" t="str">
        <v>Yes</v>
      </c>
      <c r="AA641" s="10">
        <v>2</v>
      </c>
      <c r="AB641" s="10">
        <v>2</v>
      </c>
      <c r="AC641" s="10">
        <v>2</v>
      </c>
      <c r="AD641" s="10" t="str" cm="1">
        <f t="array" ref="AD641">_xlfn.IFNA(_xlfn.IFS(AND(AA641=2,AB641=2,AC641=2),W641),"not_highest_rated")</f>
        <v>Medium</v>
      </c>
      <c r="AE641" s="64">
        <f t="shared" si="12"/>
        <v>3</v>
      </c>
    </row>
    <row r="642" spans="1:31" x14ac:dyDescent="0.25">
      <c r="A642" s="63" t="s">
        <v>48</v>
      </c>
      <c r="B642" s="10">
        <f>VLOOKUP(A642,'Table for cuisine count'!$E$2:$F$139,2)</f>
        <v>1</v>
      </c>
      <c r="C642" s="10" t="str" cm="1">
        <f t="array" ref="C642:O642">_xlfn.XLOOKUP($A642,'Raw-consumers'!$A:$A,'Raw-consumers'!B:N)</f>
        <v>San Luis Potosi</v>
      </c>
      <c r="D642" s="10" t="str">
        <v>San Luis Potosi</v>
      </c>
      <c r="E642" s="10" t="str">
        <v>Mexico</v>
      </c>
      <c r="F642" s="10">
        <v>22.174624000000001</v>
      </c>
      <c r="G642" s="10">
        <v>-100.99387299999999</v>
      </c>
      <c r="H642" s="10" t="str">
        <v>No</v>
      </c>
      <c r="I642" s="10" t="str">
        <v>Abstemious</v>
      </c>
      <c r="J642" s="10" t="str">
        <v>Public</v>
      </c>
      <c r="K642" s="10" t="str">
        <v>Single</v>
      </c>
      <c r="L642" s="10" t="str">
        <v>Independent</v>
      </c>
      <c r="M642" s="10">
        <v>30</v>
      </c>
      <c r="N642" s="10" t="str">
        <v>Employed</v>
      </c>
      <c r="O642" s="10" t="str">
        <v>Medium</v>
      </c>
      <c r="P642" s="10">
        <v>135079</v>
      </c>
      <c r="Q642" s="10" t="str">
        <f>IFERROR(_xlfn.XLOOKUP('Final Table'!$P642,'Raw-restaurant_cuisines'!A:A,'Raw-restaurant_cuisines'!B:B),"not specified")</f>
        <v>Chinese</v>
      </c>
      <c r="R642" s="10" t="str">
        <f>_xlfn.XLOOKUP($P642,'Raw-Restauarants'!$A:$A,'Raw-Restauarants'!B:B)</f>
        <v>Koye Sushi</v>
      </c>
      <c r="S642" s="10" t="str">
        <f>_xlfn.XLOOKUP($P642,'Raw-Restauarants'!$A:$A,'Raw-Restauarants'!$C:$C)</f>
        <v>San Luis Potosi</v>
      </c>
      <c r="T642" s="10">
        <f>IFERROR(_xlfn.XLOOKUP(P642,'Table for cuisine count'!K:K,'Table for cuisine count'!L:L),"not specified")</f>
        <v>1</v>
      </c>
      <c r="U642" s="10" t="str" cm="1">
        <f t="array" ref="U642:Z642">_xlfn.XLOOKUP($P642,'Raw-Restauarants'!$A:$A,'Raw-Restauarants'!$I:$N)</f>
        <v>None</v>
      </c>
      <c r="V642" s="10" t="str">
        <v>No</v>
      </c>
      <c r="W642" s="10" t="str">
        <v>High</v>
      </c>
      <c r="X642" s="10" t="str">
        <v>No</v>
      </c>
      <c r="Y642" s="10" t="str">
        <v>Closed</v>
      </c>
      <c r="Z642" s="10" t="str">
        <v>None</v>
      </c>
      <c r="AA642" s="10">
        <v>1</v>
      </c>
      <c r="AB642" s="10">
        <v>1</v>
      </c>
      <c r="AC642" s="10">
        <v>1</v>
      </c>
      <c r="AD642" s="10" t="str" cm="1">
        <f t="array" ref="AD642">_xlfn.IFNA(_xlfn.IFS(AND(AA642=2,AB642=2,AC642=2),W642),"not_highest_rated")</f>
        <v>not_highest_rated</v>
      </c>
      <c r="AE642" s="64">
        <f t="shared" si="12"/>
        <v>8</v>
      </c>
    </row>
    <row r="643" spans="1:31" x14ac:dyDescent="0.25">
      <c r="A643" s="63" t="s">
        <v>48</v>
      </c>
      <c r="B643" s="10">
        <f>VLOOKUP(A643,'Table for cuisine count'!$E$2:$F$139,2)</f>
        <v>1</v>
      </c>
      <c r="C643" s="10" t="str" cm="1">
        <f t="array" ref="C643:O643">_xlfn.XLOOKUP($A643,'Raw-consumers'!$A:$A,'Raw-consumers'!B:N)</f>
        <v>San Luis Potosi</v>
      </c>
      <c r="D643" s="10" t="str">
        <v>San Luis Potosi</v>
      </c>
      <c r="E643" s="10" t="str">
        <v>Mexico</v>
      </c>
      <c r="F643" s="10">
        <v>22.174624000000001</v>
      </c>
      <c r="G643" s="10">
        <v>-100.99387299999999</v>
      </c>
      <c r="H643" s="10" t="str">
        <v>No</v>
      </c>
      <c r="I643" s="10" t="str">
        <v>Abstemious</v>
      </c>
      <c r="J643" s="10" t="str">
        <v>Public</v>
      </c>
      <c r="K643" s="10" t="str">
        <v>Single</v>
      </c>
      <c r="L643" s="10" t="str">
        <v>Independent</v>
      </c>
      <c r="M643" s="10">
        <v>30</v>
      </c>
      <c r="N643" s="10" t="str">
        <v>Employed</v>
      </c>
      <c r="O643" s="10" t="str">
        <v>Medium</v>
      </c>
      <c r="P643" s="10">
        <v>135072</v>
      </c>
      <c r="Q643" s="10" t="str">
        <f>IFERROR(_xlfn.XLOOKUP('Final Table'!$P643,'Raw-restaurant_cuisines'!A:A,'Raw-restaurant_cuisines'!B:B),"not specified")</f>
        <v>Japanese</v>
      </c>
      <c r="R643" s="10" t="str">
        <f>_xlfn.XLOOKUP($P643,'Raw-Restauarants'!$A:$A,'Raw-Restauarants'!B:B)</f>
        <v>Sushi Itto</v>
      </c>
      <c r="S643" s="10" t="str">
        <f>_xlfn.XLOOKUP($P643,'Raw-Restauarants'!$A:$A,'Raw-Restauarants'!$C:$C)</f>
        <v>San Luis Potosi</v>
      </c>
      <c r="T643" s="10">
        <f>IFERROR(_xlfn.XLOOKUP(P643,'Table for cuisine count'!K:K,'Table for cuisine count'!L:L),"not specified")</f>
        <v>1</v>
      </c>
      <c r="U643" s="10" t="str" cm="1">
        <f t="array" ref="U643:Z643">_xlfn.XLOOKUP($P643,'Raw-Restauarants'!$A:$A,'Raw-Restauarants'!$I:$N)</f>
        <v>None</v>
      </c>
      <c r="V643" s="10" t="str">
        <v>No</v>
      </c>
      <c r="W643" s="10" t="str">
        <v>Medium</v>
      </c>
      <c r="X643" s="10" t="str">
        <v>No</v>
      </c>
      <c r="Y643" s="10" t="str">
        <v>Closed</v>
      </c>
      <c r="Z643" s="10" t="str">
        <v>None</v>
      </c>
      <c r="AA643" s="10">
        <v>2</v>
      </c>
      <c r="AB643" s="10">
        <v>1</v>
      </c>
      <c r="AC643" s="10">
        <v>1</v>
      </c>
      <c r="AD643" s="10" t="str" cm="1">
        <f t="array" ref="AD643">_xlfn.IFNA(_xlfn.IFS(AND(AA643=2,AB643=2,AC643=2),W643),"not_highest_rated")</f>
        <v>not_highest_rated</v>
      </c>
      <c r="AE643" s="64">
        <f t="shared" si="12"/>
        <v>8</v>
      </c>
    </row>
    <row r="644" spans="1:31" x14ac:dyDescent="0.25">
      <c r="A644" s="63" t="s">
        <v>48</v>
      </c>
      <c r="B644" s="10">
        <f>VLOOKUP(A644,'Table for cuisine count'!$E$2:$F$139,2)</f>
        <v>1</v>
      </c>
      <c r="C644" s="10" t="str" cm="1">
        <f t="array" ref="C644:O644">_xlfn.XLOOKUP($A644,'Raw-consumers'!$A:$A,'Raw-consumers'!B:N)</f>
        <v>San Luis Potosi</v>
      </c>
      <c r="D644" s="10" t="str">
        <v>San Luis Potosi</v>
      </c>
      <c r="E644" s="10" t="str">
        <v>Mexico</v>
      </c>
      <c r="F644" s="10">
        <v>22.174624000000001</v>
      </c>
      <c r="G644" s="10">
        <v>-100.99387299999999</v>
      </c>
      <c r="H644" s="10" t="str">
        <v>No</v>
      </c>
      <c r="I644" s="10" t="str">
        <v>Abstemious</v>
      </c>
      <c r="J644" s="10" t="str">
        <v>Public</v>
      </c>
      <c r="K644" s="10" t="str">
        <v>Single</v>
      </c>
      <c r="L644" s="10" t="str">
        <v>Independent</v>
      </c>
      <c r="M644" s="10">
        <v>30</v>
      </c>
      <c r="N644" s="10" t="str">
        <v>Employed</v>
      </c>
      <c r="O644" s="10" t="str">
        <v>Medium</v>
      </c>
      <c r="P644" s="10">
        <v>135085</v>
      </c>
      <c r="Q644" s="10" t="str">
        <f>IFERROR(_xlfn.XLOOKUP('Final Table'!$P644,'Raw-restaurant_cuisines'!A:A,'Raw-restaurant_cuisines'!B:B),"not specified")</f>
        <v>Fast Food</v>
      </c>
      <c r="R644" s="10" t="str">
        <f>_xlfn.XLOOKUP($P644,'Raw-Restauarants'!$A:$A,'Raw-Restauarants'!B:B)</f>
        <v>Tortas Locas Hipocampo</v>
      </c>
      <c r="S644" s="10" t="str">
        <f>_xlfn.XLOOKUP($P644,'Raw-Restauarants'!$A:$A,'Raw-Restauarants'!$C:$C)</f>
        <v>San Luis Potosi</v>
      </c>
      <c r="T644" s="10">
        <f>IFERROR(_xlfn.XLOOKUP(P644,'Table for cuisine count'!K:K,'Table for cuisine count'!L:L),"not specified")</f>
        <v>1</v>
      </c>
      <c r="U644" s="10" t="str" cm="1">
        <f t="array" ref="U644:Z644">_xlfn.XLOOKUP($P644,'Raw-Restauarants'!$A:$A,'Raw-Restauarants'!$I:$N)</f>
        <v>None</v>
      </c>
      <c r="V644" s="10" t="str">
        <v>No</v>
      </c>
      <c r="W644" s="10" t="str">
        <v>Medium</v>
      </c>
      <c r="X644" s="10" t="str">
        <v>No</v>
      </c>
      <c r="Y644" s="10" t="str">
        <v>Closed</v>
      </c>
      <c r="Z644" s="10" t="str">
        <v>Public</v>
      </c>
      <c r="AA644" s="10">
        <v>1</v>
      </c>
      <c r="AB644" s="10">
        <v>2</v>
      </c>
      <c r="AC644" s="10">
        <v>0</v>
      </c>
      <c r="AD644" s="10" t="str" cm="1">
        <f t="array" ref="AD644">_xlfn.IFNA(_xlfn.IFS(AND(AA644=2,AB644=2,AC644=2),W644),"not_highest_rated")</f>
        <v>not_highest_rated</v>
      </c>
      <c r="AE644" s="64">
        <f t="shared" si="12"/>
        <v>8</v>
      </c>
    </row>
    <row r="645" spans="1:31" x14ac:dyDescent="0.25">
      <c r="A645" s="63" t="s">
        <v>48</v>
      </c>
      <c r="B645" s="10">
        <f>VLOOKUP(A645,'Table for cuisine count'!$E$2:$F$139,2)</f>
        <v>1</v>
      </c>
      <c r="C645" s="10" t="str" cm="1">
        <f t="array" ref="C645:O645">_xlfn.XLOOKUP($A645,'Raw-consumers'!$A:$A,'Raw-consumers'!B:N)</f>
        <v>San Luis Potosi</v>
      </c>
      <c r="D645" s="10" t="str">
        <v>San Luis Potosi</v>
      </c>
      <c r="E645" s="10" t="str">
        <v>Mexico</v>
      </c>
      <c r="F645" s="10">
        <v>22.174624000000001</v>
      </c>
      <c r="G645" s="10">
        <v>-100.99387299999999</v>
      </c>
      <c r="H645" s="10" t="str">
        <v>No</v>
      </c>
      <c r="I645" s="10" t="str">
        <v>Abstemious</v>
      </c>
      <c r="J645" s="10" t="str">
        <v>Public</v>
      </c>
      <c r="K645" s="10" t="str">
        <v>Single</v>
      </c>
      <c r="L645" s="10" t="str">
        <v>Independent</v>
      </c>
      <c r="M645" s="10">
        <v>30</v>
      </c>
      <c r="N645" s="10" t="str">
        <v>Employed</v>
      </c>
      <c r="O645" s="10" t="str">
        <v>Medium</v>
      </c>
      <c r="P645" s="10">
        <v>135076</v>
      </c>
      <c r="Q645" s="10" t="str">
        <f>IFERROR(_xlfn.XLOOKUP('Final Table'!$P645,'Raw-restaurant_cuisines'!A:A,'Raw-restaurant_cuisines'!B:B),"not specified")</f>
        <v>not specified</v>
      </c>
      <c r="R645" s="10" t="str">
        <f>_xlfn.XLOOKUP($P645,'Raw-Restauarants'!$A:$A,'Raw-Restauarants'!B:B)</f>
        <v>Restaurante Pueblo Bonito</v>
      </c>
      <c r="S645" s="10" t="str">
        <f>_xlfn.XLOOKUP($P645,'Raw-Restauarants'!$A:$A,'Raw-Restauarants'!$C:$C)</f>
        <v>San Luis Potosi</v>
      </c>
      <c r="T645" s="10" t="str">
        <f>IFERROR(_xlfn.XLOOKUP(P645,'Table for cuisine count'!K:K,'Table for cuisine count'!L:L),"not specified")</f>
        <v>not specified</v>
      </c>
      <c r="U645" s="10" t="str" cm="1">
        <f t="array" ref="U645:Z645">_xlfn.XLOOKUP($P645,'Raw-Restauarants'!$A:$A,'Raw-Restauarants'!$I:$N)</f>
        <v>Wine &amp; Beer</v>
      </c>
      <c r="V645" s="10" t="str">
        <v>No</v>
      </c>
      <c r="W645" s="10" t="str">
        <v>High</v>
      </c>
      <c r="X645" s="10" t="str">
        <v>No</v>
      </c>
      <c r="Y645" s="10" t="str">
        <v>Closed</v>
      </c>
      <c r="Z645" s="10" t="str">
        <v>Yes</v>
      </c>
      <c r="AA645" s="10">
        <v>1</v>
      </c>
      <c r="AB645" s="10">
        <v>1</v>
      </c>
      <c r="AC645" s="10">
        <v>0</v>
      </c>
      <c r="AD645" s="10" t="str" cm="1">
        <f t="array" ref="AD645">_xlfn.IFNA(_xlfn.IFS(AND(AA645=2,AB645=2,AC645=2),W645),"not_highest_rated")</f>
        <v>not_highest_rated</v>
      </c>
      <c r="AE645" s="64">
        <f t="shared" si="12"/>
        <v>8</v>
      </c>
    </row>
    <row r="646" spans="1:31" x14ac:dyDescent="0.25">
      <c r="A646" s="63" t="s">
        <v>92</v>
      </c>
      <c r="B646" s="10">
        <f>VLOOKUP(A646,'Table for cuisine count'!$E$2:$F$139,2)</f>
        <v>1</v>
      </c>
      <c r="C646" s="10" t="str" cm="1">
        <f t="array" ref="C646:O646">_xlfn.XLOOKUP($A646,'Raw-consumers'!$A:$A,'Raw-consumers'!B:N)</f>
        <v>San Luis Potosi</v>
      </c>
      <c r="D646" s="10" t="str">
        <v>San Luis Potosi</v>
      </c>
      <c r="E646" s="10" t="str">
        <v>Mexico</v>
      </c>
      <c r="F646" s="10">
        <v>22.150683000000001</v>
      </c>
      <c r="G646" s="10">
        <v>-100.975342</v>
      </c>
      <c r="H646" s="10" t="str">
        <v>No</v>
      </c>
      <c r="I646" s="10" t="str">
        <v>Social Drinker</v>
      </c>
      <c r="J646" s="10" t="str">
        <v>Public</v>
      </c>
      <c r="K646" s="10" t="str">
        <v>Single</v>
      </c>
      <c r="L646" s="10" t="str">
        <v>Independent</v>
      </c>
      <c r="M646" s="10">
        <v>20</v>
      </c>
      <c r="N646" s="10" t="str">
        <v>Student</v>
      </c>
      <c r="O646" s="10" t="str">
        <v>Medium</v>
      </c>
      <c r="P646" s="10">
        <v>135062</v>
      </c>
      <c r="Q646" s="10" t="str">
        <f>IFERROR(_xlfn.XLOOKUP('Final Table'!$P646,'Raw-restaurant_cuisines'!A:A,'Raw-restaurant_cuisines'!B:B),"not specified")</f>
        <v>not specified</v>
      </c>
      <c r="R646" s="10" t="str">
        <f>_xlfn.XLOOKUP($P646,'Raw-Restauarants'!$A:$A,'Raw-Restauarants'!B:B)</f>
        <v>Restaurante El Cielo Potosino</v>
      </c>
      <c r="S646" s="10" t="str">
        <f>_xlfn.XLOOKUP($P646,'Raw-Restauarants'!$A:$A,'Raw-Restauarants'!$C:$C)</f>
        <v>San Luis Potosi</v>
      </c>
      <c r="T646" s="10" t="str">
        <f>IFERROR(_xlfn.XLOOKUP(P646,'Table for cuisine count'!K:K,'Table for cuisine count'!L:L),"not specified")</f>
        <v>not specified</v>
      </c>
      <c r="U646" s="10" t="str" cm="1">
        <f t="array" ref="U646:Z646">_xlfn.XLOOKUP($P646,'Raw-Restauarants'!$A:$A,'Raw-Restauarants'!$I:$N)</f>
        <v>None</v>
      </c>
      <c r="V646" s="10" t="str">
        <v>No</v>
      </c>
      <c r="W646" s="10" t="str">
        <v>Medium</v>
      </c>
      <c r="X646" s="10" t="str">
        <v>No</v>
      </c>
      <c r="Y646" s="10" t="str">
        <v>Closed</v>
      </c>
      <c r="Z646" s="10" t="str">
        <v>Yes</v>
      </c>
      <c r="AA646" s="10">
        <v>2</v>
      </c>
      <c r="AB646" s="10">
        <v>2</v>
      </c>
      <c r="AC646" s="10">
        <v>0</v>
      </c>
      <c r="AD646" s="10" t="str" cm="1">
        <f t="array" ref="AD646">_xlfn.IFNA(_xlfn.IFS(AND(AA646=2,AB646=2,AC646=2),W646),"not_highest_rated")</f>
        <v>not_highest_rated</v>
      </c>
      <c r="AE646" s="64">
        <f t="shared" ref="AE646:AE709" si="13">IF(AND(N646="Student",O646="Low"),1,IF(AND(N646="Student",O646="Medium"),2,IF(AND(N646="Student",O646="High"),3,IF(AND(N646="Unemployed",O646="Low"),4,IF(AND(N646="Unemployed",O646="Medium"),5,IF(AND(N646="Unemployed",O646="High"),6,IF(AND(N646="Employed",O646="Low"),7,IF(AND(N646="Employed",O646="Medium"),8,IF(AND(N646="Employed",O646="High"),9,"others")))))))))</f>
        <v>2</v>
      </c>
    </row>
    <row r="647" spans="1:31" x14ac:dyDescent="0.25">
      <c r="A647" s="63" t="s">
        <v>92</v>
      </c>
      <c r="B647" s="10">
        <f>VLOOKUP(A647,'Table for cuisine count'!$E$2:$F$139,2)</f>
        <v>1</v>
      </c>
      <c r="C647" s="10" t="str" cm="1">
        <f t="array" ref="C647:O647">_xlfn.XLOOKUP($A647,'Raw-consumers'!$A:$A,'Raw-consumers'!B:N)</f>
        <v>San Luis Potosi</v>
      </c>
      <c r="D647" s="10" t="str">
        <v>San Luis Potosi</v>
      </c>
      <c r="E647" s="10" t="str">
        <v>Mexico</v>
      </c>
      <c r="F647" s="10">
        <v>22.150683000000001</v>
      </c>
      <c r="G647" s="10">
        <v>-100.975342</v>
      </c>
      <c r="H647" s="10" t="str">
        <v>No</v>
      </c>
      <c r="I647" s="10" t="str">
        <v>Social Drinker</v>
      </c>
      <c r="J647" s="10" t="str">
        <v>Public</v>
      </c>
      <c r="K647" s="10" t="str">
        <v>Single</v>
      </c>
      <c r="L647" s="10" t="str">
        <v>Independent</v>
      </c>
      <c r="M647" s="10">
        <v>20</v>
      </c>
      <c r="N647" s="10" t="str">
        <v>Student</v>
      </c>
      <c r="O647" s="10" t="str">
        <v>Medium</v>
      </c>
      <c r="P647" s="10">
        <v>135060</v>
      </c>
      <c r="Q647" s="10" t="str">
        <f>IFERROR(_xlfn.XLOOKUP('Final Table'!$P647,'Raw-restaurant_cuisines'!A:A,'Raw-restaurant_cuisines'!B:B),"not specified")</f>
        <v>Seafood</v>
      </c>
      <c r="R647" s="10" t="str">
        <f>_xlfn.XLOOKUP($P647,'Raw-Restauarants'!$A:$A,'Raw-Restauarants'!B:B)</f>
        <v>Restaurante Marisco Sam</v>
      </c>
      <c r="S647" s="10" t="str">
        <f>_xlfn.XLOOKUP($P647,'Raw-Restauarants'!$A:$A,'Raw-Restauarants'!$C:$C)</f>
        <v>San Luis Potosi</v>
      </c>
      <c r="T647" s="10">
        <f>IFERROR(_xlfn.XLOOKUP(P647,'Table for cuisine count'!K:K,'Table for cuisine count'!L:L),"not specified")</f>
        <v>1</v>
      </c>
      <c r="U647" s="10" t="str" cm="1">
        <f t="array" ref="U647:Z647">_xlfn.XLOOKUP($P647,'Raw-Restauarants'!$A:$A,'Raw-Restauarants'!$I:$N)</f>
        <v>None</v>
      </c>
      <c r="V647" s="10" t="str">
        <v>No</v>
      </c>
      <c r="W647" s="10" t="str">
        <v>Medium</v>
      </c>
      <c r="X647" s="10" t="str">
        <v>No</v>
      </c>
      <c r="Y647" s="10" t="str">
        <v>Closed</v>
      </c>
      <c r="Z647" s="10" t="str">
        <v>None</v>
      </c>
      <c r="AA647" s="10">
        <v>2</v>
      </c>
      <c r="AB647" s="10">
        <v>2</v>
      </c>
      <c r="AC647" s="10">
        <v>2</v>
      </c>
      <c r="AD647" s="10" t="str" cm="1">
        <f t="array" ref="AD647">_xlfn.IFNA(_xlfn.IFS(AND(AA647=2,AB647=2,AC647=2),W647),"not_highest_rated")</f>
        <v>Medium</v>
      </c>
      <c r="AE647" s="64">
        <f t="shared" si="13"/>
        <v>2</v>
      </c>
    </row>
    <row r="648" spans="1:31" x14ac:dyDescent="0.25">
      <c r="A648" s="63" t="s">
        <v>92</v>
      </c>
      <c r="B648" s="10">
        <f>VLOOKUP(A648,'Table for cuisine count'!$E$2:$F$139,2)</f>
        <v>1</v>
      </c>
      <c r="C648" s="10" t="str" cm="1">
        <f t="array" ref="C648:O648">_xlfn.XLOOKUP($A648,'Raw-consumers'!$A:$A,'Raw-consumers'!B:N)</f>
        <v>San Luis Potosi</v>
      </c>
      <c r="D648" s="10" t="str">
        <v>San Luis Potosi</v>
      </c>
      <c r="E648" s="10" t="str">
        <v>Mexico</v>
      </c>
      <c r="F648" s="10">
        <v>22.150683000000001</v>
      </c>
      <c r="G648" s="10">
        <v>-100.975342</v>
      </c>
      <c r="H648" s="10" t="str">
        <v>No</v>
      </c>
      <c r="I648" s="10" t="str">
        <v>Social Drinker</v>
      </c>
      <c r="J648" s="10" t="str">
        <v>Public</v>
      </c>
      <c r="K648" s="10" t="str">
        <v>Single</v>
      </c>
      <c r="L648" s="10" t="str">
        <v>Independent</v>
      </c>
      <c r="M648" s="10">
        <v>20</v>
      </c>
      <c r="N648" s="10" t="str">
        <v>Student</v>
      </c>
      <c r="O648" s="10" t="str">
        <v>Medium</v>
      </c>
      <c r="P648" s="10">
        <v>135039</v>
      </c>
      <c r="Q648" s="10" t="str">
        <f>IFERROR(_xlfn.XLOOKUP('Final Table'!$P648,'Raw-restaurant_cuisines'!A:A,'Raw-restaurant_cuisines'!B:B),"not specified")</f>
        <v>Seafood</v>
      </c>
      <c r="R648" s="10" t="str">
        <f>_xlfn.XLOOKUP($P648,'Raw-Restauarants'!$A:$A,'Raw-Restauarants'!B:B)</f>
        <v>Restaurant De Mariscos De Picon</v>
      </c>
      <c r="S648" s="10" t="str">
        <f>_xlfn.XLOOKUP($P648,'Raw-Restauarants'!$A:$A,'Raw-Restauarants'!$C:$C)</f>
        <v>San Luis Potosi</v>
      </c>
      <c r="T648" s="10">
        <f>IFERROR(_xlfn.XLOOKUP(P648,'Table for cuisine count'!K:K,'Table for cuisine count'!L:L),"not specified")</f>
        <v>1</v>
      </c>
      <c r="U648" s="10" t="str" cm="1">
        <f t="array" ref="U648:Z648">_xlfn.XLOOKUP($P648,'Raw-Restauarants'!$A:$A,'Raw-Restauarants'!$I:$N)</f>
        <v>None</v>
      </c>
      <c r="V648" s="10" t="str">
        <v>Smoking Section</v>
      </c>
      <c r="W648" s="10" t="str">
        <v>Low</v>
      </c>
      <c r="X648" s="10" t="str">
        <v>No</v>
      </c>
      <c r="Y648" s="10" t="str">
        <v>Closed</v>
      </c>
      <c r="Z648" s="10" t="str">
        <v>Yes</v>
      </c>
      <c r="AA648" s="10">
        <v>2</v>
      </c>
      <c r="AB648" s="10">
        <v>2</v>
      </c>
      <c r="AC648" s="10">
        <v>1</v>
      </c>
      <c r="AD648" s="10" t="str" cm="1">
        <f t="array" ref="AD648">_xlfn.IFNA(_xlfn.IFS(AND(AA648=2,AB648=2,AC648=2),W648),"not_highest_rated")</f>
        <v>not_highest_rated</v>
      </c>
      <c r="AE648" s="64">
        <f t="shared" si="13"/>
        <v>2</v>
      </c>
    </row>
    <row r="649" spans="1:31" x14ac:dyDescent="0.25">
      <c r="A649" s="63" t="s">
        <v>92</v>
      </c>
      <c r="B649" s="10">
        <f>VLOOKUP(A649,'Table for cuisine count'!$E$2:$F$139,2)</f>
        <v>1</v>
      </c>
      <c r="C649" s="10" t="str" cm="1">
        <f t="array" ref="C649:O649">_xlfn.XLOOKUP($A649,'Raw-consumers'!$A:$A,'Raw-consumers'!B:N)</f>
        <v>San Luis Potosi</v>
      </c>
      <c r="D649" s="10" t="str">
        <v>San Luis Potosi</v>
      </c>
      <c r="E649" s="10" t="str">
        <v>Mexico</v>
      </c>
      <c r="F649" s="10">
        <v>22.150683000000001</v>
      </c>
      <c r="G649" s="10">
        <v>-100.975342</v>
      </c>
      <c r="H649" s="10" t="str">
        <v>No</v>
      </c>
      <c r="I649" s="10" t="str">
        <v>Social Drinker</v>
      </c>
      <c r="J649" s="10" t="str">
        <v>Public</v>
      </c>
      <c r="K649" s="10" t="str">
        <v>Single</v>
      </c>
      <c r="L649" s="10" t="str">
        <v>Independent</v>
      </c>
      <c r="M649" s="10">
        <v>20</v>
      </c>
      <c r="N649" s="10" t="str">
        <v>Student</v>
      </c>
      <c r="O649" s="10" t="str">
        <v>Medium</v>
      </c>
      <c r="P649" s="10">
        <v>135052</v>
      </c>
      <c r="Q649" s="10" t="str">
        <f>IFERROR(_xlfn.XLOOKUP('Final Table'!$P649,'Raw-restaurant_cuisines'!A:A,'Raw-restaurant_cuisines'!B:B),"not specified")</f>
        <v>Bar</v>
      </c>
      <c r="R649" s="10" t="str">
        <f>_xlfn.XLOOKUP($P649,'Raw-Restauarants'!$A:$A,'Raw-Restauarants'!B:B)</f>
        <v>La Cantina Restaurante</v>
      </c>
      <c r="S649" s="10" t="str">
        <f>_xlfn.XLOOKUP($P649,'Raw-Restauarants'!$A:$A,'Raw-Restauarants'!$C:$C)</f>
        <v>San Luis Potosi</v>
      </c>
      <c r="T649" s="10">
        <f>IFERROR(_xlfn.XLOOKUP(P649,'Table for cuisine count'!K:K,'Table for cuisine count'!L:L),"not specified")</f>
        <v>2</v>
      </c>
      <c r="U649" s="10" t="str" cm="1">
        <f t="array" ref="U649:Z649">_xlfn.XLOOKUP($P649,'Raw-Restauarants'!$A:$A,'Raw-Restauarants'!$I:$N)</f>
        <v>Full Bar</v>
      </c>
      <c r="V649" s="10" t="str">
        <v>No</v>
      </c>
      <c r="W649" s="10" t="str">
        <v>High</v>
      </c>
      <c r="X649" s="10" t="str">
        <v>No</v>
      </c>
      <c r="Y649" s="10" t="str">
        <v>Closed</v>
      </c>
      <c r="Z649" s="10" t="str">
        <v>None</v>
      </c>
      <c r="AA649" s="10">
        <v>2</v>
      </c>
      <c r="AB649" s="10">
        <v>2</v>
      </c>
      <c r="AC649" s="10">
        <v>1</v>
      </c>
      <c r="AD649" s="10" t="str" cm="1">
        <f t="array" ref="AD649">_xlfn.IFNA(_xlfn.IFS(AND(AA649=2,AB649=2,AC649=2),W649),"not_highest_rated")</f>
        <v>not_highest_rated</v>
      </c>
      <c r="AE649" s="64">
        <f t="shared" si="13"/>
        <v>2</v>
      </c>
    </row>
    <row r="650" spans="1:31" x14ac:dyDescent="0.25">
      <c r="A650" s="63" t="s">
        <v>92</v>
      </c>
      <c r="B650" s="10">
        <f>VLOOKUP(A650,'Table for cuisine count'!$E$2:$F$139,2)</f>
        <v>1</v>
      </c>
      <c r="C650" s="10" t="str" cm="1">
        <f t="array" ref="C650:O650">_xlfn.XLOOKUP($A650,'Raw-consumers'!$A:$A,'Raw-consumers'!B:N)</f>
        <v>San Luis Potosi</v>
      </c>
      <c r="D650" s="10" t="str">
        <v>San Luis Potosi</v>
      </c>
      <c r="E650" s="10" t="str">
        <v>Mexico</v>
      </c>
      <c r="F650" s="10">
        <v>22.150683000000001</v>
      </c>
      <c r="G650" s="10">
        <v>-100.975342</v>
      </c>
      <c r="H650" s="10" t="str">
        <v>No</v>
      </c>
      <c r="I650" s="10" t="str">
        <v>Social Drinker</v>
      </c>
      <c r="J650" s="10" t="str">
        <v>Public</v>
      </c>
      <c r="K650" s="10" t="str">
        <v>Single</v>
      </c>
      <c r="L650" s="10" t="str">
        <v>Independent</v>
      </c>
      <c r="M650" s="10">
        <v>20</v>
      </c>
      <c r="N650" s="10" t="str">
        <v>Student</v>
      </c>
      <c r="O650" s="10" t="str">
        <v>Medium</v>
      </c>
      <c r="P650" s="10">
        <v>132856</v>
      </c>
      <c r="Q650" s="10" t="str">
        <f>IFERROR(_xlfn.XLOOKUP('Final Table'!$P650,'Raw-restaurant_cuisines'!A:A,'Raw-restaurant_cuisines'!B:B),"not specified")</f>
        <v>Italian</v>
      </c>
      <c r="R650" s="10" t="str">
        <f>_xlfn.XLOOKUP($P650,'Raw-Restauarants'!$A:$A,'Raw-Restauarants'!B:B)</f>
        <v>Unicol's Pizza</v>
      </c>
      <c r="S650" s="10" t="str">
        <f>_xlfn.XLOOKUP($P650,'Raw-Restauarants'!$A:$A,'Raw-Restauarants'!$C:$C)</f>
        <v>San Luis Potosi</v>
      </c>
      <c r="T650" s="10">
        <f>IFERROR(_xlfn.XLOOKUP(P650,'Table for cuisine count'!K:K,'Table for cuisine count'!L:L),"not specified")</f>
        <v>1</v>
      </c>
      <c r="U650" s="10" t="str" cm="1">
        <f t="array" ref="U650:Z650">_xlfn.XLOOKUP($P650,'Raw-Restauarants'!$A:$A,'Raw-Restauarants'!$I:$N)</f>
        <v>Wine &amp; Beer</v>
      </c>
      <c r="V650" s="10" t="str">
        <v>No</v>
      </c>
      <c r="W650" s="10" t="str">
        <v>Low</v>
      </c>
      <c r="X650" s="10" t="str">
        <v>No</v>
      </c>
      <c r="Y650" s="10" t="str">
        <v>Closed</v>
      </c>
      <c r="Z650" s="10" t="str">
        <v>None</v>
      </c>
      <c r="AA650" s="10">
        <v>2</v>
      </c>
      <c r="AB650" s="10">
        <v>2</v>
      </c>
      <c r="AC650" s="10">
        <v>2</v>
      </c>
      <c r="AD650" s="10" t="str" cm="1">
        <f t="array" ref="AD650">_xlfn.IFNA(_xlfn.IFS(AND(AA650=2,AB650=2,AC650=2),W650),"not_highest_rated")</f>
        <v>Low</v>
      </c>
      <c r="AE650" s="64">
        <f t="shared" si="13"/>
        <v>2</v>
      </c>
    </row>
    <row r="651" spans="1:31" x14ac:dyDescent="0.25">
      <c r="A651" s="63" t="s">
        <v>92</v>
      </c>
      <c r="B651" s="10">
        <f>VLOOKUP(A651,'Table for cuisine count'!$E$2:$F$139,2)</f>
        <v>1</v>
      </c>
      <c r="C651" s="10" t="str" cm="1">
        <f t="array" ref="C651:O651">_xlfn.XLOOKUP($A651,'Raw-consumers'!$A:$A,'Raw-consumers'!B:N)</f>
        <v>San Luis Potosi</v>
      </c>
      <c r="D651" s="10" t="str">
        <v>San Luis Potosi</v>
      </c>
      <c r="E651" s="10" t="str">
        <v>Mexico</v>
      </c>
      <c r="F651" s="10">
        <v>22.150683000000001</v>
      </c>
      <c r="G651" s="10">
        <v>-100.975342</v>
      </c>
      <c r="H651" s="10" t="str">
        <v>No</v>
      </c>
      <c r="I651" s="10" t="str">
        <v>Social Drinker</v>
      </c>
      <c r="J651" s="10" t="str">
        <v>Public</v>
      </c>
      <c r="K651" s="10" t="str">
        <v>Single</v>
      </c>
      <c r="L651" s="10" t="str">
        <v>Independent</v>
      </c>
      <c r="M651" s="10">
        <v>20</v>
      </c>
      <c r="N651" s="10" t="str">
        <v>Student</v>
      </c>
      <c r="O651" s="10" t="str">
        <v>Medium</v>
      </c>
      <c r="P651" s="10">
        <v>135051</v>
      </c>
      <c r="Q651" s="10" t="str">
        <f>IFERROR(_xlfn.XLOOKUP('Final Table'!$P651,'Raw-restaurant_cuisines'!A:A,'Raw-restaurant_cuisines'!B:B),"not specified")</f>
        <v>not specified</v>
      </c>
      <c r="R651" s="10" t="str">
        <f>_xlfn.XLOOKUP($P651,'Raw-Restauarants'!$A:$A,'Raw-Restauarants'!B:B)</f>
        <v>Restaurante Versalles</v>
      </c>
      <c r="S651" s="10" t="str">
        <f>_xlfn.XLOOKUP($P651,'Raw-Restauarants'!$A:$A,'Raw-Restauarants'!$C:$C)</f>
        <v>San Luis Potosi</v>
      </c>
      <c r="T651" s="10" t="str">
        <f>IFERROR(_xlfn.XLOOKUP(P651,'Table for cuisine count'!K:K,'Table for cuisine count'!L:L),"not specified")</f>
        <v>not specified</v>
      </c>
      <c r="U651" s="10" t="str" cm="1">
        <f t="array" ref="U651:Z651">_xlfn.XLOOKUP($P651,'Raw-Restauarants'!$A:$A,'Raw-Restauarants'!$I:$N)</f>
        <v>None</v>
      </c>
      <c r="V651" s="10" t="str">
        <v>Smoking Section</v>
      </c>
      <c r="W651" s="10" t="str">
        <v>Low</v>
      </c>
      <c r="X651" s="10" t="str">
        <v>No</v>
      </c>
      <c r="Y651" s="10" t="str">
        <v>Closed</v>
      </c>
      <c r="Z651" s="10" t="str">
        <v>None</v>
      </c>
      <c r="AA651" s="10">
        <v>2</v>
      </c>
      <c r="AB651" s="10">
        <v>2</v>
      </c>
      <c r="AC651" s="10">
        <v>0</v>
      </c>
      <c r="AD651" s="10" t="str" cm="1">
        <f t="array" ref="AD651">_xlfn.IFNA(_xlfn.IFS(AND(AA651=2,AB651=2,AC651=2),W651),"not_highest_rated")</f>
        <v>not_highest_rated</v>
      </c>
      <c r="AE651" s="64">
        <f t="shared" si="13"/>
        <v>2</v>
      </c>
    </row>
    <row r="652" spans="1:31" x14ac:dyDescent="0.25">
      <c r="A652" s="63" t="s">
        <v>92</v>
      </c>
      <c r="B652" s="10">
        <f>VLOOKUP(A652,'Table for cuisine count'!$E$2:$F$139,2)</f>
        <v>1</v>
      </c>
      <c r="C652" s="10" t="str" cm="1">
        <f t="array" ref="C652:O652">_xlfn.XLOOKUP($A652,'Raw-consumers'!$A:$A,'Raw-consumers'!B:N)</f>
        <v>San Luis Potosi</v>
      </c>
      <c r="D652" s="10" t="str">
        <v>San Luis Potosi</v>
      </c>
      <c r="E652" s="10" t="str">
        <v>Mexico</v>
      </c>
      <c r="F652" s="10">
        <v>22.150683000000001</v>
      </c>
      <c r="G652" s="10">
        <v>-100.975342</v>
      </c>
      <c r="H652" s="10" t="str">
        <v>No</v>
      </c>
      <c r="I652" s="10" t="str">
        <v>Social Drinker</v>
      </c>
      <c r="J652" s="10" t="str">
        <v>Public</v>
      </c>
      <c r="K652" s="10" t="str">
        <v>Single</v>
      </c>
      <c r="L652" s="10" t="str">
        <v>Independent</v>
      </c>
      <c r="M652" s="10">
        <v>20</v>
      </c>
      <c r="N652" s="10" t="str">
        <v>Student</v>
      </c>
      <c r="O652" s="10" t="str">
        <v>Medium</v>
      </c>
      <c r="P652" s="10">
        <v>135025</v>
      </c>
      <c r="Q652" s="10" t="str">
        <f>IFERROR(_xlfn.XLOOKUP('Final Table'!$P652,'Raw-restaurant_cuisines'!A:A,'Raw-restaurant_cuisines'!B:B),"not specified")</f>
        <v>Mexican</v>
      </c>
      <c r="R652" s="10" t="str">
        <f>_xlfn.XLOOKUP($P652,'Raw-Restauarants'!$A:$A,'Raw-Restauarants'!B:B)</f>
        <v>El Rincon De San Francisco</v>
      </c>
      <c r="S652" s="10" t="str">
        <f>_xlfn.XLOOKUP($P652,'Raw-Restauarants'!$A:$A,'Raw-Restauarants'!$C:$C)</f>
        <v>San Luis Potosi</v>
      </c>
      <c r="T652" s="10">
        <f>IFERROR(_xlfn.XLOOKUP(P652,'Table for cuisine count'!K:K,'Table for cuisine count'!L:L),"not specified")</f>
        <v>1</v>
      </c>
      <c r="U652" s="10" t="str" cm="1">
        <f t="array" ref="U652:Z652">_xlfn.XLOOKUP($P652,'Raw-Restauarants'!$A:$A,'Raw-Restauarants'!$I:$N)</f>
        <v>None</v>
      </c>
      <c r="V652" s="10" t="str">
        <v>No</v>
      </c>
      <c r="W652" s="10" t="str">
        <v>Medium</v>
      </c>
      <c r="X652" s="10" t="str">
        <v>No</v>
      </c>
      <c r="Y652" s="10" t="str">
        <v>Closed</v>
      </c>
      <c r="Z652" s="10" t="str">
        <v>None</v>
      </c>
      <c r="AA652" s="10">
        <v>2</v>
      </c>
      <c r="AB652" s="10">
        <v>2</v>
      </c>
      <c r="AC652" s="10">
        <v>2</v>
      </c>
      <c r="AD652" s="10" t="str" cm="1">
        <f t="array" ref="AD652">_xlfn.IFNA(_xlfn.IFS(AND(AA652=2,AB652=2,AC652=2),W652),"not_highest_rated")</f>
        <v>Medium</v>
      </c>
      <c r="AE652" s="64">
        <f t="shared" si="13"/>
        <v>2</v>
      </c>
    </row>
    <row r="653" spans="1:31" x14ac:dyDescent="0.25">
      <c r="A653" s="63" t="s">
        <v>92</v>
      </c>
      <c r="B653" s="10">
        <f>VLOOKUP(A653,'Table for cuisine count'!$E$2:$F$139,2)</f>
        <v>1</v>
      </c>
      <c r="C653" s="10" t="str" cm="1">
        <f t="array" ref="C653:O653">_xlfn.XLOOKUP($A653,'Raw-consumers'!$A:$A,'Raw-consumers'!B:N)</f>
        <v>San Luis Potosi</v>
      </c>
      <c r="D653" s="10" t="str">
        <v>San Luis Potosi</v>
      </c>
      <c r="E653" s="10" t="str">
        <v>Mexico</v>
      </c>
      <c r="F653" s="10">
        <v>22.150683000000001</v>
      </c>
      <c r="G653" s="10">
        <v>-100.975342</v>
      </c>
      <c r="H653" s="10" t="str">
        <v>No</v>
      </c>
      <c r="I653" s="10" t="str">
        <v>Social Drinker</v>
      </c>
      <c r="J653" s="10" t="str">
        <v>Public</v>
      </c>
      <c r="K653" s="10" t="str">
        <v>Single</v>
      </c>
      <c r="L653" s="10" t="str">
        <v>Independent</v>
      </c>
      <c r="M653" s="10">
        <v>20</v>
      </c>
      <c r="N653" s="10" t="str">
        <v>Student</v>
      </c>
      <c r="O653" s="10" t="str">
        <v>Medium</v>
      </c>
      <c r="P653" s="10">
        <v>135041</v>
      </c>
      <c r="Q653" s="10" t="str">
        <f>IFERROR(_xlfn.XLOOKUP('Final Table'!$P653,'Raw-restaurant_cuisines'!A:A,'Raw-restaurant_cuisines'!B:B),"not specified")</f>
        <v>Bar</v>
      </c>
      <c r="R653" s="10" t="str">
        <f>_xlfn.XLOOKUP($P653,'Raw-Restauarants'!$A:$A,'Raw-Restauarants'!B:B)</f>
        <v>Luna Cafe</v>
      </c>
      <c r="S653" s="10" t="str">
        <f>_xlfn.XLOOKUP($P653,'Raw-Restauarants'!$A:$A,'Raw-Restauarants'!$C:$C)</f>
        <v>San Luis Potosi</v>
      </c>
      <c r="T653" s="10">
        <f>IFERROR(_xlfn.XLOOKUP(P653,'Table for cuisine count'!K:K,'Table for cuisine count'!L:L),"not specified")</f>
        <v>2</v>
      </c>
      <c r="U653" s="10" t="str" cm="1">
        <f t="array" ref="U653:Z653">_xlfn.XLOOKUP($P653,'Raw-Restauarants'!$A:$A,'Raw-Restauarants'!$I:$N)</f>
        <v>Wine &amp; Beer</v>
      </c>
      <c r="V653" s="10" t="str">
        <v>No</v>
      </c>
      <c r="W653" s="10" t="str">
        <v>Medium</v>
      </c>
      <c r="X653" s="10" t="str">
        <v>No</v>
      </c>
      <c r="Y653" s="10" t="str">
        <v>Closed</v>
      </c>
      <c r="Z653" s="10" t="str">
        <v>None</v>
      </c>
      <c r="AA653" s="10">
        <v>2</v>
      </c>
      <c r="AB653" s="10">
        <v>2</v>
      </c>
      <c r="AC653" s="10">
        <v>2</v>
      </c>
      <c r="AD653" s="10" t="str" cm="1">
        <f t="array" ref="AD653">_xlfn.IFNA(_xlfn.IFS(AND(AA653=2,AB653=2,AC653=2),W653),"not_highest_rated")</f>
        <v>Medium</v>
      </c>
      <c r="AE653" s="64">
        <f t="shared" si="13"/>
        <v>2</v>
      </c>
    </row>
    <row r="654" spans="1:31" x14ac:dyDescent="0.25">
      <c r="A654" s="63" t="s">
        <v>92</v>
      </c>
      <c r="B654" s="10">
        <f>VLOOKUP(A654,'Table for cuisine count'!$E$2:$F$139,2)</f>
        <v>1</v>
      </c>
      <c r="C654" s="10" t="str" cm="1">
        <f t="array" ref="C654:O654">_xlfn.XLOOKUP($A654,'Raw-consumers'!$A:$A,'Raw-consumers'!B:N)</f>
        <v>San Luis Potosi</v>
      </c>
      <c r="D654" s="10" t="str">
        <v>San Luis Potosi</v>
      </c>
      <c r="E654" s="10" t="str">
        <v>Mexico</v>
      </c>
      <c r="F654" s="10">
        <v>22.150683000000001</v>
      </c>
      <c r="G654" s="10">
        <v>-100.975342</v>
      </c>
      <c r="H654" s="10" t="str">
        <v>No</v>
      </c>
      <c r="I654" s="10" t="str">
        <v>Social Drinker</v>
      </c>
      <c r="J654" s="10" t="str">
        <v>Public</v>
      </c>
      <c r="K654" s="10" t="str">
        <v>Single</v>
      </c>
      <c r="L654" s="10" t="str">
        <v>Independent</v>
      </c>
      <c r="M654" s="10">
        <v>20</v>
      </c>
      <c r="N654" s="10" t="str">
        <v>Student</v>
      </c>
      <c r="O654" s="10" t="str">
        <v>Medium</v>
      </c>
      <c r="P654" s="10">
        <v>135038</v>
      </c>
      <c r="Q654" s="10" t="str">
        <f>IFERROR(_xlfn.XLOOKUP('Final Table'!$P654,'Raw-restaurant_cuisines'!A:A,'Raw-restaurant_cuisines'!B:B),"not specified")</f>
        <v>not specified</v>
      </c>
      <c r="R654" s="10" t="str">
        <f>_xlfn.XLOOKUP($P654,'Raw-Restauarants'!$A:$A,'Raw-Restauarants'!B:B)</f>
        <v>Restaurant La Chalita</v>
      </c>
      <c r="S654" s="10" t="str">
        <f>_xlfn.XLOOKUP($P654,'Raw-Restauarants'!$A:$A,'Raw-Restauarants'!$C:$C)</f>
        <v>San Luis Potosi</v>
      </c>
      <c r="T654" s="10" t="str">
        <f>IFERROR(_xlfn.XLOOKUP(P654,'Table for cuisine count'!K:K,'Table for cuisine count'!L:L),"not specified")</f>
        <v>not specified</v>
      </c>
      <c r="U654" s="10" t="str" cm="1">
        <f t="array" ref="U654:Z654">_xlfn.XLOOKUP($P654,'Raw-Restauarants'!$A:$A,'Raw-Restauarants'!$I:$N)</f>
        <v>None</v>
      </c>
      <c r="V654" s="10" t="str">
        <v>Smoking Section</v>
      </c>
      <c r="W654" s="10" t="str">
        <v>Medium</v>
      </c>
      <c r="X654" s="10" t="str">
        <v>No</v>
      </c>
      <c r="Y654" s="10" t="str">
        <v>Closed</v>
      </c>
      <c r="Z654" s="10" t="str">
        <v>None</v>
      </c>
      <c r="AA654" s="10">
        <v>2</v>
      </c>
      <c r="AB654" s="10">
        <v>1</v>
      </c>
      <c r="AC654" s="10">
        <v>1</v>
      </c>
      <c r="AD654" s="10" t="str" cm="1">
        <f t="array" ref="AD654">_xlfn.IFNA(_xlfn.IFS(AND(AA654=2,AB654=2,AC654=2),W654),"not_highest_rated")</f>
        <v>not_highest_rated</v>
      </c>
      <c r="AE654" s="64">
        <f t="shared" si="13"/>
        <v>2</v>
      </c>
    </row>
    <row r="655" spans="1:31" x14ac:dyDescent="0.25">
      <c r="A655" s="63" t="s">
        <v>92</v>
      </c>
      <c r="B655" s="10">
        <f>VLOOKUP(A655,'Table for cuisine count'!$E$2:$F$139,2)</f>
        <v>1</v>
      </c>
      <c r="C655" s="10" t="str" cm="1">
        <f t="array" ref="C655:O655">_xlfn.XLOOKUP($A655,'Raw-consumers'!$A:$A,'Raw-consumers'!B:N)</f>
        <v>San Luis Potosi</v>
      </c>
      <c r="D655" s="10" t="str">
        <v>San Luis Potosi</v>
      </c>
      <c r="E655" s="10" t="str">
        <v>Mexico</v>
      </c>
      <c r="F655" s="10">
        <v>22.150683000000001</v>
      </c>
      <c r="G655" s="10">
        <v>-100.975342</v>
      </c>
      <c r="H655" s="10" t="str">
        <v>No</v>
      </c>
      <c r="I655" s="10" t="str">
        <v>Social Drinker</v>
      </c>
      <c r="J655" s="10" t="str">
        <v>Public</v>
      </c>
      <c r="K655" s="10" t="str">
        <v>Single</v>
      </c>
      <c r="L655" s="10" t="str">
        <v>Independent</v>
      </c>
      <c r="M655" s="10">
        <v>20</v>
      </c>
      <c r="N655" s="10" t="str">
        <v>Student</v>
      </c>
      <c r="O655" s="10" t="str">
        <v>Medium</v>
      </c>
      <c r="P655" s="10">
        <v>135032</v>
      </c>
      <c r="Q655" s="10" t="str">
        <f>IFERROR(_xlfn.XLOOKUP('Final Table'!$P655,'Raw-restaurant_cuisines'!A:A,'Raw-restaurant_cuisines'!B:B),"not specified")</f>
        <v>Cafeteria</v>
      </c>
      <c r="R655" s="10" t="str">
        <f>_xlfn.XLOOKUP($P655,'Raw-Restauarants'!$A:$A,'Raw-Restauarants'!B:B)</f>
        <v>Cafeteria Y Restaurant El Pacifico</v>
      </c>
      <c r="S655" s="10" t="str">
        <f>_xlfn.XLOOKUP($P655,'Raw-Restauarants'!$A:$A,'Raw-Restauarants'!$C:$C)</f>
        <v>San Luis Potosi</v>
      </c>
      <c r="T655" s="10">
        <f>IFERROR(_xlfn.XLOOKUP(P655,'Table for cuisine count'!K:K,'Table for cuisine count'!L:L),"not specified")</f>
        <v>2</v>
      </c>
      <c r="U655" s="10" t="str" cm="1">
        <f t="array" ref="U655:Z655">_xlfn.XLOOKUP($P655,'Raw-Restauarants'!$A:$A,'Raw-Restauarants'!$I:$N)</f>
        <v>Wine &amp; Beer</v>
      </c>
      <c r="V655" s="10" t="str">
        <v>Smoking Section</v>
      </c>
      <c r="W655" s="10" t="str">
        <v>Medium</v>
      </c>
      <c r="X655" s="10" t="str">
        <v>No</v>
      </c>
      <c r="Y655" s="10" t="str">
        <v>Closed</v>
      </c>
      <c r="Z655" s="10" t="str">
        <v>Public</v>
      </c>
      <c r="AA655" s="10">
        <v>1</v>
      </c>
      <c r="AB655" s="10">
        <v>1</v>
      </c>
      <c r="AC655" s="10">
        <v>1</v>
      </c>
      <c r="AD655" s="10" t="str" cm="1">
        <f t="array" ref="AD655">_xlfn.IFNA(_xlfn.IFS(AND(AA655=2,AB655=2,AC655=2),W655),"not_highest_rated")</f>
        <v>not_highest_rated</v>
      </c>
      <c r="AE655" s="64">
        <f t="shared" si="13"/>
        <v>2</v>
      </c>
    </row>
    <row r="656" spans="1:31" x14ac:dyDescent="0.25">
      <c r="A656" s="63" t="s">
        <v>92</v>
      </c>
      <c r="B656" s="10">
        <f>VLOOKUP(A656,'Table for cuisine count'!$E$2:$F$139,2)</f>
        <v>1</v>
      </c>
      <c r="C656" s="10" t="str" cm="1">
        <f t="array" ref="C656:O656">_xlfn.XLOOKUP($A656,'Raw-consumers'!$A:$A,'Raw-consumers'!B:N)</f>
        <v>San Luis Potosi</v>
      </c>
      <c r="D656" s="10" t="str">
        <v>San Luis Potosi</v>
      </c>
      <c r="E656" s="10" t="str">
        <v>Mexico</v>
      </c>
      <c r="F656" s="10">
        <v>22.150683000000001</v>
      </c>
      <c r="G656" s="10">
        <v>-100.975342</v>
      </c>
      <c r="H656" s="10" t="str">
        <v>No</v>
      </c>
      <c r="I656" s="10" t="str">
        <v>Social Drinker</v>
      </c>
      <c r="J656" s="10" t="str">
        <v>Public</v>
      </c>
      <c r="K656" s="10" t="str">
        <v>Single</v>
      </c>
      <c r="L656" s="10" t="str">
        <v>Independent</v>
      </c>
      <c r="M656" s="10">
        <v>20</v>
      </c>
      <c r="N656" s="10" t="str">
        <v>Student</v>
      </c>
      <c r="O656" s="10" t="str">
        <v>Medium</v>
      </c>
      <c r="P656" s="10">
        <v>135045</v>
      </c>
      <c r="Q656" s="10" t="str">
        <f>IFERROR(_xlfn.XLOOKUP('Final Table'!$P656,'Raw-restaurant_cuisines'!A:A,'Raw-restaurant_cuisines'!B:B),"not specified")</f>
        <v>not specified</v>
      </c>
      <c r="R656" s="10" t="str">
        <f>_xlfn.XLOOKUP($P656,'Raw-Restauarants'!$A:$A,'Raw-Restauarants'!B:B)</f>
        <v>Restaurante La Gran Via</v>
      </c>
      <c r="S656" s="10" t="str">
        <f>_xlfn.XLOOKUP($P656,'Raw-Restauarants'!$A:$A,'Raw-Restauarants'!$C:$C)</f>
        <v>San Luis Potosi</v>
      </c>
      <c r="T656" s="10" t="str">
        <f>IFERROR(_xlfn.XLOOKUP(P656,'Table for cuisine count'!K:K,'Table for cuisine count'!L:L),"not specified")</f>
        <v>not specified</v>
      </c>
      <c r="U656" s="10" t="str" cm="1">
        <f t="array" ref="U656:Z656">_xlfn.XLOOKUP($P656,'Raw-Restauarants'!$A:$A,'Raw-Restauarants'!$I:$N)</f>
        <v>Wine &amp; Beer</v>
      </c>
      <c r="V656" s="10" t="str">
        <v>No</v>
      </c>
      <c r="W656" s="10" t="str">
        <v>High</v>
      </c>
      <c r="X656" s="10" t="str">
        <v>No</v>
      </c>
      <c r="Y656" s="10" t="str">
        <v>Closed</v>
      </c>
      <c r="Z656" s="10" t="str">
        <v>Yes</v>
      </c>
      <c r="AA656" s="10">
        <v>2</v>
      </c>
      <c r="AB656" s="10">
        <v>1</v>
      </c>
      <c r="AC656" s="10">
        <v>2</v>
      </c>
      <c r="AD656" s="10" t="str" cm="1">
        <f t="array" ref="AD656">_xlfn.IFNA(_xlfn.IFS(AND(AA656=2,AB656=2,AC656=2),W656),"not_highest_rated")</f>
        <v>not_highest_rated</v>
      </c>
      <c r="AE656" s="64">
        <f t="shared" si="13"/>
        <v>2</v>
      </c>
    </row>
    <row r="657" spans="1:31" x14ac:dyDescent="0.25">
      <c r="A657" s="63" t="s">
        <v>79</v>
      </c>
      <c r="B657" s="10">
        <f>VLOOKUP(A657,'Table for cuisine count'!$E$2:$F$139,2)</f>
        <v>1</v>
      </c>
      <c r="C657" s="10" t="str" cm="1">
        <f t="array" ref="C657:O657">_xlfn.XLOOKUP($A657,'Raw-consumers'!$A:$A,'Raw-consumers'!B:N)</f>
        <v>Cuernavaca</v>
      </c>
      <c r="D657" s="10" t="str">
        <v>Morelos</v>
      </c>
      <c r="E657" s="10" t="str">
        <v>Mexico</v>
      </c>
      <c r="F657" s="10">
        <v>18.925773</v>
      </c>
      <c r="G657" s="10">
        <v>-99.219588999999999</v>
      </c>
      <c r="H657" s="10" t="str">
        <v>No</v>
      </c>
      <c r="I657" s="10" t="str">
        <v>Abstemious</v>
      </c>
      <c r="J657" s="10" t="str">
        <v>Car</v>
      </c>
      <c r="K657" s="10" t="str">
        <v>Single</v>
      </c>
      <c r="L657" s="10" t="str">
        <v>Independent</v>
      </c>
      <c r="M657" s="10">
        <v>69</v>
      </c>
      <c r="N657" s="10" t="str">
        <v>Student</v>
      </c>
      <c r="O657" s="10" t="str">
        <v>High</v>
      </c>
      <c r="P657" s="10">
        <v>134986</v>
      </c>
      <c r="Q657" s="10" t="str">
        <f>IFERROR(_xlfn.XLOOKUP('Final Table'!$P657,'Raw-restaurant_cuisines'!A:A,'Raw-restaurant_cuisines'!B:B),"not specified")</f>
        <v>International</v>
      </c>
      <c r="R657" s="10" t="str">
        <f>_xlfn.XLOOKUP($P657,'Raw-Restauarants'!$A:$A,'Raw-Restauarants'!B:B)</f>
        <v>Restaurant Las Mañanitas</v>
      </c>
      <c r="S657" s="10" t="str">
        <f>_xlfn.XLOOKUP($P657,'Raw-Restauarants'!$A:$A,'Raw-Restauarants'!$C:$C)</f>
        <v>Cuernavaca</v>
      </c>
      <c r="T657" s="10">
        <f>IFERROR(_xlfn.XLOOKUP(P657,'Table for cuisine count'!K:K,'Table for cuisine count'!L:L),"not specified")</f>
        <v>1</v>
      </c>
      <c r="U657" s="10" t="str" cm="1">
        <f t="array" ref="U657:Z657">_xlfn.XLOOKUP($P657,'Raw-Restauarants'!$A:$A,'Raw-Restauarants'!$I:$N)</f>
        <v>Wine &amp; Beer</v>
      </c>
      <c r="V657" s="10" t="str">
        <v>No</v>
      </c>
      <c r="W657" s="10" t="str">
        <v>High</v>
      </c>
      <c r="X657" s="10" t="str">
        <v>No</v>
      </c>
      <c r="Y657" s="10" t="str">
        <v>Closed</v>
      </c>
      <c r="Z657" s="10" t="str">
        <v>Yes</v>
      </c>
      <c r="AA657" s="10">
        <v>2</v>
      </c>
      <c r="AB657" s="10">
        <v>2</v>
      </c>
      <c r="AC657" s="10">
        <v>2</v>
      </c>
      <c r="AD657" s="10" t="str" cm="1">
        <f t="array" ref="AD657">_xlfn.IFNA(_xlfn.IFS(AND(AA657=2,AB657=2,AC657=2),W657),"not_highest_rated")</f>
        <v>High</v>
      </c>
      <c r="AE657" s="64">
        <f t="shared" si="13"/>
        <v>3</v>
      </c>
    </row>
    <row r="658" spans="1:31" x14ac:dyDescent="0.25">
      <c r="A658" s="63" t="s">
        <v>79</v>
      </c>
      <c r="B658" s="10">
        <f>VLOOKUP(A658,'Table for cuisine count'!$E$2:$F$139,2)</f>
        <v>1</v>
      </c>
      <c r="C658" s="10" t="str" cm="1">
        <f t="array" ref="C658:O658">_xlfn.XLOOKUP($A658,'Raw-consumers'!$A:$A,'Raw-consumers'!B:N)</f>
        <v>Cuernavaca</v>
      </c>
      <c r="D658" s="10" t="str">
        <v>Morelos</v>
      </c>
      <c r="E658" s="10" t="str">
        <v>Mexico</v>
      </c>
      <c r="F658" s="10">
        <v>18.925773</v>
      </c>
      <c r="G658" s="10">
        <v>-99.219588999999999</v>
      </c>
      <c r="H658" s="10" t="str">
        <v>No</v>
      </c>
      <c r="I658" s="10" t="str">
        <v>Abstemious</v>
      </c>
      <c r="J658" s="10" t="str">
        <v>Car</v>
      </c>
      <c r="K658" s="10" t="str">
        <v>Single</v>
      </c>
      <c r="L658" s="10" t="str">
        <v>Independent</v>
      </c>
      <c r="M658" s="10">
        <v>69</v>
      </c>
      <c r="N658" s="10" t="str">
        <v>Student</v>
      </c>
      <c r="O658" s="10" t="str">
        <v>High</v>
      </c>
      <c r="P658" s="10">
        <v>134992</v>
      </c>
      <c r="Q658" s="10" t="str">
        <f>IFERROR(_xlfn.XLOOKUP('Final Table'!$P658,'Raw-restaurant_cuisines'!A:A,'Raw-restaurant_cuisines'!B:B),"not specified")</f>
        <v>not specified</v>
      </c>
      <c r="R658" s="10" t="str">
        <f>_xlfn.XLOOKUP($P658,'Raw-Restauarants'!$A:$A,'Raw-Restauarants'!B:B)</f>
        <v>Restaurant Teely</v>
      </c>
      <c r="S658" s="10" t="str">
        <f>_xlfn.XLOOKUP($P658,'Raw-Restauarants'!$A:$A,'Raw-Restauarants'!$C:$C)</f>
        <v>Cuernavaca</v>
      </c>
      <c r="T658" s="10" t="str">
        <f>IFERROR(_xlfn.XLOOKUP(P658,'Table for cuisine count'!K:K,'Table for cuisine count'!L:L),"not specified")</f>
        <v>not specified</v>
      </c>
      <c r="U658" s="10" t="str" cm="1">
        <f t="array" ref="U658:Z658">_xlfn.XLOOKUP($P658,'Raw-Restauarants'!$A:$A,'Raw-Restauarants'!$I:$N)</f>
        <v>Wine &amp; Beer</v>
      </c>
      <c r="V658" s="10" t="str">
        <v>Smoking Section</v>
      </c>
      <c r="W658" s="10" t="str">
        <v>High</v>
      </c>
      <c r="X658" s="10" t="str">
        <v>No</v>
      </c>
      <c r="Y658" s="10" t="str">
        <v>Closed</v>
      </c>
      <c r="Z658" s="10" t="str">
        <v>Yes</v>
      </c>
      <c r="AA658" s="10">
        <v>1</v>
      </c>
      <c r="AB658" s="10">
        <v>2</v>
      </c>
      <c r="AC658" s="10">
        <v>1</v>
      </c>
      <c r="AD658" s="10" t="str" cm="1">
        <f t="array" ref="AD658">_xlfn.IFNA(_xlfn.IFS(AND(AA658=2,AB658=2,AC658=2),W658),"not_highest_rated")</f>
        <v>not_highest_rated</v>
      </c>
      <c r="AE658" s="64">
        <f t="shared" si="13"/>
        <v>3</v>
      </c>
    </row>
    <row r="659" spans="1:31" x14ac:dyDescent="0.25">
      <c r="A659" s="63" t="s">
        <v>150</v>
      </c>
      <c r="B659" s="10">
        <f>VLOOKUP(A659,'Table for cuisine count'!$E$2:$F$139,2)</f>
        <v>1</v>
      </c>
      <c r="C659" s="10" t="str" cm="1">
        <f t="array" ref="C659:O659">_xlfn.XLOOKUP($A659,'Raw-consumers'!$A:$A,'Raw-consumers'!B:N)</f>
        <v>San Luis Potosi</v>
      </c>
      <c r="D659" s="10" t="str">
        <v>San Luis Potosi</v>
      </c>
      <c r="E659" s="10" t="str">
        <v>Mexico</v>
      </c>
      <c r="F659" s="10">
        <v>22.143077999999999</v>
      </c>
      <c r="G659" s="10">
        <v>-100.908523</v>
      </c>
      <c r="H659" s="10" t="str">
        <v>Yes</v>
      </c>
      <c r="I659" s="10" t="str">
        <v>Casual Drinker</v>
      </c>
      <c r="J659" s="10" t="str">
        <v>Car</v>
      </c>
      <c r="K659" s="10" t="str">
        <v>Single</v>
      </c>
      <c r="L659" s="10" t="str">
        <v>Independent</v>
      </c>
      <c r="M659" s="10">
        <v>21</v>
      </c>
      <c r="N659" s="10" t="str">
        <v>Student</v>
      </c>
      <c r="O659" s="10" t="str">
        <v>Medium</v>
      </c>
      <c r="P659" s="10">
        <v>132845</v>
      </c>
      <c r="Q659" s="10" t="str">
        <f>IFERROR(_xlfn.XLOOKUP('Final Table'!$P659,'Raw-restaurant_cuisines'!A:A,'Raw-restaurant_cuisines'!B:B),"not specified")</f>
        <v>Mexican</v>
      </c>
      <c r="R659" s="10" t="str">
        <f>_xlfn.XLOOKUP($P659,'Raw-Restauarants'!$A:$A,'Raw-Restauarants'!B:B)</f>
        <v>Cenaduria El Rincón De Tlaquepaque</v>
      </c>
      <c r="S659" s="10" t="str">
        <f>_xlfn.XLOOKUP($P659,'Raw-Restauarants'!$A:$A,'Raw-Restauarants'!$C:$C)</f>
        <v>San Luis Potosi</v>
      </c>
      <c r="T659" s="10">
        <f>IFERROR(_xlfn.XLOOKUP(P659,'Table for cuisine count'!K:K,'Table for cuisine count'!L:L),"not specified")</f>
        <v>1</v>
      </c>
      <c r="U659" s="10" t="str" cm="1">
        <f t="array" ref="U659:Z659">_xlfn.XLOOKUP($P659,'Raw-Restauarants'!$A:$A,'Raw-Restauarants'!$I:$N)</f>
        <v>None</v>
      </c>
      <c r="V659" s="10" t="str">
        <v>No</v>
      </c>
      <c r="W659" s="10" t="str">
        <v>Medium</v>
      </c>
      <c r="X659" s="10" t="str">
        <v>No</v>
      </c>
      <c r="Y659" s="10" t="str">
        <v>Closed</v>
      </c>
      <c r="Z659" s="10" t="str">
        <v>None</v>
      </c>
      <c r="AA659" s="10">
        <v>2</v>
      </c>
      <c r="AB659" s="10">
        <v>2</v>
      </c>
      <c r="AC659" s="10">
        <v>1</v>
      </c>
      <c r="AD659" s="10" t="str" cm="1">
        <f t="array" ref="AD659">_xlfn.IFNA(_xlfn.IFS(AND(AA659=2,AB659=2,AC659=2),W659),"not_highest_rated")</f>
        <v>not_highest_rated</v>
      </c>
      <c r="AE659" s="64">
        <f t="shared" si="13"/>
        <v>2</v>
      </c>
    </row>
    <row r="660" spans="1:31" x14ac:dyDescent="0.25">
      <c r="A660" s="63" t="s">
        <v>150</v>
      </c>
      <c r="B660" s="10">
        <f>VLOOKUP(A660,'Table for cuisine count'!$E$2:$F$139,2)</f>
        <v>1</v>
      </c>
      <c r="C660" s="10" t="str" cm="1">
        <f t="array" ref="C660:O660">_xlfn.XLOOKUP($A660,'Raw-consumers'!$A:$A,'Raw-consumers'!B:N)</f>
        <v>San Luis Potosi</v>
      </c>
      <c r="D660" s="10" t="str">
        <v>San Luis Potosi</v>
      </c>
      <c r="E660" s="10" t="str">
        <v>Mexico</v>
      </c>
      <c r="F660" s="10">
        <v>22.143077999999999</v>
      </c>
      <c r="G660" s="10">
        <v>-100.908523</v>
      </c>
      <c r="H660" s="10" t="str">
        <v>Yes</v>
      </c>
      <c r="I660" s="10" t="str">
        <v>Casual Drinker</v>
      </c>
      <c r="J660" s="10" t="str">
        <v>Car</v>
      </c>
      <c r="K660" s="10" t="str">
        <v>Single</v>
      </c>
      <c r="L660" s="10" t="str">
        <v>Independent</v>
      </c>
      <c r="M660" s="10">
        <v>21</v>
      </c>
      <c r="N660" s="10" t="str">
        <v>Student</v>
      </c>
      <c r="O660" s="10" t="str">
        <v>Medium</v>
      </c>
      <c r="P660" s="10">
        <v>135071</v>
      </c>
      <c r="Q660" s="10" t="str">
        <f>IFERROR(_xlfn.XLOOKUP('Final Table'!$P660,'Raw-restaurant_cuisines'!A:A,'Raw-restaurant_cuisines'!B:B),"not specified")</f>
        <v>Bar</v>
      </c>
      <c r="R660" s="10" t="str">
        <f>_xlfn.XLOOKUP($P660,'Raw-Restauarants'!$A:$A,'Raw-Restauarants'!B:B)</f>
        <v>Restaurante La Cantina</v>
      </c>
      <c r="S660" s="10" t="str">
        <f>_xlfn.XLOOKUP($P660,'Raw-Restauarants'!$A:$A,'Raw-Restauarants'!$C:$C)</f>
        <v>San Luis Potosi</v>
      </c>
      <c r="T660" s="10">
        <f>IFERROR(_xlfn.XLOOKUP(P660,'Table for cuisine count'!K:K,'Table for cuisine count'!L:L),"not specified")</f>
        <v>2</v>
      </c>
      <c r="U660" s="10" t="str" cm="1">
        <f t="array" ref="U660:Z660">_xlfn.XLOOKUP($P660,'Raw-Restauarants'!$A:$A,'Raw-Restauarants'!$I:$N)</f>
        <v>Full Bar</v>
      </c>
      <c r="V660" s="10" t="str">
        <v>Smoking Section</v>
      </c>
      <c r="W660" s="10" t="str">
        <v>Medium</v>
      </c>
      <c r="X660" s="10" t="str">
        <v>No</v>
      </c>
      <c r="Y660" s="10" t="str">
        <v>Closed</v>
      </c>
      <c r="Z660" s="10" t="str">
        <v>Yes</v>
      </c>
      <c r="AA660" s="10">
        <v>2</v>
      </c>
      <c r="AB660" s="10">
        <v>2</v>
      </c>
      <c r="AC660" s="10">
        <v>2</v>
      </c>
      <c r="AD660" s="10" t="str" cm="1">
        <f t="array" ref="AD660">_xlfn.IFNA(_xlfn.IFS(AND(AA660=2,AB660=2,AC660=2),W660),"not_highest_rated")</f>
        <v>Medium</v>
      </c>
      <c r="AE660" s="64">
        <f t="shared" si="13"/>
        <v>2</v>
      </c>
    </row>
    <row r="661" spans="1:31" x14ac:dyDescent="0.25">
      <c r="A661" s="63" t="s">
        <v>150</v>
      </c>
      <c r="B661" s="10">
        <f>VLOOKUP(A661,'Table for cuisine count'!$E$2:$F$139,2)</f>
        <v>1</v>
      </c>
      <c r="C661" s="10" t="str" cm="1">
        <f t="array" ref="C661:O661">_xlfn.XLOOKUP($A661,'Raw-consumers'!$A:$A,'Raw-consumers'!B:N)</f>
        <v>San Luis Potosi</v>
      </c>
      <c r="D661" s="10" t="str">
        <v>San Luis Potosi</v>
      </c>
      <c r="E661" s="10" t="str">
        <v>Mexico</v>
      </c>
      <c r="F661" s="10">
        <v>22.143077999999999</v>
      </c>
      <c r="G661" s="10">
        <v>-100.908523</v>
      </c>
      <c r="H661" s="10" t="str">
        <v>Yes</v>
      </c>
      <c r="I661" s="10" t="str">
        <v>Casual Drinker</v>
      </c>
      <c r="J661" s="10" t="str">
        <v>Car</v>
      </c>
      <c r="K661" s="10" t="str">
        <v>Single</v>
      </c>
      <c r="L661" s="10" t="str">
        <v>Independent</v>
      </c>
      <c r="M661" s="10">
        <v>21</v>
      </c>
      <c r="N661" s="10" t="str">
        <v>Student</v>
      </c>
      <c r="O661" s="10" t="str">
        <v>Medium</v>
      </c>
      <c r="P661" s="10">
        <v>132858</v>
      </c>
      <c r="Q661" s="10" t="str">
        <f>IFERROR(_xlfn.XLOOKUP('Final Table'!$P661,'Raw-restaurant_cuisines'!A:A,'Raw-restaurant_cuisines'!B:B),"not specified")</f>
        <v>Burgers</v>
      </c>
      <c r="R661" s="10" t="str">
        <f>_xlfn.XLOOKUP($P661,'Raw-Restauarants'!$A:$A,'Raw-Restauarants'!B:B)</f>
        <v>Hamburguesas Valle Dorado</v>
      </c>
      <c r="S661" s="10" t="str">
        <f>_xlfn.XLOOKUP($P661,'Raw-Restauarants'!$A:$A,'Raw-Restauarants'!$C:$C)</f>
        <v>San Luis Potosi</v>
      </c>
      <c r="T661" s="10">
        <f>IFERROR(_xlfn.XLOOKUP(P661,'Table for cuisine count'!K:K,'Table for cuisine count'!L:L),"not specified")</f>
        <v>1</v>
      </c>
      <c r="U661" s="10" t="str" cm="1">
        <f t="array" ref="U661:Z661">_xlfn.XLOOKUP($P661,'Raw-Restauarants'!$A:$A,'Raw-Restauarants'!$I:$N)</f>
        <v>None</v>
      </c>
      <c r="V661" s="10" t="str">
        <v>No</v>
      </c>
      <c r="W661" s="10" t="str">
        <v>Low</v>
      </c>
      <c r="X661" s="10" t="str">
        <v>No</v>
      </c>
      <c r="Y661" s="10" t="str">
        <v>Closed</v>
      </c>
      <c r="Z661" s="10" t="str">
        <v>None</v>
      </c>
      <c r="AA661" s="10">
        <v>1</v>
      </c>
      <c r="AB661" s="10">
        <v>1</v>
      </c>
      <c r="AC661" s="10">
        <v>1</v>
      </c>
      <c r="AD661" s="10" t="str" cm="1">
        <f t="array" ref="AD661">_xlfn.IFNA(_xlfn.IFS(AND(AA661=2,AB661=2,AC661=2),W661),"not_highest_rated")</f>
        <v>not_highest_rated</v>
      </c>
      <c r="AE661" s="64">
        <f t="shared" si="13"/>
        <v>2</v>
      </c>
    </row>
    <row r="662" spans="1:31" x14ac:dyDescent="0.25">
      <c r="A662" s="63" t="s">
        <v>150</v>
      </c>
      <c r="B662" s="10">
        <f>VLOOKUP(A662,'Table for cuisine count'!$E$2:$F$139,2)</f>
        <v>1</v>
      </c>
      <c r="C662" s="10" t="str" cm="1">
        <f t="array" ref="C662:O662">_xlfn.XLOOKUP($A662,'Raw-consumers'!$A:$A,'Raw-consumers'!B:N)</f>
        <v>San Luis Potosi</v>
      </c>
      <c r="D662" s="10" t="str">
        <v>San Luis Potosi</v>
      </c>
      <c r="E662" s="10" t="str">
        <v>Mexico</v>
      </c>
      <c r="F662" s="10">
        <v>22.143077999999999</v>
      </c>
      <c r="G662" s="10">
        <v>-100.908523</v>
      </c>
      <c r="H662" s="10" t="str">
        <v>Yes</v>
      </c>
      <c r="I662" s="10" t="str">
        <v>Casual Drinker</v>
      </c>
      <c r="J662" s="10" t="str">
        <v>Car</v>
      </c>
      <c r="K662" s="10" t="str">
        <v>Single</v>
      </c>
      <c r="L662" s="10" t="str">
        <v>Independent</v>
      </c>
      <c r="M662" s="10">
        <v>21</v>
      </c>
      <c r="N662" s="10" t="str">
        <v>Student</v>
      </c>
      <c r="O662" s="10" t="str">
        <v>Medium</v>
      </c>
      <c r="P662" s="10">
        <v>132854</v>
      </c>
      <c r="Q662" s="10" t="str">
        <f>IFERROR(_xlfn.XLOOKUP('Final Table'!$P662,'Raw-restaurant_cuisines'!A:A,'Raw-restaurant_cuisines'!B:B),"not specified")</f>
        <v>International</v>
      </c>
      <c r="R662" s="10" t="str">
        <f>_xlfn.XLOOKUP($P662,'Raw-Restauarants'!$A:$A,'Raw-Restauarants'!B:B)</f>
        <v>Sirlone</v>
      </c>
      <c r="S662" s="10" t="str">
        <f>_xlfn.XLOOKUP($P662,'Raw-Restauarants'!$A:$A,'Raw-Restauarants'!$C:$C)</f>
        <v>San Luis Potosi</v>
      </c>
      <c r="T662" s="10">
        <f>IFERROR(_xlfn.XLOOKUP(P662,'Table for cuisine count'!K:K,'Table for cuisine count'!L:L),"not specified")</f>
        <v>1</v>
      </c>
      <c r="U662" s="10" t="str" cm="1">
        <f t="array" ref="U662:Z662">_xlfn.XLOOKUP($P662,'Raw-Restauarants'!$A:$A,'Raw-Restauarants'!$I:$N)</f>
        <v>Wine &amp; Beer</v>
      </c>
      <c r="V662" s="10" t="str">
        <v>No</v>
      </c>
      <c r="W662" s="10" t="str">
        <v>Medium</v>
      </c>
      <c r="X662" s="10" t="str">
        <v>No</v>
      </c>
      <c r="Y662" s="10" t="str">
        <v>Closed</v>
      </c>
      <c r="Z662" s="10" t="str">
        <v>Yes</v>
      </c>
      <c r="AA662" s="10">
        <v>2</v>
      </c>
      <c r="AB662" s="10">
        <v>2</v>
      </c>
      <c r="AC662" s="10">
        <v>2</v>
      </c>
      <c r="AD662" s="10" t="str" cm="1">
        <f t="array" ref="AD662">_xlfn.IFNA(_xlfn.IFS(AND(AA662=2,AB662=2,AC662=2),W662),"not_highest_rated")</f>
        <v>Medium</v>
      </c>
      <c r="AE662" s="64">
        <f t="shared" si="13"/>
        <v>2</v>
      </c>
    </row>
    <row r="663" spans="1:31" x14ac:dyDescent="0.25">
      <c r="A663" s="63" t="s">
        <v>150</v>
      </c>
      <c r="B663" s="10">
        <f>VLOOKUP(A663,'Table for cuisine count'!$E$2:$F$139,2)</f>
        <v>1</v>
      </c>
      <c r="C663" s="10" t="str" cm="1">
        <f t="array" ref="C663:O663">_xlfn.XLOOKUP($A663,'Raw-consumers'!$A:$A,'Raw-consumers'!B:N)</f>
        <v>San Luis Potosi</v>
      </c>
      <c r="D663" s="10" t="str">
        <v>San Luis Potosi</v>
      </c>
      <c r="E663" s="10" t="str">
        <v>Mexico</v>
      </c>
      <c r="F663" s="10">
        <v>22.143077999999999</v>
      </c>
      <c r="G663" s="10">
        <v>-100.908523</v>
      </c>
      <c r="H663" s="10" t="str">
        <v>Yes</v>
      </c>
      <c r="I663" s="10" t="str">
        <v>Casual Drinker</v>
      </c>
      <c r="J663" s="10" t="str">
        <v>Car</v>
      </c>
      <c r="K663" s="10" t="str">
        <v>Single</v>
      </c>
      <c r="L663" s="10" t="str">
        <v>Independent</v>
      </c>
      <c r="M663" s="10">
        <v>21</v>
      </c>
      <c r="N663" s="10" t="str">
        <v>Student</v>
      </c>
      <c r="O663" s="10" t="str">
        <v>Medium</v>
      </c>
      <c r="P663" s="10">
        <v>132877</v>
      </c>
      <c r="Q663" s="10" t="str">
        <f>IFERROR(_xlfn.XLOOKUP('Final Table'!$P663,'Raw-restaurant_cuisines'!A:A,'Raw-restaurant_cuisines'!B:B),"not specified")</f>
        <v>not specified</v>
      </c>
      <c r="R663" s="10" t="str">
        <f>_xlfn.XLOOKUP($P663,'Raw-Restauarants'!$A:$A,'Raw-Restauarants'!B:B)</f>
        <v>Sirloin Stockade</v>
      </c>
      <c r="S663" s="10" t="str">
        <f>_xlfn.XLOOKUP($P663,'Raw-Restauarants'!$A:$A,'Raw-Restauarants'!$C:$C)</f>
        <v>San Luis Potosi</v>
      </c>
      <c r="T663" s="10" t="str">
        <f>IFERROR(_xlfn.XLOOKUP(P663,'Table for cuisine count'!K:K,'Table for cuisine count'!L:L),"not specified")</f>
        <v>not specified</v>
      </c>
      <c r="U663" s="10" t="str" cm="1">
        <f t="array" ref="U663:Z663">_xlfn.XLOOKUP($P663,'Raw-Restauarants'!$A:$A,'Raw-Restauarants'!$I:$N)</f>
        <v>None</v>
      </c>
      <c r="V663" s="10" t="str">
        <v>No</v>
      </c>
      <c r="W663" s="10" t="str">
        <v>Low</v>
      </c>
      <c r="X663" s="10" t="str">
        <v>No</v>
      </c>
      <c r="Y663" s="10" t="str">
        <v>Closed</v>
      </c>
      <c r="Z663" s="10" t="str">
        <v>None</v>
      </c>
      <c r="AA663" s="10">
        <v>1</v>
      </c>
      <c r="AB663" s="10">
        <v>1</v>
      </c>
      <c r="AC663" s="10">
        <v>1</v>
      </c>
      <c r="AD663" s="10" t="str" cm="1">
        <f t="array" ref="AD663">_xlfn.IFNA(_xlfn.IFS(AND(AA663=2,AB663=2,AC663=2),W663),"not_highest_rated")</f>
        <v>not_highest_rated</v>
      </c>
      <c r="AE663" s="64">
        <f t="shared" si="13"/>
        <v>2</v>
      </c>
    </row>
    <row r="664" spans="1:31" x14ac:dyDescent="0.25">
      <c r="A664" s="63" t="s">
        <v>74</v>
      </c>
      <c r="B664" s="10">
        <f>VLOOKUP(A664,'Table for cuisine count'!$E$2:$F$139,2)</f>
        <v>1</v>
      </c>
      <c r="C664" s="10" t="str" cm="1">
        <f t="array" ref="C664:O664">_xlfn.XLOOKUP($A664,'Raw-consumers'!$A:$A,'Raw-consumers'!B:N)</f>
        <v>San Luis Potosi</v>
      </c>
      <c r="D664" s="10" t="str">
        <v>San Luis Potosi</v>
      </c>
      <c r="E664" s="10" t="str">
        <v>Mexico</v>
      </c>
      <c r="F664" s="10">
        <v>22.150310000000001</v>
      </c>
      <c r="G664" s="10">
        <v>-100.900536</v>
      </c>
      <c r="H664" s="10" t="str">
        <v>No</v>
      </c>
      <c r="I664" s="10" t="str">
        <v>Social Drinker</v>
      </c>
      <c r="J664" s="10" t="str">
        <v>Public</v>
      </c>
      <c r="K664" s="10" t="str">
        <v>Single</v>
      </c>
      <c r="L664" s="10" t="str">
        <v>Independent</v>
      </c>
      <c r="M664" s="10">
        <v>22</v>
      </c>
      <c r="N664" s="10" t="str">
        <v>Student</v>
      </c>
      <c r="O664" s="10" t="str">
        <v>Low</v>
      </c>
      <c r="P664" s="10">
        <v>135071</v>
      </c>
      <c r="Q664" s="10" t="str">
        <f>IFERROR(_xlfn.XLOOKUP('Final Table'!$P664,'Raw-restaurant_cuisines'!A:A,'Raw-restaurant_cuisines'!B:B),"not specified")</f>
        <v>Bar</v>
      </c>
      <c r="R664" s="10" t="str">
        <f>_xlfn.XLOOKUP($P664,'Raw-Restauarants'!$A:$A,'Raw-Restauarants'!B:B)</f>
        <v>Restaurante La Cantina</v>
      </c>
      <c r="S664" s="10" t="str">
        <f>_xlfn.XLOOKUP($P664,'Raw-Restauarants'!$A:$A,'Raw-Restauarants'!$C:$C)</f>
        <v>San Luis Potosi</v>
      </c>
      <c r="T664" s="10">
        <f>IFERROR(_xlfn.XLOOKUP(P664,'Table for cuisine count'!K:K,'Table for cuisine count'!L:L),"not specified")</f>
        <v>2</v>
      </c>
      <c r="U664" s="10" t="str" cm="1">
        <f t="array" ref="U664:Z664">_xlfn.XLOOKUP($P664,'Raw-Restauarants'!$A:$A,'Raw-Restauarants'!$I:$N)</f>
        <v>Full Bar</v>
      </c>
      <c r="V664" s="10" t="str">
        <v>Smoking Section</v>
      </c>
      <c r="W664" s="10" t="str">
        <v>Medium</v>
      </c>
      <c r="X664" s="10" t="str">
        <v>No</v>
      </c>
      <c r="Y664" s="10" t="str">
        <v>Closed</v>
      </c>
      <c r="Z664" s="10" t="str">
        <v>Yes</v>
      </c>
      <c r="AA664" s="10">
        <v>1</v>
      </c>
      <c r="AB664" s="10">
        <v>0</v>
      </c>
      <c r="AC664" s="10">
        <v>0</v>
      </c>
      <c r="AD664" s="10" t="str" cm="1">
        <f t="array" ref="AD664">_xlfn.IFNA(_xlfn.IFS(AND(AA664=2,AB664=2,AC664=2),W664),"not_highest_rated")</f>
        <v>not_highest_rated</v>
      </c>
      <c r="AE664" s="64">
        <f t="shared" si="13"/>
        <v>1</v>
      </c>
    </row>
    <row r="665" spans="1:31" x14ac:dyDescent="0.25">
      <c r="A665" s="63" t="s">
        <v>150</v>
      </c>
      <c r="B665" s="10">
        <f>VLOOKUP(A665,'Table for cuisine count'!$E$2:$F$139,2)</f>
        <v>1</v>
      </c>
      <c r="C665" s="10" t="str" cm="1">
        <f t="array" ref="C665:O665">_xlfn.XLOOKUP($A665,'Raw-consumers'!$A:$A,'Raw-consumers'!B:N)</f>
        <v>San Luis Potosi</v>
      </c>
      <c r="D665" s="10" t="str">
        <v>San Luis Potosi</v>
      </c>
      <c r="E665" s="10" t="str">
        <v>Mexico</v>
      </c>
      <c r="F665" s="10">
        <v>22.143077999999999</v>
      </c>
      <c r="G665" s="10">
        <v>-100.908523</v>
      </c>
      <c r="H665" s="10" t="str">
        <v>Yes</v>
      </c>
      <c r="I665" s="10" t="str">
        <v>Casual Drinker</v>
      </c>
      <c r="J665" s="10" t="str">
        <v>Car</v>
      </c>
      <c r="K665" s="10" t="str">
        <v>Single</v>
      </c>
      <c r="L665" s="10" t="str">
        <v>Independent</v>
      </c>
      <c r="M665" s="10">
        <v>21</v>
      </c>
      <c r="N665" s="10" t="str">
        <v>Student</v>
      </c>
      <c r="O665" s="10" t="str">
        <v>Medium</v>
      </c>
      <c r="P665" s="10">
        <v>132851</v>
      </c>
      <c r="Q665" s="10" t="str">
        <f>IFERROR(_xlfn.XLOOKUP('Final Table'!$P665,'Raw-restaurant_cuisines'!A:A,'Raw-restaurant_cuisines'!B:B),"not specified")</f>
        <v>American</v>
      </c>
      <c r="R665" s="10" t="str">
        <f>_xlfn.XLOOKUP($P665,'Raw-Restauarants'!$A:$A,'Raw-Restauarants'!B:B)</f>
        <v>KFC</v>
      </c>
      <c r="S665" s="10" t="str">
        <f>_xlfn.XLOOKUP($P665,'Raw-Restauarants'!$A:$A,'Raw-Restauarants'!$C:$C)</f>
        <v>San Luis Potosi</v>
      </c>
      <c r="T665" s="10">
        <f>IFERROR(_xlfn.XLOOKUP(P665,'Table for cuisine count'!K:K,'Table for cuisine count'!L:L),"not specified")</f>
        <v>2</v>
      </c>
      <c r="U665" s="10" t="str" cm="1">
        <f t="array" ref="U665:Z665">_xlfn.XLOOKUP($P665,'Raw-Restauarants'!$A:$A,'Raw-Restauarants'!$I:$N)</f>
        <v>None</v>
      </c>
      <c r="V665" s="10" t="str">
        <v>No</v>
      </c>
      <c r="W665" s="10" t="str">
        <v>Low</v>
      </c>
      <c r="X665" s="10" t="str">
        <v>No</v>
      </c>
      <c r="Y665" s="10" t="str">
        <v>Closed</v>
      </c>
      <c r="Z665" s="10" t="str">
        <v>Yes</v>
      </c>
      <c r="AA665" s="10">
        <v>2</v>
      </c>
      <c r="AB665" s="10">
        <v>1</v>
      </c>
      <c r="AC665" s="10">
        <v>0</v>
      </c>
      <c r="AD665" s="10" t="str" cm="1">
        <f t="array" ref="AD665">_xlfn.IFNA(_xlfn.IFS(AND(AA665=2,AB665=2,AC665=2),W665),"not_highest_rated")</f>
        <v>not_highest_rated</v>
      </c>
      <c r="AE665" s="64">
        <f t="shared" si="13"/>
        <v>2</v>
      </c>
    </row>
    <row r="666" spans="1:31" x14ac:dyDescent="0.25">
      <c r="A666" s="63" t="s">
        <v>150</v>
      </c>
      <c r="B666" s="10">
        <f>VLOOKUP(A666,'Table for cuisine count'!$E$2:$F$139,2)</f>
        <v>1</v>
      </c>
      <c r="C666" s="10" t="str" cm="1">
        <f t="array" ref="C666:O666">_xlfn.XLOOKUP($A666,'Raw-consumers'!$A:$A,'Raw-consumers'!B:N)</f>
        <v>San Luis Potosi</v>
      </c>
      <c r="D666" s="10" t="str">
        <v>San Luis Potosi</v>
      </c>
      <c r="E666" s="10" t="str">
        <v>Mexico</v>
      </c>
      <c r="F666" s="10">
        <v>22.143077999999999</v>
      </c>
      <c r="G666" s="10">
        <v>-100.908523</v>
      </c>
      <c r="H666" s="10" t="str">
        <v>Yes</v>
      </c>
      <c r="I666" s="10" t="str">
        <v>Casual Drinker</v>
      </c>
      <c r="J666" s="10" t="str">
        <v>Car</v>
      </c>
      <c r="K666" s="10" t="str">
        <v>Single</v>
      </c>
      <c r="L666" s="10" t="str">
        <v>Independent</v>
      </c>
      <c r="M666" s="10">
        <v>21</v>
      </c>
      <c r="N666" s="10" t="str">
        <v>Student</v>
      </c>
      <c r="O666" s="10" t="str">
        <v>Medium</v>
      </c>
      <c r="P666" s="10">
        <v>135108</v>
      </c>
      <c r="Q666" s="10" t="str">
        <f>IFERROR(_xlfn.XLOOKUP('Final Table'!$P666,'Raw-restaurant_cuisines'!A:A,'Raw-restaurant_cuisines'!B:B),"not specified")</f>
        <v>not specified</v>
      </c>
      <c r="R666" s="10" t="str">
        <f>_xlfn.XLOOKUP($P666,'Raw-Restauarants'!$A:$A,'Raw-Restauarants'!B:B)</f>
        <v>Potzocalli</v>
      </c>
      <c r="S666" s="10" t="str">
        <f>_xlfn.XLOOKUP($P666,'Raw-Restauarants'!$A:$A,'Raw-Restauarants'!$C:$C)</f>
        <v>San Luis Potosi</v>
      </c>
      <c r="T666" s="10" t="str">
        <f>IFERROR(_xlfn.XLOOKUP(P666,'Table for cuisine count'!K:K,'Table for cuisine count'!L:L),"not specified")</f>
        <v>not specified</v>
      </c>
      <c r="U666" s="10" t="str" cm="1">
        <f t="array" ref="U666:Z666">_xlfn.XLOOKUP($P666,'Raw-Restauarants'!$A:$A,'Raw-Restauarants'!$I:$N)</f>
        <v>None</v>
      </c>
      <c r="V666" s="10" t="str">
        <v>No</v>
      </c>
      <c r="W666" s="10" t="str">
        <v>Low</v>
      </c>
      <c r="X666" s="10" t="str">
        <v>No</v>
      </c>
      <c r="Y666" s="10" t="str">
        <v>Closed</v>
      </c>
      <c r="Z666" s="10" t="str">
        <v>None</v>
      </c>
      <c r="AA666" s="10">
        <v>2</v>
      </c>
      <c r="AB666" s="10">
        <v>1</v>
      </c>
      <c r="AC666" s="10">
        <v>0</v>
      </c>
      <c r="AD666" s="10" t="str" cm="1">
        <f t="array" ref="AD666">_xlfn.IFNA(_xlfn.IFS(AND(AA666=2,AB666=2,AC666=2),W666),"not_highest_rated")</f>
        <v>not_highest_rated</v>
      </c>
      <c r="AE666" s="64">
        <f t="shared" si="13"/>
        <v>2</v>
      </c>
    </row>
    <row r="667" spans="1:31" x14ac:dyDescent="0.25">
      <c r="A667" s="63" t="s">
        <v>150</v>
      </c>
      <c r="B667" s="10">
        <f>VLOOKUP(A667,'Table for cuisine count'!$E$2:$F$139,2)</f>
        <v>1</v>
      </c>
      <c r="C667" s="10" t="str" cm="1">
        <f t="array" ref="C667:O667">_xlfn.XLOOKUP($A667,'Raw-consumers'!$A:$A,'Raw-consumers'!B:N)</f>
        <v>San Luis Potosi</v>
      </c>
      <c r="D667" s="10" t="str">
        <v>San Luis Potosi</v>
      </c>
      <c r="E667" s="10" t="str">
        <v>Mexico</v>
      </c>
      <c r="F667" s="10">
        <v>22.143077999999999</v>
      </c>
      <c r="G667" s="10">
        <v>-100.908523</v>
      </c>
      <c r="H667" s="10" t="str">
        <v>Yes</v>
      </c>
      <c r="I667" s="10" t="str">
        <v>Casual Drinker</v>
      </c>
      <c r="J667" s="10" t="str">
        <v>Car</v>
      </c>
      <c r="K667" s="10" t="str">
        <v>Single</v>
      </c>
      <c r="L667" s="10" t="str">
        <v>Independent</v>
      </c>
      <c r="M667" s="10">
        <v>21</v>
      </c>
      <c r="N667" s="10" t="str">
        <v>Student</v>
      </c>
      <c r="O667" s="10" t="str">
        <v>Medium</v>
      </c>
      <c r="P667" s="10">
        <v>132869</v>
      </c>
      <c r="Q667" s="10" t="str">
        <f>IFERROR(_xlfn.XLOOKUP('Final Table'!$P667,'Raw-restaurant_cuisines'!A:A,'Raw-restaurant_cuisines'!B:B),"not specified")</f>
        <v>Pizzeria</v>
      </c>
      <c r="R667" s="10" t="str">
        <f>_xlfn.XLOOKUP($P667,'Raw-Restauarants'!$A:$A,'Raw-Restauarants'!B:B)</f>
        <v>Dominos Pizza</v>
      </c>
      <c r="S667" s="10" t="str">
        <f>_xlfn.XLOOKUP($P667,'Raw-Restauarants'!$A:$A,'Raw-Restauarants'!$C:$C)</f>
        <v>San Luis Potosi</v>
      </c>
      <c r="T667" s="10">
        <f>IFERROR(_xlfn.XLOOKUP(P667,'Table for cuisine count'!K:K,'Table for cuisine count'!L:L),"not specified")</f>
        <v>1</v>
      </c>
      <c r="U667" s="10" t="str" cm="1">
        <f t="array" ref="U667:Z667">_xlfn.XLOOKUP($P667,'Raw-Restauarants'!$A:$A,'Raw-Restauarants'!$I:$N)</f>
        <v>None</v>
      </c>
      <c r="V667" s="10" t="str">
        <v>No</v>
      </c>
      <c r="W667" s="10" t="str">
        <v>Medium</v>
      </c>
      <c r="X667" s="10" t="str">
        <v>No</v>
      </c>
      <c r="Y667" s="10" t="str">
        <v>Closed</v>
      </c>
      <c r="Z667" s="10" t="str">
        <v>Yes</v>
      </c>
      <c r="AA667" s="10">
        <v>0</v>
      </c>
      <c r="AB667" s="10">
        <v>0</v>
      </c>
      <c r="AC667" s="10">
        <v>0</v>
      </c>
      <c r="AD667" s="10" t="str" cm="1">
        <f t="array" ref="AD667">_xlfn.IFNA(_xlfn.IFS(AND(AA667=2,AB667=2,AC667=2),W667),"not_highest_rated")</f>
        <v>not_highest_rated</v>
      </c>
      <c r="AE667" s="64">
        <f t="shared" si="13"/>
        <v>2</v>
      </c>
    </row>
    <row r="668" spans="1:31" x14ac:dyDescent="0.25">
      <c r="A668" s="63" t="s">
        <v>74</v>
      </c>
      <c r="B668" s="10">
        <f>VLOOKUP(A668,'Table for cuisine count'!$E$2:$F$139,2)</f>
        <v>1</v>
      </c>
      <c r="C668" s="10" t="str" cm="1">
        <f t="array" ref="C668:O668">_xlfn.XLOOKUP($A668,'Raw-consumers'!$A:$A,'Raw-consumers'!B:N)</f>
        <v>San Luis Potosi</v>
      </c>
      <c r="D668" s="10" t="str">
        <v>San Luis Potosi</v>
      </c>
      <c r="E668" s="10" t="str">
        <v>Mexico</v>
      </c>
      <c r="F668" s="10">
        <v>22.150310000000001</v>
      </c>
      <c r="G668" s="10">
        <v>-100.900536</v>
      </c>
      <c r="H668" s="10" t="str">
        <v>No</v>
      </c>
      <c r="I668" s="10" t="str">
        <v>Social Drinker</v>
      </c>
      <c r="J668" s="10" t="str">
        <v>Public</v>
      </c>
      <c r="K668" s="10" t="str">
        <v>Single</v>
      </c>
      <c r="L668" s="10" t="str">
        <v>Independent</v>
      </c>
      <c r="M668" s="10">
        <v>22</v>
      </c>
      <c r="N668" s="10" t="str">
        <v>Student</v>
      </c>
      <c r="O668" s="10" t="str">
        <v>Low</v>
      </c>
      <c r="P668" s="10">
        <v>132869</v>
      </c>
      <c r="Q668" s="10" t="str">
        <f>IFERROR(_xlfn.XLOOKUP('Final Table'!$P668,'Raw-restaurant_cuisines'!A:A,'Raw-restaurant_cuisines'!B:B),"not specified")</f>
        <v>Pizzeria</v>
      </c>
      <c r="R668" s="10" t="str">
        <f>_xlfn.XLOOKUP($P668,'Raw-Restauarants'!$A:$A,'Raw-Restauarants'!B:B)</f>
        <v>Dominos Pizza</v>
      </c>
      <c r="S668" s="10" t="str">
        <f>_xlfn.XLOOKUP($P668,'Raw-Restauarants'!$A:$A,'Raw-Restauarants'!$C:$C)</f>
        <v>San Luis Potosi</v>
      </c>
      <c r="T668" s="10">
        <f>IFERROR(_xlfn.XLOOKUP(P668,'Table for cuisine count'!K:K,'Table for cuisine count'!L:L),"not specified")</f>
        <v>1</v>
      </c>
      <c r="U668" s="10" t="str" cm="1">
        <f t="array" ref="U668:Z668">_xlfn.XLOOKUP($P668,'Raw-Restauarants'!$A:$A,'Raw-Restauarants'!$I:$N)</f>
        <v>None</v>
      </c>
      <c r="V668" s="10" t="str">
        <v>No</v>
      </c>
      <c r="W668" s="10" t="str">
        <v>Medium</v>
      </c>
      <c r="X668" s="10" t="str">
        <v>No</v>
      </c>
      <c r="Y668" s="10" t="str">
        <v>Closed</v>
      </c>
      <c r="Z668" s="10" t="str">
        <v>Yes</v>
      </c>
      <c r="AA668" s="10">
        <v>1</v>
      </c>
      <c r="AB668" s="10">
        <v>1</v>
      </c>
      <c r="AC668" s="10">
        <v>2</v>
      </c>
      <c r="AD668" s="10" t="str" cm="1">
        <f t="array" ref="AD668">_xlfn.IFNA(_xlfn.IFS(AND(AA668=2,AB668=2,AC668=2),W668),"not_highest_rated")</f>
        <v>not_highest_rated</v>
      </c>
      <c r="AE668" s="64">
        <f t="shared" si="13"/>
        <v>1</v>
      </c>
    </row>
    <row r="669" spans="1:31" x14ac:dyDescent="0.25">
      <c r="A669" s="63" t="s">
        <v>150</v>
      </c>
      <c r="B669" s="10">
        <f>VLOOKUP(A669,'Table for cuisine count'!$E$2:$F$139,2)</f>
        <v>1</v>
      </c>
      <c r="C669" s="10" t="str" cm="1">
        <f t="array" ref="C669:O669">_xlfn.XLOOKUP($A669,'Raw-consumers'!$A:$A,'Raw-consumers'!B:N)</f>
        <v>San Luis Potosi</v>
      </c>
      <c r="D669" s="10" t="str">
        <v>San Luis Potosi</v>
      </c>
      <c r="E669" s="10" t="str">
        <v>Mexico</v>
      </c>
      <c r="F669" s="10">
        <v>22.143077999999999</v>
      </c>
      <c r="G669" s="10">
        <v>-100.908523</v>
      </c>
      <c r="H669" s="10" t="str">
        <v>Yes</v>
      </c>
      <c r="I669" s="10" t="str">
        <v>Casual Drinker</v>
      </c>
      <c r="J669" s="10" t="str">
        <v>Car</v>
      </c>
      <c r="K669" s="10" t="str">
        <v>Single</v>
      </c>
      <c r="L669" s="10" t="str">
        <v>Independent</v>
      </c>
      <c r="M669" s="10">
        <v>21</v>
      </c>
      <c r="N669" s="10" t="str">
        <v>Student</v>
      </c>
      <c r="O669" s="10" t="str">
        <v>Medium</v>
      </c>
      <c r="P669" s="10">
        <v>132870</v>
      </c>
      <c r="Q669" s="10" t="str">
        <f>IFERROR(_xlfn.XLOOKUP('Final Table'!$P669,'Raw-restaurant_cuisines'!A:A,'Raw-restaurant_cuisines'!B:B),"not specified")</f>
        <v>Burgers</v>
      </c>
      <c r="R669" s="10" t="str">
        <f>_xlfn.XLOOKUP($P669,'Raw-Restauarants'!$A:$A,'Raw-Restauarants'!B:B)</f>
        <v>Tortas Y Hamburguesas El Gordo</v>
      </c>
      <c r="S669" s="10" t="str">
        <f>_xlfn.XLOOKUP($P669,'Raw-Restauarants'!$A:$A,'Raw-Restauarants'!$C:$C)</f>
        <v>San Luis Potosi</v>
      </c>
      <c r="T669" s="10">
        <f>IFERROR(_xlfn.XLOOKUP(P669,'Table for cuisine count'!K:K,'Table for cuisine count'!L:L),"not specified")</f>
        <v>1</v>
      </c>
      <c r="U669" s="10" t="str" cm="1">
        <f t="array" ref="U669:Z669">_xlfn.XLOOKUP($P669,'Raw-Restauarants'!$A:$A,'Raw-Restauarants'!$I:$N)</f>
        <v>None</v>
      </c>
      <c r="V669" s="10" t="str">
        <v>No</v>
      </c>
      <c r="W669" s="10" t="str">
        <v>Low</v>
      </c>
      <c r="X669" s="10" t="str">
        <v>No</v>
      </c>
      <c r="Y669" s="10" t="str">
        <v>Closed</v>
      </c>
      <c r="Z669" s="10" t="str">
        <v>None</v>
      </c>
      <c r="AA669" s="10">
        <v>0</v>
      </c>
      <c r="AB669" s="10">
        <v>0</v>
      </c>
      <c r="AC669" s="10">
        <v>0</v>
      </c>
      <c r="AD669" s="10" t="str" cm="1">
        <f t="array" ref="AD669">_xlfn.IFNA(_xlfn.IFS(AND(AA669=2,AB669=2,AC669=2),W669),"not_highest_rated")</f>
        <v>not_highest_rated</v>
      </c>
      <c r="AE669" s="64">
        <f t="shared" si="13"/>
        <v>2</v>
      </c>
    </row>
    <row r="670" spans="1:31" x14ac:dyDescent="0.25">
      <c r="A670" s="63" t="s">
        <v>74</v>
      </c>
      <c r="B670" s="10">
        <f>VLOOKUP(A670,'Table for cuisine count'!$E$2:$F$139,2)</f>
        <v>1</v>
      </c>
      <c r="C670" s="10" t="str" cm="1">
        <f t="array" ref="C670:O670">_xlfn.XLOOKUP($A670,'Raw-consumers'!$A:$A,'Raw-consumers'!B:N)</f>
        <v>San Luis Potosi</v>
      </c>
      <c r="D670" s="10" t="str">
        <v>San Luis Potosi</v>
      </c>
      <c r="E670" s="10" t="str">
        <v>Mexico</v>
      </c>
      <c r="F670" s="10">
        <v>22.150310000000001</v>
      </c>
      <c r="G670" s="10">
        <v>-100.900536</v>
      </c>
      <c r="H670" s="10" t="str">
        <v>No</v>
      </c>
      <c r="I670" s="10" t="str">
        <v>Social Drinker</v>
      </c>
      <c r="J670" s="10" t="str">
        <v>Public</v>
      </c>
      <c r="K670" s="10" t="str">
        <v>Single</v>
      </c>
      <c r="L670" s="10" t="str">
        <v>Independent</v>
      </c>
      <c r="M670" s="10">
        <v>22</v>
      </c>
      <c r="N670" s="10" t="str">
        <v>Student</v>
      </c>
      <c r="O670" s="10" t="str">
        <v>Low</v>
      </c>
      <c r="P670" s="10">
        <v>132851</v>
      </c>
      <c r="Q670" s="10" t="str">
        <f>IFERROR(_xlfn.XLOOKUP('Final Table'!$P670,'Raw-restaurant_cuisines'!A:A,'Raw-restaurant_cuisines'!B:B),"not specified")</f>
        <v>American</v>
      </c>
      <c r="R670" s="10" t="str">
        <f>_xlfn.XLOOKUP($P670,'Raw-Restauarants'!$A:$A,'Raw-Restauarants'!B:B)</f>
        <v>KFC</v>
      </c>
      <c r="S670" s="10" t="str">
        <f>_xlfn.XLOOKUP($P670,'Raw-Restauarants'!$A:$A,'Raw-Restauarants'!$C:$C)</f>
        <v>San Luis Potosi</v>
      </c>
      <c r="T670" s="10">
        <f>IFERROR(_xlfn.XLOOKUP(P670,'Table for cuisine count'!K:K,'Table for cuisine count'!L:L),"not specified")</f>
        <v>2</v>
      </c>
      <c r="U670" s="10" t="str" cm="1">
        <f t="array" ref="U670:Z670">_xlfn.XLOOKUP($P670,'Raw-Restauarants'!$A:$A,'Raw-Restauarants'!$I:$N)</f>
        <v>None</v>
      </c>
      <c r="V670" s="10" t="str">
        <v>No</v>
      </c>
      <c r="W670" s="10" t="str">
        <v>Low</v>
      </c>
      <c r="X670" s="10" t="str">
        <v>No</v>
      </c>
      <c r="Y670" s="10" t="str">
        <v>Closed</v>
      </c>
      <c r="Z670" s="10" t="str">
        <v>Yes</v>
      </c>
      <c r="AA670" s="10">
        <v>2</v>
      </c>
      <c r="AB670" s="10">
        <v>2</v>
      </c>
      <c r="AC670" s="10">
        <v>1</v>
      </c>
      <c r="AD670" s="10" t="str" cm="1">
        <f t="array" ref="AD670">_xlfn.IFNA(_xlfn.IFS(AND(AA670=2,AB670=2,AC670=2),W670),"not_highest_rated")</f>
        <v>not_highest_rated</v>
      </c>
      <c r="AE670" s="64">
        <f t="shared" si="13"/>
        <v>1</v>
      </c>
    </row>
    <row r="671" spans="1:31" x14ac:dyDescent="0.25">
      <c r="A671" s="63" t="s">
        <v>150</v>
      </c>
      <c r="B671" s="10">
        <f>VLOOKUP(A671,'Table for cuisine count'!$E$2:$F$139,2)</f>
        <v>1</v>
      </c>
      <c r="C671" s="10" t="str" cm="1">
        <f t="array" ref="C671:O671">_xlfn.XLOOKUP($A671,'Raw-consumers'!$A:$A,'Raw-consumers'!B:N)</f>
        <v>San Luis Potosi</v>
      </c>
      <c r="D671" s="10" t="str">
        <v>San Luis Potosi</v>
      </c>
      <c r="E671" s="10" t="str">
        <v>Mexico</v>
      </c>
      <c r="F671" s="10">
        <v>22.143077999999999</v>
      </c>
      <c r="G671" s="10">
        <v>-100.908523</v>
      </c>
      <c r="H671" s="10" t="str">
        <v>Yes</v>
      </c>
      <c r="I671" s="10" t="str">
        <v>Casual Drinker</v>
      </c>
      <c r="J671" s="10" t="str">
        <v>Car</v>
      </c>
      <c r="K671" s="10" t="str">
        <v>Single</v>
      </c>
      <c r="L671" s="10" t="str">
        <v>Independent</v>
      </c>
      <c r="M671" s="10">
        <v>21</v>
      </c>
      <c r="N671" s="10" t="str">
        <v>Student</v>
      </c>
      <c r="O671" s="10" t="str">
        <v>Medium</v>
      </c>
      <c r="P671" s="10">
        <v>132847</v>
      </c>
      <c r="Q671" s="10" t="str">
        <f>IFERROR(_xlfn.XLOOKUP('Final Table'!$P671,'Raw-restaurant_cuisines'!A:A,'Raw-restaurant_cuisines'!B:B),"not specified")</f>
        <v>not specified</v>
      </c>
      <c r="R671" s="10" t="str">
        <f>_xlfn.XLOOKUP($P671,'Raw-Restauarants'!$A:$A,'Raw-Restauarants'!B:B)</f>
        <v>Don Burguers</v>
      </c>
      <c r="S671" s="10" t="str">
        <f>_xlfn.XLOOKUP($P671,'Raw-Restauarants'!$A:$A,'Raw-Restauarants'!$C:$C)</f>
        <v>San Luis Potosi</v>
      </c>
      <c r="T671" s="10" t="str">
        <f>IFERROR(_xlfn.XLOOKUP(P671,'Table for cuisine count'!K:K,'Table for cuisine count'!L:L),"not specified")</f>
        <v>not specified</v>
      </c>
      <c r="U671" s="10" t="str" cm="1">
        <f t="array" ref="U671:Z671">_xlfn.XLOOKUP($P671,'Raw-Restauarants'!$A:$A,'Raw-Restauarants'!$I:$N)</f>
        <v>None</v>
      </c>
      <c r="V671" s="10" t="str">
        <v>No</v>
      </c>
      <c r="W671" s="10" t="str">
        <v>Low</v>
      </c>
      <c r="X671" s="10" t="str">
        <v>No</v>
      </c>
      <c r="Y671" s="10" t="str">
        <v>Open</v>
      </c>
      <c r="Z671" s="10" t="str">
        <v>None</v>
      </c>
      <c r="AA671" s="10">
        <v>0</v>
      </c>
      <c r="AB671" s="10">
        <v>0</v>
      </c>
      <c r="AC671" s="10">
        <v>0</v>
      </c>
      <c r="AD671" s="10" t="str" cm="1">
        <f t="array" ref="AD671">_xlfn.IFNA(_xlfn.IFS(AND(AA671=2,AB671=2,AC671=2),W671),"not_highest_rated")</f>
        <v>not_highest_rated</v>
      </c>
      <c r="AE671" s="64">
        <f t="shared" si="13"/>
        <v>2</v>
      </c>
    </row>
    <row r="672" spans="1:31" x14ac:dyDescent="0.25">
      <c r="A672" s="63" t="s">
        <v>150</v>
      </c>
      <c r="B672" s="10">
        <f>VLOOKUP(A672,'Table for cuisine count'!$E$2:$F$139,2)</f>
        <v>1</v>
      </c>
      <c r="C672" s="10" t="str" cm="1">
        <f t="array" ref="C672:O672">_xlfn.XLOOKUP($A672,'Raw-consumers'!$A:$A,'Raw-consumers'!B:N)</f>
        <v>San Luis Potosi</v>
      </c>
      <c r="D672" s="10" t="str">
        <v>San Luis Potosi</v>
      </c>
      <c r="E672" s="10" t="str">
        <v>Mexico</v>
      </c>
      <c r="F672" s="10">
        <v>22.143077999999999</v>
      </c>
      <c r="G672" s="10">
        <v>-100.908523</v>
      </c>
      <c r="H672" s="10" t="str">
        <v>Yes</v>
      </c>
      <c r="I672" s="10" t="str">
        <v>Casual Drinker</v>
      </c>
      <c r="J672" s="10" t="str">
        <v>Car</v>
      </c>
      <c r="K672" s="10" t="str">
        <v>Single</v>
      </c>
      <c r="L672" s="10" t="str">
        <v>Independent</v>
      </c>
      <c r="M672" s="10">
        <v>21</v>
      </c>
      <c r="N672" s="10" t="str">
        <v>Student</v>
      </c>
      <c r="O672" s="10" t="str">
        <v>Medium</v>
      </c>
      <c r="P672" s="10">
        <v>135082</v>
      </c>
      <c r="Q672" s="10" t="str">
        <f>IFERROR(_xlfn.XLOOKUP('Final Table'!$P672,'Raw-restaurant_cuisines'!A:A,'Raw-restaurant_cuisines'!B:B),"not specified")</f>
        <v>not specified</v>
      </c>
      <c r="R672" s="10" t="str">
        <f>_xlfn.XLOOKUP($P672,'Raw-Restauarants'!$A:$A,'Raw-Restauarants'!B:B)</f>
        <v>La Estrella De Dimas</v>
      </c>
      <c r="S672" s="10" t="str">
        <f>_xlfn.XLOOKUP($P672,'Raw-Restauarants'!$A:$A,'Raw-Restauarants'!$C:$C)</f>
        <v>San Luis Potosi</v>
      </c>
      <c r="T672" s="10" t="str">
        <f>IFERROR(_xlfn.XLOOKUP(P672,'Table for cuisine count'!K:K,'Table for cuisine count'!L:L),"not specified")</f>
        <v>not specified</v>
      </c>
      <c r="U672" s="10" t="str" cm="1">
        <f t="array" ref="U672:Z672">_xlfn.XLOOKUP($P672,'Raw-Restauarants'!$A:$A,'Raw-Restauarants'!$I:$N)</f>
        <v>None</v>
      </c>
      <c r="V672" s="10" t="str">
        <v>No</v>
      </c>
      <c r="W672" s="10" t="str">
        <v>Medium</v>
      </c>
      <c r="X672" s="10" t="str">
        <v>No</v>
      </c>
      <c r="Y672" s="10" t="str">
        <v>Closed</v>
      </c>
      <c r="Z672" s="10" t="str">
        <v>None</v>
      </c>
      <c r="AA672" s="10">
        <v>1</v>
      </c>
      <c r="AB672" s="10">
        <v>0</v>
      </c>
      <c r="AC672" s="10">
        <v>0</v>
      </c>
      <c r="AD672" s="10" t="str" cm="1">
        <f t="array" ref="AD672">_xlfn.IFNA(_xlfn.IFS(AND(AA672=2,AB672=2,AC672=2),W672),"not_highest_rated")</f>
        <v>not_highest_rated</v>
      </c>
      <c r="AE672" s="64">
        <f t="shared" si="13"/>
        <v>2</v>
      </c>
    </row>
    <row r="673" spans="1:31" x14ac:dyDescent="0.25">
      <c r="A673" s="63" t="s">
        <v>74</v>
      </c>
      <c r="B673" s="10">
        <f>VLOOKUP(A673,'Table for cuisine count'!$E$2:$F$139,2)</f>
        <v>1</v>
      </c>
      <c r="C673" s="10" t="str" cm="1">
        <f t="array" ref="C673:O673">_xlfn.XLOOKUP($A673,'Raw-consumers'!$A:$A,'Raw-consumers'!B:N)</f>
        <v>San Luis Potosi</v>
      </c>
      <c r="D673" s="10" t="str">
        <v>San Luis Potosi</v>
      </c>
      <c r="E673" s="10" t="str">
        <v>Mexico</v>
      </c>
      <c r="F673" s="10">
        <v>22.150310000000001</v>
      </c>
      <c r="G673" s="10">
        <v>-100.900536</v>
      </c>
      <c r="H673" s="10" t="str">
        <v>No</v>
      </c>
      <c r="I673" s="10" t="str">
        <v>Social Drinker</v>
      </c>
      <c r="J673" s="10" t="str">
        <v>Public</v>
      </c>
      <c r="K673" s="10" t="str">
        <v>Single</v>
      </c>
      <c r="L673" s="10" t="str">
        <v>Independent</v>
      </c>
      <c r="M673" s="10">
        <v>22</v>
      </c>
      <c r="N673" s="10" t="str">
        <v>Student</v>
      </c>
      <c r="O673" s="10" t="str">
        <v>Low</v>
      </c>
      <c r="P673" s="10">
        <v>132854</v>
      </c>
      <c r="Q673" s="10" t="str">
        <f>IFERROR(_xlfn.XLOOKUP('Final Table'!$P673,'Raw-restaurant_cuisines'!A:A,'Raw-restaurant_cuisines'!B:B),"not specified")</f>
        <v>International</v>
      </c>
      <c r="R673" s="10" t="str">
        <f>_xlfn.XLOOKUP($P673,'Raw-Restauarants'!$A:$A,'Raw-Restauarants'!B:B)</f>
        <v>Sirlone</v>
      </c>
      <c r="S673" s="10" t="str">
        <f>_xlfn.XLOOKUP($P673,'Raw-Restauarants'!$A:$A,'Raw-Restauarants'!$C:$C)</f>
        <v>San Luis Potosi</v>
      </c>
      <c r="T673" s="10">
        <f>IFERROR(_xlfn.XLOOKUP(P673,'Table for cuisine count'!K:K,'Table for cuisine count'!L:L),"not specified")</f>
        <v>1</v>
      </c>
      <c r="U673" s="10" t="str" cm="1">
        <f t="array" ref="U673:Z673">_xlfn.XLOOKUP($P673,'Raw-Restauarants'!$A:$A,'Raw-Restauarants'!$I:$N)</f>
        <v>Wine &amp; Beer</v>
      </c>
      <c r="V673" s="10" t="str">
        <v>No</v>
      </c>
      <c r="W673" s="10" t="str">
        <v>Medium</v>
      </c>
      <c r="X673" s="10" t="str">
        <v>No</v>
      </c>
      <c r="Y673" s="10" t="str">
        <v>Closed</v>
      </c>
      <c r="Z673" s="10" t="str">
        <v>Yes</v>
      </c>
      <c r="AA673" s="10">
        <v>1</v>
      </c>
      <c r="AB673" s="10">
        <v>2</v>
      </c>
      <c r="AC673" s="10">
        <v>0</v>
      </c>
      <c r="AD673" s="10" t="str" cm="1">
        <f t="array" ref="AD673">_xlfn.IFNA(_xlfn.IFS(AND(AA673=2,AB673=2,AC673=2),W673),"not_highest_rated")</f>
        <v>not_highest_rated</v>
      </c>
      <c r="AE673" s="64">
        <f t="shared" si="13"/>
        <v>1</v>
      </c>
    </row>
    <row r="674" spans="1:31" x14ac:dyDescent="0.25">
      <c r="A674" s="63" t="s">
        <v>50</v>
      </c>
      <c r="B674" s="10">
        <f>VLOOKUP(A674,'Table for cuisine count'!$E$2:$F$139,2)</f>
        <v>1</v>
      </c>
      <c r="C674" s="10" t="str" cm="1">
        <f t="array" ref="C674:O674">_xlfn.XLOOKUP($A674,'Raw-consumers'!$A:$A,'Raw-consumers'!B:N)</f>
        <v>San Luis Potosi</v>
      </c>
      <c r="D674" s="10" t="str">
        <v>San Luis Potosi</v>
      </c>
      <c r="E674" s="10" t="str">
        <v>Mexico</v>
      </c>
      <c r="F674" s="10">
        <v>22.126760000000001</v>
      </c>
      <c r="G674" s="10">
        <v>-100.905209</v>
      </c>
      <c r="H674" s="10" t="str">
        <v>Yes</v>
      </c>
      <c r="I674" s="10" t="str">
        <v>Social Drinker</v>
      </c>
      <c r="J674" s="10" t="str">
        <v>Public</v>
      </c>
      <c r="K674" s="10" t="str">
        <v>Single</v>
      </c>
      <c r="L674" s="10" t="str">
        <v>Independent</v>
      </c>
      <c r="M674" s="10">
        <v>23</v>
      </c>
      <c r="N674" s="10" t="str">
        <v>Student</v>
      </c>
      <c r="O674" s="10" t="str">
        <v>Medium</v>
      </c>
      <c r="P674" s="10">
        <v>132845</v>
      </c>
      <c r="Q674" s="10" t="str">
        <f>IFERROR(_xlfn.XLOOKUP('Final Table'!$P674,'Raw-restaurant_cuisines'!A:A,'Raw-restaurant_cuisines'!B:B),"not specified")</f>
        <v>Mexican</v>
      </c>
      <c r="R674" s="10" t="str">
        <f>_xlfn.XLOOKUP($P674,'Raw-Restauarants'!$A:$A,'Raw-Restauarants'!B:B)</f>
        <v>Cenaduria El Rincón De Tlaquepaque</v>
      </c>
      <c r="S674" s="10" t="str">
        <f>_xlfn.XLOOKUP($P674,'Raw-Restauarants'!$A:$A,'Raw-Restauarants'!$C:$C)</f>
        <v>San Luis Potosi</v>
      </c>
      <c r="T674" s="10">
        <f>IFERROR(_xlfn.XLOOKUP(P674,'Table for cuisine count'!K:K,'Table for cuisine count'!L:L),"not specified")</f>
        <v>1</v>
      </c>
      <c r="U674" s="10" t="str" cm="1">
        <f t="array" ref="U674:Z674">_xlfn.XLOOKUP($P674,'Raw-Restauarants'!$A:$A,'Raw-Restauarants'!$I:$N)</f>
        <v>None</v>
      </c>
      <c r="V674" s="10" t="str">
        <v>No</v>
      </c>
      <c r="W674" s="10" t="str">
        <v>Medium</v>
      </c>
      <c r="X674" s="10" t="str">
        <v>No</v>
      </c>
      <c r="Y674" s="10" t="str">
        <v>Closed</v>
      </c>
      <c r="Z674" s="10" t="str">
        <v>None</v>
      </c>
      <c r="AA674" s="10">
        <v>1</v>
      </c>
      <c r="AB674" s="10">
        <v>1</v>
      </c>
      <c r="AC674" s="10">
        <v>1</v>
      </c>
      <c r="AD674" s="10" t="str" cm="1">
        <f t="array" ref="AD674">_xlfn.IFNA(_xlfn.IFS(AND(AA674=2,AB674=2,AC674=2),W674),"not_highest_rated")</f>
        <v>not_highest_rated</v>
      </c>
      <c r="AE674" s="64">
        <f t="shared" si="13"/>
        <v>2</v>
      </c>
    </row>
    <row r="675" spans="1:31" x14ac:dyDescent="0.25">
      <c r="A675" s="63" t="s">
        <v>50</v>
      </c>
      <c r="B675" s="10">
        <f>VLOOKUP(A675,'Table for cuisine count'!$E$2:$F$139,2)</f>
        <v>1</v>
      </c>
      <c r="C675" s="10" t="str" cm="1">
        <f t="array" ref="C675:O675">_xlfn.XLOOKUP($A675,'Raw-consumers'!$A:$A,'Raw-consumers'!B:N)</f>
        <v>San Luis Potosi</v>
      </c>
      <c r="D675" s="10" t="str">
        <v>San Luis Potosi</v>
      </c>
      <c r="E675" s="10" t="str">
        <v>Mexico</v>
      </c>
      <c r="F675" s="10">
        <v>22.126760000000001</v>
      </c>
      <c r="G675" s="10">
        <v>-100.905209</v>
      </c>
      <c r="H675" s="10" t="str">
        <v>Yes</v>
      </c>
      <c r="I675" s="10" t="str">
        <v>Social Drinker</v>
      </c>
      <c r="J675" s="10" t="str">
        <v>Public</v>
      </c>
      <c r="K675" s="10" t="str">
        <v>Single</v>
      </c>
      <c r="L675" s="10" t="str">
        <v>Independent</v>
      </c>
      <c r="M675" s="10">
        <v>23</v>
      </c>
      <c r="N675" s="10" t="str">
        <v>Student</v>
      </c>
      <c r="O675" s="10" t="str">
        <v>Medium</v>
      </c>
      <c r="P675" s="10">
        <v>132866</v>
      </c>
      <c r="Q675" s="10" t="str">
        <f>IFERROR(_xlfn.XLOOKUP('Final Table'!$P675,'Raw-restaurant_cuisines'!A:A,'Raw-restaurant_cuisines'!B:B),"not specified")</f>
        <v>Bakery</v>
      </c>
      <c r="R675" s="10" t="str">
        <f>_xlfn.XLOOKUP($P675,'Raw-Restauarants'!$A:$A,'Raw-Restauarants'!B:B)</f>
        <v>Chaires</v>
      </c>
      <c r="S675" s="10" t="str">
        <f>_xlfn.XLOOKUP($P675,'Raw-Restauarants'!$A:$A,'Raw-Restauarants'!$C:$C)</f>
        <v>San Luis Potosi</v>
      </c>
      <c r="T675" s="10">
        <f>IFERROR(_xlfn.XLOOKUP(P675,'Table for cuisine count'!K:K,'Table for cuisine count'!L:L),"not specified")</f>
        <v>2</v>
      </c>
      <c r="U675" s="10" t="str" cm="1">
        <f t="array" ref="U675:Z675">_xlfn.XLOOKUP($P675,'Raw-Restauarants'!$A:$A,'Raw-Restauarants'!$I:$N)</f>
        <v>None</v>
      </c>
      <c r="V675" s="10" t="str">
        <v>No</v>
      </c>
      <c r="W675" s="10" t="str">
        <v>Medium</v>
      </c>
      <c r="X675" s="10" t="str">
        <v>No</v>
      </c>
      <c r="Y675" s="10" t="str">
        <v>Closed</v>
      </c>
      <c r="Z675" s="10" t="str">
        <v>Yes</v>
      </c>
      <c r="AA675" s="10">
        <v>0</v>
      </c>
      <c r="AB675" s="10">
        <v>1</v>
      </c>
      <c r="AC675" s="10">
        <v>1</v>
      </c>
      <c r="AD675" s="10" t="str" cm="1">
        <f t="array" ref="AD675">_xlfn.IFNA(_xlfn.IFS(AND(AA675=2,AB675=2,AC675=2),W675),"not_highest_rated")</f>
        <v>not_highest_rated</v>
      </c>
      <c r="AE675" s="64">
        <f t="shared" si="13"/>
        <v>2</v>
      </c>
    </row>
    <row r="676" spans="1:31" x14ac:dyDescent="0.25">
      <c r="A676" s="63" t="s">
        <v>50</v>
      </c>
      <c r="B676" s="10">
        <f>VLOOKUP(A676,'Table for cuisine count'!$E$2:$F$139,2)</f>
        <v>1</v>
      </c>
      <c r="C676" s="10" t="str" cm="1">
        <f t="array" ref="C676:O676">_xlfn.XLOOKUP($A676,'Raw-consumers'!$A:$A,'Raw-consumers'!B:N)</f>
        <v>San Luis Potosi</v>
      </c>
      <c r="D676" s="10" t="str">
        <v>San Luis Potosi</v>
      </c>
      <c r="E676" s="10" t="str">
        <v>Mexico</v>
      </c>
      <c r="F676" s="10">
        <v>22.126760000000001</v>
      </c>
      <c r="G676" s="10">
        <v>-100.905209</v>
      </c>
      <c r="H676" s="10" t="str">
        <v>Yes</v>
      </c>
      <c r="I676" s="10" t="str">
        <v>Social Drinker</v>
      </c>
      <c r="J676" s="10" t="str">
        <v>Public</v>
      </c>
      <c r="K676" s="10" t="str">
        <v>Single</v>
      </c>
      <c r="L676" s="10" t="str">
        <v>Independent</v>
      </c>
      <c r="M676" s="10">
        <v>23</v>
      </c>
      <c r="N676" s="10" t="str">
        <v>Student</v>
      </c>
      <c r="O676" s="10" t="str">
        <v>Medium</v>
      </c>
      <c r="P676" s="10">
        <v>132870</v>
      </c>
      <c r="Q676" s="10" t="str">
        <f>IFERROR(_xlfn.XLOOKUP('Final Table'!$P676,'Raw-restaurant_cuisines'!A:A,'Raw-restaurant_cuisines'!B:B),"not specified")</f>
        <v>Burgers</v>
      </c>
      <c r="R676" s="10" t="str">
        <f>_xlfn.XLOOKUP($P676,'Raw-Restauarants'!$A:$A,'Raw-Restauarants'!B:B)</f>
        <v>Tortas Y Hamburguesas El Gordo</v>
      </c>
      <c r="S676" s="10" t="str">
        <f>_xlfn.XLOOKUP($P676,'Raw-Restauarants'!$A:$A,'Raw-Restauarants'!$C:$C)</f>
        <v>San Luis Potosi</v>
      </c>
      <c r="T676" s="10">
        <f>IFERROR(_xlfn.XLOOKUP(P676,'Table for cuisine count'!K:K,'Table for cuisine count'!L:L),"not specified")</f>
        <v>1</v>
      </c>
      <c r="U676" s="10" t="str" cm="1">
        <f t="array" ref="U676:Z676">_xlfn.XLOOKUP($P676,'Raw-Restauarants'!$A:$A,'Raw-Restauarants'!$I:$N)</f>
        <v>None</v>
      </c>
      <c r="V676" s="10" t="str">
        <v>No</v>
      </c>
      <c r="W676" s="10" t="str">
        <v>Low</v>
      </c>
      <c r="X676" s="10" t="str">
        <v>No</v>
      </c>
      <c r="Y676" s="10" t="str">
        <v>Closed</v>
      </c>
      <c r="Z676" s="10" t="str">
        <v>None</v>
      </c>
      <c r="AA676" s="10">
        <v>0</v>
      </c>
      <c r="AB676" s="10">
        <v>0</v>
      </c>
      <c r="AC676" s="10">
        <v>1</v>
      </c>
      <c r="AD676" s="10" t="str" cm="1">
        <f t="array" ref="AD676">_xlfn.IFNA(_xlfn.IFS(AND(AA676=2,AB676=2,AC676=2),W676),"not_highest_rated")</f>
        <v>not_highest_rated</v>
      </c>
      <c r="AE676" s="64">
        <f t="shared" si="13"/>
        <v>2</v>
      </c>
    </row>
    <row r="677" spans="1:31" x14ac:dyDescent="0.25">
      <c r="A677" s="63" t="s">
        <v>50</v>
      </c>
      <c r="B677" s="10">
        <f>VLOOKUP(A677,'Table for cuisine count'!$E$2:$F$139,2)</f>
        <v>1</v>
      </c>
      <c r="C677" s="10" t="str" cm="1">
        <f t="array" ref="C677:O677">_xlfn.XLOOKUP($A677,'Raw-consumers'!$A:$A,'Raw-consumers'!B:N)</f>
        <v>San Luis Potosi</v>
      </c>
      <c r="D677" s="10" t="str">
        <v>San Luis Potosi</v>
      </c>
      <c r="E677" s="10" t="str">
        <v>Mexico</v>
      </c>
      <c r="F677" s="10">
        <v>22.126760000000001</v>
      </c>
      <c r="G677" s="10">
        <v>-100.905209</v>
      </c>
      <c r="H677" s="10" t="str">
        <v>Yes</v>
      </c>
      <c r="I677" s="10" t="str">
        <v>Social Drinker</v>
      </c>
      <c r="J677" s="10" t="str">
        <v>Public</v>
      </c>
      <c r="K677" s="10" t="str">
        <v>Single</v>
      </c>
      <c r="L677" s="10" t="str">
        <v>Independent</v>
      </c>
      <c r="M677" s="10">
        <v>23</v>
      </c>
      <c r="N677" s="10" t="str">
        <v>Student</v>
      </c>
      <c r="O677" s="10" t="str">
        <v>Medium</v>
      </c>
      <c r="P677" s="10">
        <v>135054</v>
      </c>
      <c r="Q677" s="10" t="str">
        <f>IFERROR(_xlfn.XLOOKUP('Final Table'!$P677,'Raw-restaurant_cuisines'!A:A,'Raw-restaurant_cuisines'!B:B),"not specified")</f>
        <v>Seafood</v>
      </c>
      <c r="R677" s="10" t="str">
        <f>_xlfn.XLOOKUP($P677,'Raw-Restauarants'!$A:$A,'Raw-Restauarants'!B:B)</f>
        <v>Restaurante Y Pescaderia Tampico</v>
      </c>
      <c r="S677" s="10" t="str">
        <f>_xlfn.XLOOKUP($P677,'Raw-Restauarants'!$A:$A,'Raw-Restauarants'!$C:$C)</f>
        <v>San Luis Potosi</v>
      </c>
      <c r="T677" s="10">
        <f>IFERROR(_xlfn.XLOOKUP(P677,'Table for cuisine count'!K:K,'Table for cuisine count'!L:L),"not specified")</f>
        <v>1</v>
      </c>
      <c r="U677" s="10" t="str" cm="1">
        <f t="array" ref="U677:Z677">_xlfn.XLOOKUP($P677,'Raw-Restauarants'!$A:$A,'Raw-Restauarants'!$I:$N)</f>
        <v>None</v>
      </c>
      <c r="V677" s="10" t="str">
        <v>No</v>
      </c>
      <c r="W677" s="10" t="str">
        <v>High</v>
      </c>
      <c r="X677" s="10" t="str">
        <v>No</v>
      </c>
      <c r="Y677" s="10" t="str">
        <v>Closed</v>
      </c>
      <c r="Z677" s="10" t="str">
        <v>Yes</v>
      </c>
      <c r="AA677" s="10">
        <v>1</v>
      </c>
      <c r="AB677" s="10">
        <v>1</v>
      </c>
      <c r="AC677" s="10">
        <v>1</v>
      </c>
      <c r="AD677" s="10" t="str" cm="1">
        <f t="array" ref="AD677">_xlfn.IFNA(_xlfn.IFS(AND(AA677=2,AB677=2,AC677=2),W677),"not_highest_rated")</f>
        <v>not_highest_rated</v>
      </c>
      <c r="AE677" s="64">
        <f t="shared" si="13"/>
        <v>2</v>
      </c>
    </row>
    <row r="678" spans="1:31" x14ac:dyDescent="0.25">
      <c r="A678" s="63" t="s">
        <v>50</v>
      </c>
      <c r="B678" s="10">
        <f>VLOOKUP(A678,'Table for cuisine count'!$E$2:$F$139,2)</f>
        <v>1</v>
      </c>
      <c r="C678" s="10" t="str" cm="1">
        <f t="array" ref="C678:O678">_xlfn.XLOOKUP($A678,'Raw-consumers'!$A:$A,'Raw-consumers'!B:N)</f>
        <v>San Luis Potosi</v>
      </c>
      <c r="D678" s="10" t="str">
        <v>San Luis Potosi</v>
      </c>
      <c r="E678" s="10" t="str">
        <v>Mexico</v>
      </c>
      <c r="F678" s="10">
        <v>22.126760000000001</v>
      </c>
      <c r="G678" s="10">
        <v>-100.905209</v>
      </c>
      <c r="H678" s="10" t="str">
        <v>Yes</v>
      </c>
      <c r="I678" s="10" t="str">
        <v>Social Drinker</v>
      </c>
      <c r="J678" s="10" t="str">
        <v>Public</v>
      </c>
      <c r="K678" s="10" t="str">
        <v>Single</v>
      </c>
      <c r="L678" s="10" t="str">
        <v>Independent</v>
      </c>
      <c r="M678" s="10">
        <v>23</v>
      </c>
      <c r="N678" s="10" t="str">
        <v>Student</v>
      </c>
      <c r="O678" s="10" t="str">
        <v>Medium</v>
      </c>
      <c r="P678" s="10">
        <v>132869</v>
      </c>
      <c r="Q678" s="10" t="str">
        <f>IFERROR(_xlfn.XLOOKUP('Final Table'!$P678,'Raw-restaurant_cuisines'!A:A,'Raw-restaurant_cuisines'!B:B),"not specified")</f>
        <v>Pizzeria</v>
      </c>
      <c r="R678" s="10" t="str">
        <f>_xlfn.XLOOKUP($P678,'Raw-Restauarants'!$A:$A,'Raw-Restauarants'!B:B)</f>
        <v>Dominos Pizza</v>
      </c>
      <c r="S678" s="10" t="str">
        <f>_xlfn.XLOOKUP($P678,'Raw-Restauarants'!$A:$A,'Raw-Restauarants'!$C:$C)</f>
        <v>San Luis Potosi</v>
      </c>
      <c r="T678" s="10">
        <f>IFERROR(_xlfn.XLOOKUP(P678,'Table for cuisine count'!K:K,'Table for cuisine count'!L:L),"not specified")</f>
        <v>1</v>
      </c>
      <c r="U678" s="10" t="str" cm="1">
        <f t="array" ref="U678:Z678">_xlfn.XLOOKUP($P678,'Raw-Restauarants'!$A:$A,'Raw-Restauarants'!$I:$N)</f>
        <v>None</v>
      </c>
      <c r="V678" s="10" t="str">
        <v>No</v>
      </c>
      <c r="W678" s="10" t="str">
        <v>Medium</v>
      </c>
      <c r="X678" s="10" t="str">
        <v>No</v>
      </c>
      <c r="Y678" s="10" t="str">
        <v>Closed</v>
      </c>
      <c r="Z678" s="10" t="str">
        <v>Yes</v>
      </c>
      <c r="AA678" s="10">
        <v>2</v>
      </c>
      <c r="AB678" s="10">
        <v>2</v>
      </c>
      <c r="AC678" s="10">
        <v>2</v>
      </c>
      <c r="AD678" s="10" t="str" cm="1">
        <f t="array" ref="AD678">_xlfn.IFNA(_xlfn.IFS(AND(AA678=2,AB678=2,AC678=2),W678),"not_highest_rated")</f>
        <v>Medium</v>
      </c>
      <c r="AE678" s="64">
        <f t="shared" si="13"/>
        <v>2</v>
      </c>
    </row>
    <row r="679" spans="1:31" x14ac:dyDescent="0.25">
      <c r="A679" s="63" t="s">
        <v>50</v>
      </c>
      <c r="B679" s="10">
        <f>VLOOKUP(A679,'Table for cuisine count'!$E$2:$F$139,2)</f>
        <v>1</v>
      </c>
      <c r="C679" s="10" t="str" cm="1">
        <f t="array" ref="C679:O679">_xlfn.XLOOKUP($A679,'Raw-consumers'!$A:$A,'Raw-consumers'!B:N)</f>
        <v>San Luis Potosi</v>
      </c>
      <c r="D679" s="10" t="str">
        <v>San Luis Potosi</v>
      </c>
      <c r="E679" s="10" t="str">
        <v>Mexico</v>
      </c>
      <c r="F679" s="10">
        <v>22.126760000000001</v>
      </c>
      <c r="G679" s="10">
        <v>-100.905209</v>
      </c>
      <c r="H679" s="10" t="str">
        <v>Yes</v>
      </c>
      <c r="I679" s="10" t="str">
        <v>Social Drinker</v>
      </c>
      <c r="J679" s="10" t="str">
        <v>Public</v>
      </c>
      <c r="K679" s="10" t="str">
        <v>Single</v>
      </c>
      <c r="L679" s="10" t="str">
        <v>Independent</v>
      </c>
      <c r="M679" s="10">
        <v>23</v>
      </c>
      <c r="N679" s="10" t="str">
        <v>Student</v>
      </c>
      <c r="O679" s="10" t="str">
        <v>Medium</v>
      </c>
      <c r="P679" s="10">
        <v>132851</v>
      </c>
      <c r="Q679" s="10" t="str">
        <f>IFERROR(_xlfn.XLOOKUP('Final Table'!$P679,'Raw-restaurant_cuisines'!A:A,'Raw-restaurant_cuisines'!B:B),"not specified")</f>
        <v>American</v>
      </c>
      <c r="R679" s="10" t="str">
        <f>_xlfn.XLOOKUP($P679,'Raw-Restauarants'!$A:$A,'Raw-Restauarants'!B:B)</f>
        <v>KFC</v>
      </c>
      <c r="S679" s="10" t="str">
        <f>_xlfn.XLOOKUP($P679,'Raw-Restauarants'!$A:$A,'Raw-Restauarants'!$C:$C)</f>
        <v>San Luis Potosi</v>
      </c>
      <c r="T679" s="10">
        <f>IFERROR(_xlfn.XLOOKUP(P679,'Table for cuisine count'!K:K,'Table for cuisine count'!L:L),"not specified")</f>
        <v>2</v>
      </c>
      <c r="U679" s="10" t="str" cm="1">
        <f t="array" ref="U679:Z679">_xlfn.XLOOKUP($P679,'Raw-Restauarants'!$A:$A,'Raw-Restauarants'!$I:$N)</f>
        <v>None</v>
      </c>
      <c r="V679" s="10" t="str">
        <v>No</v>
      </c>
      <c r="W679" s="10" t="str">
        <v>Low</v>
      </c>
      <c r="X679" s="10" t="str">
        <v>No</v>
      </c>
      <c r="Y679" s="10" t="str">
        <v>Closed</v>
      </c>
      <c r="Z679" s="10" t="str">
        <v>Yes</v>
      </c>
      <c r="AA679" s="10">
        <v>1</v>
      </c>
      <c r="AB679" s="10">
        <v>1</v>
      </c>
      <c r="AC679" s="10">
        <v>1</v>
      </c>
      <c r="AD679" s="10" t="str" cm="1">
        <f t="array" ref="AD679">_xlfn.IFNA(_xlfn.IFS(AND(AA679=2,AB679=2,AC679=2),W679),"not_highest_rated")</f>
        <v>not_highest_rated</v>
      </c>
      <c r="AE679" s="64">
        <f t="shared" si="13"/>
        <v>2</v>
      </c>
    </row>
    <row r="680" spans="1:31" x14ac:dyDescent="0.25">
      <c r="A680" s="63" t="s">
        <v>50</v>
      </c>
      <c r="B680" s="10">
        <f>VLOOKUP(A680,'Table for cuisine count'!$E$2:$F$139,2)</f>
        <v>1</v>
      </c>
      <c r="C680" s="10" t="str" cm="1">
        <f t="array" ref="C680:O680">_xlfn.XLOOKUP($A680,'Raw-consumers'!$A:$A,'Raw-consumers'!B:N)</f>
        <v>San Luis Potosi</v>
      </c>
      <c r="D680" s="10" t="str">
        <v>San Luis Potosi</v>
      </c>
      <c r="E680" s="10" t="str">
        <v>Mexico</v>
      </c>
      <c r="F680" s="10">
        <v>22.126760000000001</v>
      </c>
      <c r="G680" s="10">
        <v>-100.905209</v>
      </c>
      <c r="H680" s="10" t="str">
        <v>Yes</v>
      </c>
      <c r="I680" s="10" t="str">
        <v>Social Drinker</v>
      </c>
      <c r="J680" s="10" t="str">
        <v>Public</v>
      </c>
      <c r="K680" s="10" t="str">
        <v>Single</v>
      </c>
      <c r="L680" s="10" t="str">
        <v>Independent</v>
      </c>
      <c r="M680" s="10">
        <v>23</v>
      </c>
      <c r="N680" s="10" t="str">
        <v>Student</v>
      </c>
      <c r="O680" s="10" t="str">
        <v>Medium</v>
      </c>
      <c r="P680" s="10">
        <v>132877</v>
      </c>
      <c r="Q680" s="10" t="str">
        <f>IFERROR(_xlfn.XLOOKUP('Final Table'!$P680,'Raw-restaurant_cuisines'!A:A,'Raw-restaurant_cuisines'!B:B),"not specified")</f>
        <v>not specified</v>
      </c>
      <c r="R680" s="10" t="str">
        <f>_xlfn.XLOOKUP($P680,'Raw-Restauarants'!$A:$A,'Raw-Restauarants'!B:B)</f>
        <v>Sirloin Stockade</v>
      </c>
      <c r="S680" s="10" t="str">
        <f>_xlfn.XLOOKUP($P680,'Raw-Restauarants'!$A:$A,'Raw-Restauarants'!$C:$C)</f>
        <v>San Luis Potosi</v>
      </c>
      <c r="T680" s="10" t="str">
        <f>IFERROR(_xlfn.XLOOKUP(P680,'Table for cuisine count'!K:K,'Table for cuisine count'!L:L),"not specified")</f>
        <v>not specified</v>
      </c>
      <c r="U680" s="10" t="str" cm="1">
        <f t="array" ref="U680:Z680">_xlfn.XLOOKUP($P680,'Raw-Restauarants'!$A:$A,'Raw-Restauarants'!$I:$N)</f>
        <v>None</v>
      </c>
      <c r="V680" s="10" t="str">
        <v>No</v>
      </c>
      <c r="W680" s="10" t="str">
        <v>Low</v>
      </c>
      <c r="X680" s="10" t="str">
        <v>No</v>
      </c>
      <c r="Y680" s="10" t="str">
        <v>Closed</v>
      </c>
      <c r="Z680" s="10" t="str">
        <v>None</v>
      </c>
      <c r="AA680" s="10">
        <v>1</v>
      </c>
      <c r="AB680" s="10">
        <v>1</v>
      </c>
      <c r="AC680" s="10">
        <v>2</v>
      </c>
      <c r="AD680" s="10" t="str" cm="1">
        <f t="array" ref="AD680">_xlfn.IFNA(_xlfn.IFS(AND(AA680=2,AB680=2,AC680=2),W680),"not_highest_rated")</f>
        <v>not_highest_rated</v>
      </c>
      <c r="AE680" s="64">
        <f t="shared" si="13"/>
        <v>2</v>
      </c>
    </row>
    <row r="681" spans="1:31" x14ac:dyDescent="0.25">
      <c r="A681" s="63" t="s">
        <v>167</v>
      </c>
      <c r="B681" s="10">
        <f>VLOOKUP(A681,'Table for cuisine count'!$E$2:$F$139,2)</f>
        <v>4</v>
      </c>
      <c r="C681" s="10" t="str" cm="1">
        <f t="array" ref="C681:O681">_xlfn.XLOOKUP($A681,'Raw-consumers'!$A:$A,'Raw-consumers'!B:N)</f>
        <v>San Luis Potosi</v>
      </c>
      <c r="D681" s="10" t="str">
        <v>San Luis Potosi</v>
      </c>
      <c r="E681" s="10" t="str">
        <v>Mexico</v>
      </c>
      <c r="F681" s="10">
        <v>22.187235999999999</v>
      </c>
      <c r="G681" s="10">
        <v>-100.994213</v>
      </c>
      <c r="H681" s="10" t="str">
        <v>No</v>
      </c>
      <c r="I681" s="10" t="str">
        <v>Casual Drinker</v>
      </c>
      <c r="J681" s="10" t="str">
        <v>Public</v>
      </c>
      <c r="K681" s="10" t="str">
        <v>Single</v>
      </c>
      <c r="L681" s="10" t="str">
        <v>Independent</v>
      </c>
      <c r="M681" s="10">
        <v>26</v>
      </c>
      <c r="N681" s="10" t="str">
        <v>Student</v>
      </c>
      <c r="O681" s="10" t="str">
        <v>Low</v>
      </c>
      <c r="P681" s="10">
        <v>132872</v>
      </c>
      <c r="Q681" s="10" t="str">
        <f>IFERROR(_xlfn.XLOOKUP('Final Table'!$P681,'Raw-restaurant_cuisines'!A:A,'Raw-restaurant_cuisines'!B:B),"not specified")</f>
        <v>American</v>
      </c>
      <c r="R681" s="10" t="str">
        <f>_xlfn.XLOOKUP($P681,'Raw-Restauarants'!$A:$A,'Raw-Restauarants'!B:B)</f>
        <v>Pizzeria Julios</v>
      </c>
      <c r="S681" s="10" t="str">
        <f>_xlfn.XLOOKUP($P681,'Raw-Restauarants'!$A:$A,'Raw-Restauarants'!$C:$C)</f>
        <v>San Luis Potosi</v>
      </c>
      <c r="T681" s="10">
        <f>IFERROR(_xlfn.XLOOKUP(P681,'Table for cuisine count'!K:K,'Table for cuisine count'!L:L),"not specified")</f>
        <v>1</v>
      </c>
      <c r="U681" s="10" t="str" cm="1">
        <f t="array" ref="U681:Z681">_xlfn.XLOOKUP($P681,'Raw-Restauarants'!$A:$A,'Raw-Restauarants'!$I:$N)</f>
        <v>None</v>
      </c>
      <c r="V681" s="10" t="str">
        <v>No</v>
      </c>
      <c r="W681" s="10" t="str">
        <v>Medium</v>
      </c>
      <c r="X681" s="10" t="str">
        <v>No</v>
      </c>
      <c r="Y681" s="10" t="str">
        <v>Closed</v>
      </c>
      <c r="Z681" s="10" t="str">
        <v>Public</v>
      </c>
      <c r="AA681" s="10">
        <v>0</v>
      </c>
      <c r="AB681" s="10">
        <v>0</v>
      </c>
      <c r="AC681" s="10">
        <v>0</v>
      </c>
      <c r="AD681" s="10" t="str" cm="1">
        <f t="array" ref="AD681">_xlfn.IFNA(_xlfn.IFS(AND(AA681=2,AB681=2,AC681=2),W681),"not_highest_rated")</f>
        <v>not_highest_rated</v>
      </c>
      <c r="AE681" s="64">
        <f t="shared" si="13"/>
        <v>1</v>
      </c>
    </row>
    <row r="682" spans="1:31" x14ac:dyDescent="0.25">
      <c r="A682" s="63" t="s">
        <v>101</v>
      </c>
      <c r="B682" s="10">
        <f>VLOOKUP(A682,'Table for cuisine count'!$E$2:$F$139,2)</f>
        <v>1</v>
      </c>
      <c r="C682" s="10" t="str" cm="1">
        <f t="array" ref="C682:O682">_xlfn.XLOOKUP($A682,'Raw-consumers'!$A:$A,'Raw-consumers'!B:N)</f>
        <v>San Luis Potosi</v>
      </c>
      <c r="D682" s="10" t="str">
        <v>San Luis Potosi</v>
      </c>
      <c r="E682" s="10" t="str">
        <v>Mexico</v>
      </c>
      <c r="F682" s="10">
        <v>22.195826</v>
      </c>
      <c r="G682" s="10">
        <v>-101.006317</v>
      </c>
      <c r="H682" s="10" t="str">
        <v>No</v>
      </c>
      <c r="I682" s="10" t="str">
        <v>Casual Drinker</v>
      </c>
      <c r="J682" s="10" t="str">
        <v>Car</v>
      </c>
      <c r="K682" s="10" t="str">
        <v>Single</v>
      </c>
      <c r="L682" s="10" t="str">
        <v>Independent</v>
      </c>
      <c r="M682" s="10">
        <v>27</v>
      </c>
      <c r="N682" s="10" t="str">
        <v>Student</v>
      </c>
      <c r="O682" s="10" t="str">
        <v>Medium</v>
      </c>
      <c r="P682" s="10">
        <v>132872</v>
      </c>
      <c r="Q682" s="10" t="str">
        <f>IFERROR(_xlfn.XLOOKUP('Final Table'!$P682,'Raw-restaurant_cuisines'!A:A,'Raw-restaurant_cuisines'!B:B),"not specified")</f>
        <v>American</v>
      </c>
      <c r="R682" s="10" t="str">
        <f>_xlfn.XLOOKUP($P682,'Raw-Restauarants'!$A:$A,'Raw-Restauarants'!B:B)</f>
        <v>Pizzeria Julios</v>
      </c>
      <c r="S682" s="10" t="str">
        <f>_xlfn.XLOOKUP($P682,'Raw-Restauarants'!$A:$A,'Raw-Restauarants'!$C:$C)</f>
        <v>San Luis Potosi</v>
      </c>
      <c r="T682" s="10">
        <f>IFERROR(_xlfn.XLOOKUP(P682,'Table for cuisine count'!K:K,'Table for cuisine count'!L:L),"not specified")</f>
        <v>1</v>
      </c>
      <c r="U682" s="10" t="str" cm="1">
        <f t="array" ref="U682:Z682">_xlfn.XLOOKUP($P682,'Raw-Restauarants'!$A:$A,'Raw-Restauarants'!$I:$N)</f>
        <v>None</v>
      </c>
      <c r="V682" s="10" t="str">
        <v>No</v>
      </c>
      <c r="W682" s="10" t="str">
        <v>Medium</v>
      </c>
      <c r="X682" s="10" t="str">
        <v>No</v>
      </c>
      <c r="Y682" s="10" t="str">
        <v>Closed</v>
      </c>
      <c r="Z682" s="10" t="str">
        <v>Public</v>
      </c>
      <c r="AA682" s="10">
        <v>0</v>
      </c>
      <c r="AB682" s="10">
        <v>0</v>
      </c>
      <c r="AC682" s="10">
        <v>0</v>
      </c>
      <c r="AD682" s="10" t="str" cm="1">
        <f t="array" ref="AD682">_xlfn.IFNA(_xlfn.IFS(AND(AA682=2,AB682=2,AC682=2),W682),"not_highest_rated")</f>
        <v>not_highest_rated</v>
      </c>
      <c r="AE682" s="64">
        <f t="shared" si="13"/>
        <v>2</v>
      </c>
    </row>
    <row r="683" spans="1:31" x14ac:dyDescent="0.25">
      <c r="A683" s="63" t="s">
        <v>140</v>
      </c>
      <c r="B683" s="10">
        <f>VLOOKUP(A683,'Table for cuisine count'!$E$2:$F$139,2)</f>
        <v>15</v>
      </c>
      <c r="C683" s="10" t="str" cm="1">
        <f t="array" ref="C683:O683">_xlfn.XLOOKUP($A683,'Raw-consumers'!$A:$A,'Raw-consumers'!B:N)</f>
        <v>San Luis Potosi</v>
      </c>
      <c r="D683" s="10" t="str">
        <v>San Luis Potosi</v>
      </c>
      <c r="E683" s="10" t="str">
        <v>Mexico</v>
      </c>
      <c r="F683" s="10">
        <v>22.150891000000001</v>
      </c>
      <c r="G683" s="10">
        <v>-100.974891</v>
      </c>
      <c r="H683" s="10" t="str">
        <v>No</v>
      </c>
      <c r="I683" s="10" t="str">
        <v>Casual Drinker</v>
      </c>
      <c r="J683" s="10" t="str">
        <v>Car</v>
      </c>
      <c r="K683" s="10" t="str">
        <v>Single</v>
      </c>
      <c r="L683" s="10" t="str">
        <v>Independent</v>
      </c>
      <c r="M683" s="10">
        <v>24</v>
      </c>
      <c r="N683" s="10" t="str">
        <v>Student</v>
      </c>
      <c r="O683" s="10" t="str">
        <v>Low</v>
      </c>
      <c r="P683" s="10">
        <v>135039</v>
      </c>
      <c r="Q683" s="10" t="str">
        <f>IFERROR(_xlfn.XLOOKUP('Final Table'!$P683,'Raw-restaurant_cuisines'!A:A,'Raw-restaurant_cuisines'!B:B),"not specified")</f>
        <v>Seafood</v>
      </c>
      <c r="R683" s="10" t="str">
        <f>_xlfn.XLOOKUP($P683,'Raw-Restauarants'!$A:$A,'Raw-Restauarants'!B:B)</f>
        <v>Restaurant De Mariscos De Picon</v>
      </c>
      <c r="S683" s="10" t="str">
        <f>_xlfn.XLOOKUP($P683,'Raw-Restauarants'!$A:$A,'Raw-Restauarants'!$C:$C)</f>
        <v>San Luis Potosi</v>
      </c>
      <c r="T683" s="10">
        <f>IFERROR(_xlfn.XLOOKUP(P683,'Table for cuisine count'!K:K,'Table for cuisine count'!L:L),"not specified")</f>
        <v>1</v>
      </c>
      <c r="U683" s="10" t="str" cm="1">
        <f t="array" ref="U683:Z683">_xlfn.XLOOKUP($P683,'Raw-Restauarants'!$A:$A,'Raw-Restauarants'!$I:$N)</f>
        <v>None</v>
      </c>
      <c r="V683" s="10" t="str">
        <v>Smoking Section</v>
      </c>
      <c r="W683" s="10" t="str">
        <v>Low</v>
      </c>
      <c r="X683" s="10" t="str">
        <v>No</v>
      </c>
      <c r="Y683" s="10" t="str">
        <v>Closed</v>
      </c>
      <c r="Z683" s="10" t="str">
        <v>Yes</v>
      </c>
      <c r="AA683" s="10">
        <v>1</v>
      </c>
      <c r="AB683" s="10">
        <v>1</v>
      </c>
      <c r="AC683" s="10">
        <v>1</v>
      </c>
      <c r="AD683" s="10" t="str" cm="1">
        <f t="array" ref="AD683">_xlfn.IFNA(_xlfn.IFS(AND(AA683=2,AB683=2,AC683=2),W683),"not_highest_rated")</f>
        <v>not_highest_rated</v>
      </c>
      <c r="AE683" s="64">
        <f t="shared" si="13"/>
        <v>1</v>
      </c>
    </row>
    <row r="684" spans="1:31" x14ac:dyDescent="0.25">
      <c r="A684" s="63" t="s">
        <v>140</v>
      </c>
      <c r="B684" s="10">
        <f>VLOOKUP(A684,'Table for cuisine count'!$E$2:$F$139,2)</f>
        <v>15</v>
      </c>
      <c r="C684" s="10" t="str" cm="1">
        <f t="array" ref="C684:O684">_xlfn.XLOOKUP($A684,'Raw-consumers'!$A:$A,'Raw-consumers'!B:N)</f>
        <v>San Luis Potosi</v>
      </c>
      <c r="D684" s="10" t="str">
        <v>San Luis Potosi</v>
      </c>
      <c r="E684" s="10" t="str">
        <v>Mexico</v>
      </c>
      <c r="F684" s="10">
        <v>22.150891000000001</v>
      </c>
      <c r="G684" s="10">
        <v>-100.974891</v>
      </c>
      <c r="H684" s="10" t="str">
        <v>No</v>
      </c>
      <c r="I684" s="10" t="str">
        <v>Casual Drinker</v>
      </c>
      <c r="J684" s="10" t="str">
        <v>Car</v>
      </c>
      <c r="K684" s="10" t="str">
        <v>Single</v>
      </c>
      <c r="L684" s="10" t="str">
        <v>Independent</v>
      </c>
      <c r="M684" s="10">
        <v>24</v>
      </c>
      <c r="N684" s="10" t="str">
        <v>Student</v>
      </c>
      <c r="O684" s="10" t="str">
        <v>Low</v>
      </c>
      <c r="P684" s="10">
        <v>135027</v>
      </c>
      <c r="Q684" s="10" t="str">
        <f>IFERROR(_xlfn.XLOOKUP('Final Table'!$P684,'Raw-restaurant_cuisines'!A:A,'Raw-restaurant_cuisines'!B:B),"not specified")</f>
        <v>Mexican</v>
      </c>
      <c r="R684" s="10" t="str">
        <f>_xlfn.XLOOKUP($P684,'Raw-Restauarants'!$A:$A,'Raw-Restauarants'!B:B)</f>
        <v>Restaurant Orizatlan</v>
      </c>
      <c r="S684" s="10" t="str">
        <f>_xlfn.XLOOKUP($P684,'Raw-Restauarants'!$A:$A,'Raw-Restauarants'!$C:$C)</f>
        <v>San Luis Potosi</v>
      </c>
      <c r="T684" s="10">
        <f>IFERROR(_xlfn.XLOOKUP(P684,'Table for cuisine count'!K:K,'Table for cuisine count'!L:L),"not specified")</f>
        <v>1</v>
      </c>
      <c r="U684" s="10" t="str" cm="1">
        <f t="array" ref="U684:Z684">_xlfn.XLOOKUP($P684,'Raw-Restauarants'!$A:$A,'Raw-Restauarants'!$I:$N)</f>
        <v>Wine &amp; Beer</v>
      </c>
      <c r="V684" s="10" t="str">
        <v>No</v>
      </c>
      <c r="W684" s="10" t="str">
        <v>Medium</v>
      </c>
      <c r="X684" s="10" t="str">
        <v>No</v>
      </c>
      <c r="Y684" s="10" t="str">
        <v>Closed</v>
      </c>
      <c r="Z684" s="10" t="str">
        <v>None</v>
      </c>
      <c r="AA684" s="10">
        <v>2</v>
      </c>
      <c r="AB684" s="10">
        <v>1</v>
      </c>
      <c r="AC684" s="10">
        <v>1</v>
      </c>
      <c r="AD684" s="10" t="str" cm="1">
        <f t="array" ref="AD684">_xlfn.IFNA(_xlfn.IFS(AND(AA684=2,AB684=2,AC684=2),W684),"not_highest_rated")</f>
        <v>not_highest_rated</v>
      </c>
      <c r="AE684" s="64">
        <f t="shared" si="13"/>
        <v>1</v>
      </c>
    </row>
    <row r="685" spans="1:31" x14ac:dyDescent="0.25">
      <c r="A685" s="63" t="s">
        <v>140</v>
      </c>
      <c r="B685" s="10">
        <f>VLOOKUP(A685,'Table for cuisine count'!$E$2:$F$139,2)</f>
        <v>15</v>
      </c>
      <c r="C685" s="10" t="str" cm="1">
        <f t="array" ref="C685:O685">_xlfn.XLOOKUP($A685,'Raw-consumers'!$A:$A,'Raw-consumers'!B:N)</f>
        <v>San Luis Potosi</v>
      </c>
      <c r="D685" s="10" t="str">
        <v>San Luis Potosi</v>
      </c>
      <c r="E685" s="10" t="str">
        <v>Mexico</v>
      </c>
      <c r="F685" s="10">
        <v>22.150891000000001</v>
      </c>
      <c r="G685" s="10">
        <v>-100.974891</v>
      </c>
      <c r="H685" s="10" t="str">
        <v>No</v>
      </c>
      <c r="I685" s="10" t="str">
        <v>Casual Drinker</v>
      </c>
      <c r="J685" s="10" t="str">
        <v>Car</v>
      </c>
      <c r="K685" s="10" t="str">
        <v>Single</v>
      </c>
      <c r="L685" s="10" t="str">
        <v>Independent</v>
      </c>
      <c r="M685" s="10">
        <v>24</v>
      </c>
      <c r="N685" s="10" t="str">
        <v>Student</v>
      </c>
      <c r="O685" s="10" t="str">
        <v>Low</v>
      </c>
      <c r="P685" s="10">
        <v>135073</v>
      </c>
      <c r="Q685" s="10" t="str">
        <f>IFERROR(_xlfn.XLOOKUP('Final Table'!$P685,'Raw-restaurant_cuisines'!A:A,'Raw-restaurant_cuisines'!B:B),"not specified")</f>
        <v>Bar</v>
      </c>
      <c r="R685" s="10" t="str">
        <f>_xlfn.XLOOKUP($P685,'Raw-Restauarants'!$A:$A,'Raw-Restauarants'!B:B)</f>
        <v>Restaurante Bar El Gallinero</v>
      </c>
      <c r="S685" s="10" t="str">
        <f>_xlfn.XLOOKUP($P685,'Raw-Restauarants'!$A:$A,'Raw-Restauarants'!$C:$C)</f>
        <v>San Luis Potosi</v>
      </c>
      <c r="T685" s="10">
        <f>IFERROR(_xlfn.XLOOKUP(P685,'Table for cuisine count'!K:K,'Table for cuisine count'!L:L),"not specified")</f>
        <v>2</v>
      </c>
      <c r="U685" s="10" t="str" cm="1">
        <f t="array" ref="U685:Z685">_xlfn.XLOOKUP($P685,'Raw-Restauarants'!$A:$A,'Raw-Restauarants'!$I:$N)</f>
        <v>Wine &amp; Beer</v>
      </c>
      <c r="V685" s="10" t="str">
        <v>Smoking Section</v>
      </c>
      <c r="W685" s="10" t="str">
        <v>High</v>
      </c>
      <c r="X685" s="10" t="str">
        <v>No</v>
      </c>
      <c r="Y685" s="10" t="str">
        <v>Closed</v>
      </c>
      <c r="Z685" s="10" t="str">
        <v>Yes</v>
      </c>
      <c r="AA685" s="10">
        <v>1</v>
      </c>
      <c r="AB685" s="10">
        <v>1</v>
      </c>
      <c r="AC685" s="10">
        <v>1</v>
      </c>
      <c r="AD685" s="10" t="str" cm="1">
        <f t="array" ref="AD685">_xlfn.IFNA(_xlfn.IFS(AND(AA685=2,AB685=2,AC685=2),W685),"not_highest_rated")</f>
        <v>not_highest_rated</v>
      </c>
      <c r="AE685" s="64">
        <f t="shared" si="13"/>
        <v>1</v>
      </c>
    </row>
    <row r="686" spans="1:31" x14ac:dyDescent="0.25">
      <c r="A686" s="63" t="s">
        <v>140</v>
      </c>
      <c r="B686" s="10">
        <f>VLOOKUP(A686,'Table for cuisine count'!$E$2:$F$139,2)</f>
        <v>15</v>
      </c>
      <c r="C686" s="10" t="str" cm="1">
        <f t="array" ref="C686:O686">_xlfn.XLOOKUP($A686,'Raw-consumers'!$A:$A,'Raw-consumers'!B:N)</f>
        <v>San Luis Potosi</v>
      </c>
      <c r="D686" s="10" t="str">
        <v>San Luis Potosi</v>
      </c>
      <c r="E686" s="10" t="str">
        <v>Mexico</v>
      </c>
      <c r="F686" s="10">
        <v>22.150891000000001</v>
      </c>
      <c r="G686" s="10">
        <v>-100.974891</v>
      </c>
      <c r="H686" s="10" t="str">
        <v>No</v>
      </c>
      <c r="I686" s="10" t="str">
        <v>Casual Drinker</v>
      </c>
      <c r="J686" s="10" t="str">
        <v>Car</v>
      </c>
      <c r="K686" s="10" t="str">
        <v>Single</v>
      </c>
      <c r="L686" s="10" t="str">
        <v>Independent</v>
      </c>
      <c r="M686" s="10">
        <v>24</v>
      </c>
      <c r="N686" s="10" t="str">
        <v>Student</v>
      </c>
      <c r="O686" s="10" t="str">
        <v>Low</v>
      </c>
      <c r="P686" s="10">
        <v>135106</v>
      </c>
      <c r="Q686" s="10" t="str">
        <f>IFERROR(_xlfn.XLOOKUP('Final Table'!$P686,'Raw-restaurant_cuisines'!A:A,'Raw-restaurant_cuisines'!B:B),"not specified")</f>
        <v>Mexican</v>
      </c>
      <c r="R686" s="10" t="str">
        <f>_xlfn.XLOOKUP($P686,'Raw-Restauarants'!$A:$A,'Raw-Restauarants'!B:B)</f>
        <v>El Rincón De San Francisco</v>
      </c>
      <c r="S686" s="10" t="str">
        <f>_xlfn.XLOOKUP($P686,'Raw-Restauarants'!$A:$A,'Raw-Restauarants'!$C:$C)</f>
        <v>San Luis Potosi</v>
      </c>
      <c r="T686" s="10">
        <f>IFERROR(_xlfn.XLOOKUP(P686,'Table for cuisine count'!K:K,'Table for cuisine count'!L:L),"not specified")</f>
        <v>1</v>
      </c>
      <c r="U686" s="10" t="str" cm="1">
        <f t="array" ref="U686:Z686">_xlfn.XLOOKUP($P686,'Raw-Restauarants'!$A:$A,'Raw-Restauarants'!$I:$N)</f>
        <v>Wine &amp; Beer</v>
      </c>
      <c r="V686" s="10" t="str">
        <v>Bar Only</v>
      </c>
      <c r="W686" s="10" t="str">
        <v>Medium</v>
      </c>
      <c r="X686" s="10" t="str">
        <v>No</v>
      </c>
      <c r="Y686" s="10" t="str">
        <v>Open</v>
      </c>
      <c r="Z686" s="10" t="str">
        <v>None</v>
      </c>
      <c r="AA686" s="10">
        <v>0</v>
      </c>
      <c r="AB686" s="10">
        <v>0</v>
      </c>
      <c r="AC686" s="10">
        <v>0</v>
      </c>
      <c r="AD686" s="10" t="str" cm="1">
        <f t="array" ref="AD686">_xlfn.IFNA(_xlfn.IFS(AND(AA686=2,AB686=2,AC686=2),W686),"not_highest_rated")</f>
        <v>not_highest_rated</v>
      </c>
      <c r="AE686" s="64">
        <f t="shared" si="13"/>
        <v>1</v>
      </c>
    </row>
    <row r="687" spans="1:31" x14ac:dyDescent="0.25">
      <c r="A687" s="63" t="s">
        <v>140</v>
      </c>
      <c r="B687" s="10">
        <f>VLOOKUP(A687,'Table for cuisine count'!$E$2:$F$139,2)</f>
        <v>15</v>
      </c>
      <c r="C687" s="10" t="str" cm="1">
        <f t="array" ref="C687:O687">_xlfn.XLOOKUP($A687,'Raw-consumers'!$A:$A,'Raw-consumers'!B:N)</f>
        <v>San Luis Potosi</v>
      </c>
      <c r="D687" s="10" t="str">
        <v>San Luis Potosi</v>
      </c>
      <c r="E687" s="10" t="str">
        <v>Mexico</v>
      </c>
      <c r="F687" s="10">
        <v>22.150891000000001</v>
      </c>
      <c r="G687" s="10">
        <v>-100.974891</v>
      </c>
      <c r="H687" s="10" t="str">
        <v>No</v>
      </c>
      <c r="I687" s="10" t="str">
        <v>Casual Drinker</v>
      </c>
      <c r="J687" s="10" t="str">
        <v>Car</v>
      </c>
      <c r="K687" s="10" t="str">
        <v>Single</v>
      </c>
      <c r="L687" s="10" t="str">
        <v>Independent</v>
      </c>
      <c r="M687" s="10">
        <v>24</v>
      </c>
      <c r="N687" s="10" t="str">
        <v>Student</v>
      </c>
      <c r="O687" s="10" t="str">
        <v>Low</v>
      </c>
      <c r="P687" s="10">
        <v>132856</v>
      </c>
      <c r="Q687" s="10" t="str">
        <f>IFERROR(_xlfn.XLOOKUP('Final Table'!$P687,'Raw-restaurant_cuisines'!A:A,'Raw-restaurant_cuisines'!B:B),"not specified")</f>
        <v>Italian</v>
      </c>
      <c r="R687" s="10" t="str">
        <f>_xlfn.XLOOKUP($P687,'Raw-Restauarants'!$A:$A,'Raw-Restauarants'!B:B)</f>
        <v>Unicol's Pizza</v>
      </c>
      <c r="S687" s="10" t="str">
        <f>_xlfn.XLOOKUP($P687,'Raw-Restauarants'!$A:$A,'Raw-Restauarants'!$C:$C)</f>
        <v>San Luis Potosi</v>
      </c>
      <c r="T687" s="10">
        <f>IFERROR(_xlfn.XLOOKUP(P687,'Table for cuisine count'!K:K,'Table for cuisine count'!L:L),"not specified")</f>
        <v>1</v>
      </c>
      <c r="U687" s="10" t="str" cm="1">
        <f t="array" ref="U687:Z687">_xlfn.XLOOKUP($P687,'Raw-Restauarants'!$A:$A,'Raw-Restauarants'!$I:$N)</f>
        <v>Wine &amp; Beer</v>
      </c>
      <c r="V687" s="10" t="str">
        <v>No</v>
      </c>
      <c r="W687" s="10" t="str">
        <v>Low</v>
      </c>
      <c r="X687" s="10" t="str">
        <v>No</v>
      </c>
      <c r="Y687" s="10" t="str">
        <v>Closed</v>
      </c>
      <c r="Z687" s="10" t="str">
        <v>None</v>
      </c>
      <c r="AA687" s="10">
        <v>1</v>
      </c>
      <c r="AB687" s="10">
        <v>0</v>
      </c>
      <c r="AC687" s="10">
        <v>1</v>
      </c>
      <c r="AD687" s="10" t="str" cm="1">
        <f t="array" ref="AD687">_xlfn.IFNA(_xlfn.IFS(AND(AA687=2,AB687=2,AC687=2),W687),"not_highest_rated")</f>
        <v>not_highest_rated</v>
      </c>
      <c r="AE687" s="64">
        <f t="shared" si="13"/>
        <v>1</v>
      </c>
    </row>
    <row r="688" spans="1:31" x14ac:dyDescent="0.25">
      <c r="A688" s="63" t="s">
        <v>140</v>
      </c>
      <c r="B688" s="10">
        <f>VLOOKUP(A688,'Table for cuisine count'!$E$2:$F$139,2)</f>
        <v>15</v>
      </c>
      <c r="C688" s="10" t="str" cm="1">
        <f t="array" ref="C688:O688">_xlfn.XLOOKUP($A688,'Raw-consumers'!$A:$A,'Raw-consumers'!B:N)</f>
        <v>San Luis Potosi</v>
      </c>
      <c r="D688" s="10" t="str">
        <v>San Luis Potosi</v>
      </c>
      <c r="E688" s="10" t="str">
        <v>Mexico</v>
      </c>
      <c r="F688" s="10">
        <v>22.150891000000001</v>
      </c>
      <c r="G688" s="10">
        <v>-100.974891</v>
      </c>
      <c r="H688" s="10" t="str">
        <v>No</v>
      </c>
      <c r="I688" s="10" t="str">
        <v>Casual Drinker</v>
      </c>
      <c r="J688" s="10" t="str">
        <v>Car</v>
      </c>
      <c r="K688" s="10" t="str">
        <v>Single</v>
      </c>
      <c r="L688" s="10" t="str">
        <v>Independent</v>
      </c>
      <c r="M688" s="10">
        <v>24</v>
      </c>
      <c r="N688" s="10" t="str">
        <v>Student</v>
      </c>
      <c r="O688" s="10" t="str">
        <v>Low</v>
      </c>
      <c r="P688" s="10">
        <v>135032</v>
      </c>
      <c r="Q688" s="10" t="str">
        <f>IFERROR(_xlfn.XLOOKUP('Final Table'!$P688,'Raw-restaurant_cuisines'!A:A,'Raw-restaurant_cuisines'!B:B),"not specified")</f>
        <v>Cafeteria</v>
      </c>
      <c r="R688" s="10" t="str">
        <f>_xlfn.XLOOKUP($P688,'Raw-Restauarants'!$A:$A,'Raw-Restauarants'!B:B)</f>
        <v>Cafeteria Y Restaurant El Pacifico</v>
      </c>
      <c r="S688" s="10" t="str">
        <f>_xlfn.XLOOKUP($P688,'Raw-Restauarants'!$A:$A,'Raw-Restauarants'!$C:$C)</f>
        <v>San Luis Potosi</v>
      </c>
      <c r="T688" s="10">
        <f>IFERROR(_xlfn.XLOOKUP(P688,'Table for cuisine count'!K:K,'Table for cuisine count'!L:L),"not specified")</f>
        <v>2</v>
      </c>
      <c r="U688" s="10" t="str" cm="1">
        <f t="array" ref="U688:Z688">_xlfn.XLOOKUP($P688,'Raw-Restauarants'!$A:$A,'Raw-Restauarants'!$I:$N)</f>
        <v>Wine &amp; Beer</v>
      </c>
      <c r="V688" s="10" t="str">
        <v>Smoking Section</v>
      </c>
      <c r="W688" s="10" t="str">
        <v>Medium</v>
      </c>
      <c r="X688" s="10" t="str">
        <v>No</v>
      </c>
      <c r="Y688" s="10" t="str">
        <v>Closed</v>
      </c>
      <c r="Z688" s="10" t="str">
        <v>Public</v>
      </c>
      <c r="AA688" s="10">
        <v>2</v>
      </c>
      <c r="AB688" s="10">
        <v>2</v>
      </c>
      <c r="AC688" s="10">
        <v>1</v>
      </c>
      <c r="AD688" s="10" t="str" cm="1">
        <f t="array" ref="AD688">_xlfn.IFNA(_xlfn.IFS(AND(AA688=2,AB688=2,AC688=2),W688),"not_highest_rated")</f>
        <v>not_highest_rated</v>
      </c>
      <c r="AE688" s="64">
        <f t="shared" si="13"/>
        <v>1</v>
      </c>
    </row>
    <row r="689" spans="1:31" x14ac:dyDescent="0.25">
      <c r="A689" s="63" t="s">
        <v>140</v>
      </c>
      <c r="B689" s="10">
        <f>VLOOKUP(A689,'Table for cuisine count'!$E$2:$F$139,2)</f>
        <v>15</v>
      </c>
      <c r="C689" s="10" t="str" cm="1">
        <f t="array" ref="C689:O689">_xlfn.XLOOKUP($A689,'Raw-consumers'!$A:$A,'Raw-consumers'!B:N)</f>
        <v>San Luis Potosi</v>
      </c>
      <c r="D689" s="10" t="str">
        <v>San Luis Potosi</v>
      </c>
      <c r="E689" s="10" t="str">
        <v>Mexico</v>
      </c>
      <c r="F689" s="10">
        <v>22.150891000000001</v>
      </c>
      <c r="G689" s="10">
        <v>-100.974891</v>
      </c>
      <c r="H689" s="10" t="str">
        <v>No</v>
      </c>
      <c r="I689" s="10" t="str">
        <v>Casual Drinker</v>
      </c>
      <c r="J689" s="10" t="str">
        <v>Car</v>
      </c>
      <c r="K689" s="10" t="str">
        <v>Single</v>
      </c>
      <c r="L689" s="10" t="str">
        <v>Independent</v>
      </c>
      <c r="M689" s="10">
        <v>24</v>
      </c>
      <c r="N689" s="10" t="str">
        <v>Student</v>
      </c>
      <c r="O689" s="10" t="str">
        <v>Low</v>
      </c>
      <c r="P689" s="10">
        <v>135038</v>
      </c>
      <c r="Q689" s="10" t="str">
        <f>IFERROR(_xlfn.XLOOKUP('Final Table'!$P689,'Raw-restaurant_cuisines'!A:A,'Raw-restaurant_cuisines'!B:B),"not specified")</f>
        <v>not specified</v>
      </c>
      <c r="R689" s="10" t="str">
        <f>_xlfn.XLOOKUP($P689,'Raw-Restauarants'!$A:$A,'Raw-Restauarants'!B:B)</f>
        <v>Restaurant La Chalita</v>
      </c>
      <c r="S689" s="10" t="str">
        <f>_xlfn.XLOOKUP($P689,'Raw-Restauarants'!$A:$A,'Raw-Restauarants'!$C:$C)</f>
        <v>San Luis Potosi</v>
      </c>
      <c r="T689" s="10" t="str">
        <f>IFERROR(_xlfn.XLOOKUP(P689,'Table for cuisine count'!K:K,'Table for cuisine count'!L:L),"not specified")</f>
        <v>not specified</v>
      </c>
      <c r="U689" s="10" t="str" cm="1">
        <f t="array" ref="U689:Z689">_xlfn.XLOOKUP($P689,'Raw-Restauarants'!$A:$A,'Raw-Restauarants'!$I:$N)</f>
        <v>None</v>
      </c>
      <c r="V689" s="10" t="str">
        <v>Smoking Section</v>
      </c>
      <c r="W689" s="10" t="str">
        <v>Medium</v>
      </c>
      <c r="X689" s="10" t="str">
        <v>No</v>
      </c>
      <c r="Y689" s="10" t="str">
        <v>Closed</v>
      </c>
      <c r="Z689" s="10" t="str">
        <v>None</v>
      </c>
      <c r="AA689" s="10">
        <v>2</v>
      </c>
      <c r="AB689" s="10">
        <v>2</v>
      </c>
      <c r="AC689" s="10">
        <v>1</v>
      </c>
      <c r="AD689" s="10" t="str" cm="1">
        <f t="array" ref="AD689">_xlfn.IFNA(_xlfn.IFS(AND(AA689=2,AB689=2,AC689=2),W689),"not_highest_rated")</f>
        <v>not_highest_rated</v>
      </c>
      <c r="AE689" s="64">
        <f t="shared" si="13"/>
        <v>1</v>
      </c>
    </row>
    <row r="690" spans="1:31" x14ac:dyDescent="0.25">
      <c r="A690" s="63" t="s">
        <v>140</v>
      </c>
      <c r="B690" s="10">
        <f>VLOOKUP(A690,'Table for cuisine count'!$E$2:$F$139,2)</f>
        <v>15</v>
      </c>
      <c r="C690" s="10" t="str" cm="1">
        <f t="array" ref="C690:O690">_xlfn.XLOOKUP($A690,'Raw-consumers'!$A:$A,'Raw-consumers'!B:N)</f>
        <v>San Luis Potosi</v>
      </c>
      <c r="D690" s="10" t="str">
        <v>San Luis Potosi</v>
      </c>
      <c r="E690" s="10" t="str">
        <v>Mexico</v>
      </c>
      <c r="F690" s="10">
        <v>22.150891000000001</v>
      </c>
      <c r="G690" s="10">
        <v>-100.974891</v>
      </c>
      <c r="H690" s="10" t="str">
        <v>No</v>
      </c>
      <c r="I690" s="10" t="str">
        <v>Casual Drinker</v>
      </c>
      <c r="J690" s="10" t="str">
        <v>Car</v>
      </c>
      <c r="K690" s="10" t="str">
        <v>Single</v>
      </c>
      <c r="L690" s="10" t="str">
        <v>Independent</v>
      </c>
      <c r="M690" s="10">
        <v>24</v>
      </c>
      <c r="N690" s="10" t="str">
        <v>Student</v>
      </c>
      <c r="O690" s="10" t="str">
        <v>Low</v>
      </c>
      <c r="P690" s="10">
        <v>135051</v>
      </c>
      <c r="Q690" s="10" t="str">
        <f>IFERROR(_xlfn.XLOOKUP('Final Table'!$P690,'Raw-restaurant_cuisines'!A:A,'Raw-restaurant_cuisines'!B:B),"not specified")</f>
        <v>not specified</v>
      </c>
      <c r="R690" s="10" t="str">
        <f>_xlfn.XLOOKUP($P690,'Raw-Restauarants'!$A:$A,'Raw-Restauarants'!B:B)</f>
        <v>Restaurante Versalles</v>
      </c>
      <c r="S690" s="10" t="str">
        <f>_xlfn.XLOOKUP($P690,'Raw-Restauarants'!$A:$A,'Raw-Restauarants'!$C:$C)</f>
        <v>San Luis Potosi</v>
      </c>
      <c r="T690" s="10" t="str">
        <f>IFERROR(_xlfn.XLOOKUP(P690,'Table for cuisine count'!K:K,'Table for cuisine count'!L:L),"not specified")</f>
        <v>not specified</v>
      </c>
      <c r="U690" s="10" t="str" cm="1">
        <f t="array" ref="U690:Z690">_xlfn.XLOOKUP($P690,'Raw-Restauarants'!$A:$A,'Raw-Restauarants'!$I:$N)</f>
        <v>None</v>
      </c>
      <c r="V690" s="10" t="str">
        <v>Smoking Section</v>
      </c>
      <c r="W690" s="10" t="str">
        <v>Low</v>
      </c>
      <c r="X690" s="10" t="str">
        <v>No</v>
      </c>
      <c r="Y690" s="10" t="str">
        <v>Closed</v>
      </c>
      <c r="Z690" s="10" t="str">
        <v>None</v>
      </c>
      <c r="AA690" s="10">
        <v>2</v>
      </c>
      <c r="AB690" s="10">
        <v>0</v>
      </c>
      <c r="AC690" s="10">
        <v>2</v>
      </c>
      <c r="AD690" s="10" t="str" cm="1">
        <f t="array" ref="AD690">_xlfn.IFNA(_xlfn.IFS(AND(AA690=2,AB690=2,AC690=2),W690),"not_highest_rated")</f>
        <v>not_highest_rated</v>
      </c>
      <c r="AE690" s="64">
        <f t="shared" si="13"/>
        <v>1</v>
      </c>
    </row>
    <row r="691" spans="1:31" x14ac:dyDescent="0.25">
      <c r="A691" s="63" t="s">
        <v>140</v>
      </c>
      <c r="B691" s="10">
        <f>VLOOKUP(A691,'Table for cuisine count'!$E$2:$F$139,2)</f>
        <v>15</v>
      </c>
      <c r="C691" s="10" t="str" cm="1">
        <f t="array" ref="C691:O691">_xlfn.XLOOKUP($A691,'Raw-consumers'!$A:$A,'Raw-consumers'!B:N)</f>
        <v>San Luis Potosi</v>
      </c>
      <c r="D691" s="10" t="str">
        <v>San Luis Potosi</v>
      </c>
      <c r="E691" s="10" t="str">
        <v>Mexico</v>
      </c>
      <c r="F691" s="10">
        <v>22.150891000000001</v>
      </c>
      <c r="G691" s="10">
        <v>-100.974891</v>
      </c>
      <c r="H691" s="10" t="str">
        <v>No</v>
      </c>
      <c r="I691" s="10" t="str">
        <v>Casual Drinker</v>
      </c>
      <c r="J691" s="10" t="str">
        <v>Car</v>
      </c>
      <c r="K691" s="10" t="str">
        <v>Single</v>
      </c>
      <c r="L691" s="10" t="str">
        <v>Independent</v>
      </c>
      <c r="M691" s="10">
        <v>24</v>
      </c>
      <c r="N691" s="10" t="str">
        <v>Student</v>
      </c>
      <c r="O691" s="10" t="str">
        <v>Low</v>
      </c>
      <c r="P691" s="10">
        <v>135052</v>
      </c>
      <c r="Q691" s="10" t="str">
        <f>IFERROR(_xlfn.XLOOKUP('Final Table'!$P691,'Raw-restaurant_cuisines'!A:A,'Raw-restaurant_cuisines'!B:B),"not specified")</f>
        <v>Bar</v>
      </c>
      <c r="R691" s="10" t="str">
        <f>_xlfn.XLOOKUP($P691,'Raw-Restauarants'!$A:$A,'Raw-Restauarants'!B:B)</f>
        <v>La Cantina Restaurante</v>
      </c>
      <c r="S691" s="10" t="str">
        <f>_xlfn.XLOOKUP($P691,'Raw-Restauarants'!$A:$A,'Raw-Restauarants'!$C:$C)</f>
        <v>San Luis Potosi</v>
      </c>
      <c r="T691" s="10">
        <f>IFERROR(_xlfn.XLOOKUP(P691,'Table for cuisine count'!K:K,'Table for cuisine count'!L:L),"not specified")</f>
        <v>2</v>
      </c>
      <c r="U691" s="10" t="str" cm="1">
        <f t="array" ref="U691:Z691">_xlfn.XLOOKUP($P691,'Raw-Restauarants'!$A:$A,'Raw-Restauarants'!$I:$N)</f>
        <v>Full Bar</v>
      </c>
      <c r="V691" s="10" t="str">
        <v>No</v>
      </c>
      <c r="W691" s="10" t="str">
        <v>High</v>
      </c>
      <c r="X691" s="10" t="str">
        <v>No</v>
      </c>
      <c r="Y691" s="10" t="str">
        <v>Closed</v>
      </c>
      <c r="Z691" s="10" t="str">
        <v>None</v>
      </c>
      <c r="AA691" s="10">
        <v>2</v>
      </c>
      <c r="AB691" s="10">
        <v>1</v>
      </c>
      <c r="AC691" s="10">
        <v>1</v>
      </c>
      <c r="AD691" s="10" t="str" cm="1">
        <f t="array" ref="AD691">_xlfn.IFNA(_xlfn.IFS(AND(AA691=2,AB691=2,AC691=2),W691),"not_highest_rated")</f>
        <v>not_highest_rated</v>
      </c>
      <c r="AE691" s="64">
        <f t="shared" si="13"/>
        <v>1</v>
      </c>
    </row>
    <row r="692" spans="1:31" x14ac:dyDescent="0.25">
      <c r="A692" s="63" t="s">
        <v>140</v>
      </c>
      <c r="B692" s="10">
        <f>VLOOKUP(A692,'Table for cuisine count'!$E$2:$F$139,2)</f>
        <v>15</v>
      </c>
      <c r="C692" s="10" t="str" cm="1">
        <f t="array" ref="C692:O692">_xlfn.XLOOKUP($A692,'Raw-consumers'!$A:$A,'Raw-consumers'!B:N)</f>
        <v>San Luis Potosi</v>
      </c>
      <c r="D692" s="10" t="str">
        <v>San Luis Potosi</v>
      </c>
      <c r="E692" s="10" t="str">
        <v>Mexico</v>
      </c>
      <c r="F692" s="10">
        <v>22.150891000000001</v>
      </c>
      <c r="G692" s="10">
        <v>-100.974891</v>
      </c>
      <c r="H692" s="10" t="str">
        <v>No</v>
      </c>
      <c r="I692" s="10" t="str">
        <v>Casual Drinker</v>
      </c>
      <c r="J692" s="10" t="str">
        <v>Car</v>
      </c>
      <c r="K692" s="10" t="str">
        <v>Single</v>
      </c>
      <c r="L692" s="10" t="str">
        <v>Independent</v>
      </c>
      <c r="M692" s="10">
        <v>24</v>
      </c>
      <c r="N692" s="10" t="str">
        <v>Student</v>
      </c>
      <c r="O692" s="10" t="str">
        <v>Low</v>
      </c>
      <c r="P692" s="10">
        <v>135041</v>
      </c>
      <c r="Q692" s="10" t="str">
        <f>IFERROR(_xlfn.XLOOKUP('Final Table'!$P692,'Raw-restaurant_cuisines'!A:A,'Raw-restaurant_cuisines'!B:B),"not specified")</f>
        <v>Bar</v>
      </c>
      <c r="R692" s="10" t="str">
        <f>_xlfn.XLOOKUP($P692,'Raw-Restauarants'!$A:$A,'Raw-Restauarants'!B:B)</f>
        <v>Luna Cafe</v>
      </c>
      <c r="S692" s="10" t="str">
        <f>_xlfn.XLOOKUP($P692,'Raw-Restauarants'!$A:$A,'Raw-Restauarants'!$C:$C)</f>
        <v>San Luis Potosi</v>
      </c>
      <c r="T692" s="10">
        <f>IFERROR(_xlfn.XLOOKUP(P692,'Table for cuisine count'!K:K,'Table for cuisine count'!L:L),"not specified")</f>
        <v>2</v>
      </c>
      <c r="U692" s="10" t="str" cm="1">
        <f t="array" ref="U692:Z692">_xlfn.XLOOKUP($P692,'Raw-Restauarants'!$A:$A,'Raw-Restauarants'!$I:$N)</f>
        <v>Wine &amp; Beer</v>
      </c>
      <c r="V692" s="10" t="str">
        <v>No</v>
      </c>
      <c r="W692" s="10" t="str">
        <v>Medium</v>
      </c>
      <c r="X692" s="10" t="str">
        <v>No</v>
      </c>
      <c r="Y692" s="10" t="str">
        <v>Closed</v>
      </c>
      <c r="Z692" s="10" t="str">
        <v>None</v>
      </c>
      <c r="AA692" s="10">
        <v>0</v>
      </c>
      <c r="AB692" s="10">
        <v>0</v>
      </c>
      <c r="AC692" s="10">
        <v>0</v>
      </c>
      <c r="AD692" s="10" t="str" cm="1">
        <f t="array" ref="AD692">_xlfn.IFNA(_xlfn.IFS(AND(AA692=2,AB692=2,AC692=2),W692),"not_highest_rated")</f>
        <v>not_highest_rated</v>
      </c>
      <c r="AE692" s="64">
        <f t="shared" si="13"/>
        <v>1</v>
      </c>
    </row>
    <row r="693" spans="1:31" x14ac:dyDescent="0.25">
      <c r="A693" s="63" t="s">
        <v>14</v>
      </c>
      <c r="B693" s="10">
        <f>VLOOKUP(A693,'Table for cuisine count'!$E$2:$F$139,2)</f>
        <v>1</v>
      </c>
      <c r="C693" s="10" t="str" cm="1">
        <f t="array" ref="C693:O693">_xlfn.XLOOKUP($A693,'Raw-consumers'!$A:$A,'Raw-consumers'!B:N)</f>
        <v>San Luis Potosi</v>
      </c>
      <c r="D693" s="10" t="str">
        <v>San Luis Potosi</v>
      </c>
      <c r="E693" s="10" t="str">
        <v>Mexico</v>
      </c>
      <c r="F693" s="10">
        <v>22.139997000000001</v>
      </c>
      <c r="G693" s="10">
        <v>-100.978803</v>
      </c>
      <c r="H693" s="10" t="str">
        <v>No</v>
      </c>
      <c r="I693" s="10" t="str">
        <v>Abstemious</v>
      </c>
      <c r="J693" s="10" t="str">
        <v>On Foot</v>
      </c>
      <c r="K693" s="10" t="str">
        <v>Single</v>
      </c>
      <c r="L693" s="10" t="str">
        <v>Independent</v>
      </c>
      <c r="M693" s="10">
        <v>23</v>
      </c>
      <c r="N693" s="10" t="str">
        <v>Student</v>
      </c>
      <c r="O693" s="10" t="str">
        <v>Medium</v>
      </c>
      <c r="P693" s="10">
        <v>135085</v>
      </c>
      <c r="Q693" s="10" t="str">
        <f>IFERROR(_xlfn.XLOOKUP('Final Table'!$P693,'Raw-restaurant_cuisines'!A:A,'Raw-restaurant_cuisines'!B:B),"not specified")</f>
        <v>Fast Food</v>
      </c>
      <c r="R693" s="10" t="str">
        <f>_xlfn.XLOOKUP($P693,'Raw-Restauarants'!$A:$A,'Raw-Restauarants'!B:B)</f>
        <v>Tortas Locas Hipocampo</v>
      </c>
      <c r="S693" s="10" t="str">
        <f>_xlfn.XLOOKUP($P693,'Raw-Restauarants'!$A:$A,'Raw-Restauarants'!$C:$C)</f>
        <v>San Luis Potosi</v>
      </c>
      <c r="T693" s="10">
        <f>IFERROR(_xlfn.XLOOKUP(P693,'Table for cuisine count'!K:K,'Table for cuisine count'!L:L),"not specified")</f>
        <v>1</v>
      </c>
      <c r="U693" s="10" t="str" cm="1">
        <f t="array" ref="U693:Z693">_xlfn.XLOOKUP($P693,'Raw-Restauarants'!$A:$A,'Raw-Restauarants'!$I:$N)</f>
        <v>None</v>
      </c>
      <c r="V693" s="10" t="str">
        <v>No</v>
      </c>
      <c r="W693" s="10" t="str">
        <v>Medium</v>
      </c>
      <c r="X693" s="10" t="str">
        <v>No</v>
      </c>
      <c r="Y693" s="10" t="str">
        <v>Closed</v>
      </c>
      <c r="Z693" s="10" t="str">
        <v>Public</v>
      </c>
      <c r="AA693" s="10">
        <v>0</v>
      </c>
      <c r="AB693" s="10">
        <v>1</v>
      </c>
      <c r="AC693" s="10">
        <v>1</v>
      </c>
      <c r="AD693" s="10" t="str" cm="1">
        <f t="array" ref="AD693">_xlfn.IFNA(_xlfn.IFS(AND(AA693=2,AB693=2,AC693=2),W693),"not_highest_rated")</f>
        <v>not_highest_rated</v>
      </c>
      <c r="AE693" s="64">
        <f t="shared" si="13"/>
        <v>2</v>
      </c>
    </row>
    <row r="694" spans="1:31" x14ac:dyDescent="0.25">
      <c r="A694" s="63" t="s">
        <v>14</v>
      </c>
      <c r="B694" s="10">
        <f>VLOOKUP(A694,'Table for cuisine count'!$E$2:$F$139,2)</f>
        <v>1</v>
      </c>
      <c r="C694" s="10" t="str" cm="1">
        <f t="array" ref="C694:O694">_xlfn.XLOOKUP($A694,'Raw-consumers'!$A:$A,'Raw-consumers'!B:N)</f>
        <v>San Luis Potosi</v>
      </c>
      <c r="D694" s="10" t="str">
        <v>San Luis Potosi</v>
      </c>
      <c r="E694" s="10" t="str">
        <v>Mexico</v>
      </c>
      <c r="F694" s="10">
        <v>22.139997000000001</v>
      </c>
      <c r="G694" s="10">
        <v>-100.978803</v>
      </c>
      <c r="H694" s="10" t="str">
        <v>No</v>
      </c>
      <c r="I694" s="10" t="str">
        <v>Abstemious</v>
      </c>
      <c r="J694" s="10" t="str">
        <v>On Foot</v>
      </c>
      <c r="K694" s="10" t="str">
        <v>Single</v>
      </c>
      <c r="L694" s="10" t="str">
        <v>Independent</v>
      </c>
      <c r="M694" s="10">
        <v>23</v>
      </c>
      <c r="N694" s="10" t="str">
        <v>Student</v>
      </c>
      <c r="O694" s="10" t="str">
        <v>Medium</v>
      </c>
      <c r="P694" s="10">
        <v>135040</v>
      </c>
      <c r="Q694" s="10" t="str">
        <f>IFERROR(_xlfn.XLOOKUP('Final Table'!$P694,'Raw-restaurant_cuisines'!A:A,'Raw-restaurant_cuisines'!B:B),"not specified")</f>
        <v>not specified</v>
      </c>
      <c r="R694" s="10" t="str">
        <f>_xlfn.XLOOKUP($P694,'Raw-Restauarants'!$A:$A,'Raw-Restauarants'!B:B)</f>
        <v>Restaurant Los Compadres</v>
      </c>
      <c r="S694" s="10" t="str">
        <f>_xlfn.XLOOKUP($P694,'Raw-Restauarants'!$A:$A,'Raw-Restauarants'!$C:$C)</f>
        <v>San Luis Potosi</v>
      </c>
      <c r="T694" s="10" t="str">
        <f>IFERROR(_xlfn.XLOOKUP(P694,'Table for cuisine count'!K:K,'Table for cuisine count'!L:L),"not specified")</f>
        <v>not specified</v>
      </c>
      <c r="U694" s="10" t="str" cm="1">
        <f t="array" ref="U694:Z694">_xlfn.XLOOKUP($P694,'Raw-Restauarants'!$A:$A,'Raw-Restauarants'!$I:$N)</f>
        <v>Wine &amp; Beer</v>
      </c>
      <c r="V694" s="10" t="str">
        <v>No</v>
      </c>
      <c r="W694" s="10" t="str">
        <v>High</v>
      </c>
      <c r="X694" s="10" t="str">
        <v>No</v>
      </c>
      <c r="Y694" s="10" t="str">
        <v>Closed</v>
      </c>
      <c r="Z694" s="10" t="str">
        <v>Yes</v>
      </c>
      <c r="AA694" s="10">
        <v>1</v>
      </c>
      <c r="AB694" s="10">
        <v>1</v>
      </c>
      <c r="AC694" s="10">
        <v>1</v>
      </c>
      <c r="AD694" s="10" t="str" cm="1">
        <f t="array" ref="AD694">_xlfn.IFNA(_xlfn.IFS(AND(AA694=2,AB694=2,AC694=2),W694),"not_highest_rated")</f>
        <v>not_highest_rated</v>
      </c>
      <c r="AE694" s="64">
        <f t="shared" si="13"/>
        <v>2</v>
      </c>
    </row>
    <row r="695" spans="1:31" x14ac:dyDescent="0.25">
      <c r="A695" s="63" t="s">
        <v>14</v>
      </c>
      <c r="B695" s="10">
        <f>VLOOKUP(A695,'Table for cuisine count'!$E$2:$F$139,2)</f>
        <v>1</v>
      </c>
      <c r="C695" s="10" t="str" cm="1">
        <f t="array" ref="C695:O695">_xlfn.XLOOKUP($A695,'Raw-consumers'!$A:$A,'Raw-consumers'!B:N)</f>
        <v>San Luis Potosi</v>
      </c>
      <c r="D695" s="10" t="str">
        <v>San Luis Potosi</v>
      </c>
      <c r="E695" s="10" t="str">
        <v>Mexico</v>
      </c>
      <c r="F695" s="10">
        <v>22.139997000000001</v>
      </c>
      <c r="G695" s="10">
        <v>-100.978803</v>
      </c>
      <c r="H695" s="10" t="str">
        <v>No</v>
      </c>
      <c r="I695" s="10" t="str">
        <v>Abstemious</v>
      </c>
      <c r="J695" s="10" t="str">
        <v>On Foot</v>
      </c>
      <c r="K695" s="10" t="str">
        <v>Single</v>
      </c>
      <c r="L695" s="10" t="str">
        <v>Independent</v>
      </c>
      <c r="M695" s="10">
        <v>23</v>
      </c>
      <c r="N695" s="10" t="str">
        <v>Student</v>
      </c>
      <c r="O695" s="10" t="str">
        <v>Medium</v>
      </c>
      <c r="P695" s="10">
        <v>135039</v>
      </c>
      <c r="Q695" s="10" t="str">
        <f>IFERROR(_xlfn.XLOOKUP('Final Table'!$P695,'Raw-restaurant_cuisines'!A:A,'Raw-restaurant_cuisines'!B:B),"not specified")</f>
        <v>Seafood</v>
      </c>
      <c r="R695" s="10" t="str">
        <f>_xlfn.XLOOKUP($P695,'Raw-Restauarants'!$A:$A,'Raw-Restauarants'!B:B)</f>
        <v>Restaurant De Mariscos De Picon</v>
      </c>
      <c r="S695" s="10" t="str">
        <f>_xlfn.XLOOKUP($P695,'Raw-Restauarants'!$A:$A,'Raw-Restauarants'!$C:$C)</f>
        <v>San Luis Potosi</v>
      </c>
      <c r="T695" s="10">
        <f>IFERROR(_xlfn.XLOOKUP(P695,'Table for cuisine count'!K:K,'Table for cuisine count'!L:L),"not specified")</f>
        <v>1</v>
      </c>
      <c r="U695" s="10" t="str" cm="1">
        <f t="array" ref="U695:Z695">_xlfn.XLOOKUP($P695,'Raw-Restauarants'!$A:$A,'Raw-Restauarants'!$I:$N)</f>
        <v>None</v>
      </c>
      <c r="V695" s="10" t="str">
        <v>Smoking Section</v>
      </c>
      <c r="W695" s="10" t="str">
        <v>Low</v>
      </c>
      <c r="X695" s="10" t="str">
        <v>No</v>
      </c>
      <c r="Y695" s="10" t="str">
        <v>Closed</v>
      </c>
      <c r="Z695" s="10" t="str">
        <v>Yes</v>
      </c>
      <c r="AA695" s="10">
        <v>1</v>
      </c>
      <c r="AB695" s="10">
        <v>1</v>
      </c>
      <c r="AC695" s="10">
        <v>1</v>
      </c>
      <c r="AD695" s="10" t="str" cm="1">
        <f t="array" ref="AD695">_xlfn.IFNA(_xlfn.IFS(AND(AA695=2,AB695=2,AC695=2),W695),"not_highest_rated")</f>
        <v>not_highest_rated</v>
      </c>
      <c r="AE695" s="64">
        <f t="shared" si="13"/>
        <v>2</v>
      </c>
    </row>
    <row r="696" spans="1:31" x14ac:dyDescent="0.25">
      <c r="A696" s="63" t="s">
        <v>14</v>
      </c>
      <c r="B696" s="10">
        <f>VLOOKUP(A696,'Table for cuisine count'!$E$2:$F$139,2)</f>
        <v>1</v>
      </c>
      <c r="C696" s="10" t="str" cm="1">
        <f t="array" ref="C696:O696">_xlfn.XLOOKUP($A696,'Raw-consumers'!$A:$A,'Raw-consumers'!B:N)</f>
        <v>San Luis Potosi</v>
      </c>
      <c r="D696" s="10" t="str">
        <v>San Luis Potosi</v>
      </c>
      <c r="E696" s="10" t="str">
        <v>Mexico</v>
      </c>
      <c r="F696" s="10">
        <v>22.139997000000001</v>
      </c>
      <c r="G696" s="10">
        <v>-100.978803</v>
      </c>
      <c r="H696" s="10" t="str">
        <v>No</v>
      </c>
      <c r="I696" s="10" t="str">
        <v>Abstemious</v>
      </c>
      <c r="J696" s="10" t="str">
        <v>On Foot</v>
      </c>
      <c r="K696" s="10" t="str">
        <v>Single</v>
      </c>
      <c r="L696" s="10" t="str">
        <v>Independent</v>
      </c>
      <c r="M696" s="10">
        <v>23</v>
      </c>
      <c r="N696" s="10" t="str">
        <v>Student</v>
      </c>
      <c r="O696" s="10" t="str">
        <v>Medium</v>
      </c>
      <c r="P696" s="10">
        <v>135045</v>
      </c>
      <c r="Q696" s="10" t="str">
        <f>IFERROR(_xlfn.XLOOKUP('Final Table'!$P696,'Raw-restaurant_cuisines'!A:A,'Raw-restaurant_cuisines'!B:B),"not specified")</f>
        <v>not specified</v>
      </c>
      <c r="R696" s="10" t="str">
        <f>_xlfn.XLOOKUP($P696,'Raw-Restauarants'!$A:$A,'Raw-Restauarants'!B:B)</f>
        <v>Restaurante La Gran Via</v>
      </c>
      <c r="S696" s="10" t="str">
        <f>_xlfn.XLOOKUP($P696,'Raw-Restauarants'!$A:$A,'Raw-Restauarants'!$C:$C)</f>
        <v>San Luis Potosi</v>
      </c>
      <c r="T696" s="10" t="str">
        <f>IFERROR(_xlfn.XLOOKUP(P696,'Table for cuisine count'!K:K,'Table for cuisine count'!L:L),"not specified")</f>
        <v>not specified</v>
      </c>
      <c r="U696" s="10" t="str" cm="1">
        <f t="array" ref="U696:Z696">_xlfn.XLOOKUP($P696,'Raw-Restauarants'!$A:$A,'Raw-Restauarants'!$I:$N)</f>
        <v>Wine &amp; Beer</v>
      </c>
      <c r="V696" s="10" t="str">
        <v>No</v>
      </c>
      <c r="W696" s="10" t="str">
        <v>High</v>
      </c>
      <c r="X696" s="10" t="str">
        <v>No</v>
      </c>
      <c r="Y696" s="10" t="str">
        <v>Closed</v>
      </c>
      <c r="Z696" s="10" t="str">
        <v>Yes</v>
      </c>
      <c r="AA696" s="10">
        <v>1</v>
      </c>
      <c r="AB696" s="10">
        <v>1</v>
      </c>
      <c r="AC696" s="10">
        <v>1</v>
      </c>
      <c r="AD696" s="10" t="str" cm="1">
        <f t="array" ref="AD696">_xlfn.IFNA(_xlfn.IFS(AND(AA696=2,AB696=2,AC696=2),W696),"not_highest_rated")</f>
        <v>not_highest_rated</v>
      </c>
      <c r="AE696" s="64">
        <f t="shared" si="13"/>
        <v>2</v>
      </c>
    </row>
    <row r="697" spans="1:31" x14ac:dyDescent="0.25">
      <c r="A697" s="63" t="s">
        <v>14</v>
      </c>
      <c r="B697" s="10">
        <f>VLOOKUP(A697,'Table for cuisine count'!$E$2:$F$139,2)</f>
        <v>1</v>
      </c>
      <c r="C697" s="10" t="str" cm="1">
        <f t="array" ref="C697:O697">_xlfn.XLOOKUP($A697,'Raw-consumers'!$A:$A,'Raw-consumers'!B:N)</f>
        <v>San Luis Potosi</v>
      </c>
      <c r="D697" s="10" t="str">
        <v>San Luis Potosi</v>
      </c>
      <c r="E697" s="10" t="str">
        <v>Mexico</v>
      </c>
      <c r="F697" s="10">
        <v>22.139997000000001</v>
      </c>
      <c r="G697" s="10">
        <v>-100.978803</v>
      </c>
      <c r="H697" s="10" t="str">
        <v>No</v>
      </c>
      <c r="I697" s="10" t="str">
        <v>Abstemious</v>
      </c>
      <c r="J697" s="10" t="str">
        <v>On Foot</v>
      </c>
      <c r="K697" s="10" t="str">
        <v>Single</v>
      </c>
      <c r="L697" s="10" t="str">
        <v>Independent</v>
      </c>
      <c r="M697" s="10">
        <v>23</v>
      </c>
      <c r="N697" s="10" t="str">
        <v>Student</v>
      </c>
      <c r="O697" s="10" t="str">
        <v>Medium</v>
      </c>
      <c r="P697" s="10">
        <v>135033</v>
      </c>
      <c r="Q697" s="10" t="str">
        <f>IFERROR(_xlfn.XLOOKUP('Final Table'!$P697,'Raw-restaurant_cuisines'!A:A,'Raw-restaurant_cuisines'!B:B),"not specified")</f>
        <v>not specified</v>
      </c>
      <c r="R697" s="10" t="str">
        <f>_xlfn.XLOOKUP($P697,'Raw-Restauarants'!$A:$A,'Raw-Restauarants'!B:B)</f>
        <v>Restaurant El Muladar De Calzada</v>
      </c>
      <c r="S697" s="10" t="str">
        <f>_xlfn.XLOOKUP($P697,'Raw-Restauarants'!$A:$A,'Raw-Restauarants'!$C:$C)</f>
        <v>San Luis Potosi</v>
      </c>
      <c r="T697" s="10" t="str">
        <f>IFERROR(_xlfn.XLOOKUP(P697,'Table for cuisine count'!K:K,'Table for cuisine count'!L:L),"not specified")</f>
        <v>not specified</v>
      </c>
      <c r="U697" s="10" t="str" cm="1">
        <f t="array" ref="U697:Z697">_xlfn.XLOOKUP($P697,'Raw-Restauarants'!$A:$A,'Raw-Restauarants'!$I:$N)</f>
        <v>None</v>
      </c>
      <c r="V697" s="10" t="str">
        <v>Smoking Section</v>
      </c>
      <c r="W697" s="10" t="str">
        <v>Medium</v>
      </c>
      <c r="X697" s="10" t="str">
        <v>No</v>
      </c>
      <c r="Y697" s="10" t="str">
        <v>Closed</v>
      </c>
      <c r="Z697" s="10" t="str">
        <v>None</v>
      </c>
      <c r="AA697" s="10">
        <v>1</v>
      </c>
      <c r="AB697" s="10">
        <v>1</v>
      </c>
      <c r="AC697" s="10">
        <v>1</v>
      </c>
      <c r="AD697" s="10" t="str" cm="1">
        <f t="array" ref="AD697">_xlfn.IFNA(_xlfn.IFS(AND(AA697=2,AB697=2,AC697=2),W697),"not_highest_rated")</f>
        <v>not_highest_rated</v>
      </c>
      <c r="AE697" s="64">
        <f t="shared" si="13"/>
        <v>2</v>
      </c>
    </row>
    <row r="698" spans="1:31" x14ac:dyDescent="0.25">
      <c r="A698" s="63" t="s">
        <v>14</v>
      </c>
      <c r="B698" s="10">
        <f>VLOOKUP(A698,'Table for cuisine count'!$E$2:$F$139,2)</f>
        <v>1</v>
      </c>
      <c r="C698" s="10" t="str" cm="1">
        <f t="array" ref="C698:O698">_xlfn.XLOOKUP($A698,'Raw-consumers'!$A:$A,'Raw-consumers'!B:N)</f>
        <v>San Luis Potosi</v>
      </c>
      <c r="D698" s="10" t="str">
        <v>San Luis Potosi</v>
      </c>
      <c r="E698" s="10" t="str">
        <v>Mexico</v>
      </c>
      <c r="F698" s="10">
        <v>22.139997000000001</v>
      </c>
      <c r="G698" s="10">
        <v>-100.978803</v>
      </c>
      <c r="H698" s="10" t="str">
        <v>No</v>
      </c>
      <c r="I698" s="10" t="str">
        <v>Abstemious</v>
      </c>
      <c r="J698" s="10" t="str">
        <v>On Foot</v>
      </c>
      <c r="K698" s="10" t="str">
        <v>Single</v>
      </c>
      <c r="L698" s="10" t="str">
        <v>Independent</v>
      </c>
      <c r="M698" s="10">
        <v>23</v>
      </c>
      <c r="N698" s="10" t="str">
        <v>Student</v>
      </c>
      <c r="O698" s="10" t="str">
        <v>Medium</v>
      </c>
      <c r="P698" s="10">
        <v>135025</v>
      </c>
      <c r="Q698" s="10" t="str">
        <f>IFERROR(_xlfn.XLOOKUP('Final Table'!$P698,'Raw-restaurant_cuisines'!A:A,'Raw-restaurant_cuisines'!B:B),"not specified")</f>
        <v>Mexican</v>
      </c>
      <c r="R698" s="10" t="str">
        <f>_xlfn.XLOOKUP($P698,'Raw-Restauarants'!$A:$A,'Raw-Restauarants'!B:B)</f>
        <v>El Rincon De San Francisco</v>
      </c>
      <c r="S698" s="10" t="str">
        <f>_xlfn.XLOOKUP($P698,'Raw-Restauarants'!$A:$A,'Raw-Restauarants'!$C:$C)</f>
        <v>San Luis Potosi</v>
      </c>
      <c r="T698" s="10">
        <f>IFERROR(_xlfn.XLOOKUP(P698,'Table for cuisine count'!K:K,'Table for cuisine count'!L:L),"not specified")</f>
        <v>1</v>
      </c>
      <c r="U698" s="10" t="str" cm="1">
        <f t="array" ref="U698:Z698">_xlfn.XLOOKUP($P698,'Raw-Restauarants'!$A:$A,'Raw-Restauarants'!$I:$N)</f>
        <v>None</v>
      </c>
      <c r="V698" s="10" t="str">
        <v>No</v>
      </c>
      <c r="W698" s="10" t="str">
        <v>Medium</v>
      </c>
      <c r="X698" s="10" t="str">
        <v>No</v>
      </c>
      <c r="Y698" s="10" t="str">
        <v>Closed</v>
      </c>
      <c r="Z698" s="10" t="str">
        <v>None</v>
      </c>
      <c r="AA698" s="10">
        <v>2</v>
      </c>
      <c r="AB698" s="10">
        <v>2</v>
      </c>
      <c r="AC698" s="10">
        <v>2</v>
      </c>
      <c r="AD698" s="10" t="str" cm="1">
        <f t="array" ref="AD698">_xlfn.IFNA(_xlfn.IFS(AND(AA698=2,AB698=2,AC698=2),W698),"not_highest_rated")</f>
        <v>Medium</v>
      </c>
      <c r="AE698" s="64">
        <f t="shared" si="13"/>
        <v>2</v>
      </c>
    </row>
    <row r="699" spans="1:31" x14ac:dyDescent="0.25">
      <c r="A699" s="63" t="s">
        <v>14</v>
      </c>
      <c r="B699" s="10">
        <f>VLOOKUP(A699,'Table for cuisine count'!$E$2:$F$139,2)</f>
        <v>1</v>
      </c>
      <c r="C699" s="10" t="str" cm="1">
        <f t="array" ref="C699:O699">_xlfn.XLOOKUP($A699,'Raw-consumers'!$A:$A,'Raw-consumers'!B:N)</f>
        <v>San Luis Potosi</v>
      </c>
      <c r="D699" s="10" t="str">
        <v>San Luis Potosi</v>
      </c>
      <c r="E699" s="10" t="str">
        <v>Mexico</v>
      </c>
      <c r="F699" s="10">
        <v>22.139997000000001</v>
      </c>
      <c r="G699" s="10">
        <v>-100.978803</v>
      </c>
      <c r="H699" s="10" t="str">
        <v>No</v>
      </c>
      <c r="I699" s="10" t="str">
        <v>Abstemious</v>
      </c>
      <c r="J699" s="10" t="str">
        <v>On Foot</v>
      </c>
      <c r="K699" s="10" t="str">
        <v>Single</v>
      </c>
      <c r="L699" s="10" t="str">
        <v>Independent</v>
      </c>
      <c r="M699" s="10">
        <v>23</v>
      </c>
      <c r="N699" s="10" t="str">
        <v>Student</v>
      </c>
      <c r="O699" s="10" t="str">
        <v>Medium</v>
      </c>
      <c r="P699" s="10">
        <v>135051</v>
      </c>
      <c r="Q699" s="10" t="str">
        <f>IFERROR(_xlfn.XLOOKUP('Final Table'!$P699,'Raw-restaurant_cuisines'!A:A,'Raw-restaurant_cuisines'!B:B),"not specified")</f>
        <v>not specified</v>
      </c>
      <c r="R699" s="10" t="str">
        <f>_xlfn.XLOOKUP($P699,'Raw-Restauarants'!$A:$A,'Raw-Restauarants'!B:B)</f>
        <v>Restaurante Versalles</v>
      </c>
      <c r="S699" s="10" t="str">
        <f>_xlfn.XLOOKUP($P699,'Raw-Restauarants'!$A:$A,'Raw-Restauarants'!$C:$C)</f>
        <v>San Luis Potosi</v>
      </c>
      <c r="T699" s="10" t="str">
        <f>IFERROR(_xlfn.XLOOKUP(P699,'Table for cuisine count'!K:K,'Table for cuisine count'!L:L),"not specified")</f>
        <v>not specified</v>
      </c>
      <c r="U699" s="10" t="str" cm="1">
        <f t="array" ref="U699:Z699">_xlfn.XLOOKUP($P699,'Raw-Restauarants'!$A:$A,'Raw-Restauarants'!$I:$N)</f>
        <v>None</v>
      </c>
      <c r="V699" s="10" t="str">
        <v>Smoking Section</v>
      </c>
      <c r="W699" s="10" t="str">
        <v>Low</v>
      </c>
      <c r="X699" s="10" t="str">
        <v>No</v>
      </c>
      <c r="Y699" s="10" t="str">
        <v>Closed</v>
      </c>
      <c r="Z699" s="10" t="str">
        <v>None</v>
      </c>
      <c r="AA699" s="10">
        <v>1</v>
      </c>
      <c r="AB699" s="10">
        <v>1</v>
      </c>
      <c r="AC699" s="10">
        <v>2</v>
      </c>
      <c r="AD699" s="10" t="str" cm="1">
        <f t="array" ref="AD699">_xlfn.IFNA(_xlfn.IFS(AND(AA699=2,AB699=2,AC699=2),W699),"not_highest_rated")</f>
        <v>not_highest_rated</v>
      </c>
      <c r="AE699" s="64">
        <f t="shared" si="13"/>
        <v>2</v>
      </c>
    </row>
    <row r="700" spans="1:31" x14ac:dyDescent="0.25">
      <c r="A700" s="63" t="s">
        <v>174</v>
      </c>
      <c r="B700" s="10">
        <f>VLOOKUP(A700,'Table for cuisine count'!$E$2:$F$139,2)</f>
        <v>103</v>
      </c>
      <c r="C700" s="10" t="str" cm="1">
        <f t="array" ref="C700:O700">_xlfn.XLOOKUP($A700,'Raw-consumers'!$A:$A,'Raw-consumers'!B:N)</f>
        <v>San Luis Potosi</v>
      </c>
      <c r="D700" s="10" t="str">
        <v>San Luis Potosi</v>
      </c>
      <c r="E700" s="10" t="str">
        <v>Mexico</v>
      </c>
      <c r="F700" s="10">
        <v>22.170396</v>
      </c>
      <c r="G700" s="10">
        <v>-100.94993599999999</v>
      </c>
      <c r="H700" s="10" t="str">
        <v>No</v>
      </c>
      <c r="I700" s="10" t="str">
        <v>Casual Drinker</v>
      </c>
      <c r="J700" s="10" t="str">
        <v>On Foot</v>
      </c>
      <c r="K700" s="10" t="str">
        <v>Single</v>
      </c>
      <c r="L700" s="10" t="str">
        <v>Kids</v>
      </c>
      <c r="M700" s="10">
        <v>24</v>
      </c>
      <c r="N700" s="10" t="str">
        <v>Student</v>
      </c>
      <c r="O700" s="10" t="str">
        <v>Low</v>
      </c>
      <c r="P700" s="10">
        <v>135085</v>
      </c>
      <c r="Q700" s="10" t="str">
        <f>IFERROR(_xlfn.XLOOKUP('Final Table'!$P700,'Raw-restaurant_cuisines'!A:A,'Raw-restaurant_cuisines'!B:B),"not specified")</f>
        <v>Fast Food</v>
      </c>
      <c r="R700" s="10" t="str">
        <f>_xlfn.XLOOKUP($P700,'Raw-Restauarants'!$A:$A,'Raw-Restauarants'!B:B)</f>
        <v>Tortas Locas Hipocampo</v>
      </c>
      <c r="S700" s="10" t="str">
        <f>_xlfn.XLOOKUP($P700,'Raw-Restauarants'!$A:$A,'Raw-Restauarants'!$C:$C)</f>
        <v>San Luis Potosi</v>
      </c>
      <c r="T700" s="10">
        <f>IFERROR(_xlfn.XLOOKUP(P700,'Table for cuisine count'!K:K,'Table for cuisine count'!L:L),"not specified")</f>
        <v>1</v>
      </c>
      <c r="U700" s="10" t="str" cm="1">
        <f t="array" ref="U700:Z700">_xlfn.XLOOKUP($P700,'Raw-Restauarants'!$A:$A,'Raw-Restauarants'!$I:$N)</f>
        <v>None</v>
      </c>
      <c r="V700" s="10" t="str">
        <v>No</v>
      </c>
      <c r="W700" s="10" t="str">
        <v>Medium</v>
      </c>
      <c r="X700" s="10" t="str">
        <v>No</v>
      </c>
      <c r="Y700" s="10" t="str">
        <v>Closed</v>
      </c>
      <c r="Z700" s="10" t="str">
        <v>Public</v>
      </c>
      <c r="AA700" s="10">
        <v>0</v>
      </c>
      <c r="AB700" s="10">
        <v>0</v>
      </c>
      <c r="AC700" s="10">
        <v>0</v>
      </c>
      <c r="AD700" s="10" t="str" cm="1">
        <f t="array" ref="AD700">_xlfn.IFNA(_xlfn.IFS(AND(AA700=2,AB700=2,AC700=2),W700),"not_highest_rated")</f>
        <v>not_highest_rated</v>
      </c>
      <c r="AE700" s="64">
        <f t="shared" si="13"/>
        <v>1</v>
      </c>
    </row>
    <row r="701" spans="1:31" x14ac:dyDescent="0.25">
      <c r="A701" s="63" t="s">
        <v>174</v>
      </c>
      <c r="B701" s="10">
        <f>VLOOKUP(A701,'Table for cuisine count'!$E$2:$F$139,2)</f>
        <v>103</v>
      </c>
      <c r="C701" s="10" t="str" cm="1">
        <f t="array" ref="C701:O701">_xlfn.XLOOKUP($A701,'Raw-consumers'!$A:$A,'Raw-consumers'!B:N)</f>
        <v>San Luis Potosi</v>
      </c>
      <c r="D701" s="10" t="str">
        <v>San Luis Potosi</v>
      </c>
      <c r="E701" s="10" t="str">
        <v>Mexico</v>
      </c>
      <c r="F701" s="10">
        <v>22.170396</v>
      </c>
      <c r="G701" s="10">
        <v>-100.94993599999999</v>
      </c>
      <c r="H701" s="10" t="str">
        <v>No</v>
      </c>
      <c r="I701" s="10" t="str">
        <v>Casual Drinker</v>
      </c>
      <c r="J701" s="10" t="str">
        <v>On Foot</v>
      </c>
      <c r="K701" s="10" t="str">
        <v>Single</v>
      </c>
      <c r="L701" s="10" t="str">
        <v>Kids</v>
      </c>
      <c r="M701" s="10">
        <v>24</v>
      </c>
      <c r="N701" s="10" t="str">
        <v>Student</v>
      </c>
      <c r="O701" s="10" t="str">
        <v>Low</v>
      </c>
      <c r="P701" s="10">
        <v>135106</v>
      </c>
      <c r="Q701" s="10" t="str">
        <f>IFERROR(_xlfn.XLOOKUP('Final Table'!$P701,'Raw-restaurant_cuisines'!A:A,'Raw-restaurant_cuisines'!B:B),"not specified")</f>
        <v>Mexican</v>
      </c>
      <c r="R701" s="10" t="str">
        <f>_xlfn.XLOOKUP($P701,'Raw-Restauarants'!$A:$A,'Raw-Restauarants'!B:B)</f>
        <v>El Rincón De San Francisco</v>
      </c>
      <c r="S701" s="10" t="str">
        <f>_xlfn.XLOOKUP($P701,'Raw-Restauarants'!$A:$A,'Raw-Restauarants'!$C:$C)</f>
        <v>San Luis Potosi</v>
      </c>
      <c r="T701" s="10">
        <f>IFERROR(_xlfn.XLOOKUP(P701,'Table for cuisine count'!K:K,'Table for cuisine count'!L:L),"not specified")</f>
        <v>1</v>
      </c>
      <c r="U701" s="10" t="str" cm="1">
        <f t="array" ref="U701:Z701">_xlfn.XLOOKUP($P701,'Raw-Restauarants'!$A:$A,'Raw-Restauarants'!$I:$N)</f>
        <v>Wine &amp; Beer</v>
      </c>
      <c r="V701" s="10" t="str">
        <v>Bar Only</v>
      </c>
      <c r="W701" s="10" t="str">
        <v>Medium</v>
      </c>
      <c r="X701" s="10" t="str">
        <v>No</v>
      </c>
      <c r="Y701" s="10" t="str">
        <v>Open</v>
      </c>
      <c r="Z701" s="10" t="str">
        <v>None</v>
      </c>
      <c r="AA701" s="10">
        <v>0</v>
      </c>
      <c r="AB701" s="10">
        <v>0</v>
      </c>
      <c r="AC701" s="10">
        <v>0</v>
      </c>
      <c r="AD701" s="10" t="str" cm="1">
        <f t="array" ref="AD701">_xlfn.IFNA(_xlfn.IFS(AND(AA701=2,AB701=2,AC701=2),W701),"not_highest_rated")</f>
        <v>not_highest_rated</v>
      </c>
      <c r="AE701" s="64">
        <f t="shared" si="13"/>
        <v>1</v>
      </c>
    </row>
    <row r="702" spans="1:31" x14ac:dyDescent="0.25">
      <c r="A702" s="63" t="s">
        <v>174</v>
      </c>
      <c r="B702" s="10">
        <f>VLOOKUP(A702,'Table for cuisine count'!$E$2:$F$139,2)</f>
        <v>103</v>
      </c>
      <c r="C702" s="10" t="str" cm="1">
        <f t="array" ref="C702:O702">_xlfn.XLOOKUP($A702,'Raw-consumers'!$A:$A,'Raw-consumers'!B:N)</f>
        <v>San Luis Potosi</v>
      </c>
      <c r="D702" s="10" t="str">
        <v>San Luis Potosi</v>
      </c>
      <c r="E702" s="10" t="str">
        <v>Mexico</v>
      </c>
      <c r="F702" s="10">
        <v>22.170396</v>
      </c>
      <c r="G702" s="10">
        <v>-100.94993599999999</v>
      </c>
      <c r="H702" s="10" t="str">
        <v>No</v>
      </c>
      <c r="I702" s="10" t="str">
        <v>Casual Drinker</v>
      </c>
      <c r="J702" s="10" t="str">
        <v>On Foot</v>
      </c>
      <c r="K702" s="10" t="str">
        <v>Single</v>
      </c>
      <c r="L702" s="10" t="str">
        <v>Kids</v>
      </c>
      <c r="M702" s="10">
        <v>24</v>
      </c>
      <c r="N702" s="10" t="str">
        <v>Student</v>
      </c>
      <c r="O702" s="10" t="str">
        <v>Low</v>
      </c>
      <c r="P702" s="10">
        <v>135052</v>
      </c>
      <c r="Q702" s="10" t="str">
        <f>IFERROR(_xlfn.XLOOKUP('Final Table'!$P702,'Raw-restaurant_cuisines'!A:A,'Raw-restaurant_cuisines'!B:B),"not specified")</f>
        <v>Bar</v>
      </c>
      <c r="R702" s="10" t="str">
        <f>_xlfn.XLOOKUP($P702,'Raw-Restauarants'!$A:$A,'Raw-Restauarants'!B:B)</f>
        <v>La Cantina Restaurante</v>
      </c>
      <c r="S702" s="10" t="str">
        <f>_xlfn.XLOOKUP($P702,'Raw-Restauarants'!$A:$A,'Raw-Restauarants'!$C:$C)</f>
        <v>San Luis Potosi</v>
      </c>
      <c r="T702" s="10">
        <f>IFERROR(_xlfn.XLOOKUP(P702,'Table for cuisine count'!K:K,'Table for cuisine count'!L:L),"not specified")</f>
        <v>2</v>
      </c>
      <c r="U702" s="10" t="str" cm="1">
        <f t="array" ref="U702:Z702">_xlfn.XLOOKUP($P702,'Raw-Restauarants'!$A:$A,'Raw-Restauarants'!$I:$N)</f>
        <v>Full Bar</v>
      </c>
      <c r="V702" s="10" t="str">
        <v>No</v>
      </c>
      <c r="W702" s="10" t="str">
        <v>High</v>
      </c>
      <c r="X702" s="10" t="str">
        <v>No</v>
      </c>
      <c r="Y702" s="10" t="str">
        <v>Closed</v>
      </c>
      <c r="Z702" s="10" t="str">
        <v>None</v>
      </c>
      <c r="AA702" s="10">
        <v>0</v>
      </c>
      <c r="AB702" s="10">
        <v>0</v>
      </c>
      <c r="AC702" s="10">
        <v>0</v>
      </c>
      <c r="AD702" s="10" t="str" cm="1">
        <f t="array" ref="AD702">_xlfn.IFNA(_xlfn.IFS(AND(AA702=2,AB702=2,AC702=2),W702),"not_highest_rated")</f>
        <v>not_highest_rated</v>
      </c>
      <c r="AE702" s="64">
        <f t="shared" si="13"/>
        <v>1</v>
      </c>
    </row>
    <row r="703" spans="1:31" x14ac:dyDescent="0.25">
      <c r="A703" s="63" t="s">
        <v>174</v>
      </c>
      <c r="B703" s="10">
        <f>VLOOKUP(A703,'Table for cuisine count'!$E$2:$F$139,2)</f>
        <v>103</v>
      </c>
      <c r="C703" s="10" t="str" cm="1">
        <f t="array" ref="C703:O703">_xlfn.XLOOKUP($A703,'Raw-consumers'!$A:$A,'Raw-consumers'!B:N)</f>
        <v>San Luis Potosi</v>
      </c>
      <c r="D703" s="10" t="str">
        <v>San Luis Potosi</v>
      </c>
      <c r="E703" s="10" t="str">
        <v>Mexico</v>
      </c>
      <c r="F703" s="10">
        <v>22.170396</v>
      </c>
      <c r="G703" s="10">
        <v>-100.94993599999999</v>
      </c>
      <c r="H703" s="10" t="str">
        <v>No</v>
      </c>
      <c r="I703" s="10" t="str">
        <v>Casual Drinker</v>
      </c>
      <c r="J703" s="10" t="str">
        <v>On Foot</v>
      </c>
      <c r="K703" s="10" t="str">
        <v>Single</v>
      </c>
      <c r="L703" s="10" t="str">
        <v>Kids</v>
      </c>
      <c r="M703" s="10">
        <v>24</v>
      </c>
      <c r="N703" s="10" t="str">
        <v>Student</v>
      </c>
      <c r="O703" s="10" t="str">
        <v>Low</v>
      </c>
      <c r="P703" s="10">
        <v>135041</v>
      </c>
      <c r="Q703" s="10" t="str">
        <f>IFERROR(_xlfn.XLOOKUP('Final Table'!$P703,'Raw-restaurant_cuisines'!A:A,'Raw-restaurant_cuisines'!B:B),"not specified")</f>
        <v>Bar</v>
      </c>
      <c r="R703" s="10" t="str">
        <f>_xlfn.XLOOKUP($P703,'Raw-Restauarants'!$A:$A,'Raw-Restauarants'!B:B)</f>
        <v>Luna Cafe</v>
      </c>
      <c r="S703" s="10" t="str">
        <f>_xlfn.XLOOKUP($P703,'Raw-Restauarants'!$A:$A,'Raw-Restauarants'!$C:$C)</f>
        <v>San Luis Potosi</v>
      </c>
      <c r="T703" s="10">
        <f>IFERROR(_xlfn.XLOOKUP(P703,'Table for cuisine count'!K:K,'Table for cuisine count'!L:L),"not specified")</f>
        <v>2</v>
      </c>
      <c r="U703" s="10" t="str" cm="1">
        <f t="array" ref="U703:Z703">_xlfn.XLOOKUP($P703,'Raw-Restauarants'!$A:$A,'Raw-Restauarants'!$I:$N)</f>
        <v>Wine &amp; Beer</v>
      </c>
      <c r="V703" s="10" t="str">
        <v>No</v>
      </c>
      <c r="W703" s="10" t="str">
        <v>Medium</v>
      </c>
      <c r="X703" s="10" t="str">
        <v>No</v>
      </c>
      <c r="Y703" s="10" t="str">
        <v>Closed</v>
      </c>
      <c r="Z703" s="10" t="str">
        <v>None</v>
      </c>
      <c r="AA703" s="10">
        <v>0</v>
      </c>
      <c r="AB703" s="10">
        <v>0</v>
      </c>
      <c r="AC703" s="10">
        <v>0</v>
      </c>
      <c r="AD703" s="10" t="str" cm="1">
        <f t="array" ref="AD703">_xlfn.IFNA(_xlfn.IFS(AND(AA703=2,AB703=2,AC703=2),W703),"not_highest_rated")</f>
        <v>not_highest_rated</v>
      </c>
      <c r="AE703" s="64">
        <f t="shared" si="13"/>
        <v>1</v>
      </c>
    </row>
    <row r="704" spans="1:31" x14ac:dyDescent="0.25">
      <c r="A704" s="63" t="s">
        <v>69</v>
      </c>
      <c r="B704" s="10">
        <f>VLOOKUP(A704,'Table for cuisine count'!$E$2:$F$139,2)</f>
        <v>1</v>
      </c>
      <c r="C704" s="10" t="str" cm="1">
        <f t="array" ref="C704:O704">_xlfn.XLOOKUP($A704,'Raw-consumers'!$A:$A,'Raw-consumers'!B:N)</f>
        <v>San Luis Potosi</v>
      </c>
      <c r="D704" s="10" t="str">
        <v>San Luis Potosi</v>
      </c>
      <c r="E704" s="10" t="str">
        <v>Mexico</v>
      </c>
      <c r="F704" s="10">
        <v>22.169184000000001</v>
      </c>
      <c r="G704" s="10">
        <v>-100.98684299999999</v>
      </c>
      <c r="H704" s="10" t="str">
        <v>No</v>
      </c>
      <c r="I704" s="10" t="str">
        <v>Abstemious</v>
      </c>
      <c r="J704" s="10" t="str">
        <v>Public</v>
      </c>
      <c r="K704" s="10" t="str">
        <v>Single</v>
      </c>
      <c r="L704" s="10" t="str">
        <v>Independent</v>
      </c>
      <c r="M704" s="10">
        <v>23</v>
      </c>
      <c r="N704" s="10" t="str">
        <v>Student</v>
      </c>
      <c r="O704" s="10" t="str">
        <v>Medium</v>
      </c>
      <c r="P704" s="10">
        <v>132872</v>
      </c>
      <c r="Q704" s="10" t="str">
        <f>IFERROR(_xlfn.XLOOKUP('Final Table'!$P704,'Raw-restaurant_cuisines'!A:A,'Raw-restaurant_cuisines'!B:B),"not specified")</f>
        <v>American</v>
      </c>
      <c r="R704" s="10" t="str">
        <f>_xlfn.XLOOKUP($P704,'Raw-Restauarants'!$A:$A,'Raw-Restauarants'!B:B)</f>
        <v>Pizzeria Julios</v>
      </c>
      <c r="S704" s="10" t="str">
        <f>_xlfn.XLOOKUP($P704,'Raw-Restauarants'!$A:$A,'Raw-Restauarants'!$C:$C)</f>
        <v>San Luis Potosi</v>
      </c>
      <c r="T704" s="10">
        <f>IFERROR(_xlfn.XLOOKUP(P704,'Table for cuisine count'!K:K,'Table for cuisine count'!L:L),"not specified")</f>
        <v>1</v>
      </c>
      <c r="U704" s="10" t="str" cm="1">
        <f t="array" ref="U704:Z704">_xlfn.XLOOKUP($P704,'Raw-Restauarants'!$A:$A,'Raw-Restauarants'!$I:$N)</f>
        <v>None</v>
      </c>
      <c r="V704" s="10" t="str">
        <v>No</v>
      </c>
      <c r="W704" s="10" t="str">
        <v>Medium</v>
      </c>
      <c r="X704" s="10" t="str">
        <v>No</v>
      </c>
      <c r="Y704" s="10" t="str">
        <v>Closed</v>
      </c>
      <c r="Z704" s="10" t="str">
        <v>Public</v>
      </c>
      <c r="AA704" s="10">
        <v>1</v>
      </c>
      <c r="AB704" s="10">
        <v>1</v>
      </c>
      <c r="AC704" s="10">
        <v>1</v>
      </c>
      <c r="AD704" s="10" t="str" cm="1">
        <f t="array" ref="AD704">_xlfn.IFNA(_xlfn.IFS(AND(AA704=2,AB704=2,AC704=2),W704),"not_highest_rated")</f>
        <v>not_highest_rated</v>
      </c>
      <c r="AE704" s="64">
        <f t="shared" si="13"/>
        <v>2</v>
      </c>
    </row>
    <row r="705" spans="1:31" x14ac:dyDescent="0.25">
      <c r="A705" s="63" t="s">
        <v>69</v>
      </c>
      <c r="B705" s="10">
        <f>VLOOKUP(A705,'Table for cuisine count'!$E$2:$F$139,2)</f>
        <v>1</v>
      </c>
      <c r="C705" s="10" t="str" cm="1">
        <f t="array" ref="C705:O705">_xlfn.XLOOKUP($A705,'Raw-consumers'!$A:$A,'Raw-consumers'!B:N)</f>
        <v>San Luis Potosi</v>
      </c>
      <c r="D705" s="10" t="str">
        <v>San Luis Potosi</v>
      </c>
      <c r="E705" s="10" t="str">
        <v>Mexico</v>
      </c>
      <c r="F705" s="10">
        <v>22.169184000000001</v>
      </c>
      <c r="G705" s="10">
        <v>-100.98684299999999</v>
      </c>
      <c r="H705" s="10" t="str">
        <v>No</v>
      </c>
      <c r="I705" s="10" t="str">
        <v>Abstemious</v>
      </c>
      <c r="J705" s="10" t="str">
        <v>Public</v>
      </c>
      <c r="K705" s="10" t="str">
        <v>Single</v>
      </c>
      <c r="L705" s="10" t="str">
        <v>Independent</v>
      </c>
      <c r="M705" s="10">
        <v>23</v>
      </c>
      <c r="N705" s="10" t="str">
        <v>Student</v>
      </c>
      <c r="O705" s="10" t="str">
        <v>Medium</v>
      </c>
      <c r="P705" s="10">
        <v>135058</v>
      </c>
      <c r="Q705" s="10" t="str">
        <f>IFERROR(_xlfn.XLOOKUP('Final Table'!$P705,'Raw-restaurant_cuisines'!A:A,'Raw-restaurant_cuisines'!B:B),"not specified")</f>
        <v>Pizzeria</v>
      </c>
      <c r="R705" s="10" t="str">
        <f>_xlfn.XLOOKUP($P705,'Raw-Restauarants'!$A:$A,'Raw-Restauarants'!B:B)</f>
        <v>Restaurante Tiberius</v>
      </c>
      <c r="S705" s="10" t="str">
        <f>_xlfn.XLOOKUP($P705,'Raw-Restauarants'!$A:$A,'Raw-Restauarants'!$C:$C)</f>
        <v>San Luis Potosi</v>
      </c>
      <c r="T705" s="10">
        <f>IFERROR(_xlfn.XLOOKUP(P705,'Table for cuisine count'!K:K,'Table for cuisine count'!L:L),"not specified")</f>
        <v>1</v>
      </c>
      <c r="U705" s="10" t="str" cm="1">
        <f t="array" ref="U705:Z705">_xlfn.XLOOKUP($P705,'Raw-Restauarants'!$A:$A,'Raw-Restauarants'!$I:$N)</f>
        <v>None</v>
      </c>
      <c r="V705" s="10" t="str">
        <v>No</v>
      </c>
      <c r="W705" s="10" t="str">
        <v>Medium</v>
      </c>
      <c r="X705" s="10" t="str">
        <v>Yes</v>
      </c>
      <c r="Y705" s="10" t="str">
        <v>Closed</v>
      </c>
      <c r="Z705" s="10" t="str">
        <v>Public</v>
      </c>
      <c r="AA705" s="10">
        <v>2</v>
      </c>
      <c r="AB705" s="10">
        <v>1</v>
      </c>
      <c r="AC705" s="10">
        <v>0</v>
      </c>
      <c r="AD705" s="10" t="str" cm="1">
        <f t="array" ref="AD705">_xlfn.IFNA(_xlfn.IFS(AND(AA705=2,AB705=2,AC705=2),W705),"not_highest_rated")</f>
        <v>not_highest_rated</v>
      </c>
      <c r="AE705" s="64">
        <f t="shared" si="13"/>
        <v>2</v>
      </c>
    </row>
    <row r="706" spans="1:31" x14ac:dyDescent="0.25">
      <c r="A706" s="63" t="s">
        <v>69</v>
      </c>
      <c r="B706" s="10">
        <f>VLOOKUP(A706,'Table for cuisine count'!$E$2:$F$139,2)</f>
        <v>1</v>
      </c>
      <c r="C706" s="10" t="str" cm="1">
        <f t="array" ref="C706:O706">_xlfn.XLOOKUP($A706,'Raw-consumers'!$A:$A,'Raw-consumers'!B:N)</f>
        <v>San Luis Potosi</v>
      </c>
      <c r="D706" s="10" t="str">
        <v>San Luis Potosi</v>
      </c>
      <c r="E706" s="10" t="str">
        <v>Mexico</v>
      </c>
      <c r="F706" s="10">
        <v>22.169184000000001</v>
      </c>
      <c r="G706" s="10">
        <v>-100.98684299999999</v>
      </c>
      <c r="H706" s="10" t="str">
        <v>No</v>
      </c>
      <c r="I706" s="10" t="str">
        <v>Abstemious</v>
      </c>
      <c r="J706" s="10" t="str">
        <v>Public</v>
      </c>
      <c r="K706" s="10" t="str">
        <v>Single</v>
      </c>
      <c r="L706" s="10" t="str">
        <v>Independent</v>
      </c>
      <c r="M706" s="10">
        <v>23</v>
      </c>
      <c r="N706" s="10" t="str">
        <v>Student</v>
      </c>
      <c r="O706" s="10" t="str">
        <v>Medium</v>
      </c>
      <c r="P706" s="10">
        <v>135079</v>
      </c>
      <c r="Q706" s="10" t="str">
        <f>IFERROR(_xlfn.XLOOKUP('Final Table'!$P706,'Raw-restaurant_cuisines'!A:A,'Raw-restaurant_cuisines'!B:B),"not specified")</f>
        <v>Chinese</v>
      </c>
      <c r="R706" s="10" t="str">
        <f>_xlfn.XLOOKUP($P706,'Raw-Restauarants'!$A:$A,'Raw-Restauarants'!B:B)</f>
        <v>Koye Sushi</v>
      </c>
      <c r="S706" s="10" t="str">
        <f>_xlfn.XLOOKUP($P706,'Raw-Restauarants'!$A:$A,'Raw-Restauarants'!$C:$C)</f>
        <v>San Luis Potosi</v>
      </c>
      <c r="T706" s="10">
        <f>IFERROR(_xlfn.XLOOKUP(P706,'Table for cuisine count'!K:K,'Table for cuisine count'!L:L),"not specified")</f>
        <v>1</v>
      </c>
      <c r="U706" s="10" t="str" cm="1">
        <f t="array" ref="U706:Z706">_xlfn.XLOOKUP($P706,'Raw-Restauarants'!$A:$A,'Raw-Restauarants'!$I:$N)</f>
        <v>None</v>
      </c>
      <c r="V706" s="10" t="str">
        <v>No</v>
      </c>
      <c r="W706" s="10" t="str">
        <v>High</v>
      </c>
      <c r="X706" s="10" t="str">
        <v>No</v>
      </c>
      <c r="Y706" s="10" t="str">
        <v>Closed</v>
      </c>
      <c r="Z706" s="10" t="str">
        <v>None</v>
      </c>
      <c r="AA706" s="10">
        <v>2</v>
      </c>
      <c r="AB706" s="10">
        <v>2</v>
      </c>
      <c r="AC706" s="10">
        <v>0</v>
      </c>
      <c r="AD706" s="10" t="str" cm="1">
        <f t="array" ref="AD706">_xlfn.IFNA(_xlfn.IFS(AND(AA706=2,AB706=2,AC706=2),W706),"not_highest_rated")</f>
        <v>not_highest_rated</v>
      </c>
      <c r="AE706" s="64">
        <f t="shared" si="13"/>
        <v>2</v>
      </c>
    </row>
    <row r="707" spans="1:31" x14ac:dyDescent="0.25">
      <c r="A707" s="63" t="s">
        <v>69</v>
      </c>
      <c r="B707" s="10">
        <f>VLOOKUP(A707,'Table for cuisine count'!$E$2:$F$139,2)</f>
        <v>1</v>
      </c>
      <c r="C707" s="10" t="str" cm="1">
        <f t="array" ref="C707:O707">_xlfn.XLOOKUP($A707,'Raw-consumers'!$A:$A,'Raw-consumers'!B:N)</f>
        <v>San Luis Potosi</v>
      </c>
      <c r="D707" s="10" t="str">
        <v>San Luis Potosi</v>
      </c>
      <c r="E707" s="10" t="str">
        <v>Mexico</v>
      </c>
      <c r="F707" s="10">
        <v>22.169184000000001</v>
      </c>
      <c r="G707" s="10">
        <v>-100.98684299999999</v>
      </c>
      <c r="H707" s="10" t="str">
        <v>No</v>
      </c>
      <c r="I707" s="10" t="str">
        <v>Abstemious</v>
      </c>
      <c r="J707" s="10" t="str">
        <v>Public</v>
      </c>
      <c r="K707" s="10" t="str">
        <v>Single</v>
      </c>
      <c r="L707" s="10" t="str">
        <v>Independent</v>
      </c>
      <c r="M707" s="10">
        <v>23</v>
      </c>
      <c r="N707" s="10" t="str">
        <v>Student</v>
      </c>
      <c r="O707" s="10" t="str">
        <v>Medium</v>
      </c>
      <c r="P707" s="10">
        <v>135085</v>
      </c>
      <c r="Q707" s="10" t="str">
        <f>IFERROR(_xlfn.XLOOKUP('Final Table'!$P707,'Raw-restaurant_cuisines'!A:A,'Raw-restaurant_cuisines'!B:B),"not specified")</f>
        <v>Fast Food</v>
      </c>
      <c r="R707" s="10" t="str">
        <f>_xlfn.XLOOKUP($P707,'Raw-Restauarants'!$A:$A,'Raw-Restauarants'!B:B)</f>
        <v>Tortas Locas Hipocampo</v>
      </c>
      <c r="S707" s="10" t="str">
        <f>_xlfn.XLOOKUP($P707,'Raw-Restauarants'!$A:$A,'Raw-Restauarants'!$C:$C)</f>
        <v>San Luis Potosi</v>
      </c>
      <c r="T707" s="10">
        <f>IFERROR(_xlfn.XLOOKUP(P707,'Table for cuisine count'!K:K,'Table for cuisine count'!L:L),"not specified")</f>
        <v>1</v>
      </c>
      <c r="U707" s="10" t="str" cm="1">
        <f t="array" ref="U707:Z707">_xlfn.XLOOKUP($P707,'Raw-Restauarants'!$A:$A,'Raw-Restauarants'!$I:$N)</f>
        <v>None</v>
      </c>
      <c r="V707" s="10" t="str">
        <v>No</v>
      </c>
      <c r="W707" s="10" t="str">
        <v>Medium</v>
      </c>
      <c r="X707" s="10" t="str">
        <v>No</v>
      </c>
      <c r="Y707" s="10" t="str">
        <v>Closed</v>
      </c>
      <c r="Z707" s="10" t="str">
        <v>Public</v>
      </c>
      <c r="AA707" s="10">
        <v>1</v>
      </c>
      <c r="AB707" s="10">
        <v>1</v>
      </c>
      <c r="AC707" s="10">
        <v>1</v>
      </c>
      <c r="AD707" s="10" t="str" cm="1">
        <f t="array" ref="AD707">_xlfn.IFNA(_xlfn.IFS(AND(AA707=2,AB707=2,AC707=2),W707),"not_highest_rated")</f>
        <v>not_highest_rated</v>
      </c>
      <c r="AE707" s="64">
        <f t="shared" si="13"/>
        <v>2</v>
      </c>
    </row>
    <row r="708" spans="1:31" x14ac:dyDescent="0.25">
      <c r="A708" s="63" t="s">
        <v>69</v>
      </c>
      <c r="B708" s="10">
        <f>VLOOKUP(A708,'Table for cuisine count'!$E$2:$F$139,2)</f>
        <v>1</v>
      </c>
      <c r="C708" s="10" t="str" cm="1">
        <f t="array" ref="C708:O708">_xlfn.XLOOKUP($A708,'Raw-consumers'!$A:$A,'Raw-consumers'!B:N)</f>
        <v>San Luis Potosi</v>
      </c>
      <c r="D708" s="10" t="str">
        <v>San Luis Potosi</v>
      </c>
      <c r="E708" s="10" t="str">
        <v>Mexico</v>
      </c>
      <c r="F708" s="10">
        <v>22.169184000000001</v>
      </c>
      <c r="G708" s="10">
        <v>-100.98684299999999</v>
      </c>
      <c r="H708" s="10" t="str">
        <v>No</v>
      </c>
      <c r="I708" s="10" t="str">
        <v>Abstemious</v>
      </c>
      <c r="J708" s="10" t="str">
        <v>Public</v>
      </c>
      <c r="K708" s="10" t="str">
        <v>Single</v>
      </c>
      <c r="L708" s="10" t="str">
        <v>Independent</v>
      </c>
      <c r="M708" s="10">
        <v>23</v>
      </c>
      <c r="N708" s="10" t="str">
        <v>Student</v>
      </c>
      <c r="O708" s="10" t="str">
        <v>Medium</v>
      </c>
      <c r="P708" s="10">
        <v>135042</v>
      </c>
      <c r="Q708" s="10" t="str">
        <f>IFERROR(_xlfn.XLOOKUP('Final Table'!$P708,'Raw-restaurant_cuisines'!A:A,'Raw-restaurant_cuisines'!B:B),"not specified")</f>
        <v>Chinese</v>
      </c>
      <c r="R708" s="10" t="str">
        <f>_xlfn.XLOOKUP($P708,'Raw-Restauarants'!$A:$A,'Raw-Restauarants'!B:B)</f>
        <v>Restaurant Oriental Express</v>
      </c>
      <c r="S708" s="10" t="str">
        <f>_xlfn.XLOOKUP($P708,'Raw-Restauarants'!$A:$A,'Raw-Restauarants'!$C:$C)</f>
        <v>San Luis Potosi</v>
      </c>
      <c r="T708" s="10">
        <f>IFERROR(_xlfn.XLOOKUP(P708,'Table for cuisine count'!K:K,'Table for cuisine count'!L:L),"not specified")</f>
        <v>1</v>
      </c>
      <c r="U708" s="10" t="str" cm="1">
        <f t="array" ref="U708:Z708">_xlfn.XLOOKUP($P708,'Raw-Restauarants'!$A:$A,'Raw-Restauarants'!$I:$N)</f>
        <v>None</v>
      </c>
      <c r="V708" s="10" t="str">
        <v>No</v>
      </c>
      <c r="W708" s="10" t="str">
        <v>Medium</v>
      </c>
      <c r="X708" s="10" t="str">
        <v>No</v>
      </c>
      <c r="Y708" s="10" t="str">
        <v>Closed</v>
      </c>
      <c r="Z708" s="10" t="str">
        <v>None</v>
      </c>
      <c r="AA708" s="10">
        <v>0</v>
      </c>
      <c r="AB708" s="10">
        <v>1</v>
      </c>
      <c r="AC708" s="10">
        <v>0</v>
      </c>
      <c r="AD708" s="10" t="str" cm="1">
        <f t="array" ref="AD708">_xlfn.IFNA(_xlfn.IFS(AND(AA708=2,AB708=2,AC708=2),W708),"not_highest_rated")</f>
        <v>not_highest_rated</v>
      </c>
      <c r="AE708" s="64">
        <f t="shared" si="13"/>
        <v>2</v>
      </c>
    </row>
    <row r="709" spans="1:31" x14ac:dyDescent="0.25">
      <c r="A709" s="63" t="s">
        <v>69</v>
      </c>
      <c r="B709" s="10">
        <f>VLOOKUP(A709,'Table for cuisine count'!$E$2:$F$139,2)</f>
        <v>1</v>
      </c>
      <c r="C709" s="10" t="str" cm="1">
        <f t="array" ref="C709:O709">_xlfn.XLOOKUP($A709,'Raw-consumers'!$A:$A,'Raw-consumers'!B:N)</f>
        <v>San Luis Potosi</v>
      </c>
      <c r="D709" s="10" t="str">
        <v>San Luis Potosi</v>
      </c>
      <c r="E709" s="10" t="str">
        <v>Mexico</v>
      </c>
      <c r="F709" s="10">
        <v>22.169184000000001</v>
      </c>
      <c r="G709" s="10">
        <v>-100.98684299999999</v>
      </c>
      <c r="H709" s="10" t="str">
        <v>No</v>
      </c>
      <c r="I709" s="10" t="str">
        <v>Abstemious</v>
      </c>
      <c r="J709" s="10" t="str">
        <v>Public</v>
      </c>
      <c r="K709" s="10" t="str">
        <v>Single</v>
      </c>
      <c r="L709" s="10" t="str">
        <v>Independent</v>
      </c>
      <c r="M709" s="10">
        <v>23</v>
      </c>
      <c r="N709" s="10" t="str">
        <v>Student</v>
      </c>
      <c r="O709" s="10" t="str">
        <v>Medium</v>
      </c>
      <c r="P709" s="10">
        <v>132856</v>
      </c>
      <c r="Q709" s="10" t="str">
        <f>IFERROR(_xlfn.XLOOKUP('Final Table'!$P709,'Raw-restaurant_cuisines'!A:A,'Raw-restaurant_cuisines'!B:B),"not specified")</f>
        <v>Italian</v>
      </c>
      <c r="R709" s="10" t="str">
        <f>_xlfn.XLOOKUP($P709,'Raw-Restauarants'!$A:$A,'Raw-Restauarants'!B:B)</f>
        <v>Unicol's Pizza</v>
      </c>
      <c r="S709" s="10" t="str">
        <f>_xlfn.XLOOKUP($P709,'Raw-Restauarants'!$A:$A,'Raw-Restauarants'!$C:$C)</f>
        <v>San Luis Potosi</v>
      </c>
      <c r="T709" s="10">
        <f>IFERROR(_xlfn.XLOOKUP(P709,'Table for cuisine count'!K:K,'Table for cuisine count'!L:L),"not specified")</f>
        <v>1</v>
      </c>
      <c r="U709" s="10" t="str" cm="1">
        <f t="array" ref="U709:Z709">_xlfn.XLOOKUP($P709,'Raw-Restauarants'!$A:$A,'Raw-Restauarants'!$I:$N)</f>
        <v>Wine &amp; Beer</v>
      </c>
      <c r="V709" s="10" t="str">
        <v>No</v>
      </c>
      <c r="W709" s="10" t="str">
        <v>Low</v>
      </c>
      <c r="X709" s="10" t="str">
        <v>No</v>
      </c>
      <c r="Y709" s="10" t="str">
        <v>Closed</v>
      </c>
      <c r="Z709" s="10" t="str">
        <v>None</v>
      </c>
      <c r="AA709" s="10">
        <v>1</v>
      </c>
      <c r="AB709" s="10">
        <v>1</v>
      </c>
      <c r="AC709" s="10">
        <v>0</v>
      </c>
      <c r="AD709" s="10" t="str" cm="1">
        <f t="array" ref="AD709">_xlfn.IFNA(_xlfn.IFS(AND(AA709=2,AB709=2,AC709=2),W709),"not_highest_rated")</f>
        <v>not_highest_rated</v>
      </c>
      <c r="AE709" s="64">
        <f t="shared" si="13"/>
        <v>2</v>
      </c>
    </row>
    <row r="710" spans="1:31" x14ac:dyDescent="0.25">
      <c r="A710" s="63" t="s">
        <v>174</v>
      </c>
      <c r="B710" s="10">
        <f>VLOOKUP(A710,'Table for cuisine count'!$E$2:$F$139,2)</f>
        <v>103</v>
      </c>
      <c r="C710" s="10" t="str" cm="1">
        <f t="array" ref="C710:O710">_xlfn.XLOOKUP($A710,'Raw-consumers'!$A:$A,'Raw-consumers'!B:N)</f>
        <v>San Luis Potosi</v>
      </c>
      <c r="D710" s="10" t="str">
        <v>San Luis Potosi</v>
      </c>
      <c r="E710" s="10" t="str">
        <v>Mexico</v>
      </c>
      <c r="F710" s="10">
        <v>22.170396</v>
      </c>
      <c r="G710" s="10">
        <v>-100.94993599999999</v>
      </c>
      <c r="H710" s="10" t="str">
        <v>No</v>
      </c>
      <c r="I710" s="10" t="str">
        <v>Casual Drinker</v>
      </c>
      <c r="J710" s="10" t="str">
        <v>On Foot</v>
      </c>
      <c r="K710" s="10" t="str">
        <v>Single</v>
      </c>
      <c r="L710" s="10" t="str">
        <v>Kids</v>
      </c>
      <c r="M710" s="10">
        <v>24</v>
      </c>
      <c r="N710" s="10" t="str">
        <v>Student</v>
      </c>
      <c r="O710" s="10" t="str">
        <v>Low</v>
      </c>
      <c r="P710" s="10">
        <v>132825</v>
      </c>
      <c r="Q710" s="10" t="str">
        <f>IFERROR(_xlfn.XLOOKUP('Final Table'!$P710,'Raw-restaurant_cuisines'!A:A,'Raw-restaurant_cuisines'!B:B),"not specified")</f>
        <v>Mexican</v>
      </c>
      <c r="R710" s="10" t="str">
        <f>_xlfn.XLOOKUP($P710,'Raw-Restauarants'!$A:$A,'Raw-Restauarants'!B:B)</f>
        <v>Puesto De Tacos</v>
      </c>
      <c r="S710" s="10" t="str">
        <f>_xlfn.XLOOKUP($P710,'Raw-Restauarants'!$A:$A,'Raw-Restauarants'!$C:$C)</f>
        <v>San Luis Potosi</v>
      </c>
      <c r="T710" s="10">
        <f>IFERROR(_xlfn.XLOOKUP(P710,'Table for cuisine count'!K:K,'Table for cuisine count'!L:L),"not specified")</f>
        <v>1</v>
      </c>
      <c r="U710" s="10" t="str" cm="1">
        <f t="array" ref="U710:Z710">_xlfn.XLOOKUP($P710,'Raw-Restauarants'!$A:$A,'Raw-Restauarants'!$I:$N)</f>
        <v>None</v>
      </c>
      <c r="V710" s="10" t="str">
        <v>No</v>
      </c>
      <c r="W710" s="10" t="str">
        <v>Low</v>
      </c>
      <c r="X710" s="10" t="str">
        <v>No</v>
      </c>
      <c r="Y710" s="10" t="str">
        <v>Open</v>
      </c>
      <c r="Z710" s="10" t="str">
        <v>None</v>
      </c>
      <c r="AA710" s="10">
        <v>0</v>
      </c>
      <c r="AB710" s="10">
        <v>0</v>
      </c>
      <c r="AC710" s="10">
        <v>0</v>
      </c>
      <c r="AD710" s="10" t="str" cm="1">
        <f t="array" ref="AD710">_xlfn.IFNA(_xlfn.IFS(AND(AA710=2,AB710=2,AC710=2),W710),"not_highest_rated")</f>
        <v>not_highest_rated</v>
      </c>
      <c r="AE710" s="64">
        <f t="shared" ref="AE710:AE773" si="14">IF(AND(N710="Student",O710="Low"),1,IF(AND(N710="Student",O710="Medium"),2,IF(AND(N710="Student",O710="High"),3,IF(AND(N710="Unemployed",O710="Low"),4,IF(AND(N710="Unemployed",O710="Medium"),5,IF(AND(N710="Unemployed",O710="High"),6,IF(AND(N710="Employed",O710="Low"),7,IF(AND(N710="Employed",O710="Medium"),8,IF(AND(N710="Employed",O710="High"),9,"others")))))))))</f>
        <v>1</v>
      </c>
    </row>
    <row r="711" spans="1:31" x14ac:dyDescent="0.25">
      <c r="A711" s="63" t="s">
        <v>174</v>
      </c>
      <c r="B711" s="10">
        <f>VLOOKUP(A711,'Table for cuisine count'!$E$2:$F$139,2)</f>
        <v>103</v>
      </c>
      <c r="C711" s="10" t="str" cm="1">
        <f t="array" ref="C711:O711">_xlfn.XLOOKUP($A711,'Raw-consumers'!$A:$A,'Raw-consumers'!B:N)</f>
        <v>San Luis Potosi</v>
      </c>
      <c r="D711" s="10" t="str">
        <v>San Luis Potosi</v>
      </c>
      <c r="E711" s="10" t="str">
        <v>Mexico</v>
      </c>
      <c r="F711" s="10">
        <v>22.170396</v>
      </c>
      <c r="G711" s="10">
        <v>-100.94993599999999</v>
      </c>
      <c r="H711" s="10" t="str">
        <v>No</v>
      </c>
      <c r="I711" s="10" t="str">
        <v>Casual Drinker</v>
      </c>
      <c r="J711" s="10" t="str">
        <v>On Foot</v>
      </c>
      <c r="K711" s="10" t="str">
        <v>Single</v>
      </c>
      <c r="L711" s="10" t="str">
        <v>Kids</v>
      </c>
      <c r="M711" s="10">
        <v>24</v>
      </c>
      <c r="N711" s="10" t="str">
        <v>Student</v>
      </c>
      <c r="O711" s="10" t="str">
        <v>Low</v>
      </c>
      <c r="P711" s="10">
        <v>132834</v>
      </c>
      <c r="Q711" s="10" t="str">
        <f>IFERROR(_xlfn.XLOOKUP('Final Table'!$P711,'Raw-restaurant_cuisines'!A:A,'Raw-restaurant_cuisines'!B:B),"not specified")</f>
        <v>Mexican</v>
      </c>
      <c r="R711" s="10" t="str">
        <f>_xlfn.XLOOKUP($P711,'Raw-Restauarants'!$A:$A,'Raw-Restauarants'!B:B)</f>
        <v>Gorditas Doa Gloria</v>
      </c>
      <c r="S711" s="10" t="str">
        <f>_xlfn.XLOOKUP($P711,'Raw-Restauarants'!$A:$A,'Raw-Restauarants'!$C:$C)</f>
        <v>San Luis Potosi</v>
      </c>
      <c r="T711" s="10">
        <f>IFERROR(_xlfn.XLOOKUP(P711,'Table for cuisine count'!K:K,'Table for cuisine count'!L:L),"not specified")</f>
        <v>1</v>
      </c>
      <c r="U711" s="10" t="str" cm="1">
        <f t="array" ref="U711:Z711">_xlfn.XLOOKUP($P711,'Raw-Restauarants'!$A:$A,'Raw-Restauarants'!$I:$N)</f>
        <v>None</v>
      </c>
      <c r="V711" s="10" t="str">
        <v>No</v>
      </c>
      <c r="W711" s="10" t="str">
        <v>Low</v>
      </c>
      <c r="X711" s="10" t="str">
        <v>No</v>
      </c>
      <c r="Y711" s="10" t="str">
        <v>Closed</v>
      </c>
      <c r="Z711" s="10" t="str">
        <v>Public</v>
      </c>
      <c r="AA711" s="10">
        <v>0</v>
      </c>
      <c r="AB711" s="10">
        <v>0</v>
      </c>
      <c r="AC711" s="10">
        <v>0</v>
      </c>
      <c r="AD711" s="10" t="str" cm="1">
        <f t="array" ref="AD711">_xlfn.IFNA(_xlfn.IFS(AND(AA711=2,AB711=2,AC711=2),W711),"not_highest_rated")</f>
        <v>not_highest_rated</v>
      </c>
      <c r="AE711" s="64">
        <f t="shared" si="14"/>
        <v>1</v>
      </c>
    </row>
    <row r="712" spans="1:31" x14ac:dyDescent="0.25">
      <c r="A712" s="63" t="s">
        <v>69</v>
      </c>
      <c r="B712" s="10">
        <f>VLOOKUP(A712,'Table for cuisine count'!$E$2:$F$139,2)</f>
        <v>1</v>
      </c>
      <c r="C712" s="10" t="str" cm="1">
        <f t="array" ref="C712:O712">_xlfn.XLOOKUP($A712,'Raw-consumers'!$A:$A,'Raw-consumers'!B:N)</f>
        <v>San Luis Potosi</v>
      </c>
      <c r="D712" s="10" t="str">
        <v>San Luis Potosi</v>
      </c>
      <c r="E712" s="10" t="str">
        <v>Mexico</v>
      </c>
      <c r="F712" s="10">
        <v>22.169184000000001</v>
      </c>
      <c r="G712" s="10">
        <v>-100.98684299999999</v>
      </c>
      <c r="H712" s="10" t="str">
        <v>No</v>
      </c>
      <c r="I712" s="10" t="str">
        <v>Abstemious</v>
      </c>
      <c r="J712" s="10" t="str">
        <v>Public</v>
      </c>
      <c r="K712" s="10" t="str">
        <v>Single</v>
      </c>
      <c r="L712" s="10" t="str">
        <v>Independent</v>
      </c>
      <c r="M712" s="10">
        <v>23</v>
      </c>
      <c r="N712" s="10" t="str">
        <v>Student</v>
      </c>
      <c r="O712" s="10" t="str">
        <v>Medium</v>
      </c>
      <c r="P712" s="10">
        <v>135038</v>
      </c>
      <c r="Q712" s="10" t="str">
        <f>IFERROR(_xlfn.XLOOKUP('Final Table'!$P712,'Raw-restaurant_cuisines'!A:A,'Raw-restaurant_cuisines'!B:B),"not specified")</f>
        <v>not specified</v>
      </c>
      <c r="R712" s="10" t="str">
        <f>_xlfn.XLOOKUP($P712,'Raw-Restauarants'!$A:$A,'Raw-Restauarants'!B:B)</f>
        <v>Restaurant La Chalita</v>
      </c>
      <c r="S712" s="10" t="str">
        <f>_xlfn.XLOOKUP($P712,'Raw-Restauarants'!$A:$A,'Raw-Restauarants'!$C:$C)</f>
        <v>San Luis Potosi</v>
      </c>
      <c r="T712" s="10" t="str">
        <f>IFERROR(_xlfn.XLOOKUP(P712,'Table for cuisine count'!K:K,'Table for cuisine count'!L:L),"not specified")</f>
        <v>not specified</v>
      </c>
      <c r="U712" s="10" t="str" cm="1">
        <f t="array" ref="U712:Z712">_xlfn.XLOOKUP($P712,'Raw-Restauarants'!$A:$A,'Raw-Restauarants'!$I:$N)</f>
        <v>None</v>
      </c>
      <c r="V712" s="10" t="str">
        <v>Smoking Section</v>
      </c>
      <c r="W712" s="10" t="str">
        <v>Medium</v>
      </c>
      <c r="X712" s="10" t="str">
        <v>No</v>
      </c>
      <c r="Y712" s="10" t="str">
        <v>Closed</v>
      </c>
      <c r="Z712" s="10" t="str">
        <v>None</v>
      </c>
      <c r="AA712" s="10">
        <v>1</v>
      </c>
      <c r="AB712" s="10">
        <v>1</v>
      </c>
      <c r="AC712" s="10">
        <v>0</v>
      </c>
      <c r="AD712" s="10" t="str" cm="1">
        <f t="array" ref="AD712">_xlfn.IFNA(_xlfn.IFS(AND(AA712=2,AB712=2,AC712=2),W712),"not_highest_rated")</f>
        <v>not_highest_rated</v>
      </c>
      <c r="AE712" s="64">
        <f t="shared" si="14"/>
        <v>2</v>
      </c>
    </row>
    <row r="713" spans="1:31" x14ac:dyDescent="0.25">
      <c r="A713" s="63" t="s">
        <v>69</v>
      </c>
      <c r="B713" s="10">
        <f>VLOOKUP(A713,'Table for cuisine count'!$E$2:$F$139,2)</f>
        <v>1</v>
      </c>
      <c r="C713" s="10" t="str" cm="1">
        <f t="array" ref="C713:O713">_xlfn.XLOOKUP($A713,'Raw-consumers'!$A:$A,'Raw-consumers'!B:N)</f>
        <v>San Luis Potosi</v>
      </c>
      <c r="D713" s="10" t="str">
        <v>San Luis Potosi</v>
      </c>
      <c r="E713" s="10" t="str">
        <v>Mexico</v>
      </c>
      <c r="F713" s="10">
        <v>22.169184000000001</v>
      </c>
      <c r="G713" s="10">
        <v>-100.98684299999999</v>
      </c>
      <c r="H713" s="10" t="str">
        <v>No</v>
      </c>
      <c r="I713" s="10" t="str">
        <v>Abstemious</v>
      </c>
      <c r="J713" s="10" t="str">
        <v>Public</v>
      </c>
      <c r="K713" s="10" t="str">
        <v>Single</v>
      </c>
      <c r="L713" s="10" t="str">
        <v>Independent</v>
      </c>
      <c r="M713" s="10">
        <v>23</v>
      </c>
      <c r="N713" s="10" t="str">
        <v>Student</v>
      </c>
      <c r="O713" s="10" t="str">
        <v>Medium</v>
      </c>
      <c r="P713" s="10">
        <v>132834</v>
      </c>
      <c r="Q713" s="10" t="str">
        <f>IFERROR(_xlfn.XLOOKUP('Final Table'!$P713,'Raw-restaurant_cuisines'!A:A,'Raw-restaurant_cuisines'!B:B),"not specified")</f>
        <v>Mexican</v>
      </c>
      <c r="R713" s="10" t="str">
        <f>_xlfn.XLOOKUP($P713,'Raw-Restauarants'!$A:$A,'Raw-Restauarants'!B:B)</f>
        <v>Gorditas Doa Gloria</v>
      </c>
      <c r="S713" s="10" t="str">
        <f>_xlfn.XLOOKUP($P713,'Raw-Restauarants'!$A:$A,'Raw-Restauarants'!$C:$C)</f>
        <v>San Luis Potosi</v>
      </c>
      <c r="T713" s="10">
        <f>IFERROR(_xlfn.XLOOKUP(P713,'Table for cuisine count'!K:K,'Table for cuisine count'!L:L),"not specified")</f>
        <v>1</v>
      </c>
      <c r="U713" s="10" t="str" cm="1">
        <f t="array" ref="U713:Z713">_xlfn.XLOOKUP($P713,'Raw-Restauarants'!$A:$A,'Raw-Restauarants'!$I:$N)</f>
        <v>None</v>
      </c>
      <c r="V713" s="10" t="str">
        <v>No</v>
      </c>
      <c r="W713" s="10" t="str">
        <v>Low</v>
      </c>
      <c r="X713" s="10" t="str">
        <v>No</v>
      </c>
      <c r="Y713" s="10" t="str">
        <v>Closed</v>
      </c>
      <c r="Z713" s="10" t="str">
        <v>Public</v>
      </c>
      <c r="AA713" s="10">
        <v>1</v>
      </c>
      <c r="AB713" s="10">
        <v>1</v>
      </c>
      <c r="AC713" s="10">
        <v>0</v>
      </c>
      <c r="AD713" s="10" t="str" cm="1">
        <f t="array" ref="AD713">_xlfn.IFNA(_xlfn.IFS(AND(AA713=2,AB713=2,AC713=2),W713),"not_highest_rated")</f>
        <v>not_highest_rated</v>
      </c>
      <c r="AE713" s="64">
        <f t="shared" si="14"/>
        <v>2</v>
      </c>
    </row>
    <row r="714" spans="1:31" x14ac:dyDescent="0.25">
      <c r="A714" s="63" t="s">
        <v>69</v>
      </c>
      <c r="B714" s="10">
        <f>VLOOKUP(A714,'Table for cuisine count'!$E$2:$F$139,2)</f>
        <v>1</v>
      </c>
      <c r="C714" s="10" t="str" cm="1">
        <f t="array" ref="C714:O714">_xlfn.XLOOKUP($A714,'Raw-consumers'!$A:$A,'Raw-consumers'!B:N)</f>
        <v>San Luis Potosi</v>
      </c>
      <c r="D714" s="10" t="str">
        <v>San Luis Potosi</v>
      </c>
      <c r="E714" s="10" t="str">
        <v>Mexico</v>
      </c>
      <c r="F714" s="10">
        <v>22.169184000000001</v>
      </c>
      <c r="G714" s="10">
        <v>-100.98684299999999</v>
      </c>
      <c r="H714" s="10" t="str">
        <v>No</v>
      </c>
      <c r="I714" s="10" t="str">
        <v>Abstemious</v>
      </c>
      <c r="J714" s="10" t="str">
        <v>Public</v>
      </c>
      <c r="K714" s="10" t="str">
        <v>Single</v>
      </c>
      <c r="L714" s="10" t="str">
        <v>Independent</v>
      </c>
      <c r="M714" s="10">
        <v>23</v>
      </c>
      <c r="N714" s="10" t="str">
        <v>Student</v>
      </c>
      <c r="O714" s="10" t="str">
        <v>Medium</v>
      </c>
      <c r="P714" s="10">
        <v>135060</v>
      </c>
      <c r="Q714" s="10" t="str">
        <f>IFERROR(_xlfn.XLOOKUP('Final Table'!$P714,'Raw-restaurant_cuisines'!A:A,'Raw-restaurant_cuisines'!B:B),"not specified")</f>
        <v>Seafood</v>
      </c>
      <c r="R714" s="10" t="str">
        <f>_xlfn.XLOOKUP($P714,'Raw-Restauarants'!$A:$A,'Raw-Restauarants'!B:B)</f>
        <v>Restaurante Marisco Sam</v>
      </c>
      <c r="S714" s="10" t="str">
        <f>_xlfn.XLOOKUP($P714,'Raw-Restauarants'!$A:$A,'Raw-Restauarants'!$C:$C)</f>
        <v>San Luis Potosi</v>
      </c>
      <c r="T714" s="10">
        <f>IFERROR(_xlfn.XLOOKUP(P714,'Table for cuisine count'!K:K,'Table for cuisine count'!L:L),"not specified")</f>
        <v>1</v>
      </c>
      <c r="U714" s="10" t="str" cm="1">
        <f t="array" ref="U714:Z714">_xlfn.XLOOKUP($P714,'Raw-Restauarants'!$A:$A,'Raw-Restauarants'!$I:$N)</f>
        <v>None</v>
      </c>
      <c r="V714" s="10" t="str">
        <v>No</v>
      </c>
      <c r="W714" s="10" t="str">
        <v>Medium</v>
      </c>
      <c r="X714" s="10" t="str">
        <v>No</v>
      </c>
      <c r="Y714" s="10" t="str">
        <v>Closed</v>
      </c>
      <c r="Z714" s="10" t="str">
        <v>None</v>
      </c>
      <c r="AA714" s="10">
        <v>1</v>
      </c>
      <c r="AB714" s="10">
        <v>1</v>
      </c>
      <c r="AC714" s="10">
        <v>1</v>
      </c>
      <c r="AD714" s="10" t="str" cm="1">
        <f t="array" ref="AD714">_xlfn.IFNA(_xlfn.IFS(AND(AA714=2,AB714=2,AC714=2),W714),"not_highest_rated")</f>
        <v>not_highest_rated</v>
      </c>
      <c r="AE714" s="64">
        <f t="shared" si="14"/>
        <v>2</v>
      </c>
    </row>
    <row r="715" spans="1:31" x14ac:dyDescent="0.25">
      <c r="A715" s="63" t="s">
        <v>174</v>
      </c>
      <c r="B715" s="10">
        <f>VLOOKUP(A715,'Table for cuisine count'!$E$2:$F$139,2)</f>
        <v>103</v>
      </c>
      <c r="C715" s="10" t="str" cm="1">
        <f t="array" ref="C715:O715">_xlfn.XLOOKUP($A715,'Raw-consumers'!$A:$A,'Raw-consumers'!B:N)</f>
        <v>San Luis Potosi</v>
      </c>
      <c r="D715" s="10" t="str">
        <v>San Luis Potosi</v>
      </c>
      <c r="E715" s="10" t="str">
        <v>Mexico</v>
      </c>
      <c r="F715" s="10">
        <v>22.170396</v>
      </c>
      <c r="G715" s="10">
        <v>-100.94993599999999</v>
      </c>
      <c r="H715" s="10" t="str">
        <v>No</v>
      </c>
      <c r="I715" s="10" t="str">
        <v>Casual Drinker</v>
      </c>
      <c r="J715" s="10" t="str">
        <v>On Foot</v>
      </c>
      <c r="K715" s="10" t="str">
        <v>Single</v>
      </c>
      <c r="L715" s="10" t="str">
        <v>Kids</v>
      </c>
      <c r="M715" s="10">
        <v>24</v>
      </c>
      <c r="N715" s="10" t="str">
        <v>Student</v>
      </c>
      <c r="O715" s="10" t="str">
        <v>Low</v>
      </c>
      <c r="P715" s="10">
        <v>135058</v>
      </c>
      <c r="Q715" s="10" t="str">
        <f>IFERROR(_xlfn.XLOOKUP('Final Table'!$P715,'Raw-restaurant_cuisines'!A:A,'Raw-restaurant_cuisines'!B:B),"not specified")</f>
        <v>Pizzeria</v>
      </c>
      <c r="R715" s="10" t="str">
        <f>_xlfn.XLOOKUP($P715,'Raw-Restauarants'!$A:$A,'Raw-Restauarants'!B:B)</f>
        <v>Restaurante Tiberius</v>
      </c>
      <c r="S715" s="10" t="str">
        <f>_xlfn.XLOOKUP($P715,'Raw-Restauarants'!$A:$A,'Raw-Restauarants'!$C:$C)</f>
        <v>San Luis Potosi</v>
      </c>
      <c r="T715" s="10">
        <f>IFERROR(_xlfn.XLOOKUP(P715,'Table for cuisine count'!K:K,'Table for cuisine count'!L:L),"not specified")</f>
        <v>1</v>
      </c>
      <c r="U715" s="10" t="str" cm="1">
        <f t="array" ref="U715:Z715">_xlfn.XLOOKUP($P715,'Raw-Restauarants'!$A:$A,'Raw-Restauarants'!$I:$N)</f>
        <v>None</v>
      </c>
      <c r="V715" s="10" t="str">
        <v>No</v>
      </c>
      <c r="W715" s="10" t="str">
        <v>Medium</v>
      </c>
      <c r="X715" s="10" t="str">
        <v>Yes</v>
      </c>
      <c r="Y715" s="10" t="str">
        <v>Closed</v>
      </c>
      <c r="Z715" s="10" t="str">
        <v>Public</v>
      </c>
      <c r="AA715" s="10">
        <v>0</v>
      </c>
      <c r="AB715" s="10">
        <v>0</v>
      </c>
      <c r="AC715" s="10">
        <v>0</v>
      </c>
      <c r="AD715" s="10" t="str" cm="1">
        <f t="array" ref="AD715">_xlfn.IFNA(_xlfn.IFS(AND(AA715=2,AB715=2,AC715=2),W715),"not_highest_rated")</f>
        <v>not_highest_rated</v>
      </c>
      <c r="AE715" s="64">
        <f t="shared" si="14"/>
        <v>1</v>
      </c>
    </row>
    <row r="716" spans="1:31" x14ac:dyDescent="0.25">
      <c r="A716" s="63" t="s">
        <v>69</v>
      </c>
      <c r="B716" s="10">
        <f>VLOOKUP(A716,'Table for cuisine count'!$E$2:$F$139,2)</f>
        <v>1</v>
      </c>
      <c r="C716" s="10" t="str" cm="1">
        <f t="array" ref="C716:O716">_xlfn.XLOOKUP($A716,'Raw-consumers'!$A:$A,'Raw-consumers'!B:N)</f>
        <v>San Luis Potosi</v>
      </c>
      <c r="D716" s="10" t="str">
        <v>San Luis Potosi</v>
      </c>
      <c r="E716" s="10" t="str">
        <v>Mexico</v>
      </c>
      <c r="F716" s="10">
        <v>22.169184000000001</v>
      </c>
      <c r="G716" s="10">
        <v>-100.98684299999999</v>
      </c>
      <c r="H716" s="10" t="str">
        <v>No</v>
      </c>
      <c r="I716" s="10" t="str">
        <v>Abstemious</v>
      </c>
      <c r="J716" s="10" t="str">
        <v>Public</v>
      </c>
      <c r="K716" s="10" t="str">
        <v>Single</v>
      </c>
      <c r="L716" s="10" t="str">
        <v>Independent</v>
      </c>
      <c r="M716" s="10">
        <v>23</v>
      </c>
      <c r="N716" s="10" t="str">
        <v>Student</v>
      </c>
      <c r="O716" s="10" t="str">
        <v>Medium</v>
      </c>
      <c r="P716" s="10">
        <v>135032</v>
      </c>
      <c r="Q716" s="10" t="str">
        <f>IFERROR(_xlfn.XLOOKUP('Final Table'!$P716,'Raw-restaurant_cuisines'!A:A,'Raw-restaurant_cuisines'!B:B),"not specified")</f>
        <v>Cafeteria</v>
      </c>
      <c r="R716" s="10" t="str">
        <f>_xlfn.XLOOKUP($P716,'Raw-Restauarants'!$A:$A,'Raw-Restauarants'!B:B)</f>
        <v>Cafeteria Y Restaurant El Pacifico</v>
      </c>
      <c r="S716" s="10" t="str">
        <f>_xlfn.XLOOKUP($P716,'Raw-Restauarants'!$A:$A,'Raw-Restauarants'!$C:$C)</f>
        <v>San Luis Potosi</v>
      </c>
      <c r="T716" s="10">
        <f>IFERROR(_xlfn.XLOOKUP(P716,'Table for cuisine count'!K:K,'Table for cuisine count'!L:L),"not specified")</f>
        <v>2</v>
      </c>
      <c r="U716" s="10" t="str" cm="1">
        <f t="array" ref="U716:Z716">_xlfn.XLOOKUP($P716,'Raw-Restauarants'!$A:$A,'Raw-Restauarants'!$I:$N)</f>
        <v>Wine &amp; Beer</v>
      </c>
      <c r="V716" s="10" t="str">
        <v>Smoking Section</v>
      </c>
      <c r="W716" s="10" t="str">
        <v>Medium</v>
      </c>
      <c r="X716" s="10" t="str">
        <v>No</v>
      </c>
      <c r="Y716" s="10" t="str">
        <v>Closed</v>
      </c>
      <c r="Z716" s="10" t="str">
        <v>Public</v>
      </c>
      <c r="AA716" s="10">
        <v>0</v>
      </c>
      <c r="AB716" s="10">
        <v>0</v>
      </c>
      <c r="AC716" s="10">
        <v>0</v>
      </c>
      <c r="AD716" s="10" t="str" cm="1">
        <f t="array" ref="AD716">_xlfn.IFNA(_xlfn.IFS(AND(AA716=2,AB716=2,AC716=2),W716),"not_highest_rated")</f>
        <v>not_highest_rated</v>
      </c>
      <c r="AE716" s="64">
        <f t="shared" si="14"/>
        <v>2</v>
      </c>
    </row>
    <row r="717" spans="1:31" x14ac:dyDescent="0.25">
      <c r="A717" s="63" t="s">
        <v>174</v>
      </c>
      <c r="B717" s="10">
        <f>VLOOKUP(A717,'Table for cuisine count'!$E$2:$F$139,2)</f>
        <v>103</v>
      </c>
      <c r="C717" s="10" t="str" cm="1">
        <f t="array" ref="C717:O717">_xlfn.XLOOKUP($A717,'Raw-consumers'!$A:$A,'Raw-consumers'!B:N)</f>
        <v>San Luis Potosi</v>
      </c>
      <c r="D717" s="10" t="str">
        <v>San Luis Potosi</v>
      </c>
      <c r="E717" s="10" t="str">
        <v>Mexico</v>
      </c>
      <c r="F717" s="10">
        <v>22.170396</v>
      </c>
      <c r="G717" s="10">
        <v>-100.94993599999999</v>
      </c>
      <c r="H717" s="10" t="str">
        <v>No</v>
      </c>
      <c r="I717" s="10" t="str">
        <v>Casual Drinker</v>
      </c>
      <c r="J717" s="10" t="str">
        <v>On Foot</v>
      </c>
      <c r="K717" s="10" t="str">
        <v>Single</v>
      </c>
      <c r="L717" s="10" t="str">
        <v>Kids</v>
      </c>
      <c r="M717" s="10">
        <v>24</v>
      </c>
      <c r="N717" s="10" t="str">
        <v>Student</v>
      </c>
      <c r="O717" s="10" t="str">
        <v>Low</v>
      </c>
      <c r="P717" s="10">
        <v>135063</v>
      </c>
      <c r="Q717" s="10" t="str">
        <f>IFERROR(_xlfn.XLOOKUP('Final Table'!$P717,'Raw-restaurant_cuisines'!A:A,'Raw-restaurant_cuisines'!B:B),"not specified")</f>
        <v>not specified</v>
      </c>
      <c r="R717" s="10" t="str">
        <f>_xlfn.XLOOKUP($P717,'Raw-Restauarants'!$A:$A,'Raw-Restauarants'!B:B)</f>
        <v>Restaurante Alhondiga</v>
      </c>
      <c r="S717" s="10" t="str">
        <f>_xlfn.XLOOKUP($P717,'Raw-Restauarants'!$A:$A,'Raw-Restauarants'!$C:$C)</f>
        <v>San Luis Potosi</v>
      </c>
      <c r="T717" s="10" t="str">
        <f>IFERROR(_xlfn.XLOOKUP(P717,'Table for cuisine count'!K:K,'Table for cuisine count'!L:L),"not specified")</f>
        <v>not specified</v>
      </c>
      <c r="U717" s="10" t="str" cm="1">
        <f t="array" ref="U717:Z717">_xlfn.XLOOKUP($P717,'Raw-Restauarants'!$A:$A,'Raw-Restauarants'!$I:$N)</f>
        <v>None</v>
      </c>
      <c r="V717" s="10" t="str">
        <v>No</v>
      </c>
      <c r="W717" s="10" t="str">
        <v>Medium</v>
      </c>
      <c r="X717" s="10" t="str">
        <v>No</v>
      </c>
      <c r="Y717" s="10" t="str">
        <v>Closed</v>
      </c>
      <c r="Z717" s="10" t="str">
        <v>None</v>
      </c>
      <c r="AA717" s="10">
        <v>0</v>
      </c>
      <c r="AB717" s="10">
        <v>0</v>
      </c>
      <c r="AC717" s="10">
        <v>0</v>
      </c>
      <c r="AD717" s="10" t="str" cm="1">
        <f t="array" ref="AD717">_xlfn.IFNA(_xlfn.IFS(AND(AA717=2,AB717=2,AC717=2),W717),"not_highest_rated")</f>
        <v>not_highest_rated</v>
      </c>
      <c r="AE717" s="64">
        <f t="shared" si="14"/>
        <v>1</v>
      </c>
    </row>
    <row r="718" spans="1:31" x14ac:dyDescent="0.25">
      <c r="A718" s="63" t="s">
        <v>174</v>
      </c>
      <c r="B718" s="10">
        <f>VLOOKUP(A718,'Table for cuisine count'!$E$2:$F$139,2)</f>
        <v>103</v>
      </c>
      <c r="C718" s="10" t="str" cm="1">
        <f t="array" ref="C718:O718">_xlfn.XLOOKUP($A718,'Raw-consumers'!$A:$A,'Raw-consumers'!B:N)</f>
        <v>San Luis Potosi</v>
      </c>
      <c r="D718" s="10" t="str">
        <v>San Luis Potosi</v>
      </c>
      <c r="E718" s="10" t="str">
        <v>Mexico</v>
      </c>
      <c r="F718" s="10">
        <v>22.170396</v>
      </c>
      <c r="G718" s="10">
        <v>-100.94993599999999</v>
      </c>
      <c r="H718" s="10" t="str">
        <v>No</v>
      </c>
      <c r="I718" s="10" t="str">
        <v>Casual Drinker</v>
      </c>
      <c r="J718" s="10" t="str">
        <v>On Foot</v>
      </c>
      <c r="K718" s="10" t="str">
        <v>Single</v>
      </c>
      <c r="L718" s="10" t="str">
        <v>Kids</v>
      </c>
      <c r="M718" s="10">
        <v>24</v>
      </c>
      <c r="N718" s="10" t="str">
        <v>Student</v>
      </c>
      <c r="O718" s="10" t="str">
        <v>Low</v>
      </c>
      <c r="P718" s="10">
        <v>132856</v>
      </c>
      <c r="Q718" s="10" t="str">
        <f>IFERROR(_xlfn.XLOOKUP('Final Table'!$P718,'Raw-restaurant_cuisines'!A:A,'Raw-restaurant_cuisines'!B:B),"not specified")</f>
        <v>Italian</v>
      </c>
      <c r="R718" s="10" t="str">
        <f>_xlfn.XLOOKUP($P718,'Raw-Restauarants'!$A:$A,'Raw-Restauarants'!B:B)</f>
        <v>Unicol's Pizza</v>
      </c>
      <c r="S718" s="10" t="str">
        <f>_xlfn.XLOOKUP($P718,'Raw-Restauarants'!$A:$A,'Raw-Restauarants'!$C:$C)</f>
        <v>San Luis Potosi</v>
      </c>
      <c r="T718" s="10">
        <f>IFERROR(_xlfn.XLOOKUP(P718,'Table for cuisine count'!K:K,'Table for cuisine count'!L:L),"not specified")</f>
        <v>1</v>
      </c>
      <c r="U718" s="10" t="str" cm="1">
        <f t="array" ref="U718:Z718">_xlfn.XLOOKUP($P718,'Raw-Restauarants'!$A:$A,'Raw-Restauarants'!$I:$N)</f>
        <v>Wine &amp; Beer</v>
      </c>
      <c r="V718" s="10" t="str">
        <v>No</v>
      </c>
      <c r="W718" s="10" t="str">
        <v>Low</v>
      </c>
      <c r="X718" s="10" t="str">
        <v>No</v>
      </c>
      <c r="Y718" s="10" t="str">
        <v>Closed</v>
      </c>
      <c r="Z718" s="10" t="str">
        <v>None</v>
      </c>
      <c r="AA718" s="10">
        <v>0</v>
      </c>
      <c r="AB718" s="10">
        <v>0</v>
      </c>
      <c r="AC718" s="10">
        <v>0</v>
      </c>
      <c r="AD718" s="10" t="str" cm="1">
        <f t="array" ref="AD718">_xlfn.IFNA(_xlfn.IFS(AND(AA718=2,AB718=2,AC718=2),W718),"not_highest_rated")</f>
        <v>not_highest_rated</v>
      </c>
      <c r="AE718" s="64">
        <f t="shared" si="14"/>
        <v>1</v>
      </c>
    </row>
    <row r="719" spans="1:31" x14ac:dyDescent="0.25">
      <c r="A719" s="63" t="s">
        <v>174</v>
      </c>
      <c r="B719" s="10">
        <f>VLOOKUP(A719,'Table for cuisine count'!$E$2:$F$139,2)</f>
        <v>103</v>
      </c>
      <c r="C719" s="10" t="str" cm="1">
        <f t="array" ref="C719:O719">_xlfn.XLOOKUP($A719,'Raw-consumers'!$A:$A,'Raw-consumers'!B:N)</f>
        <v>San Luis Potosi</v>
      </c>
      <c r="D719" s="10" t="str">
        <v>San Luis Potosi</v>
      </c>
      <c r="E719" s="10" t="str">
        <v>Mexico</v>
      </c>
      <c r="F719" s="10">
        <v>22.170396</v>
      </c>
      <c r="G719" s="10">
        <v>-100.94993599999999</v>
      </c>
      <c r="H719" s="10" t="str">
        <v>No</v>
      </c>
      <c r="I719" s="10" t="str">
        <v>Casual Drinker</v>
      </c>
      <c r="J719" s="10" t="str">
        <v>On Foot</v>
      </c>
      <c r="K719" s="10" t="str">
        <v>Single</v>
      </c>
      <c r="L719" s="10" t="str">
        <v>Kids</v>
      </c>
      <c r="M719" s="10">
        <v>24</v>
      </c>
      <c r="N719" s="10" t="str">
        <v>Student</v>
      </c>
      <c r="O719" s="10" t="str">
        <v>Low</v>
      </c>
      <c r="P719" s="10">
        <v>135045</v>
      </c>
      <c r="Q719" s="10" t="str">
        <f>IFERROR(_xlfn.XLOOKUP('Final Table'!$P719,'Raw-restaurant_cuisines'!A:A,'Raw-restaurant_cuisines'!B:B),"not specified")</f>
        <v>not specified</v>
      </c>
      <c r="R719" s="10" t="str">
        <f>_xlfn.XLOOKUP($P719,'Raw-Restauarants'!$A:$A,'Raw-Restauarants'!B:B)</f>
        <v>Restaurante La Gran Via</v>
      </c>
      <c r="S719" s="10" t="str">
        <f>_xlfn.XLOOKUP($P719,'Raw-Restauarants'!$A:$A,'Raw-Restauarants'!$C:$C)</f>
        <v>San Luis Potosi</v>
      </c>
      <c r="T719" s="10" t="str">
        <f>IFERROR(_xlfn.XLOOKUP(P719,'Table for cuisine count'!K:K,'Table for cuisine count'!L:L),"not specified")</f>
        <v>not specified</v>
      </c>
      <c r="U719" s="10" t="str" cm="1">
        <f t="array" ref="U719:Z719">_xlfn.XLOOKUP($P719,'Raw-Restauarants'!$A:$A,'Raw-Restauarants'!$I:$N)</f>
        <v>Wine &amp; Beer</v>
      </c>
      <c r="V719" s="10" t="str">
        <v>No</v>
      </c>
      <c r="W719" s="10" t="str">
        <v>High</v>
      </c>
      <c r="X719" s="10" t="str">
        <v>No</v>
      </c>
      <c r="Y719" s="10" t="str">
        <v>Closed</v>
      </c>
      <c r="Z719" s="10" t="str">
        <v>Yes</v>
      </c>
      <c r="AA719" s="10">
        <v>0</v>
      </c>
      <c r="AB719" s="10">
        <v>0</v>
      </c>
      <c r="AC719" s="10">
        <v>0</v>
      </c>
      <c r="AD719" s="10" t="str" cm="1">
        <f t="array" ref="AD719">_xlfn.IFNA(_xlfn.IFS(AND(AA719=2,AB719=2,AC719=2),W719),"not_highest_rated")</f>
        <v>not_highest_rated</v>
      </c>
      <c r="AE719" s="64">
        <f t="shared" si="14"/>
        <v>1</v>
      </c>
    </row>
    <row r="720" spans="1:31" x14ac:dyDescent="0.25">
      <c r="A720" s="63" t="s">
        <v>174</v>
      </c>
      <c r="B720" s="10">
        <f>VLOOKUP(A720,'Table for cuisine count'!$E$2:$F$139,2)</f>
        <v>103</v>
      </c>
      <c r="C720" s="10" t="str" cm="1">
        <f t="array" ref="C720:O720">_xlfn.XLOOKUP($A720,'Raw-consumers'!$A:$A,'Raw-consumers'!B:N)</f>
        <v>San Luis Potosi</v>
      </c>
      <c r="D720" s="10" t="str">
        <v>San Luis Potosi</v>
      </c>
      <c r="E720" s="10" t="str">
        <v>Mexico</v>
      </c>
      <c r="F720" s="10">
        <v>22.170396</v>
      </c>
      <c r="G720" s="10">
        <v>-100.94993599999999</v>
      </c>
      <c r="H720" s="10" t="str">
        <v>No</v>
      </c>
      <c r="I720" s="10" t="str">
        <v>Casual Drinker</v>
      </c>
      <c r="J720" s="10" t="str">
        <v>On Foot</v>
      </c>
      <c r="K720" s="10" t="str">
        <v>Single</v>
      </c>
      <c r="L720" s="10" t="str">
        <v>Kids</v>
      </c>
      <c r="M720" s="10">
        <v>24</v>
      </c>
      <c r="N720" s="10" t="str">
        <v>Student</v>
      </c>
      <c r="O720" s="10" t="str">
        <v>Low</v>
      </c>
      <c r="P720" s="10">
        <v>135028</v>
      </c>
      <c r="Q720" s="10" t="str">
        <f>IFERROR(_xlfn.XLOOKUP('Final Table'!$P720,'Raw-restaurant_cuisines'!A:A,'Raw-restaurant_cuisines'!B:B),"not specified")</f>
        <v>Mexican</v>
      </c>
      <c r="R720" s="10" t="str">
        <f>_xlfn.XLOOKUP($P720,'Raw-Restauarants'!$A:$A,'Raw-Restauarants'!B:B)</f>
        <v>La Virreina</v>
      </c>
      <c r="S720" s="10" t="str">
        <f>_xlfn.XLOOKUP($P720,'Raw-Restauarants'!$A:$A,'Raw-Restauarants'!$C:$C)</f>
        <v>San Luis Potosi</v>
      </c>
      <c r="T720" s="10">
        <f>IFERROR(_xlfn.XLOOKUP(P720,'Table for cuisine count'!K:K,'Table for cuisine count'!L:L),"not specified")</f>
        <v>1</v>
      </c>
      <c r="U720" s="10" t="str" cm="1">
        <f t="array" ref="U720:Z720">_xlfn.XLOOKUP($P720,'Raw-Restauarants'!$A:$A,'Raw-Restauarants'!$I:$N)</f>
        <v>Wine &amp; Beer</v>
      </c>
      <c r="V720" s="10" t="str">
        <v>No</v>
      </c>
      <c r="W720" s="10" t="str">
        <v>Medium</v>
      </c>
      <c r="X720" s="10" t="str">
        <v>No</v>
      </c>
      <c r="Y720" s="10" t="str">
        <v>Closed</v>
      </c>
      <c r="Z720" s="10" t="str">
        <v>None</v>
      </c>
      <c r="AA720" s="10">
        <v>0</v>
      </c>
      <c r="AB720" s="10">
        <v>0</v>
      </c>
      <c r="AC720" s="10">
        <v>0</v>
      </c>
      <c r="AD720" s="10" t="str" cm="1">
        <f t="array" ref="AD720">_xlfn.IFNA(_xlfn.IFS(AND(AA720=2,AB720=2,AC720=2),W720),"not_highest_rated")</f>
        <v>not_highest_rated</v>
      </c>
      <c r="AE720" s="64">
        <f t="shared" si="14"/>
        <v>1</v>
      </c>
    </row>
    <row r="721" spans="1:31" x14ac:dyDescent="0.25">
      <c r="A721" s="63" t="s">
        <v>174</v>
      </c>
      <c r="B721" s="10">
        <f>VLOOKUP(A721,'Table for cuisine count'!$E$2:$F$139,2)</f>
        <v>103</v>
      </c>
      <c r="C721" s="10" t="str" cm="1">
        <f t="array" ref="C721:O721">_xlfn.XLOOKUP($A721,'Raw-consumers'!$A:$A,'Raw-consumers'!B:N)</f>
        <v>San Luis Potosi</v>
      </c>
      <c r="D721" s="10" t="str">
        <v>San Luis Potosi</v>
      </c>
      <c r="E721" s="10" t="str">
        <v>Mexico</v>
      </c>
      <c r="F721" s="10">
        <v>22.170396</v>
      </c>
      <c r="G721" s="10">
        <v>-100.94993599999999</v>
      </c>
      <c r="H721" s="10" t="str">
        <v>No</v>
      </c>
      <c r="I721" s="10" t="str">
        <v>Casual Drinker</v>
      </c>
      <c r="J721" s="10" t="str">
        <v>On Foot</v>
      </c>
      <c r="K721" s="10" t="str">
        <v>Single</v>
      </c>
      <c r="L721" s="10" t="str">
        <v>Kids</v>
      </c>
      <c r="M721" s="10">
        <v>24</v>
      </c>
      <c r="N721" s="10" t="str">
        <v>Student</v>
      </c>
      <c r="O721" s="10" t="str">
        <v>Low</v>
      </c>
      <c r="P721" s="10">
        <v>135032</v>
      </c>
      <c r="Q721" s="10" t="str">
        <f>IFERROR(_xlfn.XLOOKUP('Final Table'!$P721,'Raw-restaurant_cuisines'!A:A,'Raw-restaurant_cuisines'!B:B),"not specified")</f>
        <v>Cafeteria</v>
      </c>
      <c r="R721" s="10" t="str">
        <f>_xlfn.XLOOKUP($P721,'Raw-Restauarants'!$A:$A,'Raw-Restauarants'!B:B)</f>
        <v>Cafeteria Y Restaurant El Pacifico</v>
      </c>
      <c r="S721" s="10" t="str">
        <f>_xlfn.XLOOKUP($P721,'Raw-Restauarants'!$A:$A,'Raw-Restauarants'!$C:$C)</f>
        <v>San Luis Potosi</v>
      </c>
      <c r="T721" s="10">
        <f>IFERROR(_xlfn.XLOOKUP(P721,'Table for cuisine count'!K:K,'Table for cuisine count'!L:L),"not specified")</f>
        <v>2</v>
      </c>
      <c r="U721" s="10" t="str" cm="1">
        <f t="array" ref="U721:Z721">_xlfn.XLOOKUP($P721,'Raw-Restauarants'!$A:$A,'Raw-Restauarants'!$I:$N)</f>
        <v>Wine &amp; Beer</v>
      </c>
      <c r="V721" s="10" t="str">
        <v>Smoking Section</v>
      </c>
      <c r="W721" s="10" t="str">
        <v>Medium</v>
      </c>
      <c r="X721" s="10" t="str">
        <v>No</v>
      </c>
      <c r="Y721" s="10" t="str">
        <v>Closed</v>
      </c>
      <c r="Z721" s="10" t="str">
        <v>Public</v>
      </c>
      <c r="AA721" s="10">
        <v>0</v>
      </c>
      <c r="AB721" s="10">
        <v>0</v>
      </c>
      <c r="AC721" s="10">
        <v>0</v>
      </c>
      <c r="AD721" s="10" t="str" cm="1">
        <f t="array" ref="AD721">_xlfn.IFNA(_xlfn.IFS(AND(AA721=2,AB721=2,AC721=2),W721),"not_highest_rated")</f>
        <v>not_highest_rated</v>
      </c>
      <c r="AE721" s="64">
        <f t="shared" si="14"/>
        <v>1</v>
      </c>
    </row>
    <row r="722" spans="1:31" x14ac:dyDescent="0.25">
      <c r="A722" s="63" t="s">
        <v>174</v>
      </c>
      <c r="B722" s="10">
        <f>VLOOKUP(A722,'Table for cuisine count'!$E$2:$F$139,2)</f>
        <v>103</v>
      </c>
      <c r="C722" s="10" t="str" cm="1">
        <f t="array" ref="C722:O722">_xlfn.XLOOKUP($A722,'Raw-consumers'!$A:$A,'Raw-consumers'!B:N)</f>
        <v>San Luis Potosi</v>
      </c>
      <c r="D722" s="10" t="str">
        <v>San Luis Potosi</v>
      </c>
      <c r="E722" s="10" t="str">
        <v>Mexico</v>
      </c>
      <c r="F722" s="10">
        <v>22.170396</v>
      </c>
      <c r="G722" s="10">
        <v>-100.94993599999999</v>
      </c>
      <c r="H722" s="10" t="str">
        <v>No</v>
      </c>
      <c r="I722" s="10" t="str">
        <v>Casual Drinker</v>
      </c>
      <c r="J722" s="10" t="str">
        <v>On Foot</v>
      </c>
      <c r="K722" s="10" t="str">
        <v>Single</v>
      </c>
      <c r="L722" s="10" t="str">
        <v>Kids</v>
      </c>
      <c r="M722" s="10">
        <v>24</v>
      </c>
      <c r="N722" s="10" t="str">
        <v>Student</v>
      </c>
      <c r="O722" s="10" t="str">
        <v>Low</v>
      </c>
      <c r="P722" s="10">
        <v>135042</v>
      </c>
      <c r="Q722" s="10" t="str">
        <f>IFERROR(_xlfn.XLOOKUP('Final Table'!$P722,'Raw-restaurant_cuisines'!A:A,'Raw-restaurant_cuisines'!B:B),"not specified")</f>
        <v>Chinese</v>
      </c>
      <c r="R722" s="10" t="str">
        <f>_xlfn.XLOOKUP($P722,'Raw-Restauarants'!$A:$A,'Raw-Restauarants'!B:B)</f>
        <v>Restaurant Oriental Express</v>
      </c>
      <c r="S722" s="10" t="str">
        <f>_xlfn.XLOOKUP($P722,'Raw-Restauarants'!$A:$A,'Raw-Restauarants'!$C:$C)</f>
        <v>San Luis Potosi</v>
      </c>
      <c r="T722" s="10">
        <f>IFERROR(_xlfn.XLOOKUP(P722,'Table for cuisine count'!K:K,'Table for cuisine count'!L:L),"not specified")</f>
        <v>1</v>
      </c>
      <c r="U722" s="10" t="str" cm="1">
        <f t="array" ref="U722:Z722">_xlfn.XLOOKUP($P722,'Raw-Restauarants'!$A:$A,'Raw-Restauarants'!$I:$N)</f>
        <v>None</v>
      </c>
      <c r="V722" s="10" t="str">
        <v>No</v>
      </c>
      <c r="W722" s="10" t="str">
        <v>Medium</v>
      </c>
      <c r="X722" s="10" t="str">
        <v>No</v>
      </c>
      <c r="Y722" s="10" t="str">
        <v>Closed</v>
      </c>
      <c r="Z722" s="10" t="str">
        <v>None</v>
      </c>
      <c r="AA722" s="10">
        <v>0</v>
      </c>
      <c r="AB722" s="10">
        <v>0</v>
      </c>
      <c r="AC722" s="10">
        <v>0</v>
      </c>
      <c r="AD722" s="10" t="str" cm="1">
        <f t="array" ref="AD722">_xlfn.IFNA(_xlfn.IFS(AND(AA722=2,AB722=2,AC722=2),W722),"not_highest_rated")</f>
        <v>not_highest_rated</v>
      </c>
      <c r="AE722" s="64">
        <f t="shared" si="14"/>
        <v>1</v>
      </c>
    </row>
    <row r="723" spans="1:31" x14ac:dyDescent="0.25">
      <c r="A723" s="63" t="s">
        <v>174</v>
      </c>
      <c r="B723" s="10">
        <f>VLOOKUP(A723,'Table for cuisine count'!$E$2:$F$139,2)</f>
        <v>103</v>
      </c>
      <c r="C723" s="10" t="str" cm="1">
        <f t="array" ref="C723:O723">_xlfn.XLOOKUP($A723,'Raw-consumers'!$A:$A,'Raw-consumers'!B:N)</f>
        <v>San Luis Potosi</v>
      </c>
      <c r="D723" s="10" t="str">
        <v>San Luis Potosi</v>
      </c>
      <c r="E723" s="10" t="str">
        <v>Mexico</v>
      </c>
      <c r="F723" s="10">
        <v>22.170396</v>
      </c>
      <c r="G723" s="10">
        <v>-100.94993599999999</v>
      </c>
      <c r="H723" s="10" t="str">
        <v>No</v>
      </c>
      <c r="I723" s="10" t="str">
        <v>Casual Drinker</v>
      </c>
      <c r="J723" s="10" t="str">
        <v>On Foot</v>
      </c>
      <c r="K723" s="10" t="str">
        <v>Single</v>
      </c>
      <c r="L723" s="10" t="str">
        <v>Kids</v>
      </c>
      <c r="M723" s="10">
        <v>24</v>
      </c>
      <c r="N723" s="10" t="str">
        <v>Student</v>
      </c>
      <c r="O723" s="10" t="str">
        <v>Low</v>
      </c>
      <c r="P723" s="10">
        <v>135060</v>
      </c>
      <c r="Q723" s="10" t="str">
        <f>IFERROR(_xlfn.XLOOKUP('Final Table'!$P723,'Raw-restaurant_cuisines'!A:A,'Raw-restaurant_cuisines'!B:B),"not specified")</f>
        <v>Seafood</v>
      </c>
      <c r="R723" s="10" t="str">
        <f>_xlfn.XLOOKUP($P723,'Raw-Restauarants'!$A:$A,'Raw-Restauarants'!B:B)</f>
        <v>Restaurante Marisco Sam</v>
      </c>
      <c r="S723" s="10" t="str">
        <f>_xlfn.XLOOKUP($P723,'Raw-Restauarants'!$A:$A,'Raw-Restauarants'!$C:$C)</f>
        <v>San Luis Potosi</v>
      </c>
      <c r="T723" s="10">
        <f>IFERROR(_xlfn.XLOOKUP(P723,'Table for cuisine count'!K:K,'Table for cuisine count'!L:L),"not specified")</f>
        <v>1</v>
      </c>
      <c r="U723" s="10" t="str" cm="1">
        <f t="array" ref="U723:Z723">_xlfn.XLOOKUP($P723,'Raw-Restauarants'!$A:$A,'Raw-Restauarants'!$I:$N)</f>
        <v>None</v>
      </c>
      <c r="V723" s="10" t="str">
        <v>No</v>
      </c>
      <c r="W723" s="10" t="str">
        <v>Medium</v>
      </c>
      <c r="X723" s="10" t="str">
        <v>No</v>
      </c>
      <c r="Y723" s="10" t="str">
        <v>Closed</v>
      </c>
      <c r="Z723" s="10" t="str">
        <v>None</v>
      </c>
      <c r="AA723" s="10">
        <v>0</v>
      </c>
      <c r="AB723" s="10">
        <v>0</v>
      </c>
      <c r="AC723" s="10">
        <v>0</v>
      </c>
      <c r="AD723" s="10" t="str" cm="1">
        <f t="array" ref="AD723">_xlfn.IFNA(_xlfn.IFS(AND(AA723=2,AB723=2,AC723=2),W723),"not_highest_rated")</f>
        <v>not_highest_rated</v>
      </c>
      <c r="AE723" s="64">
        <f t="shared" si="14"/>
        <v>1</v>
      </c>
    </row>
    <row r="724" spans="1:31" x14ac:dyDescent="0.25">
      <c r="A724" s="63" t="s">
        <v>86</v>
      </c>
      <c r="B724" s="10">
        <f>VLOOKUP(A724,'Table for cuisine count'!$E$2:$F$139,2)</f>
        <v>1</v>
      </c>
      <c r="C724" s="10" t="str" cm="1">
        <f t="array" ref="C724:O724">_xlfn.XLOOKUP($A724,'Raw-consumers'!$A:$A,'Raw-consumers'!B:N)</f>
        <v>San Luis Potosi</v>
      </c>
      <c r="D724" s="10" t="str">
        <v>San Luis Potosi</v>
      </c>
      <c r="E724" s="10" t="str">
        <v>Mexico</v>
      </c>
      <c r="F724" s="10">
        <v>22.142208</v>
      </c>
      <c r="G724" s="10">
        <v>-101.022785</v>
      </c>
      <c r="H724" s="10" t="str">
        <v>Yes</v>
      </c>
      <c r="I724" s="10" t="str">
        <v>Casual Drinker</v>
      </c>
      <c r="J724" s="10" t="str">
        <v>Public</v>
      </c>
      <c r="K724" s="10" t="str">
        <v>Single</v>
      </c>
      <c r="L724" s="10" t="str">
        <v>Independent</v>
      </c>
      <c r="M724" s="10">
        <v>24</v>
      </c>
      <c r="N724" s="10" t="str">
        <v>Student</v>
      </c>
      <c r="O724" s="10" t="str">
        <v>Medium</v>
      </c>
      <c r="P724" s="10">
        <v>135049</v>
      </c>
      <c r="Q724" s="10" t="str">
        <f>IFERROR(_xlfn.XLOOKUP('Final Table'!$P724,'Raw-restaurant_cuisines'!A:A,'Raw-restaurant_cuisines'!B:B),"not specified")</f>
        <v>Seafood</v>
      </c>
      <c r="R724" s="10" t="str">
        <f>_xlfn.XLOOKUP($P724,'Raw-Restauarants'!$A:$A,'Raw-Restauarants'!B:B)</f>
        <v>Restaurante De Mariscos La Langosta</v>
      </c>
      <c r="S724" s="10" t="str">
        <f>_xlfn.XLOOKUP($P724,'Raw-Restauarants'!$A:$A,'Raw-Restauarants'!$C:$C)</f>
        <v>San Luis Potosi</v>
      </c>
      <c r="T724" s="10">
        <f>IFERROR(_xlfn.XLOOKUP(P724,'Table for cuisine count'!K:K,'Table for cuisine count'!L:L),"not specified")</f>
        <v>1</v>
      </c>
      <c r="U724" s="10" t="str" cm="1">
        <f t="array" ref="U724:Z724">_xlfn.XLOOKUP($P724,'Raw-Restauarants'!$A:$A,'Raw-Restauarants'!$I:$N)</f>
        <v>None</v>
      </c>
      <c r="V724" s="10" t="str">
        <v>No</v>
      </c>
      <c r="W724" s="10" t="str">
        <v>Medium</v>
      </c>
      <c r="X724" s="10" t="str">
        <v>No</v>
      </c>
      <c r="Y724" s="10" t="str">
        <v>Closed</v>
      </c>
      <c r="Z724" s="10" t="str">
        <v>None</v>
      </c>
      <c r="AA724" s="10">
        <v>1</v>
      </c>
      <c r="AB724" s="10">
        <v>0</v>
      </c>
      <c r="AC724" s="10">
        <v>2</v>
      </c>
      <c r="AD724" s="10" t="str" cm="1">
        <f t="array" ref="AD724">_xlfn.IFNA(_xlfn.IFS(AND(AA724=2,AB724=2,AC724=2),W724),"not_highest_rated")</f>
        <v>not_highest_rated</v>
      </c>
      <c r="AE724" s="64">
        <f t="shared" si="14"/>
        <v>2</v>
      </c>
    </row>
    <row r="725" spans="1:31" x14ac:dyDescent="0.25">
      <c r="A725" s="63" t="s">
        <v>86</v>
      </c>
      <c r="B725" s="10">
        <f>VLOOKUP(A725,'Table for cuisine count'!$E$2:$F$139,2)</f>
        <v>1</v>
      </c>
      <c r="C725" s="10" t="str" cm="1">
        <f t="array" ref="C725:O725">_xlfn.XLOOKUP($A725,'Raw-consumers'!$A:$A,'Raw-consumers'!B:N)</f>
        <v>San Luis Potosi</v>
      </c>
      <c r="D725" s="10" t="str">
        <v>San Luis Potosi</v>
      </c>
      <c r="E725" s="10" t="str">
        <v>Mexico</v>
      </c>
      <c r="F725" s="10">
        <v>22.142208</v>
      </c>
      <c r="G725" s="10">
        <v>-101.022785</v>
      </c>
      <c r="H725" s="10" t="str">
        <v>Yes</v>
      </c>
      <c r="I725" s="10" t="str">
        <v>Casual Drinker</v>
      </c>
      <c r="J725" s="10" t="str">
        <v>Public</v>
      </c>
      <c r="K725" s="10" t="str">
        <v>Single</v>
      </c>
      <c r="L725" s="10" t="str">
        <v>Independent</v>
      </c>
      <c r="M725" s="10">
        <v>24</v>
      </c>
      <c r="N725" s="10" t="str">
        <v>Student</v>
      </c>
      <c r="O725" s="10" t="str">
        <v>Medium</v>
      </c>
      <c r="P725" s="10">
        <v>135026</v>
      </c>
      <c r="Q725" s="10" t="str">
        <f>IFERROR(_xlfn.XLOOKUP('Final Table'!$P725,'Raw-restaurant_cuisines'!A:A,'Raw-restaurant_cuisines'!B:B),"not specified")</f>
        <v>Bar</v>
      </c>
      <c r="R725" s="10" t="str">
        <f>_xlfn.XLOOKUP($P725,'Raw-Restauarants'!$A:$A,'Raw-Restauarants'!B:B)</f>
        <v>La Cantina</v>
      </c>
      <c r="S725" s="10" t="str">
        <f>_xlfn.XLOOKUP($P725,'Raw-Restauarants'!$A:$A,'Raw-Restauarants'!$C:$C)</f>
        <v>San Luis Potosi</v>
      </c>
      <c r="T725" s="10">
        <f>IFERROR(_xlfn.XLOOKUP(P725,'Table for cuisine count'!K:K,'Table for cuisine count'!L:L),"not specified")</f>
        <v>2</v>
      </c>
      <c r="U725" s="10" t="str" cm="1">
        <f t="array" ref="U725:Z725">_xlfn.XLOOKUP($P725,'Raw-Restauarants'!$A:$A,'Raw-Restauarants'!$I:$N)</f>
        <v>Full Bar</v>
      </c>
      <c r="V725" s="10" t="str">
        <v>No</v>
      </c>
      <c r="W725" s="10" t="str">
        <v>High</v>
      </c>
      <c r="X725" s="10" t="str">
        <v>No</v>
      </c>
      <c r="Y725" s="10" t="str">
        <v>Closed</v>
      </c>
      <c r="Z725" s="10" t="str">
        <v>None</v>
      </c>
      <c r="AA725" s="10">
        <v>2</v>
      </c>
      <c r="AB725" s="10">
        <v>2</v>
      </c>
      <c r="AC725" s="10">
        <v>2</v>
      </c>
      <c r="AD725" s="10" t="str" cm="1">
        <f t="array" ref="AD725">_xlfn.IFNA(_xlfn.IFS(AND(AA725=2,AB725=2,AC725=2),W725),"not_highest_rated")</f>
        <v>High</v>
      </c>
      <c r="AE725" s="64">
        <f t="shared" si="14"/>
        <v>2</v>
      </c>
    </row>
    <row r="726" spans="1:31" x14ac:dyDescent="0.25">
      <c r="A726" s="63" t="s">
        <v>86</v>
      </c>
      <c r="B726" s="10">
        <f>VLOOKUP(A726,'Table for cuisine count'!$E$2:$F$139,2)</f>
        <v>1</v>
      </c>
      <c r="C726" s="10" t="str" cm="1">
        <f t="array" ref="C726:O726">_xlfn.XLOOKUP($A726,'Raw-consumers'!$A:$A,'Raw-consumers'!B:N)</f>
        <v>San Luis Potosi</v>
      </c>
      <c r="D726" s="10" t="str">
        <v>San Luis Potosi</v>
      </c>
      <c r="E726" s="10" t="str">
        <v>Mexico</v>
      </c>
      <c r="F726" s="10">
        <v>22.142208</v>
      </c>
      <c r="G726" s="10">
        <v>-101.022785</v>
      </c>
      <c r="H726" s="10" t="str">
        <v>Yes</v>
      </c>
      <c r="I726" s="10" t="str">
        <v>Casual Drinker</v>
      </c>
      <c r="J726" s="10" t="str">
        <v>Public</v>
      </c>
      <c r="K726" s="10" t="str">
        <v>Single</v>
      </c>
      <c r="L726" s="10" t="str">
        <v>Independent</v>
      </c>
      <c r="M726" s="10">
        <v>24</v>
      </c>
      <c r="N726" s="10" t="str">
        <v>Student</v>
      </c>
      <c r="O726" s="10" t="str">
        <v>Medium</v>
      </c>
      <c r="P726" s="10">
        <v>135034</v>
      </c>
      <c r="Q726" s="10" t="str">
        <f>IFERROR(_xlfn.XLOOKUP('Final Table'!$P726,'Raw-restaurant_cuisines'!A:A,'Raw-restaurant_cuisines'!B:B),"not specified")</f>
        <v>Japanese</v>
      </c>
      <c r="R726" s="10" t="str">
        <f>_xlfn.XLOOKUP($P726,'Raw-Restauarants'!$A:$A,'Raw-Restauarants'!B:B)</f>
        <v>Michiko Restaurant Japones</v>
      </c>
      <c r="S726" s="10" t="str">
        <f>_xlfn.XLOOKUP($P726,'Raw-Restauarants'!$A:$A,'Raw-Restauarants'!$C:$C)</f>
        <v>San Luis Potosi</v>
      </c>
      <c r="T726" s="10">
        <f>IFERROR(_xlfn.XLOOKUP(P726,'Table for cuisine count'!K:K,'Table for cuisine count'!L:L),"not specified")</f>
        <v>1</v>
      </c>
      <c r="U726" s="10" t="str" cm="1">
        <f t="array" ref="U726:Z726">_xlfn.XLOOKUP($P726,'Raw-Restauarants'!$A:$A,'Raw-Restauarants'!$I:$N)</f>
        <v>None</v>
      </c>
      <c r="V726" s="10" t="str">
        <v>No</v>
      </c>
      <c r="W726" s="10" t="str">
        <v>Medium</v>
      </c>
      <c r="X726" s="10" t="str">
        <v>No</v>
      </c>
      <c r="Y726" s="10" t="str">
        <v>Closed</v>
      </c>
      <c r="Z726" s="10" t="str">
        <v>None</v>
      </c>
      <c r="AA726" s="10">
        <v>2</v>
      </c>
      <c r="AB726" s="10">
        <v>2</v>
      </c>
      <c r="AC726" s="10">
        <v>1</v>
      </c>
      <c r="AD726" s="10" t="str" cm="1">
        <f t="array" ref="AD726">_xlfn.IFNA(_xlfn.IFS(AND(AA726=2,AB726=2,AC726=2),W726),"not_highest_rated")</f>
        <v>not_highest_rated</v>
      </c>
      <c r="AE726" s="64">
        <f t="shared" si="14"/>
        <v>2</v>
      </c>
    </row>
    <row r="727" spans="1:31" x14ac:dyDescent="0.25">
      <c r="A727" s="63" t="s">
        <v>86</v>
      </c>
      <c r="B727" s="10">
        <f>VLOOKUP(A727,'Table for cuisine count'!$E$2:$F$139,2)</f>
        <v>1</v>
      </c>
      <c r="C727" s="10" t="str" cm="1">
        <f t="array" ref="C727:O727">_xlfn.XLOOKUP($A727,'Raw-consumers'!$A:$A,'Raw-consumers'!B:N)</f>
        <v>San Luis Potosi</v>
      </c>
      <c r="D727" s="10" t="str">
        <v>San Luis Potosi</v>
      </c>
      <c r="E727" s="10" t="str">
        <v>Mexico</v>
      </c>
      <c r="F727" s="10">
        <v>22.142208</v>
      </c>
      <c r="G727" s="10">
        <v>-101.022785</v>
      </c>
      <c r="H727" s="10" t="str">
        <v>Yes</v>
      </c>
      <c r="I727" s="10" t="str">
        <v>Casual Drinker</v>
      </c>
      <c r="J727" s="10" t="str">
        <v>Public</v>
      </c>
      <c r="K727" s="10" t="str">
        <v>Single</v>
      </c>
      <c r="L727" s="10" t="str">
        <v>Independent</v>
      </c>
      <c r="M727" s="10">
        <v>24</v>
      </c>
      <c r="N727" s="10" t="str">
        <v>Student</v>
      </c>
      <c r="O727" s="10" t="str">
        <v>Medium</v>
      </c>
      <c r="P727" s="10">
        <v>135048</v>
      </c>
      <c r="Q727" s="10" t="str">
        <f>IFERROR(_xlfn.XLOOKUP('Final Table'!$P727,'Raw-restaurant_cuisines'!A:A,'Raw-restaurant_cuisines'!B:B),"not specified")</f>
        <v>Bar</v>
      </c>
      <c r="R727" s="10" t="str">
        <f>_xlfn.XLOOKUP($P727,'Raw-Restauarants'!$A:$A,'Raw-Restauarants'!B:B)</f>
        <v>Restaurante Bar Fu-Hao</v>
      </c>
      <c r="S727" s="10" t="str">
        <f>_xlfn.XLOOKUP($P727,'Raw-Restauarants'!$A:$A,'Raw-Restauarants'!$C:$C)</f>
        <v>San Luis Potosi</v>
      </c>
      <c r="T727" s="10">
        <f>IFERROR(_xlfn.XLOOKUP(P727,'Table for cuisine count'!K:K,'Table for cuisine count'!L:L),"not specified")</f>
        <v>1</v>
      </c>
      <c r="U727" s="10" t="str" cm="1">
        <f t="array" ref="U727:Z727">_xlfn.XLOOKUP($P727,'Raw-Restauarants'!$A:$A,'Raw-Restauarants'!$I:$N)</f>
        <v>Wine &amp; Beer</v>
      </c>
      <c r="V727" s="10" t="str">
        <v>No</v>
      </c>
      <c r="W727" s="10" t="str">
        <v>High</v>
      </c>
      <c r="X727" s="10" t="str">
        <v>No</v>
      </c>
      <c r="Y727" s="10" t="str">
        <v>Closed</v>
      </c>
      <c r="Z727" s="10" t="str">
        <v>Yes</v>
      </c>
      <c r="AA727" s="10">
        <v>0</v>
      </c>
      <c r="AB727" s="10">
        <v>1</v>
      </c>
      <c r="AC727" s="10">
        <v>0</v>
      </c>
      <c r="AD727" s="10" t="str" cm="1">
        <f t="array" ref="AD727">_xlfn.IFNA(_xlfn.IFS(AND(AA727=2,AB727=2,AC727=2),W727),"not_highest_rated")</f>
        <v>not_highest_rated</v>
      </c>
      <c r="AE727" s="64">
        <f t="shared" si="14"/>
        <v>2</v>
      </c>
    </row>
    <row r="728" spans="1:31" x14ac:dyDescent="0.25">
      <c r="A728" s="63" t="s">
        <v>86</v>
      </c>
      <c r="B728" s="10">
        <f>VLOOKUP(A728,'Table for cuisine count'!$E$2:$F$139,2)</f>
        <v>1</v>
      </c>
      <c r="C728" s="10" t="str" cm="1">
        <f t="array" ref="C728:O728">_xlfn.XLOOKUP($A728,'Raw-consumers'!$A:$A,'Raw-consumers'!B:N)</f>
        <v>San Luis Potosi</v>
      </c>
      <c r="D728" s="10" t="str">
        <v>San Luis Potosi</v>
      </c>
      <c r="E728" s="10" t="str">
        <v>Mexico</v>
      </c>
      <c r="F728" s="10">
        <v>22.142208</v>
      </c>
      <c r="G728" s="10">
        <v>-101.022785</v>
      </c>
      <c r="H728" s="10" t="str">
        <v>Yes</v>
      </c>
      <c r="I728" s="10" t="str">
        <v>Casual Drinker</v>
      </c>
      <c r="J728" s="10" t="str">
        <v>Public</v>
      </c>
      <c r="K728" s="10" t="str">
        <v>Single</v>
      </c>
      <c r="L728" s="10" t="str">
        <v>Independent</v>
      </c>
      <c r="M728" s="10">
        <v>24</v>
      </c>
      <c r="N728" s="10" t="str">
        <v>Student</v>
      </c>
      <c r="O728" s="10" t="str">
        <v>Medium</v>
      </c>
      <c r="P728" s="10">
        <v>135065</v>
      </c>
      <c r="Q728" s="10" t="str">
        <f>IFERROR(_xlfn.XLOOKUP('Final Table'!$P728,'Raw-restaurant_cuisines'!A:A,'Raw-restaurant_cuisines'!B:B),"not specified")</f>
        <v>not specified</v>
      </c>
      <c r="R728" s="10" t="str">
        <f>_xlfn.XLOOKUP($P728,'Raw-Restauarants'!$A:$A,'Raw-Restauarants'!B:B)</f>
        <v>El Angel Restaurante</v>
      </c>
      <c r="S728" s="10" t="str">
        <f>_xlfn.XLOOKUP($P728,'Raw-Restauarants'!$A:$A,'Raw-Restauarants'!$C:$C)</f>
        <v>San Luis Potosi</v>
      </c>
      <c r="T728" s="10" t="str">
        <f>IFERROR(_xlfn.XLOOKUP(P728,'Table for cuisine count'!K:K,'Table for cuisine count'!L:L),"not specified")</f>
        <v>not specified</v>
      </c>
      <c r="U728" s="10" t="str" cm="1">
        <f t="array" ref="U728:Z728">_xlfn.XLOOKUP($P728,'Raw-Restauarants'!$A:$A,'Raw-Restauarants'!$I:$N)</f>
        <v>Wine &amp; Beer</v>
      </c>
      <c r="V728" s="10" t="str">
        <v>Smoking Section</v>
      </c>
      <c r="W728" s="10" t="str">
        <v>High</v>
      </c>
      <c r="X728" s="10" t="str">
        <v>No</v>
      </c>
      <c r="Y728" s="10" t="str">
        <v>Closed</v>
      </c>
      <c r="Z728" s="10" t="str">
        <v>None</v>
      </c>
      <c r="AA728" s="10">
        <v>2</v>
      </c>
      <c r="AB728" s="10">
        <v>2</v>
      </c>
      <c r="AC728" s="10">
        <v>0</v>
      </c>
      <c r="AD728" s="10" t="str" cm="1">
        <f t="array" ref="AD728">_xlfn.IFNA(_xlfn.IFS(AND(AA728=2,AB728=2,AC728=2),W728),"not_highest_rated")</f>
        <v>not_highest_rated</v>
      </c>
      <c r="AE728" s="64">
        <f t="shared" si="14"/>
        <v>2</v>
      </c>
    </row>
    <row r="729" spans="1:31" x14ac:dyDescent="0.25">
      <c r="A729" s="63" t="s">
        <v>86</v>
      </c>
      <c r="B729" s="10">
        <f>VLOOKUP(A729,'Table for cuisine count'!$E$2:$F$139,2)</f>
        <v>1</v>
      </c>
      <c r="C729" s="10" t="str" cm="1">
        <f t="array" ref="C729:O729">_xlfn.XLOOKUP($A729,'Raw-consumers'!$A:$A,'Raw-consumers'!B:N)</f>
        <v>San Luis Potosi</v>
      </c>
      <c r="D729" s="10" t="str">
        <v>San Luis Potosi</v>
      </c>
      <c r="E729" s="10" t="str">
        <v>Mexico</v>
      </c>
      <c r="F729" s="10">
        <v>22.142208</v>
      </c>
      <c r="G729" s="10">
        <v>-101.022785</v>
      </c>
      <c r="H729" s="10" t="str">
        <v>Yes</v>
      </c>
      <c r="I729" s="10" t="str">
        <v>Casual Drinker</v>
      </c>
      <c r="J729" s="10" t="str">
        <v>Public</v>
      </c>
      <c r="K729" s="10" t="str">
        <v>Single</v>
      </c>
      <c r="L729" s="10" t="str">
        <v>Independent</v>
      </c>
      <c r="M729" s="10">
        <v>24</v>
      </c>
      <c r="N729" s="10" t="str">
        <v>Student</v>
      </c>
      <c r="O729" s="10" t="str">
        <v>Medium</v>
      </c>
      <c r="P729" s="10">
        <v>132755</v>
      </c>
      <c r="Q729" s="10" t="str">
        <f>IFERROR(_xlfn.XLOOKUP('Final Table'!$P729,'Raw-restaurant_cuisines'!A:A,'Raw-restaurant_cuisines'!B:B),"not specified")</f>
        <v>Mexican</v>
      </c>
      <c r="R729" s="10" t="str">
        <f>_xlfn.XLOOKUP($P729,'Raw-Restauarants'!$A:$A,'Raw-Restauarants'!B:B)</f>
        <v>La Estrella De Dimas</v>
      </c>
      <c r="S729" s="10" t="str">
        <f>_xlfn.XLOOKUP($P729,'Raw-Restauarants'!$A:$A,'Raw-Restauarants'!$C:$C)</f>
        <v>San Luis Potosi</v>
      </c>
      <c r="T729" s="10">
        <f>IFERROR(_xlfn.XLOOKUP(P729,'Table for cuisine count'!K:K,'Table for cuisine count'!L:L),"not specified")</f>
        <v>1</v>
      </c>
      <c r="U729" s="10" t="str" cm="1">
        <f t="array" ref="U729:Z729">_xlfn.XLOOKUP($P729,'Raw-Restauarants'!$A:$A,'Raw-Restauarants'!$I:$N)</f>
        <v>None</v>
      </c>
      <c r="V729" s="10" t="str">
        <v>No</v>
      </c>
      <c r="W729" s="10" t="str">
        <v>Medium</v>
      </c>
      <c r="X729" s="10" t="str">
        <v>No</v>
      </c>
      <c r="Y729" s="10" t="str">
        <v>Closed</v>
      </c>
      <c r="Z729" s="10" t="str">
        <v>Public</v>
      </c>
      <c r="AA729" s="10">
        <v>2</v>
      </c>
      <c r="AB729" s="10">
        <v>2</v>
      </c>
      <c r="AC729" s="10">
        <v>2</v>
      </c>
      <c r="AD729" s="10" t="str" cm="1">
        <f t="array" ref="AD729">_xlfn.IFNA(_xlfn.IFS(AND(AA729=2,AB729=2,AC729=2),W729),"not_highest_rated")</f>
        <v>Medium</v>
      </c>
      <c r="AE729" s="64">
        <f t="shared" si="14"/>
        <v>2</v>
      </c>
    </row>
    <row r="730" spans="1:31" x14ac:dyDescent="0.25">
      <c r="A730" s="63" t="s">
        <v>86</v>
      </c>
      <c r="B730" s="10">
        <f>VLOOKUP(A730,'Table for cuisine count'!$E$2:$F$139,2)</f>
        <v>1</v>
      </c>
      <c r="C730" s="10" t="str" cm="1">
        <f t="array" ref="C730:O730">_xlfn.XLOOKUP($A730,'Raw-consumers'!$A:$A,'Raw-consumers'!B:N)</f>
        <v>San Luis Potosi</v>
      </c>
      <c r="D730" s="10" t="str">
        <v>San Luis Potosi</v>
      </c>
      <c r="E730" s="10" t="str">
        <v>Mexico</v>
      </c>
      <c r="F730" s="10">
        <v>22.142208</v>
      </c>
      <c r="G730" s="10">
        <v>-101.022785</v>
      </c>
      <c r="H730" s="10" t="str">
        <v>Yes</v>
      </c>
      <c r="I730" s="10" t="str">
        <v>Casual Drinker</v>
      </c>
      <c r="J730" s="10" t="str">
        <v>Public</v>
      </c>
      <c r="K730" s="10" t="str">
        <v>Single</v>
      </c>
      <c r="L730" s="10" t="str">
        <v>Independent</v>
      </c>
      <c r="M730" s="10">
        <v>24</v>
      </c>
      <c r="N730" s="10" t="str">
        <v>Student</v>
      </c>
      <c r="O730" s="10" t="str">
        <v>Medium</v>
      </c>
      <c r="P730" s="10">
        <v>132723</v>
      </c>
      <c r="Q730" s="10" t="str">
        <f>IFERROR(_xlfn.XLOOKUP('Final Table'!$P730,'Raw-restaurant_cuisines'!A:A,'Raw-restaurant_cuisines'!B:B),"not specified")</f>
        <v>Mexican</v>
      </c>
      <c r="R730" s="10" t="str">
        <f>_xlfn.XLOOKUP($P730,'Raw-Restauarants'!$A:$A,'Raw-Restauarants'!B:B)</f>
        <v>Gordas De Morales</v>
      </c>
      <c r="S730" s="10" t="str">
        <f>_xlfn.XLOOKUP($P730,'Raw-Restauarants'!$A:$A,'Raw-Restauarants'!$C:$C)</f>
        <v>San Luis Potosi</v>
      </c>
      <c r="T730" s="10">
        <f>IFERROR(_xlfn.XLOOKUP(P730,'Table for cuisine count'!K:K,'Table for cuisine count'!L:L),"not specified")</f>
        <v>1</v>
      </c>
      <c r="U730" s="10" t="str" cm="1">
        <f t="array" ref="U730:Z730">_xlfn.XLOOKUP($P730,'Raw-Restauarants'!$A:$A,'Raw-Restauarants'!$I:$N)</f>
        <v>Full Bar</v>
      </c>
      <c r="V730" s="10" t="str">
        <v>Smoking Section</v>
      </c>
      <c r="W730" s="10" t="str">
        <v>Medium</v>
      </c>
      <c r="X730" s="10" t="str">
        <v>No</v>
      </c>
      <c r="Y730" s="10" t="str">
        <v>Closed</v>
      </c>
      <c r="Z730" s="10" t="str">
        <v>Public</v>
      </c>
      <c r="AA730" s="10">
        <v>2</v>
      </c>
      <c r="AB730" s="10">
        <v>2</v>
      </c>
      <c r="AC730" s="10">
        <v>2</v>
      </c>
      <c r="AD730" s="10" t="str" cm="1">
        <f t="array" ref="AD730">_xlfn.IFNA(_xlfn.IFS(AND(AA730=2,AB730=2,AC730=2),W730),"not_highest_rated")</f>
        <v>Medium</v>
      </c>
      <c r="AE730" s="64">
        <f t="shared" si="14"/>
        <v>2</v>
      </c>
    </row>
    <row r="731" spans="1:31" x14ac:dyDescent="0.25">
      <c r="A731" s="63" t="s">
        <v>101</v>
      </c>
      <c r="B731" s="10">
        <f>VLOOKUP(A731,'Table for cuisine count'!$E$2:$F$139,2)</f>
        <v>1</v>
      </c>
      <c r="C731" s="10" t="str" cm="1">
        <f t="array" ref="C731:O731">_xlfn.XLOOKUP($A731,'Raw-consumers'!$A:$A,'Raw-consumers'!B:N)</f>
        <v>San Luis Potosi</v>
      </c>
      <c r="D731" s="10" t="str">
        <v>San Luis Potosi</v>
      </c>
      <c r="E731" s="10" t="str">
        <v>Mexico</v>
      </c>
      <c r="F731" s="10">
        <v>22.195826</v>
      </c>
      <c r="G731" s="10">
        <v>-101.006317</v>
      </c>
      <c r="H731" s="10" t="str">
        <v>No</v>
      </c>
      <c r="I731" s="10" t="str">
        <v>Casual Drinker</v>
      </c>
      <c r="J731" s="10" t="str">
        <v>Car</v>
      </c>
      <c r="K731" s="10" t="str">
        <v>Single</v>
      </c>
      <c r="L731" s="10" t="str">
        <v>Independent</v>
      </c>
      <c r="M731" s="10">
        <v>27</v>
      </c>
      <c r="N731" s="10" t="str">
        <v>Student</v>
      </c>
      <c r="O731" s="10" t="str">
        <v>Medium</v>
      </c>
      <c r="P731" s="10">
        <v>135085</v>
      </c>
      <c r="Q731" s="10" t="str">
        <f>IFERROR(_xlfn.XLOOKUP('Final Table'!$P731,'Raw-restaurant_cuisines'!A:A,'Raw-restaurant_cuisines'!B:B),"not specified")</f>
        <v>Fast Food</v>
      </c>
      <c r="R731" s="10" t="str">
        <f>_xlfn.XLOOKUP($P731,'Raw-Restauarants'!$A:$A,'Raw-Restauarants'!B:B)</f>
        <v>Tortas Locas Hipocampo</v>
      </c>
      <c r="S731" s="10" t="str">
        <f>_xlfn.XLOOKUP($P731,'Raw-Restauarants'!$A:$A,'Raw-Restauarants'!$C:$C)</f>
        <v>San Luis Potosi</v>
      </c>
      <c r="T731" s="10">
        <f>IFERROR(_xlfn.XLOOKUP(P731,'Table for cuisine count'!K:K,'Table for cuisine count'!L:L),"not specified")</f>
        <v>1</v>
      </c>
      <c r="U731" s="10" t="str" cm="1">
        <f t="array" ref="U731:Z731">_xlfn.XLOOKUP($P731,'Raw-Restauarants'!$A:$A,'Raw-Restauarants'!$I:$N)</f>
        <v>None</v>
      </c>
      <c r="V731" s="10" t="str">
        <v>No</v>
      </c>
      <c r="W731" s="10" t="str">
        <v>Medium</v>
      </c>
      <c r="X731" s="10" t="str">
        <v>No</v>
      </c>
      <c r="Y731" s="10" t="str">
        <v>Closed</v>
      </c>
      <c r="Z731" s="10" t="str">
        <v>Public</v>
      </c>
      <c r="AA731" s="10">
        <v>0</v>
      </c>
      <c r="AB731" s="10">
        <v>0</v>
      </c>
      <c r="AC731" s="10">
        <v>0</v>
      </c>
      <c r="AD731" s="10" t="str" cm="1">
        <f t="array" ref="AD731">_xlfn.IFNA(_xlfn.IFS(AND(AA731=2,AB731=2,AC731=2),W731),"not_highest_rated")</f>
        <v>not_highest_rated</v>
      </c>
      <c r="AE731" s="64">
        <f t="shared" si="14"/>
        <v>2</v>
      </c>
    </row>
    <row r="732" spans="1:31" x14ac:dyDescent="0.25">
      <c r="A732" s="63" t="s">
        <v>101</v>
      </c>
      <c r="B732" s="10">
        <f>VLOOKUP(A732,'Table for cuisine count'!$E$2:$F$139,2)</f>
        <v>1</v>
      </c>
      <c r="C732" s="10" t="str" cm="1">
        <f t="array" ref="C732:O732">_xlfn.XLOOKUP($A732,'Raw-consumers'!$A:$A,'Raw-consumers'!B:N)</f>
        <v>San Luis Potosi</v>
      </c>
      <c r="D732" s="10" t="str">
        <v>San Luis Potosi</v>
      </c>
      <c r="E732" s="10" t="str">
        <v>Mexico</v>
      </c>
      <c r="F732" s="10">
        <v>22.195826</v>
      </c>
      <c r="G732" s="10">
        <v>-101.006317</v>
      </c>
      <c r="H732" s="10" t="str">
        <v>No</v>
      </c>
      <c r="I732" s="10" t="str">
        <v>Casual Drinker</v>
      </c>
      <c r="J732" s="10" t="str">
        <v>Car</v>
      </c>
      <c r="K732" s="10" t="str">
        <v>Single</v>
      </c>
      <c r="L732" s="10" t="str">
        <v>Independent</v>
      </c>
      <c r="M732" s="10">
        <v>27</v>
      </c>
      <c r="N732" s="10" t="str">
        <v>Student</v>
      </c>
      <c r="O732" s="10" t="str">
        <v>Medium</v>
      </c>
      <c r="P732" s="10">
        <v>135053</v>
      </c>
      <c r="Q732" s="10" t="str">
        <f>IFERROR(_xlfn.XLOOKUP('Final Table'!$P732,'Raw-restaurant_cuisines'!A:A,'Raw-restaurant_cuisines'!B:B),"not specified")</f>
        <v>Cafeteria</v>
      </c>
      <c r="R732" s="10" t="str">
        <f>_xlfn.XLOOKUP($P732,'Raw-Restauarants'!$A:$A,'Raw-Restauarants'!B:B)</f>
        <v>La Fontana Pizza Restaurante And Cafe</v>
      </c>
      <c r="S732" s="10" t="str">
        <f>_xlfn.XLOOKUP($P732,'Raw-Restauarants'!$A:$A,'Raw-Restauarants'!$C:$C)</f>
        <v>San Luis Potosi</v>
      </c>
      <c r="T732" s="10">
        <f>IFERROR(_xlfn.XLOOKUP(P732,'Table for cuisine count'!K:K,'Table for cuisine count'!L:L),"not specified")</f>
        <v>3</v>
      </c>
      <c r="U732" s="10" t="str" cm="1">
        <f t="array" ref="U732:Z732">_xlfn.XLOOKUP($P732,'Raw-Restauarants'!$A:$A,'Raw-Restauarants'!$I:$N)</f>
        <v>None</v>
      </c>
      <c r="V732" s="10" t="str">
        <v>Smoking Section</v>
      </c>
      <c r="W732" s="10" t="str">
        <v>High</v>
      </c>
      <c r="X732" s="10" t="str">
        <v>No</v>
      </c>
      <c r="Y732" s="10" t="str">
        <v>Closed</v>
      </c>
      <c r="Z732" s="10" t="str">
        <v>Yes</v>
      </c>
      <c r="AA732" s="10">
        <v>0</v>
      </c>
      <c r="AB732" s="10">
        <v>0</v>
      </c>
      <c r="AC732" s="10">
        <v>0</v>
      </c>
      <c r="AD732" s="10" t="str" cm="1">
        <f t="array" ref="AD732">_xlfn.IFNA(_xlfn.IFS(AND(AA732=2,AB732=2,AC732=2),W732),"not_highest_rated")</f>
        <v>not_highest_rated</v>
      </c>
      <c r="AE732" s="64">
        <f t="shared" si="14"/>
        <v>2</v>
      </c>
    </row>
    <row r="733" spans="1:31" x14ac:dyDescent="0.25">
      <c r="A733" s="63" t="s">
        <v>131</v>
      </c>
      <c r="B733" s="10">
        <f>VLOOKUP(A733,'Table for cuisine count'!$E$2:$F$139,2)</f>
        <v>1</v>
      </c>
      <c r="C733" s="10" t="str" cm="1">
        <f t="array" ref="C733:O733">_xlfn.XLOOKUP($A733,'Raw-consumers'!$A:$A,'Raw-consumers'!B:N)</f>
        <v>San Luis Potosi</v>
      </c>
      <c r="D733" s="10" t="str">
        <v>San Luis Potosi</v>
      </c>
      <c r="E733" s="10" t="str">
        <v>Mexico</v>
      </c>
      <c r="F733" s="10">
        <v>22.125364999999999</v>
      </c>
      <c r="G733" s="10">
        <v>-100.94788800000001</v>
      </c>
      <c r="H733" s="10" t="str">
        <v>No</v>
      </c>
      <c r="I733" s="10" t="str">
        <v>Abstemious</v>
      </c>
      <c r="J733" s="10" t="str">
        <v>Public</v>
      </c>
      <c r="K733" s="10" t="str">
        <v>Single</v>
      </c>
      <c r="L733" s="10" t="str">
        <v>Dependent</v>
      </c>
      <c r="M733" s="10">
        <v>22</v>
      </c>
      <c r="N733" s="10">
        <v>0</v>
      </c>
      <c r="O733" s="10" t="str">
        <v>Medium</v>
      </c>
      <c r="P733" s="10">
        <v>135071</v>
      </c>
      <c r="Q733" s="10" t="str">
        <f>IFERROR(_xlfn.XLOOKUP('Final Table'!$P733,'Raw-restaurant_cuisines'!A:A,'Raw-restaurant_cuisines'!B:B),"not specified")</f>
        <v>Bar</v>
      </c>
      <c r="R733" s="10" t="str">
        <f>_xlfn.XLOOKUP($P733,'Raw-Restauarants'!$A:$A,'Raw-Restauarants'!B:B)</f>
        <v>Restaurante La Cantina</v>
      </c>
      <c r="S733" s="10" t="str">
        <f>_xlfn.XLOOKUP($P733,'Raw-Restauarants'!$A:$A,'Raw-Restauarants'!$C:$C)</f>
        <v>San Luis Potosi</v>
      </c>
      <c r="T733" s="10">
        <f>IFERROR(_xlfn.XLOOKUP(P733,'Table for cuisine count'!K:K,'Table for cuisine count'!L:L),"not specified")</f>
        <v>2</v>
      </c>
      <c r="U733" s="10" t="str" cm="1">
        <f t="array" ref="U733:Z733">_xlfn.XLOOKUP($P733,'Raw-Restauarants'!$A:$A,'Raw-Restauarants'!$I:$N)</f>
        <v>Full Bar</v>
      </c>
      <c r="V733" s="10" t="str">
        <v>Smoking Section</v>
      </c>
      <c r="W733" s="10" t="str">
        <v>Medium</v>
      </c>
      <c r="X733" s="10" t="str">
        <v>No</v>
      </c>
      <c r="Y733" s="10" t="str">
        <v>Closed</v>
      </c>
      <c r="Z733" s="10" t="str">
        <v>Yes</v>
      </c>
      <c r="AA733" s="10">
        <v>1</v>
      </c>
      <c r="AB733" s="10">
        <v>0</v>
      </c>
      <c r="AC733" s="10">
        <v>0</v>
      </c>
      <c r="AD733" s="10" t="str" cm="1">
        <f t="array" ref="AD733">_xlfn.IFNA(_xlfn.IFS(AND(AA733=2,AB733=2,AC733=2),W733),"not_highest_rated")</f>
        <v>not_highest_rated</v>
      </c>
      <c r="AE733" s="64" t="str">
        <f t="shared" si="14"/>
        <v>others</v>
      </c>
    </row>
    <row r="734" spans="1:31" x14ac:dyDescent="0.25">
      <c r="A734" s="63" t="s">
        <v>101</v>
      </c>
      <c r="B734" s="10">
        <f>VLOOKUP(A734,'Table for cuisine count'!$E$2:$F$139,2)</f>
        <v>1</v>
      </c>
      <c r="C734" s="10" t="str" cm="1">
        <f t="array" ref="C734:O734">_xlfn.XLOOKUP($A734,'Raw-consumers'!$A:$A,'Raw-consumers'!B:N)</f>
        <v>San Luis Potosi</v>
      </c>
      <c r="D734" s="10" t="str">
        <v>San Luis Potosi</v>
      </c>
      <c r="E734" s="10" t="str">
        <v>Mexico</v>
      </c>
      <c r="F734" s="10">
        <v>22.195826</v>
      </c>
      <c r="G734" s="10">
        <v>-101.006317</v>
      </c>
      <c r="H734" s="10" t="str">
        <v>No</v>
      </c>
      <c r="I734" s="10" t="str">
        <v>Casual Drinker</v>
      </c>
      <c r="J734" s="10" t="str">
        <v>Car</v>
      </c>
      <c r="K734" s="10" t="str">
        <v>Single</v>
      </c>
      <c r="L734" s="10" t="str">
        <v>Independent</v>
      </c>
      <c r="M734" s="10">
        <v>27</v>
      </c>
      <c r="N734" s="10" t="str">
        <v>Student</v>
      </c>
      <c r="O734" s="10" t="str">
        <v>Medium</v>
      </c>
      <c r="P734" s="10">
        <v>132825</v>
      </c>
      <c r="Q734" s="10" t="str">
        <f>IFERROR(_xlfn.XLOOKUP('Final Table'!$P734,'Raw-restaurant_cuisines'!A:A,'Raw-restaurant_cuisines'!B:B),"not specified")</f>
        <v>Mexican</v>
      </c>
      <c r="R734" s="10" t="str">
        <f>_xlfn.XLOOKUP($P734,'Raw-Restauarants'!$A:$A,'Raw-Restauarants'!B:B)</f>
        <v>Puesto De Tacos</v>
      </c>
      <c r="S734" s="10" t="str">
        <f>_xlfn.XLOOKUP($P734,'Raw-Restauarants'!$A:$A,'Raw-Restauarants'!$C:$C)</f>
        <v>San Luis Potosi</v>
      </c>
      <c r="T734" s="10">
        <f>IFERROR(_xlfn.XLOOKUP(P734,'Table for cuisine count'!K:K,'Table for cuisine count'!L:L),"not specified")</f>
        <v>1</v>
      </c>
      <c r="U734" s="10" t="str" cm="1">
        <f t="array" ref="U734:Z734">_xlfn.XLOOKUP($P734,'Raw-Restauarants'!$A:$A,'Raw-Restauarants'!$I:$N)</f>
        <v>None</v>
      </c>
      <c r="V734" s="10" t="str">
        <v>No</v>
      </c>
      <c r="W734" s="10" t="str">
        <v>Low</v>
      </c>
      <c r="X734" s="10" t="str">
        <v>No</v>
      </c>
      <c r="Y734" s="10" t="str">
        <v>Open</v>
      </c>
      <c r="Z734" s="10" t="str">
        <v>None</v>
      </c>
      <c r="AA734" s="10">
        <v>0</v>
      </c>
      <c r="AB734" s="10">
        <v>0</v>
      </c>
      <c r="AC734" s="10">
        <v>0</v>
      </c>
      <c r="AD734" s="10" t="str" cm="1">
        <f t="array" ref="AD734">_xlfn.IFNA(_xlfn.IFS(AND(AA734=2,AB734=2,AC734=2),W734),"not_highest_rated")</f>
        <v>not_highest_rated</v>
      </c>
      <c r="AE734" s="64">
        <f t="shared" si="14"/>
        <v>2</v>
      </c>
    </row>
    <row r="735" spans="1:31" x14ac:dyDescent="0.25">
      <c r="A735" s="63" t="s">
        <v>131</v>
      </c>
      <c r="B735" s="10">
        <f>VLOOKUP(A735,'Table for cuisine count'!$E$2:$F$139,2)</f>
        <v>1</v>
      </c>
      <c r="C735" s="10" t="str" cm="1">
        <f t="array" ref="C735:O735">_xlfn.XLOOKUP($A735,'Raw-consumers'!$A:$A,'Raw-consumers'!B:N)</f>
        <v>San Luis Potosi</v>
      </c>
      <c r="D735" s="10" t="str">
        <v>San Luis Potosi</v>
      </c>
      <c r="E735" s="10" t="str">
        <v>Mexico</v>
      </c>
      <c r="F735" s="10">
        <v>22.125364999999999</v>
      </c>
      <c r="G735" s="10">
        <v>-100.94788800000001</v>
      </c>
      <c r="H735" s="10" t="str">
        <v>No</v>
      </c>
      <c r="I735" s="10" t="str">
        <v>Abstemious</v>
      </c>
      <c r="J735" s="10" t="str">
        <v>Public</v>
      </c>
      <c r="K735" s="10" t="str">
        <v>Single</v>
      </c>
      <c r="L735" s="10" t="str">
        <v>Dependent</v>
      </c>
      <c r="M735" s="10">
        <v>22</v>
      </c>
      <c r="N735" s="10">
        <v>0</v>
      </c>
      <c r="O735" s="10" t="str">
        <v>Medium</v>
      </c>
      <c r="P735" s="10">
        <v>135085</v>
      </c>
      <c r="Q735" s="10" t="str">
        <f>IFERROR(_xlfn.XLOOKUP('Final Table'!$P735,'Raw-restaurant_cuisines'!A:A,'Raw-restaurant_cuisines'!B:B),"not specified")</f>
        <v>Fast Food</v>
      </c>
      <c r="R735" s="10" t="str">
        <f>_xlfn.XLOOKUP($P735,'Raw-Restauarants'!$A:$A,'Raw-Restauarants'!B:B)</f>
        <v>Tortas Locas Hipocampo</v>
      </c>
      <c r="S735" s="10" t="str">
        <f>_xlfn.XLOOKUP($P735,'Raw-Restauarants'!$A:$A,'Raw-Restauarants'!$C:$C)</f>
        <v>San Luis Potosi</v>
      </c>
      <c r="T735" s="10">
        <f>IFERROR(_xlfn.XLOOKUP(P735,'Table for cuisine count'!K:K,'Table for cuisine count'!L:L),"not specified")</f>
        <v>1</v>
      </c>
      <c r="U735" s="10" t="str" cm="1">
        <f t="array" ref="U735:Z735">_xlfn.XLOOKUP($P735,'Raw-Restauarants'!$A:$A,'Raw-Restauarants'!$I:$N)</f>
        <v>None</v>
      </c>
      <c r="V735" s="10" t="str">
        <v>No</v>
      </c>
      <c r="W735" s="10" t="str">
        <v>Medium</v>
      </c>
      <c r="X735" s="10" t="str">
        <v>No</v>
      </c>
      <c r="Y735" s="10" t="str">
        <v>Closed</v>
      </c>
      <c r="Z735" s="10" t="str">
        <v>Public</v>
      </c>
      <c r="AA735" s="10">
        <v>0</v>
      </c>
      <c r="AB735" s="10">
        <v>0</v>
      </c>
      <c r="AC735" s="10">
        <v>0</v>
      </c>
      <c r="AD735" s="10" t="str" cm="1">
        <f t="array" ref="AD735">_xlfn.IFNA(_xlfn.IFS(AND(AA735=2,AB735=2,AC735=2),W735),"not_highest_rated")</f>
        <v>not_highest_rated</v>
      </c>
      <c r="AE735" s="64" t="str">
        <f t="shared" si="14"/>
        <v>others</v>
      </c>
    </row>
    <row r="736" spans="1:31" x14ac:dyDescent="0.25">
      <c r="A736" s="63" t="s">
        <v>101</v>
      </c>
      <c r="B736" s="10">
        <f>VLOOKUP(A736,'Table for cuisine count'!$E$2:$F$139,2)</f>
        <v>1</v>
      </c>
      <c r="C736" s="10" t="str" cm="1">
        <f t="array" ref="C736:O736">_xlfn.XLOOKUP($A736,'Raw-consumers'!$A:$A,'Raw-consumers'!B:N)</f>
        <v>San Luis Potosi</v>
      </c>
      <c r="D736" s="10" t="str">
        <v>San Luis Potosi</v>
      </c>
      <c r="E736" s="10" t="str">
        <v>Mexico</v>
      </c>
      <c r="F736" s="10">
        <v>22.195826</v>
      </c>
      <c r="G736" s="10">
        <v>-101.006317</v>
      </c>
      <c r="H736" s="10" t="str">
        <v>No</v>
      </c>
      <c r="I736" s="10" t="str">
        <v>Casual Drinker</v>
      </c>
      <c r="J736" s="10" t="str">
        <v>Car</v>
      </c>
      <c r="K736" s="10" t="str">
        <v>Single</v>
      </c>
      <c r="L736" s="10" t="str">
        <v>Independent</v>
      </c>
      <c r="M736" s="10">
        <v>27</v>
      </c>
      <c r="N736" s="10" t="str">
        <v>Student</v>
      </c>
      <c r="O736" s="10" t="str">
        <v>Medium</v>
      </c>
      <c r="P736" s="10">
        <v>135052</v>
      </c>
      <c r="Q736" s="10" t="str">
        <f>IFERROR(_xlfn.XLOOKUP('Final Table'!$P736,'Raw-restaurant_cuisines'!A:A,'Raw-restaurant_cuisines'!B:B),"not specified")</f>
        <v>Bar</v>
      </c>
      <c r="R736" s="10" t="str">
        <f>_xlfn.XLOOKUP($P736,'Raw-Restauarants'!$A:$A,'Raw-Restauarants'!B:B)</f>
        <v>La Cantina Restaurante</v>
      </c>
      <c r="S736" s="10" t="str">
        <f>_xlfn.XLOOKUP($P736,'Raw-Restauarants'!$A:$A,'Raw-Restauarants'!$C:$C)</f>
        <v>San Luis Potosi</v>
      </c>
      <c r="T736" s="10">
        <f>IFERROR(_xlfn.XLOOKUP(P736,'Table for cuisine count'!K:K,'Table for cuisine count'!L:L),"not specified")</f>
        <v>2</v>
      </c>
      <c r="U736" s="10" t="str" cm="1">
        <f t="array" ref="U736:Z736">_xlfn.XLOOKUP($P736,'Raw-Restauarants'!$A:$A,'Raw-Restauarants'!$I:$N)</f>
        <v>Full Bar</v>
      </c>
      <c r="V736" s="10" t="str">
        <v>No</v>
      </c>
      <c r="W736" s="10" t="str">
        <v>High</v>
      </c>
      <c r="X736" s="10" t="str">
        <v>No</v>
      </c>
      <c r="Y736" s="10" t="str">
        <v>Closed</v>
      </c>
      <c r="Z736" s="10" t="str">
        <v>None</v>
      </c>
      <c r="AA736" s="10">
        <v>0</v>
      </c>
      <c r="AB736" s="10">
        <v>0</v>
      </c>
      <c r="AC736" s="10">
        <v>0</v>
      </c>
      <c r="AD736" s="10" t="str" cm="1">
        <f t="array" ref="AD736">_xlfn.IFNA(_xlfn.IFS(AND(AA736=2,AB736=2,AC736=2),W736),"not_highest_rated")</f>
        <v>not_highest_rated</v>
      </c>
      <c r="AE736" s="64">
        <f t="shared" si="14"/>
        <v>2</v>
      </c>
    </row>
    <row r="737" spans="1:31" x14ac:dyDescent="0.25">
      <c r="A737" s="63" t="s">
        <v>131</v>
      </c>
      <c r="B737" s="10">
        <f>VLOOKUP(A737,'Table for cuisine count'!$E$2:$F$139,2)</f>
        <v>1</v>
      </c>
      <c r="C737" s="10" t="str" cm="1">
        <f t="array" ref="C737:O737">_xlfn.XLOOKUP($A737,'Raw-consumers'!$A:$A,'Raw-consumers'!B:N)</f>
        <v>San Luis Potosi</v>
      </c>
      <c r="D737" s="10" t="str">
        <v>San Luis Potosi</v>
      </c>
      <c r="E737" s="10" t="str">
        <v>Mexico</v>
      </c>
      <c r="F737" s="10">
        <v>22.125364999999999</v>
      </c>
      <c r="G737" s="10">
        <v>-100.94788800000001</v>
      </c>
      <c r="H737" s="10" t="str">
        <v>No</v>
      </c>
      <c r="I737" s="10" t="str">
        <v>Abstemious</v>
      </c>
      <c r="J737" s="10" t="str">
        <v>Public</v>
      </c>
      <c r="K737" s="10" t="str">
        <v>Single</v>
      </c>
      <c r="L737" s="10" t="str">
        <v>Dependent</v>
      </c>
      <c r="M737" s="10">
        <v>22</v>
      </c>
      <c r="N737" s="10">
        <v>0</v>
      </c>
      <c r="O737" s="10" t="str">
        <v>Medium</v>
      </c>
      <c r="P737" s="10">
        <v>135046</v>
      </c>
      <c r="Q737" s="10" t="str">
        <f>IFERROR(_xlfn.XLOOKUP('Final Table'!$P737,'Raw-restaurant_cuisines'!A:A,'Raw-restaurant_cuisines'!B:B),"not specified")</f>
        <v>Fast Food</v>
      </c>
      <c r="R737" s="10" t="str">
        <f>_xlfn.XLOOKUP($P737,'Raw-Restauarants'!$A:$A,'Raw-Restauarants'!B:B)</f>
        <v>Restaurante El Reyecito</v>
      </c>
      <c r="S737" s="10" t="str">
        <f>_xlfn.XLOOKUP($P737,'Raw-Restauarants'!$A:$A,'Raw-Restauarants'!$C:$C)</f>
        <v>San Luis Potosi</v>
      </c>
      <c r="T737" s="10">
        <f>IFERROR(_xlfn.XLOOKUP(P737,'Table for cuisine count'!K:K,'Table for cuisine count'!L:L),"not specified")</f>
        <v>1</v>
      </c>
      <c r="U737" s="10" t="str" cm="1">
        <f t="array" ref="U737:Z737">_xlfn.XLOOKUP($P737,'Raw-Restauarants'!$A:$A,'Raw-Restauarants'!$I:$N)</f>
        <v>None</v>
      </c>
      <c r="V737" s="10" t="str">
        <v>No</v>
      </c>
      <c r="W737" s="10" t="str">
        <v>Medium</v>
      </c>
      <c r="X737" s="10" t="str">
        <v>No</v>
      </c>
      <c r="Y737" s="10" t="str">
        <v>Closed</v>
      </c>
      <c r="Z737" s="10" t="str">
        <v>Yes</v>
      </c>
      <c r="AA737" s="10">
        <v>0</v>
      </c>
      <c r="AB737" s="10">
        <v>0</v>
      </c>
      <c r="AC737" s="10">
        <v>0</v>
      </c>
      <c r="AD737" s="10" t="str" cm="1">
        <f t="array" ref="AD737">_xlfn.IFNA(_xlfn.IFS(AND(AA737=2,AB737=2,AC737=2),W737),"not_highest_rated")</f>
        <v>not_highest_rated</v>
      </c>
      <c r="AE737" s="64" t="str">
        <f t="shared" si="14"/>
        <v>others</v>
      </c>
    </row>
    <row r="738" spans="1:31" x14ac:dyDescent="0.25">
      <c r="A738" s="63" t="s">
        <v>101</v>
      </c>
      <c r="B738" s="10">
        <f>VLOOKUP(A738,'Table for cuisine count'!$E$2:$F$139,2)</f>
        <v>1</v>
      </c>
      <c r="C738" s="10" t="str" cm="1">
        <f t="array" ref="C738:O738">_xlfn.XLOOKUP($A738,'Raw-consumers'!$A:$A,'Raw-consumers'!B:N)</f>
        <v>San Luis Potosi</v>
      </c>
      <c r="D738" s="10" t="str">
        <v>San Luis Potosi</v>
      </c>
      <c r="E738" s="10" t="str">
        <v>Mexico</v>
      </c>
      <c r="F738" s="10">
        <v>22.195826</v>
      </c>
      <c r="G738" s="10">
        <v>-101.006317</v>
      </c>
      <c r="H738" s="10" t="str">
        <v>No</v>
      </c>
      <c r="I738" s="10" t="str">
        <v>Casual Drinker</v>
      </c>
      <c r="J738" s="10" t="str">
        <v>Car</v>
      </c>
      <c r="K738" s="10" t="str">
        <v>Single</v>
      </c>
      <c r="L738" s="10" t="str">
        <v>Independent</v>
      </c>
      <c r="M738" s="10">
        <v>27</v>
      </c>
      <c r="N738" s="10" t="str">
        <v>Student</v>
      </c>
      <c r="O738" s="10" t="str">
        <v>Medium</v>
      </c>
      <c r="P738" s="10">
        <v>135062</v>
      </c>
      <c r="Q738" s="10" t="str">
        <f>IFERROR(_xlfn.XLOOKUP('Final Table'!$P738,'Raw-restaurant_cuisines'!A:A,'Raw-restaurant_cuisines'!B:B),"not specified")</f>
        <v>not specified</v>
      </c>
      <c r="R738" s="10" t="str">
        <f>_xlfn.XLOOKUP($P738,'Raw-Restauarants'!$A:$A,'Raw-Restauarants'!B:B)</f>
        <v>Restaurante El Cielo Potosino</v>
      </c>
      <c r="S738" s="10" t="str">
        <f>_xlfn.XLOOKUP($P738,'Raw-Restauarants'!$A:$A,'Raw-Restauarants'!$C:$C)</f>
        <v>San Luis Potosi</v>
      </c>
      <c r="T738" s="10" t="str">
        <f>IFERROR(_xlfn.XLOOKUP(P738,'Table for cuisine count'!K:K,'Table for cuisine count'!L:L),"not specified")</f>
        <v>not specified</v>
      </c>
      <c r="U738" s="10" t="str" cm="1">
        <f t="array" ref="U738:Z738">_xlfn.XLOOKUP($P738,'Raw-Restauarants'!$A:$A,'Raw-Restauarants'!$I:$N)</f>
        <v>None</v>
      </c>
      <c r="V738" s="10" t="str">
        <v>No</v>
      </c>
      <c r="W738" s="10" t="str">
        <v>Medium</v>
      </c>
      <c r="X738" s="10" t="str">
        <v>No</v>
      </c>
      <c r="Y738" s="10" t="str">
        <v>Closed</v>
      </c>
      <c r="Z738" s="10" t="str">
        <v>Yes</v>
      </c>
      <c r="AA738" s="10">
        <v>0</v>
      </c>
      <c r="AB738" s="10">
        <v>0</v>
      </c>
      <c r="AC738" s="10">
        <v>0</v>
      </c>
      <c r="AD738" s="10" t="str" cm="1">
        <f t="array" ref="AD738">_xlfn.IFNA(_xlfn.IFS(AND(AA738=2,AB738=2,AC738=2),W738),"not_highest_rated")</f>
        <v>not_highest_rated</v>
      </c>
      <c r="AE738" s="64">
        <f t="shared" si="14"/>
        <v>2</v>
      </c>
    </row>
    <row r="739" spans="1:31" x14ac:dyDescent="0.25">
      <c r="A739" s="63" t="s">
        <v>131</v>
      </c>
      <c r="B739" s="10">
        <f>VLOOKUP(A739,'Table for cuisine count'!$E$2:$F$139,2)</f>
        <v>1</v>
      </c>
      <c r="C739" s="10" t="str" cm="1">
        <f t="array" ref="C739:O739">_xlfn.XLOOKUP($A739,'Raw-consumers'!$A:$A,'Raw-consumers'!B:N)</f>
        <v>San Luis Potosi</v>
      </c>
      <c r="D739" s="10" t="str">
        <v>San Luis Potosi</v>
      </c>
      <c r="E739" s="10" t="str">
        <v>Mexico</v>
      </c>
      <c r="F739" s="10">
        <v>22.125364999999999</v>
      </c>
      <c r="G739" s="10">
        <v>-100.94788800000001</v>
      </c>
      <c r="H739" s="10" t="str">
        <v>No</v>
      </c>
      <c r="I739" s="10" t="str">
        <v>Abstemious</v>
      </c>
      <c r="J739" s="10" t="str">
        <v>Public</v>
      </c>
      <c r="K739" s="10" t="str">
        <v>Single</v>
      </c>
      <c r="L739" s="10" t="str">
        <v>Dependent</v>
      </c>
      <c r="M739" s="10">
        <v>22</v>
      </c>
      <c r="N739" s="10">
        <v>0</v>
      </c>
      <c r="O739" s="10" t="str">
        <v>Medium</v>
      </c>
      <c r="P739" s="10">
        <v>132572</v>
      </c>
      <c r="Q739" s="10" t="str">
        <f>IFERROR(_xlfn.XLOOKUP('Final Table'!$P739,'Raw-restaurant_cuisines'!A:A,'Raw-restaurant_cuisines'!B:B),"not specified")</f>
        <v>Cafeteria</v>
      </c>
      <c r="R739" s="10" t="str">
        <f>_xlfn.XLOOKUP($P739,'Raw-Restauarants'!$A:$A,'Raw-Restauarants'!B:B)</f>
        <v>Cafe Chaires</v>
      </c>
      <c r="S739" s="10" t="str">
        <f>_xlfn.XLOOKUP($P739,'Raw-Restauarants'!$A:$A,'Raw-Restauarants'!$C:$C)</f>
        <v>San Luis Potosi</v>
      </c>
      <c r="T739" s="10">
        <f>IFERROR(_xlfn.XLOOKUP(P739,'Table for cuisine count'!K:K,'Table for cuisine count'!L:L),"not specified")</f>
        <v>1</v>
      </c>
      <c r="U739" s="10" t="str" cm="1">
        <f t="array" ref="U739:Z739">_xlfn.XLOOKUP($P739,'Raw-Restauarants'!$A:$A,'Raw-Restauarants'!$I:$N)</f>
        <v>None</v>
      </c>
      <c r="V739" s="10" t="str">
        <v>No</v>
      </c>
      <c r="W739" s="10" t="str">
        <v>Low</v>
      </c>
      <c r="X739" s="10" t="str">
        <v>No</v>
      </c>
      <c r="Y739" s="10" t="str">
        <v>Closed</v>
      </c>
      <c r="Z739" s="10" t="str">
        <v>Yes</v>
      </c>
      <c r="AA739" s="10">
        <v>1</v>
      </c>
      <c r="AB739" s="10">
        <v>0</v>
      </c>
      <c r="AC739" s="10">
        <v>0</v>
      </c>
      <c r="AD739" s="10" t="str" cm="1">
        <f t="array" ref="AD739">_xlfn.IFNA(_xlfn.IFS(AND(AA739=2,AB739=2,AC739=2),W739),"not_highest_rated")</f>
        <v>not_highest_rated</v>
      </c>
      <c r="AE739" s="64" t="str">
        <f t="shared" si="14"/>
        <v>others</v>
      </c>
    </row>
    <row r="740" spans="1:31" x14ac:dyDescent="0.25">
      <c r="A740" s="63" t="s">
        <v>101</v>
      </c>
      <c r="B740" s="10">
        <f>VLOOKUP(A740,'Table for cuisine count'!$E$2:$F$139,2)</f>
        <v>1</v>
      </c>
      <c r="C740" s="10" t="str" cm="1">
        <f t="array" ref="C740:O740">_xlfn.XLOOKUP($A740,'Raw-consumers'!$A:$A,'Raw-consumers'!B:N)</f>
        <v>San Luis Potosi</v>
      </c>
      <c r="D740" s="10" t="str">
        <v>San Luis Potosi</v>
      </c>
      <c r="E740" s="10" t="str">
        <v>Mexico</v>
      </c>
      <c r="F740" s="10">
        <v>22.195826</v>
      </c>
      <c r="G740" s="10">
        <v>-101.006317</v>
      </c>
      <c r="H740" s="10" t="str">
        <v>No</v>
      </c>
      <c r="I740" s="10" t="str">
        <v>Casual Drinker</v>
      </c>
      <c r="J740" s="10" t="str">
        <v>Car</v>
      </c>
      <c r="K740" s="10" t="str">
        <v>Single</v>
      </c>
      <c r="L740" s="10" t="str">
        <v>Independent</v>
      </c>
      <c r="M740" s="10">
        <v>27</v>
      </c>
      <c r="N740" s="10" t="str">
        <v>Student</v>
      </c>
      <c r="O740" s="10" t="str">
        <v>Medium</v>
      </c>
      <c r="P740" s="10">
        <v>135038</v>
      </c>
      <c r="Q740" s="10" t="str">
        <f>IFERROR(_xlfn.XLOOKUP('Final Table'!$P740,'Raw-restaurant_cuisines'!A:A,'Raw-restaurant_cuisines'!B:B),"not specified")</f>
        <v>not specified</v>
      </c>
      <c r="R740" s="10" t="str">
        <f>_xlfn.XLOOKUP($P740,'Raw-Restauarants'!$A:$A,'Raw-Restauarants'!B:B)</f>
        <v>Restaurant La Chalita</v>
      </c>
      <c r="S740" s="10" t="str">
        <f>_xlfn.XLOOKUP($P740,'Raw-Restauarants'!$A:$A,'Raw-Restauarants'!$C:$C)</f>
        <v>San Luis Potosi</v>
      </c>
      <c r="T740" s="10" t="str">
        <f>IFERROR(_xlfn.XLOOKUP(P740,'Table for cuisine count'!K:K,'Table for cuisine count'!L:L),"not specified")</f>
        <v>not specified</v>
      </c>
      <c r="U740" s="10" t="str" cm="1">
        <f t="array" ref="U740:Z740">_xlfn.XLOOKUP($P740,'Raw-Restauarants'!$A:$A,'Raw-Restauarants'!$I:$N)</f>
        <v>None</v>
      </c>
      <c r="V740" s="10" t="str">
        <v>Smoking Section</v>
      </c>
      <c r="W740" s="10" t="str">
        <v>Medium</v>
      </c>
      <c r="X740" s="10" t="str">
        <v>No</v>
      </c>
      <c r="Y740" s="10" t="str">
        <v>Closed</v>
      </c>
      <c r="Z740" s="10" t="str">
        <v>None</v>
      </c>
      <c r="AA740" s="10">
        <v>0</v>
      </c>
      <c r="AB740" s="10">
        <v>0</v>
      </c>
      <c r="AC740" s="10">
        <v>0</v>
      </c>
      <c r="AD740" s="10" t="str" cm="1">
        <f t="array" ref="AD740">_xlfn.IFNA(_xlfn.IFS(AND(AA740=2,AB740=2,AC740=2),W740),"not_highest_rated")</f>
        <v>not_highest_rated</v>
      </c>
      <c r="AE740" s="64">
        <f t="shared" si="14"/>
        <v>2</v>
      </c>
    </row>
    <row r="741" spans="1:31" x14ac:dyDescent="0.25">
      <c r="A741" s="63" t="s">
        <v>101</v>
      </c>
      <c r="B741" s="10">
        <f>VLOOKUP(A741,'Table for cuisine count'!$E$2:$F$139,2)</f>
        <v>1</v>
      </c>
      <c r="C741" s="10" t="str" cm="1">
        <f t="array" ref="C741:O741">_xlfn.XLOOKUP($A741,'Raw-consumers'!$A:$A,'Raw-consumers'!B:N)</f>
        <v>San Luis Potosi</v>
      </c>
      <c r="D741" s="10" t="str">
        <v>San Luis Potosi</v>
      </c>
      <c r="E741" s="10" t="str">
        <v>Mexico</v>
      </c>
      <c r="F741" s="10">
        <v>22.195826</v>
      </c>
      <c r="G741" s="10">
        <v>-101.006317</v>
      </c>
      <c r="H741" s="10" t="str">
        <v>No</v>
      </c>
      <c r="I741" s="10" t="str">
        <v>Casual Drinker</v>
      </c>
      <c r="J741" s="10" t="str">
        <v>Car</v>
      </c>
      <c r="K741" s="10" t="str">
        <v>Single</v>
      </c>
      <c r="L741" s="10" t="str">
        <v>Independent</v>
      </c>
      <c r="M741" s="10">
        <v>27</v>
      </c>
      <c r="N741" s="10" t="str">
        <v>Student</v>
      </c>
      <c r="O741" s="10" t="str">
        <v>Medium</v>
      </c>
      <c r="P741" s="10">
        <v>135045</v>
      </c>
      <c r="Q741" s="10" t="str">
        <f>IFERROR(_xlfn.XLOOKUP('Final Table'!$P741,'Raw-restaurant_cuisines'!A:A,'Raw-restaurant_cuisines'!B:B),"not specified")</f>
        <v>not specified</v>
      </c>
      <c r="R741" s="10" t="str">
        <f>_xlfn.XLOOKUP($P741,'Raw-Restauarants'!$A:$A,'Raw-Restauarants'!B:B)</f>
        <v>Restaurante La Gran Via</v>
      </c>
      <c r="S741" s="10" t="str">
        <f>_xlfn.XLOOKUP($P741,'Raw-Restauarants'!$A:$A,'Raw-Restauarants'!$C:$C)</f>
        <v>San Luis Potosi</v>
      </c>
      <c r="T741" s="10" t="str">
        <f>IFERROR(_xlfn.XLOOKUP(P741,'Table for cuisine count'!K:K,'Table for cuisine count'!L:L),"not specified")</f>
        <v>not specified</v>
      </c>
      <c r="U741" s="10" t="str" cm="1">
        <f t="array" ref="U741:Z741">_xlfn.XLOOKUP($P741,'Raw-Restauarants'!$A:$A,'Raw-Restauarants'!$I:$N)</f>
        <v>Wine &amp; Beer</v>
      </c>
      <c r="V741" s="10" t="str">
        <v>No</v>
      </c>
      <c r="W741" s="10" t="str">
        <v>High</v>
      </c>
      <c r="X741" s="10" t="str">
        <v>No</v>
      </c>
      <c r="Y741" s="10" t="str">
        <v>Closed</v>
      </c>
      <c r="Z741" s="10" t="str">
        <v>Yes</v>
      </c>
      <c r="AA741" s="10">
        <v>0</v>
      </c>
      <c r="AB741" s="10">
        <v>0</v>
      </c>
      <c r="AC741" s="10">
        <v>0</v>
      </c>
      <c r="AD741" s="10" t="str" cm="1">
        <f t="array" ref="AD741">_xlfn.IFNA(_xlfn.IFS(AND(AA741=2,AB741=2,AC741=2),W741),"not_highest_rated")</f>
        <v>not_highest_rated</v>
      </c>
      <c r="AE741" s="64">
        <f t="shared" si="14"/>
        <v>2</v>
      </c>
    </row>
    <row r="742" spans="1:31" x14ac:dyDescent="0.25">
      <c r="A742" s="63" t="s">
        <v>131</v>
      </c>
      <c r="B742" s="10">
        <f>VLOOKUP(A742,'Table for cuisine count'!$E$2:$F$139,2)</f>
        <v>1</v>
      </c>
      <c r="C742" s="10" t="str" cm="1">
        <f t="array" ref="C742:O742">_xlfn.XLOOKUP($A742,'Raw-consumers'!$A:$A,'Raw-consumers'!B:N)</f>
        <v>San Luis Potosi</v>
      </c>
      <c r="D742" s="10" t="str">
        <v>San Luis Potosi</v>
      </c>
      <c r="E742" s="10" t="str">
        <v>Mexico</v>
      </c>
      <c r="F742" s="10">
        <v>22.125364999999999</v>
      </c>
      <c r="G742" s="10">
        <v>-100.94788800000001</v>
      </c>
      <c r="H742" s="10" t="str">
        <v>No</v>
      </c>
      <c r="I742" s="10" t="str">
        <v>Abstemious</v>
      </c>
      <c r="J742" s="10" t="str">
        <v>Public</v>
      </c>
      <c r="K742" s="10" t="str">
        <v>Single</v>
      </c>
      <c r="L742" s="10" t="str">
        <v>Dependent</v>
      </c>
      <c r="M742" s="10">
        <v>22</v>
      </c>
      <c r="N742" s="10">
        <v>0</v>
      </c>
      <c r="O742" s="10" t="str">
        <v>Medium</v>
      </c>
      <c r="P742" s="10">
        <v>135025</v>
      </c>
      <c r="Q742" s="10" t="str">
        <f>IFERROR(_xlfn.XLOOKUP('Final Table'!$P742,'Raw-restaurant_cuisines'!A:A,'Raw-restaurant_cuisines'!B:B),"not specified")</f>
        <v>Mexican</v>
      </c>
      <c r="R742" s="10" t="str">
        <f>_xlfn.XLOOKUP($P742,'Raw-Restauarants'!$A:$A,'Raw-Restauarants'!B:B)</f>
        <v>El Rincon De San Francisco</v>
      </c>
      <c r="S742" s="10" t="str">
        <f>_xlfn.XLOOKUP($P742,'Raw-Restauarants'!$A:$A,'Raw-Restauarants'!$C:$C)</f>
        <v>San Luis Potosi</v>
      </c>
      <c r="T742" s="10">
        <f>IFERROR(_xlfn.XLOOKUP(P742,'Table for cuisine count'!K:K,'Table for cuisine count'!L:L),"not specified")</f>
        <v>1</v>
      </c>
      <c r="U742" s="10" t="str" cm="1">
        <f t="array" ref="U742:Z742">_xlfn.XLOOKUP($P742,'Raw-Restauarants'!$A:$A,'Raw-Restauarants'!$I:$N)</f>
        <v>None</v>
      </c>
      <c r="V742" s="10" t="str">
        <v>No</v>
      </c>
      <c r="W742" s="10" t="str">
        <v>Medium</v>
      </c>
      <c r="X742" s="10" t="str">
        <v>No</v>
      </c>
      <c r="Y742" s="10" t="str">
        <v>Closed</v>
      </c>
      <c r="Z742" s="10" t="str">
        <v>None</v>
      </c>
      <c r="AA742" s="10">
        <v>2</v>
      </c>
      <c r="AB742" s="10">
        <v>1</v>
      </c>
      <c r="AC742" s="10">
        <v>1</v>
      </c>
      <c r="AD742" s="10" t="str" cm="1">
        <f t="array" ref="AD742">_xlfn.IFNA(_xlfn.IFS(AND(AA742=2,AB742=2,AC742=2),W742),"not_highest_rated")</f>
        <v>not_highest_rated</v>
      </c>
      <c r="AE742" s="64" t="str">
        <f t="shared" si="14"/>
        <v>others</v>
      </c>
    </row>
    <row r="743" spans="1:31" x14ac:dyDescent="0.25">
      <c r="A743" s="63" t="s">
        <v>101</v>
      </c>
      <c r="B743" s="10">
        <f>VLOOKUP(A743,'Table for cuisine count'!$E$2:$F$139,2)</f>
        <v>1</v>
      </c>
      <c r="C743" s="10" t="str" cm="1">
        <f t="array" ref="C743:O743">_xlfn.XLOOKUP($A743,'Raw-consumers'!$A:$A,'Raw-consumers'!B:N)</f>
        <v>San Luis Potosi</v>
      </c>
      <c r="D743" s="10" t="str">
        <v>San Luis Potosi</v>
      </c>
      <c r="E743" s="10" t="str">
        <v>Mexico</v>
      </c>
      <c r="F743" s="10">
        <v>22.195826</v>
      </c>
      <c r="G743" s="10">
        <v>-101.006317</v>
      </c>
      <c r="H743" s="10" t="str">
        <v>No</v>
      </c>
      <c r="I743" s="10" t="str">
        <v>Casual Drinker</v>
      </c>
      <c r="J743" s="10" t="str">
        <v>Car</v>
      </c>
      <c r="K743" s="10" t="str">
        <v>Single</v>
      </c>
      <c r="L743" s="10" t="str">
        <v>Independent</v>
      </c>
      <c r="M743" s="10">
        <v>27</v>
      </c>
      <c r="N743" s="10" t="str">
        <v>Student</v>
      </c>
      <c r="O743" s="10" t="str">
        <v>Medium</v>
      </c>
      <c r="P743" s="10">
        <v>132834</v>
      </c>
      <c r="Q743" s="10" t="str">
        <f>IFERROR(_xlfn.XLOOKUP('Final Table'!$P743,'Raw-restaurant_cuisines'!A:A,'Raw-restaurant_cuisines'!B:B),"not specified")</f>
        <v>Mexican</v>
      </c>
      <c r="R743" s="10" t="str">
        <f>_xlfn.XLOOKUP($P743,'Raw-Restauarants'!$A:$A,'Raw-Restauarants'!B:B)</f>
        <v>Gorditas Doa Gloria</v>
      </c>
      <c r="S743" s="10" t="str">
        <f>_xlfn.XLOOKUP($P743,'Raw-Restauarants'!$A:$A,'Raw-Restauarants'!$C:$C)</f>
        <v>San Luis Potosi</v>
      </c>
      <c r="T743" s="10">
        <f>IFERROR(_xlfn.XLOOKUP(P743,'Table for cuisine count'!K:K,'Table for cuisine count'!L:L),"not specified")</f>
        <v>1</v>
      </c>
      <c r="U743" s="10" t="str" cm="1">
        <f t="array" ref="U743:Z743">_xlfn.XLOOKUP($P743,'Raw-Restauarants'!$A:$A,'Raw-Restauarants'!$I:$N)</f>
        <v>None</v>
      </c>
      <c r="V743" s="10" t="str">
        <v>No</v>
      </c>
      <c r="W743" s="10" t="str">
        <v>Low</v>
      </c>
      <c r="X743" s="10" t="str">
        <v>No</v>
      </c>
      <c r="Y743" s="10" t="str">
        <v>Closed</v>
      </c>
      <c r="Z743" s="10" t="str">
        <v>Public</v>
      </c>
      <c r="AA743" s="10">
        <v>0</v>
      </c>
      <c r="AB743" s="10">
        <v>0</v>
      </c>
      <c r="AC743" s="10">
        <v>0</v>
      </c>
      <c r="AD743" s="10" t="str" cm="1">
        <f t="array" ref="AD743">_xlfn.IFNA(_xlfn.IFS(AND(AA743=2,AB743=2,AC743=2),W743),"not_highest_rated")</f>
        <v>not_highest_rated</v>
      </c>
      <c r="AE743" s="64">
        <f t="shared" si="14"/>
        <v>2</v>
      </c>
    </row>
    <row r="744" spans="1:31" x14ac:dyDescent="0.25">
      <c r="A744" s="63" t="s">
        <v>131</v>
      </c>
      <c r="B744" s="10">
        <f>VLOOKUP(A744,'Table for cuisine count'!$E$2:$F$139,2)</f>
        <v>1</v>
      </c>
      <c r="C744" s="10" t="str" cm="1">
        <f t="array" ref="C744:O744">_xlfn.XLOOKUP($A744,'Raw-consumers'!$A:$A,'Raw-consumers'!B:N)</f>
        <v>San Luis Potosi</v>
      </c>
      <c r="D744" s="10" t="str">
        <v>San Luis Potosi</v>
      </c>
      <c r="E744" s="10" t="str">
        <v>Mexico</v>
      </c>
      <c r="F744" s="10">
        <v>22.125364999999999</v>
      </c>
      <c r="G744" s="10">
        <v>-100.94788800000001</v>
      </c>
      <c r="H744" s="10" t="str">
        <v>No</v>
      </c>
      <c r="I744" s="10" t="str">
        <v>Abstemious</v>
      </c>
      <c r="J744" s="10" t="str">
        <v>Public</v>
      </c>
      <c r="K744" s="10" t="str">
        <v>Single</v>
      </c>
      <c r="L744" s="10" t="str">
        <v>Dependent</v>
      </c>
      <c r="M744" s="10">
        <v>22</v>
      </c>
      <c r="N744" s="10">
        <v>0</v>
      </c>
      <c r="O744" s="10" t="str">
        <v>Medium</v>
      </c>
      <c r="P744" s="10">
        <v>132723</v>
      </c>
      <c r="Q744" s="10" t="str">
        <f>IFERROR(_xlfn.XLOOKUP('Final Table'!$P744,'Raw-restaurant_cuisines'!A:A,'Raw-restaurant_cuisines'!B:B),"not specified")</f>
        <v>Mexican</v>
      </c>
      <c r="R744" s="10" t="str">
        <f>_xlfn.XLOOKUP($P744,'Raw-Restauarants'!$A:$A,'Raw-Restauarants'!B:B)</f>
        <v>Gordas De Morales</v>
      </c>
      <c r="S744" s="10" t="str">
        <f>_xlfn.XLOOKUP($P744,'Raw-Restauarants'!$A:$A,'Raw-Restauarants'!$C:$C)</f>
        <v>San Luis Potosi</v>
      </c>
      <c r="T744" s="10">
        <f>IFERROR(_xlfn.XLOOKUP(P744,'Table for cuisine count'!K:K,'Table for cuisine count'!L:L),"not specified")</f>
        <v>1</v>
      </c>
      <c r="U744" s="10" t="str" cm="1">
        <f t="array" ref="U744:Z744">_xlfn.XLOOKUP($P744,'Raw-Restauarants'!$A:$A,'Raw-Restauarants'!$I:$N)</f>
        <v>Full Bar</v>
      </c>
      <c r="V744" s="10" t="str">
        <v>Smoking Section</v>
      </c>
      <c r="W744" s="10" t="str">
        <v>Medium</v>
      </c>
      <c r="X744" s="10" t="str">
        <v>No</v>
      </c>
      <c r="Y744" s="10" t="str">
        <v>Closed</v>
      </c>
      <c r="Z744" s="10" t="str">
        <v>Public</v>
      </c>
      <c r="AA744" s="10">
        <v>1</v>
      </c>
      <c r="AB744" s="10">
        <v>1</v>
      </c>
      <c r="AC744" s="10">
        <v>1</v>
      </c>
      <c r="AD744" s="10" t="str" cm="1">
        <f t="array" ref="AD744">_xlfn.IFNA(_xlfn.IFS(AND(AA744=2,AB744=2,AC744=2),W744),"not_highest_rated")</f>
        <v>not_highest_rated</v>
      </c>
      <c r="AE744" s="64" t="str">
        <f t="shared" si="14"/>
        <v>others</v>
      </c>
    </row>
    <row r="745" spans="1:31" x14ac:dyDescent="0.25">
      <c r="A745" s="63" t="s">
        <v>89</v>
      </c>
      <c r="B745" s="10">
        <f>VLOOKUP(A745,'Table for cuisine count'!$E$2:$F$139,2)</f>
        <v>1</v>
      </c>
      <c r="C745" s="10" t="str" cm="1">
        <f t="array" ref="C745:O745">_xlfn.XLOOKUP($A745,'Raw-consumers'!$A:$A,'Raw-consumers'!B:N)</f>
        <v>Cuernavaca</v>
      </c>
      <c r="D745" s="10" t="str">
        <v>Morelos</v>
      </c>
      <c r="E745" s="10" t="str">
        <v>Mexico</v>
      </c>
      <c r="F745" s="10">
        <v>18.877718999999999</v>
      </c>
      <c r="G745" s="10">
        <v>-99.222989999999996</v>
      </c>
      <c r="H745" s="10" t="str">
        <v>No</v>
      </c>
      <c r="I745" s="10" t="str">
        <v>Casual Drinker</v>
      </c>
      <c r="J745" s="10" t="str">
        <v>Public</v>
      </c>
      <c r="K745" s="10" t="str">
        <v>Single</v>
      </c>
      <c r="L745" s="10" t="str">
        <v>Independent</v>
      </c>
      <c r="M745" s="10">
        <v>33</v>
      </c>
      <c r="N745" s="10" t="str">
        <v>Employed</v>
      </c>
      <c r="O745" s="10" t="str">
        <v>Medium</v>
      </c>
      <c r="P745" s="10">
        <v>134996</v>
      </c>
      <c r="Q745" s="10" t="str">
        <f>IFERROR(_xlfn.XLOOKUP('Final Table'!$P745,'Raw-restaurant_cuisines'!A:A,'Raw-restaurant_cuisines'!B:B),"not specified")</f>
        <v>not specified</v>
      </c>
      <c r="R745" s="10" t="str">
        <f>_xlfn.XLOOKUP($P745,'Raw-Restauarants'!$A:$A,'Raw-Restauarants'!B:B)</f>
        <v>Sanborns Casa Piedra</v>
      </c>
      <c r="S745" s="10" t="str">
        <f>_xlfn.XLOOKUP($P745,'Raw-Restauarants'!$A:$A,'Raw-Restauarants'!$C:$C)</f>
        <v>Cuernavaca</v>
      </c>
      <c r="T745" s="10" t="str">
        <f>IFERROR(_xlfn.XLOOKUP(P745,'Table for cuisine count'!K:K,'Table for cuisine count'!L:L),"not specified")</f>
        <v>not specified</v>
      </c>
      <c r="U745" s="10" t="str" cm="1">
        <f t="array" ref="U745:Z745">_xlfn.XLOOKUP($P745,'Raw-Restauarants'!$A:$A,'Raw-Restauarants'!$I:$N)</f>
        <v>Wine &amp; Beer</v>
      </c>
      <c r="V745" s="10" t="str">
        <v>Bar Only</v>
      </c>
      <c r="W745" s="10" t="str">
        <v>Medium</v>
      </c>
      <c r="X745" s="10" t="str">
        <v>Yes</v>
      </c>
      <c r="Y745" s="10" t="str">
        <v>Closed</v>
      </c>
      <c r="Z745" s="10" t="str">
        <v>Yes</v>
      </c>
      <c r="AA745" s="10">
        <v>1</v>
      </c>
      <c r="AB745" s="10">
        <v>1</v>
      </c>
      <c r="AC745" s="10">
        <v>2</v>
      </c>
      <c r="AD745" s="10" t="str" cm="1">
        <f t="array" ref="AD745">_xlfn.IFNA(_xlfn.IFS(AND(AA745=2,AB745=2,AC745=2),W745),"not_highest_rated")</f>
        <v>not_highest_rated</v>
      </c>
      <c r="AE745" s="64">
        <f t="shared" si="14"/>
        <v>8</v>
      </c>
    </row>
    <row r="746" spans="1:31" x14ac:dyDescent="0.25">
      <c r="A746" s="63" t="s">
        <v>48</v>
      </c>
      <c r="B746" s="10">
        <f>VLOOKUP(A746,'Table for cuisine count'!$E$2:$F$139,2)</f>
        <v>1</v>
      </c>
      <c r="C746" s="10" t="str" cm="1">
        <f t="array" ref="C746:O746">_xlfn.XLOOKUP($A746,'Raw-consumers'!$A:$A,'Raw-consumers'!B:N)</f>
        <v>San Luis Potosi</v>
      </c>
      <c r="D746" s="10" t="str">
        <v>San Luis Potosi</v>
      </c>
      <c r="E746" s="10" t="str">
        <v>Mexico</v>
      </c>
      <c r="F746" s="10">
        <v>22.174624000000001</v>
      </c>
      <c r="G746" s="10">
        <v>-100.99387299999999</v>
      </c>
      <c r="H746" s="10" t="str">
        <v>No</v>
      </c>
      <c r="I746" s="10" t="str">
        <v>Abstemious</v>
      </c>
      <c r="J746" s="10" t="str">
        <v>Public</v>
      </c>
      <c r="K746" s="10" t="str">
        <v>Single</v>
      </c>
      <c r="L746" s="10" t="str">
        <v>Independent</v>
      </c>
      <c r="M746" s="10">
        <v>30</v>
      </c>
      <c r="N746" s="10" t="str">
        <v>Employed</v>
      </c>
      <c r="O746" s="10" t="str">
        <v>Medium</v>
      </c>
      <c r="P746" s="10">
        <v>132875</v>
      </c>
      <c r="Q746" s="10" t="str">
        <f>IFERROR(_xlfn.XLOOKUP('Final Table'!$P746,'Raw-restaurant_cuisines'!A:A,'Raw-restaurant_cuisines'!B:B),"not specified")</f>
        <v>Japanese</v>
      </c>
      <c r="R746" s="10" t="str">
        <f>_xlfn.XLOOKUP($P746,'Raw-Restauarants'!$A:$A,'Raw-Restauarants'!B:B)</f>
        <v>Shi Ro Ie</v>
      </c>
      <c r="S746" s="10" t="str">
        <f>_xlfn.XLOOKUP($P746,'Raw-Restauarants'!$A:$A,'Raw-Restauarants'!$C:$C)</f>
        <v>San Luis Potosi</v>
      </c>
      <c r="T746" s="10">
        <f>IFERROR(_xlfn.XLOOKUP(P746,'Table for cuisine count'!K:K,'Table for cuisine count'!L:L),"not specified")</f>
        <v>1</v>
      </c>
      <c r="U746" s="10" t="str" cm="1">
        <f t="array" ref="U746:Z746">_xlfn.XLOOKUP($P746,'Raw-Restauarants'!$A:$A,'Raw-Restauarants'!$I:$N)</f>
        <v>Wine &amp; Beer</v>
      </c>
      <c r="V746" s="10" t="str">
        <v>Smoking Section</v>
      </c>
      <c r="W746" s="10" t="str">
        <v>High</v>
      </c>
      <c r="X746" s="10" t="str">
        <v>Yes</v>
      </c>
      <c r="Y746" s="10" t="str">
        <v>Open</v>
      </c>
      <c r="Z746" s="10" t="str">
        <v>Valet</v>
      </c>
      <c r="AA746" s="10">
        <v>2</v>
      </c>
      <c r="AB746" s="10">
        <v>2</v>
      </c>
      <c r="AC746" s="10">
        <v>1</v>
      </c>
      <c r="AD746" s="10" t="str" cm="1">
        <f t="array" ref="AD746">_xlfn.IFNA(_xlfn.IFS(AND(AA746=2,AB746=2,AC746=2),W746),"not_highest_rated")</f>
        <v>not_highest_rated</v>
      </c>
      <c r="AE746" s="64">
        <f t="shared" si="14"/>
        <v>8</v>
      </c>
    </row>
    <row r="747" spans="1:31" x14ac:dyDescent="0.25">
      <c r="A747" s="63" t="s">
        <v>124</v>
      </c>
      <c r="B747" s="10">
        <f>VLOOKUP(A747,'Table for cuisine count'!$E$2:$F$139,2)</f>
        <v>1</v>
      </c>
      <c r="C747" s="10" t="str" cm="1">
        <f t="array" ref="C747:O747">_xlfn.XLOOKUP($A747,'Raw-consumers'!$A:$A,'Raw-consumers'!B:N)</f>
        <v>San Luis Potosi</v>
      </c>
      <c r="D747" s="10" t="str">
        <v>San Luis Potosi</v>
      </c>
      <c r="E747" s="10" t="str">
        <v>Mexico</v>
      </c>
      <c r="F747" s="10">
        <v>22.196787</v>
      </c>
      <c r="G747" s="10">
        <v>-100.936335</v>
      </c>
      <c r="H747" s="10" t="str">
        <v>No</v>
      </c>
      <c r="I747" s="10" t="str">
        <v>Abstemious</v>
      </c>
      <c r="J747" s="10" t="str">
        <v>Car</v>
      </c>
      <c r="K747" s="10" t="str">
        <v>Single</v>
      </c>
      <c r="L747" s="10" t="str">
        <v>Independent</v>
      </c>
      <c r="M747" s="10">
        <v>24</v>
      </c>
      <c r="N747" s="10" t="str">
        <v>Student</v>
      </c>
      <c r="O747" s="10">
        <v>0</v>
      </c>
      <c r="P747" s="10">
        <v>135043</v>
      </c>
      <c r="Q747" s="10" t="str">
        <f>IFERROR(_xlfn.XLOOKUP('Final Table'!$P747,'Raw-restaurant_cuisines'!A:A,'Raw-restaurant_cuisines'!B:B),"not specified")</f>
        <v>Fast Food</v>
      </c>
      <c r="R747" s="10" t="str">
        <f>_xlfn.XLOOKUP($P747,'Raw-Restauarants'!$A:$A,'Raw-Restauarants'!B:B)</f>
        <v>Pizza Clasica</v>
      </c>
      <c r="S747" s="10" t="str">
        <f>_xlfn.XLOOKUP($P747,'Raw-Restauarants'!$A:$A,'Raw-Restauarants'!$C:$C)</f>
        <v>San Luis Potosi</v>
      </c>
      <c r="T747" s="10">
        <f>IFERROR(_xlfn.XLOOKUP(P747,'Table for cuisine count'!K:K,'Table for cuisine count'!L:L),"not specified")</f>
        <v>2</v>
      </c>
      <c r="U747" s="10" t="str" cm="1">
        <f t="array" ref="U747:Z747">_xlfn.XLOOKUP($P747,'Raw-Restauarants'!$A:$A,'Raw-Restauarants'!$I:$N)</f>
        <v>None</v>
      </c>
      <c r="V747" s="10" t="str">
        <v>No</v>
      </c>
      <c r="W747" s="10" t="str">
        <v>Medium</v>
      </c>
      <c r="X747" s="10" t="str">
        <v>No</v>
      </c>
      <c r="Y747" s="10" t="str">
        <v>Closed</v>
      </c>
      <c r="Z747" s="10" t="str">
        <v>None</v>
      </c>
      <c r="AA747" s="10">
        <v>2</v>
      </c>
      <c r="AB747" s="10">
        <v>2</v>
      </c>
      <c r="AC747" s="10">
        <v>2</v>
      </c>
      <c r="AD747" s="10" t="str" cm="1">
        <f t="array" ref="AD747">_xlfn.IFNA(_xlfn.IFS(AND(AA747=2,AB747=2,AC747=2),W747),"not_highest_rated")</f>
        <v>Medium</v>
      </c>
      <c r="AE747" s="64" t="str">
        <f t="shared" si="14"/>
        <v>others</v>
      </c>
    </row>
    <row r="748" spans="1:31" x14ac:dyDescent="0.25">
      <c r="A748" s="63" t="s">
        <v>124</v>
      </c>
      <c r="B748" s="10">
        <f>VLOOKUP(A748,'Table for cuisine count'!$E$2:$F$139,2)</f>
        <v>1</v>
      </c>
      <c r="C748" s="10" t="str" cm="1">
        <f t="array" ref="C748:O748">_xlfn.XLOOKUP($A748,'Raw-consumers'!$A:$A,'Raw-consumers'!B:N)</f>
        <v>San Luis Potosi</v>
      </c>
      <c r="D748" s="10" t="str">
        <v>San Luis Potosi</v>
      </c>
      <c r="E748" s="10" t="str">
        <v>Mexico</v>
      </c>
      <c r="F748" s="10">
        <v>22.196787</v>
      </c>
      <c r="G748" s="10">
        <v>-100.936335</v>
      </c>
      <c r="H748" s="10" t="str">
        <v>No</v>
      </c>
      <c r="I748" s="10" t="str">
        <v>Abstemious</v>
      </c>
      <c r="J748" s="10" t="str">
        <v>Car</v>
      </c>
      <c r="K748" s="10" t="str">
        <v>Single</v>
      </c>
      <c r="L748" s="10" t="str">
        <v>Independent</v>
      </c>
      <c r="M748" s="10">
        <v>24</v>
      </c>
      <c r="N748" s="10" t="str">
        <v>Student</v>
      </c>
      <c r="O748" s="10">
        <v>0</v>
      </c>
      <c r="P748" s="10">
        <v>132885</v>
      </c>
      <c r="Q748" s="10" t="str">
        <f>IFERROR(_xlfn.XLOOKUP('Final Table'!$P748,'Raw-restaurant_cuisines'!A:A,'Raw-restaurant_cuisines'!B:B),"not specified")</f>
        <v>Cafeteria</v>
      </c>
      <c r="R748" s="10" t="str">
        <f>_xlfn.XLOOKUP($P748,'Raw-Restauarants'!$A:$A,'Raw-Restauarants'!B:B)</f>
        <v>Hamburguesas Saul</v>
      </c>
      <c r="S748" s="10" t="str">
        <f>_xlfn.XLOOKUP($P748,'Raw-Restauarants'!$A:$A,'Raw-Restauarants'!$C:$C)</f>
        <v>San Luis Potosi</v>
      </c>
      <c r="T748" s="10">
        <f>IFERROR(_xlfn.XLOOKUP(P748,'Table for cuisine count'!K:K,'Table for cuisine count'!L:L),"not specified")</f>
        <v>1</v>
      </c>
      <c r="U748" s="10" t="str" cm="1">
        <f t="array" ref="U748:Z748">_xlfn.XLOOKUP($P748,'Raw-Restauarants'!$A:$A,'Raw-Restauarants'!$I:$N)</f>
        <v>None</v>
      </c>
      <c r="V748" s="10" t="str">
        <v>No</v>
      </c>
      <c r="W748" s="10" t="str">
        <v>Low</v>
      </c>
      <c r="X748" s="10" t="str">
        <v>No</v>
      </c>
      <c r="Y748" s="10" t="str">
        <v>Closed</v>
      </c>
      <c r="Z748" s="10" t="str">
        <v>Public</v>
      </c>
      <c r="AA748" s="10">
        <v>0</v>
      </c>
      <c r="AB748" s="10">
        <v>0</v>
      </c>
      <c r="AC748" s="10">
        <v>0</v>
      </c>
      <c r="AD748" s="10" t="str" cm="1">
        <f t="array" ref="AD748">_xlfn.IFNA(_xlfn.IFS(AND(AA748=2,AB748=2,AC748=2),W748),"not_highest_rated")</f>
        <v>not_highest_rated</v>
      </c>
      <c r="AE748" s="64" t="str">
        <f t="shared" si="14"/>
        <v>others</v>
      </c>
    </row>
    <row r="749" spans="1:31" x14ac:dyDescent="0.25">
      <c r="A749" s="63" t="s">
        <v>124</v>
      </c>
      <c r="B749" s="10">
        <f>VLOOKUP(A749,'Table for cuisine count'!$E$2:$F$139,2)</f>
        <v>1</v>
      </c>
      <c r="C749" s="10" t="str" cm="1">
        <f t="array" ref="C749:O749">_xlfn.XLOOKUP($A749,'Raw-consumers'!$A:$A,'Raw-consumers'!B:N)</f>
        <v>San Luis Potosi</v>
      </c>
      <c r="D749" s="10" t="str">
        <v>San Luis Potosi</v>
      </c>
      <c r="E749" s="10" t="str">
        <v>Mexico</v>
      </c>
      <c r="F749" s="10">
        <v>22.196787</v>
      </c>
      <c r="G749" s="10">
        <v>-100.936335</v>
      </c>
      <c r="H749" s="10" t="str">
        <v>No</v>
      </c>
      <c r="I749" s="10" t="str">
        <v>Abstemious</v>
      </c>
      <c r="J749" s="10" t="str">
        <v>Car</v>
      </c>
      <c r="K749" s="10" t="str">
        <v>Single</v>
      </c>
      <c r="L749" s="10" t="str">
        <v>Independent</v>
      </c>
      <c r="M749" s="10">
        <v>24</v>
      </c>
      <c r="N749" s="10" t="str">
        <v>Student</v>
      </c>
      <c r="O749" s="10">
        <v>0</v>
      </c>
      <c r="P749" s="10">
        <v>135050</v>
      </c>
      <c r="Q749" s="10" t="str">
        <f>IFERROR(_xlfn.XLOOKUP('Final Table'!$P749,'Raw-restaurant_cuisines'!A:A,'Raw-restaurant_cuisines'!B:B),"not specified")</f>
        <v>not specified</v>
      </c>
      <c r="R749" s="10" t="str">
        <f>_xlfn.XLOOKUP($P749,'Raw-Restauarants'!$A:$A,'Raw-Restauarants'!B:B)</f>
        <v>Restaurante La Estrella De Dima</v>
      </c>
      <c r="S749" s="10" t="str">
        <f>_xlfn.XLOOKUP($P749,'Raw-Restauarants'!$A:$A,'Raw-Restauarants'!$C:$C)</f>
        <v>San Luis Potosi</v>
      </c>
      <c r="T749" s="10" t="str">
        <f>IFERROR(_xlfn.XLOOKUP(P749,'Table for cuisine count'!K:K,'Table for cuisine count'!L:L),"not specified")</f>
        <v>not specified</v>
      </c>
      <c r="U749" s="10" t="str" cm="1">
        <f t="array" ref="U749:Z749">_xlfn.XLOOKUP($P749,'Raw-Restauarants'!$A:$A,'Raw-Restauarants'!$I:$N)</f>
        <v>Wine &amp; Beer</v>
      </c>
      <c r="V749" s="10" t="str">
        <v>No</v>
      </c>
      <c r="W749" s="10" t="str">
        <v>High</v>
      </c>
      <c r="X749" s="10" t="str">
        <v>No</v>
      </c>
      <c r="Y749" s="10" t="str">
        <v>Closed</v>
      </c>
      <c r="Z749" s="10" t="str">
        <v>Yes</v>
      </c>
      <c r="AA749" s="10">
        <v>2</v>
      </c>
      <c r="AB749" s="10">
        <v>2</v>
      </c>
      <c r="AC749" s="10">
        <v>2</v>
      </c>
      <c r="AD749" s="10" t="str" cm="1">
        <f t="array" ref="AD749">_xlfn.IFNA(_xlfn.IFS(AND(AA749=2,AB749=2,AC749=2),W749),"not_highest_rated")</f>
        <v>High</v>
      </c>
      <c r="AE749" s="64" t="str">
        <f t="shared" si="14"/>
        <v>others</v>
      </c>
    </row>
    <row r="750" spans="1:31" x14ac:dyDescent="0.25">
      <c r="A750" s="63" t="s">
        <v>124</v>
      </c>
      <c r="B750" s="10">
        <f>VLOOKUP(A750,'Table for cuisine count'!$E$2:$F$139,2)</f>
        <v>1</v>
      </c>
      <c r="C750" s="10" t="str" cm="1">
        <f t="array" ref="C750:O750">_xlfn.XLOOKUP($A750,'Raw-consumers'!$A:$A,'Raw-consumers'!B:N)</f>
        <v>San Luis Potosi</v>
      </c>
      <c r="D750" s="10" t="str">
        <v>San Luis Potosi</v>
      </c>
      <c r="E750" s="10" t="str">
        <v>Mexico</v>
      </c>
      <c r="F750" s="10">
        <v>22.196787</v>
      </c>
      <c r="G750" s="10">
        <v>-100.936335</v>
      </c>
      <c r="H750" s="10" t="str">
        <v>No</v>
      </c>
      <c r="I750" s="10" t="str">
        <v>Abstemious</v>
      </c>
      <c r="J750" s="10" t="str">
        <v>Car</v>
      </c>
      <c r="K750" s="10" t="str">
        <v>Single</v>
      </c>
      <c r="L750" s="10" t="str">
        <v>Independent</v>
      </c>
      <c r="M750" s="10">
        <v>24</v>
      </c>
      <c r="N750" s="10" t="str">
        <v>Student</v>
      </c>
      <c r="O750" s="10">
        <v>0</v>
      </c>
      <c r="P750" s="10">
        <v>135076</v>
      </c>
      <c r="Q750" s="10" t="str">
        <f>IFERROR(_xlfn.XLOOKUP('Final Table'!$P750,'Raw-restaurant_cuisines'!A:A,'Raw-restaurant_cuisines'!B:B),"not specified")</f>
        <v>not specified</v>
      </c>
      <c r="R750" s="10" t="str">
        <f>_xlfn.XLOOKUP($P750,'Raw-Restauarants'!$A:$A,'Raw-Restauarants'!B:B)</f>
        <v>Restaurante Pueblo Bonito</v>
      </c>
      <c r="S750" s="10" t="str">
        <f>_xlfn.XLOOKUP($P750,'Raw-Restauarants'!$A:$A,'Raw-Restauarants'!$C:$C)</f>
        <v>San Luis Potosi</v>
      </c>
      <c r="T750" s="10" t="str">
        <f>IFERROR(_xlfn.XLOOKUP(P750,'Table for cuisine count'!K:K,'Table for cuisine count'!L:L),"not specified")</f>
        <v>not specified</v>
      </c>
      <c r="U750" s="10" t="str" cm="1">
        <f t="array" ref="U750:Z750">_xlfn.XLOOKUP($P750,'Raw-Restauarants'!$A:$A,'Raw-Restauarants'!$I:$N)</f>
        <v>Wine &amp; Beer</v>
      </c>
      <c r="V750" s="10" t="str">
        <v>No</v>
      </c>
      <c r="W750" s="10" t="str">
        <v>High</v>
      </c>
      <c r="X750" s="10" t="str">
        <v>No</v>
      </c>
      <c r="Y750" s="10" t="str">
        <v>Closed</v>
      </c>
      <c r="Z750" s="10" t="str">
        <v>Yes</v>
      </c>
      <c r="AA750" s="10">
        <v>2</v>
      </c>
      <c r="AB750" s="10">
        <v>2</v>
      </c>
      <c r="AC750" s="10">
        <v>2</v>
      </c>
      <c r="AD750" s="10" t="str" cm="1">
        <f t="array" ref="AD750">_xlfn.IFNA(_xlfn.IFS(AND(AA750=2,AB750=2,AC750=2),W750),"not_highest_rated")</f>
        <v>High</v>
      </c>
      <c r="AE750" s="64" t="str">
        <f t="shared" si="14"/>
        <v>others</v>
      </c>
    </row>
    <row r="751" spans="1:31" x14ac:dyDescent="0.25">
      <c r="A751" s="63" t="s">
        <v>124</v>
      </c>
      <c r="B751" s="10">
        <f>VLOOKUP(A751,'Table for cuisine count'!$E$2:$F$139,2)</f>
        <v>1</v>
      </c>
      <c r="C751" s="10" t="str" cm="1">
        <f t="array" ref="C751:O751">_xlfn.XLOOKUP($A751,'Raw-consumers'!$A:$A,'Raw-consumers'!B:N)</f>
        <v>San Luis Potosi</v>
      </c>
      <c r="D751" s="10" t="str">
        <v>San Luis Potosi</v>
      </c>
      <c r="E751" s="10" t="str">
        <v>Mexico</v>
      </c>
      <c r="F751" s="10">
        <v>22.196787</v>
      </c>
      <c r="G751" s="10">
        <v>-100.936335</v>
      </c>
      <c r="H751" s="10" t="str">
        <v>No</v>
      </c>
      <c r="I751" s="10" t="str">
        <v>Abstemious</v>
      </c>
      <c r="J751" s="10" t="str">
        <v>Car</v>
      </c>
      <c r="K751" s="10" t="str">
        <v>Single</v>
      </c>
      <c r="L751" s="10" t="str">
        <v>Independent</v>
      </c>
      <c r="M751" s="10">
        <v>24</v>
      </c>
      <c r="N751" s="10" t="str">
        <v>Student</v>
      </c>
      <c r="O751" s="10">
        <v>0</v>
      </c>
      <c r="P751" s="10">
        <v>135081</v>
      </c>
      <c r="Q751" s="10" t="str">
        <f>IFERROR(_xlfn.XLOOKUP('Final Table'!$P751,'Raw-restaurant_cuisines'!A:A,'Raw-restaurant_cuisines'!B:B),"not specified")</f>
        <v>not specified</v>
      </c>
      <c r="R751" s="10" t="str">
        <f>_xlfn.XLOOKUP($P751,'Raw-Restauarants'!$A:$A,'Raw-Restauarants'!B:B)</f>
        <v>El Club</v>
      </c>
      <c r="S751" s="10" t="str">
        <f>_xlfn.XLOOKUP($P751,'Raw-Restauarants'!$A:$A,'Raw-Restauarants'!$C:$C)</f>
        <v>San Luis Potosi</v>
      </c>
      <c r="T751" s="10" t="str">
        <f>IFERROR(_xlfn.XLOOKUP(P751,'Table for cuisine count'!K:K,'Table for cuisine count'!L:L),"not specified")</f>
        <v>not specified</v>
      </c>
      <c r="U751" s="10" t="str" cm="1">
        <f t="array" ref="U751:Z751">_xlfn.XLOOKUP($P751,'Raw-Restauarants'!$A:$A,'Raw-Restauarants'!$I:$N)</f>
        <v>None</v>
      </c>
      <c r="V751" s="10" t="str">
        <v>No</v>
      </c>
      <c r="W751" s="10" t="str">
        <v>Medium</v>
      </c>
      <c r="X751" s="10" t="str">
        <v>No</v>
      </c>
      <c r="Y751" s="10" t="str">
        <v>Closed</v>
      </c>
      <c r="Z751" s="10" t="str">
        <v>None</v>
      </c>
      <c r="AA751" s="10">
        <v>2</v>
      </c>
      <c r="AB751" s="10">
        <v>2</v>
      </c>
      <c r="AC751" s="10">
        <v>2</v>
      </c>
      <c r="AD751" s="10" t="str" cm="1">
        <f t="array" ref="AD751">_xlfn.IFNA(_xlfn.IFS(AND(AA751=2,AB751=2,AC751=2),W751),"not_highest_rated")</f>
        <v>Medium</v>
      </c>
      <c r="AE751" s="64" t="str">
        <f t="shared" si="14"/>
        <v>others</v>
      </c>
    </row>
    <row r="752" spans="1:31" x14ac:dyDescent="0.25">
      <c r="A752" s="63" t="s">
        <v>148</v>
      </c>
      <c r="B752" s="10">
        <f>VLOOKUP(A752,'Table for cuisine count'!$E$2:$F$139,2)</f>
        <v>1</v>
      </c>
      <c r="C752" s="10" t="str" cm="1">
        <f t="array" ref="C752:O752">_xlfn.XLOOKUP($A752,'Raw-consumers'!$A:$A,'Raw-consumers'!B:N)</f>
        <v>San Luis Potosi</v>
      </c>
      <c r="D752" s="10" t="str">
        <v>San Luis Potosi</v>
      </c>
      <c r="E752" s="10" t="str">
        <v>Mexico</v>
      </c>
      <c r="F752" s="10">
        <v>22.303308000000001</v>
      </c>
      <c r="G752" s="10">
        <v>-101.05468</v>
      </c>
      <c r="H752" s="10" t="str">
        <v>No</v>
      </c>
      <c r="I752" s="10" t="str">
        <v>Abstemious</v>
      </c>
      <c r="J752" s="10" t="str">
        <v>Public</v>
      </c>
      <c r="K752" s="10" t="str">
        <v>Single</v>
      </c>
      <c r="L752" s="10" t="str">
        <v>Independent</v>
      </c>
      <c r="M752" s="10">
        <v>23</v>
      </c>
      <c r="N752" s="10" t="str">
        <v>Student</v>
      </c>
      <c r="O752" s="10" t="str">
        <v>Low</v>
      </c>
      <c r="P752" s="10">
        <v>135028</v>
      </c>
      <c r="Q752" s="10" t="str">
        <f>IFERROR(_xlfn.XLOOKUP('Final Table'!$P752,'Raw-restaurant_cuisines'!A:A,'Raw-restaurant_cuisines'!B:B),"not specified")</f>
        <v>Mexican</v>
      </c>
      <c r="R752" s="10" t="str">
        <f>_xlfn.XLOOKUP($P752,'Raw-Restauarants'!$A:$A,'Raw-Restauarants'!B:B)</f>
        <v>La Virreina</v>
      </c>
      <c r="S752" s="10" t="str">
        <f>_xlfn.XLOOKUP($P752,'Raw-Restauarants'!$A:$A,'Raw-Restauarants'!$C:$C)</f>
        <v>San Luis Potosi</v>
      </c>
      <c r="T752" s="10">
        <f>IFERROR(_xlfn.XLOOKUP(P752,'Table for cuisine count'!K:K,'Table for cuisine count'!L:L),"not specified")</f>
        <v>1</v>
      </c>
      <c r="U752" s="10" t="str" cm="1">
        <f t="array" ref="U752:Z752">_xlfn.XLOOKUP($P752,'Raw-Restauarants'!$A:$A,'Raw-Restauarants'!$I:$N)</f>
        <v>Wine &amp; Beer</v>
      </c>
      <c r="V752" s="10" t="str">
        <v>No</v>
      </c>
      <c r="W752" s="10" t="str">
        <v>Medium</v>
      </c>
      <c r="X752" s="10" t="str">
        <v>No</v>
      </c>
      <c r="Y752" s="10" t="str">
        <v>Closed</v>
      </c>
      <c r="Z752" s="10" t="str">
        <v>None</v>
      </c>
      <c r="AA752" s="10">
        <v>2</v>
      </c>
      <c r="AB752" s="10">
        <v>2</v>
      </c>
      <c r="AC752" s="10">
        <v>2</v>
      </c>
      <c r="AD752" s="10" t="str" cm="1">
        <f t="array" ref="AD752">_xlfn.IFNA(_xlfn.IFS(AND(AA752=2,AB752=2,AC752=2),W752),"not_highest_rated")</f>
        <v>Medium</v>
      </c>
      <c r="AE752" s="64">
        <f t="shared" si="14"/>
        <v>1</v>
      </c>
    </row>
    <row r="753" spans="1:31" x14ac:dyDescent="0.25">
      <c r="A753" s="63" t="s">
        <v>148</v>
      </c>
      <c r="B753" s="10">
        <f>VLOOKUP(A753,'Table for cuisine count'!$E$2:$F$139,2)</f>
        <v>1</v>
      </c>
      <c r="C753" s="10" t="str" cm="1">
        <f t="array" ref="C753:O753">_xlfn.XLOOKUP($A753,'Raw-consumers'!$A:$A,'Raw-consumers'!B:N)</f>
        <v>San Luis Potosi</v>
      </c>
      <c r="D753" s="10" t="str">
        <v>San Luis Potosi</v>
      </c>
      <c r="E753" s="10" t="str">
        <v>Mexico</v>
      </c>
      <c r="F753" s="10">
        <v>22.303308000000001</v>
      </c>
      <c r="G753" s="10">
        <v>-101.05468</v>
      </c>
      <c r="H753" s="10" t="str">
        <v>No</v>
      </c>
      <c r="I753" s="10" t="str">
        <v>Abstemious</v>
      </c>
      <c r="J753" s="10" t="str">
        <v>Public</v>
      </c>
      <c r="K753" s="10" t="str">
        <v>Single</v>
      </c>
      <c r="L753" s="10" t="str">
        <v>Independent</v>
      </c>
      <c r="M753" s="10">
        <v>23</v>
      </c>
      <c r="N753" s="10" t="str">
        <v>Student</v>
      </c>
      <c r="O753" s="10" t="str">
        <v>Low</v>
      </c>
      <c r="P753" s="10">
        <v>132856</v>
      </c>
      <c r="Q753" s="10" t="str">
        <f>IFERROR(_xlfn.XLOOKUP('Final Table'!$P753,'Raw-restaurant_cuisines'!A:A,'Raw-restaurant_cuisines'!B:B),"not specified")</f>
        <v>Italian</v>
      </c>
      <c r="R753" s="10" t="str">
        <f>_xlfn.XLOOKUP($P753,'Raw-Restauarants'!$A:$A,'Raw-Restauarants'!B:B)</f>
        <v>Unicol's Pizza</v>
      </c>
      <c r="S753" s="10" t="str">
        <f>_xlfn.XLOOKUP($P753,'Raw-Restauarants'!$A:$A,'Raw-Restauarants'!$C:$C)</f>
        <v>San Luis Potosi</v>
      </c>
      <c r="T753" s="10">
        <f>IFERROR(_xlfn.XLOOKUP(P753,'Table for cuisine count'!K:K,'Table for cuisine count'!L:L),"not specified")</f>
        <v>1</v>
      </c>
      <c r="U753" s="10" t="str" cm="1">
        <f t="array" ref="U753:Z753">_xlfn.XLOOKUP($P753,'Raw-Restauarants'!$A:$A,'Raw-Restauarants'!$I:$N)</f>
        <v>Wine &amp; Beer</v>
      </c>
      <c r="V753" s="10" t="str">
        <v>No</v>
      </c>
      <c r="W753" s="10" t="str">
        <v>Low</v>
      </c>
      <c r="X753" s="10" t="str">
        <v>No</v>
      </c>
      <c r="Y753" s="10" t="str">
        <v>Closed</v>
      </c>
      <c r="Z753" s="10" t="str">
        <v>None</v>
      </c>
      <c r="AA753" s="10">
        <v>1</v>
      </c>
      <c r="AB753" s="10">
        <v>1</v>
      </c>
      <c r="AC753" s="10">
        <v>1</v>
      </c>
      <c r="AD753" s="10" t="str" cm="1">
        <f t="array" ref="AD753">_xlfn.IFNA(_xlfn.IFS(AND(AA753=2,AB753=2,AC753=2),W753),"not_highest_rated")</f>
        <v>not_highest_rated</v>
      </c>
      <c r="AE753" s="64">
        <f t="shared" si="14"/>
        <v>1</v>
      </c>
    </row>
    <row r="754" spans="1:31" x14ac:dyDescent="0.25">
      <c r="A754" s="63" t="s">
        <v>124</v>
      </c>
      <c r="B754" s="10">
        <f>VLOOKUP(A754,'Table for cuisine count'!$E$2:$F$139,2)</f>
        <v>1</v>
      </c>
      <c r="C754" s="10" t="str" cm="1">
        <f t="array" ref="C754:O754">_xlfn.XLOOKUP($A754,'Raw-consumers'!$A:$A,'Raw-consumers'!B:N)</f>
        <v>San Luis Potosi</v>
      </c>
      <c r="D754" s="10" t="str">
        <v>San Luis Potosi</v>
      </c>
      <c r="E754" s="10" t="str">
        <v>Mexico</v>
      </c>
      <c r="F754" s="10">
        <v>22.196787</v>
      </c>
      <c r="G754" s="10">
        <v>-100.936335</v>
      </c>
      <c r="H754" s="10" t="str">
        <v>No</v>
      </c>
      <c r="I754" s="10" t="str">
        <v>Abstemious</v>
      </c>
      <c r="J754" s="10" t="str">
        <v>Car</v>
      </c>
      <c r="K754" s="10" t="str">
        <v>Single</v>
      </c>
      <c r="L754" s="10" t="str">
        <v>Independent</v>
      </c>
      <c r="M754" s="10">
        <v>24</v>
      </c>
      <c r="N754" s="10" t="str">
        <v>Student</v>
      </c>
      <c r="O754" s="10">
        <v>0</v>
      </c>
      <c r="P754" s="10">
        <v>135042</v>
      </c>
      <c r="Q754" s="10" t="str">
        <f>IFERROR(_xlfn.XLOOKUP('Final Table'!$P754,'Raw-restaurant_cuisines'!A:A,'Raw-restaurant_cuisines'!B:B),"not specified")</f>
        <v>Chinese</v>
      </c>
      <c r="R754" s="10" t="str">
        <f>_xlfn.XLOOKUP($P754,'Raw-Restauarants'!$A:$A,'Raw-Restauarants'!B:B)</f>
        <v>Restaurant Oriental Express</v>
      </c>
      <c r="S754" s="10" t="str">
        <f>_xlfn.XLOOKUP($P754,'Raw-Restauarants'!$A:$A,'Raw-Restauarants'!$C:$C)</f>
        <v>San Luis Potosi</v>
      </c>
      <c r="T754" s="10">
        <f>IFERROR(_xlfn.XLOOKUP(P754,'Table for cuisine count'!K:K,'Table for cuisine count'!L:L),"not specified")</f>
        <v>1</v>
      </c>
      <c r="U754" s="10" t="str" cm="1">
        <f t="array" ref="U754:Z754">_xlfn.XLOOKUP($P754,'Raw-Restauarants'!$A:$A,'Raw-Restauarants'!$I:$N)</f>
        <v>None</v>
      </c>
      <c r="V754" s="10" t="str">
        <v>No</v>
      </c>
      <c r="W754" s="10" t="str">
        <v>Medium</v>
      </c>
      <c r="X754" s="10" t="str">
        <v>No</v>
      </c>
      <c r="Y754" s="10" t="str">
        <v>Closed</v>
      </c>
      <c r="Z754" s="10" t="str">
        <v>None</v>
      </c>
      <c r="AA754" s="10">
        <v>0</v>
      </c>
      <c r="AB754" s="10">
        <v>0</v>
      </c>
      <c r="AC754" s="10">
        <v>0</v>
      </c>
      <c r="AD754" s="10" t="str" cm="1">
        <f t="array" ref="AD754">_xlfn.IFNA(_xlfn.IFS(AND(AA754=2,AB754=2,AC754=2),W754),"not_highest_rated")</f>
        <v>not_highest_rated</v>
      </c>
      <c r="AE754" s="64" t="str">
        <f t="shared" si="14"/>
        <v>others</v>
      </c>
    </row>
    <row r="755" spans="1:31" x14ac:dyDescent="0.25">
      <c r="A755" s="63" t="s">
        <v>124</v>
      </c>
      <c r="B755" s="10">
        <f>VLOOKUP(A755,'Table for cuisine count'!$E$2:$F$139,2)</f>
        <v>1</v>
      </c>
      <c r="C755" s="10" t="str" cm="1">
        <f t="array" ref="C755:O755">_xlfn.XLOOKUP($A755,'Raw-consumers'!$A:$A,'Raw-consumers'!B:N)</f>
        <v>San Luis Potosi</v>
      </c>
      <c r="D755" s="10" t="str">
        <v>San Luis Potosi</v>
      </c>
      <c r="E755" s="10" t="str">
        <v>Mexico</v>
      </c>
      <c r="F755" s="10">
        <v>22.196787</v>
      </c>
      <c r="G755" s="10">
        <v>-100.936335</v>
      </c>
      <c r="H755" s="10" t="str">
        <v>No</v>
      </c>
      <c r="I755" s="10" t="str">
        <v>Abstemious</v>
      </c>
      <c r="J755" s="10" t="str">
        <v>Car</v>
      </c>
      <c r="K755" s="10" t="str">
        <v>Single</v>
      </c>
      <c r="L755" s="10" t="str">
        <v>Independent</v>
      </c>
      <c r="M755" s="10">
        <v>24</v>
      </c>
      <c r="N755" s="10" t="str">
        <v>Student</v>
      </c>
      <c r="O755" s="10">
        <v>0</v>
      </c>
      <c r="P755" s="10">
        <v>135059</v>
      </c>
      <c r="Q755" s="10" t="str">
        <f>IFERROR(_xlfn.XLOOKUP('Final Table'!$P755,'Raw-restaurant_cuisines'!A:A,'Raw-restaurant_cuisines'!B:B),"not specified")</f>
        <v>Bar</v>
      </c>
      <c r="R755" s="10" t="str">
        <f>_xlfn.XLOOKUP($P755,'Raw-Restauarants'!$A:$A,'Raw-Restauarants'!B:B)</f>
        <v>Restaurant Bar Hacienda Los Martinez</v>
      </c>
      <c r="S755" s="10" t="str">
        <f>_xlfn.XLOOKUP($P755,'Raw-Restauarants'!$A:$A,'Raw-Restauarants'!$C:$C)</f>
        <v>San Luis Potosi</v>
      </c>
      <c r="T755" s="10">
        <f>IFERROR(_xlfn.XLOOKUP(P755,'Table for cuisine count'!K:K,'Table for cuisine count'!L:L),"not specified")</f>
        <v>1</v>
      </c>
      <c r="U755" s="10" t="str" cm="1">
        <f t="array" ref="U755:Z755">_xlfn.XLOOKUP($P755,'Raw-Restauarants'!$A:$A,'Raw-Restauarants'!$I:$N)</f>
        <v>Wine &amp; Beer</v>
      </c>
      <c r="V755" s="10" t="str">
        <v>Smoking Section</v>
      </c>
      <c r="W755" s="10" t="str">
        <v>Medium</v>
      </c>
      <c r="X755" s="10" t="str">
        <v>No</v>
      </c>
      <c r="Y755" s="10" t="str">
        <v>Closed</v>
      </c>
      <c r="Z755" s="10" t="str">
        <v>Yes</v>
      </c>
      <c r="AA755" s="10">
        <v>2</v>
      </c>
      <c r="AB755" s="10">
        <v>2</v>
      </c>
      <c r="AC755" s="10">
        <v>1</v>
      </c>
      <c r="AD755" s="10" t="str" cm="1">
        <f t="array" ref="AD755">_xlfn.IFNA(_xlfn.IFS(AND(AA755=2,AB755=2,AC755=2),W755),"not_highest_rated")</f>
        <v>not_highest_rated</v>
      </c>
      <c r="AE755" s="64" t="str">
        <f t="shared" si="14"/>
        <v>others</v>
      </c>
    </row>
    <row r="756" spans="1:31" x14ac:dyDescent="0.25">
      <c r="A756" s="63" t="s">
        <v>148</v>
      </c>
      <c r="B756" s="10">
        <f>VLOOKUP(A756,'Table for cuisine count'!$E$2:$F$139,2)</f>
        <v>1</v>
      </c>
      <c r="C756" s="10" t="str" cm="1">
        <f t="array" ref="C756:O756">_xlfn.XLOOKUP($A756,'Raw-consumers'!$A:$A,'Raw-consumers'!B:N)</f>
        <v>San Luis Potosi</v>
      </c>
      <c r="D756" s="10" t="str">
        <v>San Luis Potosi</v>
      </c>
      <c r="E756" s="10" t="str">
        <v>Mexico</v>
      </c>
      <c r="F756" s="10">
        <v>22.303308000000001</v>
      </c>
      <c r="G756" s="10">
        <v>-101.05468</v>
      </c>
      <c r="H756" s="10" t="str">
        <v>No</v>
      </c>
      <c r="I756" s="10" t="str">
        <v>Abstemious</v>
      </c>
      <c r="J756" s="10" t="str">
        <v>Public</v>
      </c>
      <c r="K756" s="10" t="str">
        <v>Single</v>
      </c>
      <c r="L756" s="10" t="str">
        <v>Independent</v>
      </c>
      <c r="M756" s="10">
        <v>23</v>
      </c>
      <c r="N756" s="10" t="str">
        <v>Student</v>
      </c>
      <c r="O756" s="10" t="str">
        <v>Low</v>
      </c>
      <c r="P756" s="10">
        <v>132825</v>
      </c>
      <c r="Q756" s="10" t="str">
        <f>IFERROR(_xlfn.XLOOKUP('Final Table'!$P756,'Raw-restaurant_cuisines'!A:A,'Raw-restaurant_cuisines'!B:B),"not specified")</f>
        <v>Mexican</v>
      </c>
      <c r="R756" s="10" t="str">
        <f>_xlfn.XLOOKUP($P756,'Raw-Restauarants'!$A:$A,'Raw-Restauarants'!B:B)</f>
        <v>Puesto De Tacos</v>
      </c>
      <c r="S756" s="10" t="str">
        <f>_xlfn.XLOOKUP($P756,'Raw-Restauarants'!$A:$A,'Raw-Restauarants'!$C:$C)</f>
        <v>San Luis Potosi</v>
      </c>
      <c r="T756" s="10">
        <f>IFERROR(_xlfn.XLOOKUP(P756,'Table for cuisine count'!K:K,'Table for cuisine count'!L:L),"not specified")</f>
        <v>1</v>
      </c>
      <c r="U756" s="10" t="str" cm="1">
        <f t="array" ref="U756:Z756">_xlfn.XLOOKUP($P756,'Raw-Restauarants'!$A:$A,'Raw-Restauarants'!$I:$N)</f>
        <v>None</v>
      </c>
      <c r="V756" s="10" t="str">
        <v>No</v>
      </c>
      <c r="W756" s="10" t="str">
        <v>Low</v>
      </c>
      <c r="X756" s="10" t="str">
        <v>No</v>
      </c>
      <c r="Y756" s="10" t="str">
        <v>Open</v>
      </c>
      <c r="Z756" s="10" t="str">
        <v>None</v>
      </c>
      <c r="AA756" s="10">
        <v>2</v>
      </c>
      <c r="AB756" s="10">
        <v>2</v>
      </c>
      <c r="AC756" s="10">
        <v>2</v>
      </c>
      <c r="AD756" s="10" t="str" cm="1">
        <f t="array" ref="AD756">_xlfn.IFNA(_xlfn.IFS(AND(AA756=2,AB756=2,AC756=2),W756),"not_highest_rated")</f>
        <v>Low</v>
      </c>
      <c r="AE756" s="64">
        <f t="shared" si="14"/>
        <v>1</v>
      </c>
    </row>
    <row r="757" spans="1:31" x14ac:dyDescent="0.25">
      <c r="A757" s="63" t="s">
        <v>124</v>
      </c>
      <c r="B757" s="10">
        <f>VLOOKUP(A757,'Table for cuisine count'!$E$2:$F$139,2)</f>
        <v>1</v>
      </c>
      <c r="C757" s="10" t="str" cm="1">
        <f t="array" ref="C757:O757">_xlfn.XLOOKUP($A757,'Raw-consumers'!$A:$A,'Raw-consumers'!B:N)</f>
        <v>San Luis Potosi</v>
      </c>
      <c r="D757" s="10" t="str">
        <v>San Luis Potosi</v>
      </c>
      <c r="E757" s="10" t="str">
        <v>Mexico</v>
      </c>
      <c r="F757" s="10">
        <v>22.196787</v>
      </c>
      <c r="G757" s="10">
        <v>-100.936335</v>
      </c>
      <c r="H757" s="10" t="str">
        <v>No</v>
      </c>
      <c r="I757" s="10" t="str">
        <v>Abstemious</v>
      </c>
      <c r="J757" s="10" t="str">
        <v>Car</v>
      </c>
      <c r="K757" s="10" t="str">
        <v>Single</v>
      </c>
      <c r="L757" s="10" t="str">
        <v>Independent</v>
      </c>
      <c r="M757" s="10">
        <v>24</v>
      </c>
      <c r="N757" s="10" t="str">
        <v>Student</v>
      </c>
      <c r="O757" s="10">
        <v>0</v>
      </c>
      <c r="P757" s="10">
        <v>132872</v>
      </c>
      <c r="Q757" s="10" t="str">
        <f>IFERROR(_xlfn.XLOOKUP('Final Table'!$P757,'Raw-restaurant_cuisines'!A:A,'Raw-restaurant_cuisines'!B:B),"not specified")</f>
        <v>American</v>
      </c>
      <c r="R757" s="10" t="str">
        <f>_xlfn.XLOOKUP($P757,'Raw-Restauarants'!$A:$A,'Raw-Restauarants'!B:B)</f>
        <v>Pizzeria Julios</v>
      </c>
      <c r="S757" s="10" t="str">
        <f>_xlfn.XLOOKUP($P757,'Raw-Restauarants'!$A:$A,'Raw-Restauarants'!$C:$C)</f>
        <v>San Luis Potosi</v>
      </c>
      <c r="T757" s="10">
        <f>IFERROR(_xlfn.XLOOKUP(P757,'Table for cuisine count'!K:K,'Table for cuisine count'!L:L),"not specified")</f>
        <v>1</v>
      </c>
      <c r="U757" s="10" t="str" cm="1">
        <f t="array" ref="U757:Z757">_xlfn.XLOOKUP($P757,'Raw-Restauarants'!$A:$A,'Raw-Restauarants'!$I:$N)</f>
        <v>None</v>
      </c>
      <c r="V757" s="10" t="str">
        <v>No</v>
      </c>
      <c r="W757" s="10" t="str">
        <v>Medium</v>
      </c>
      <c r="X757" s="10" t="str">
        <v>No</v>
      </c>
      <c r="Y757" s="10" t="str">
        <v>Closed</v>
      </c>
      <c r="Z757" s="10" t="str">
        <v>Public</v>
      </c>
      <c r="AA757" s="10">
        <v>0</v>
      </c>
      <c r="AB757" s="10">
        <v>2</v>
      </c>
      <c r="AC757" s="10">
        <v>2</v>
      </c>
      <c r="AD757" s="10" t="str" cm="1">
        <f t="array" ref="AD757">_xlfn.IFNA(_xlfn.IFS(AND(AA757=2,AB757=2,AC757=2),W757),"not_highest_rated")</f>
        <v>not_highest_rated</v>
      </c>
      <c r="AE757" s="64" t="str">
        <f t="shared" si="14"/>
        <v>others</v>
      </c>
    </row>
    <row r="758" spans="1:31" x14ac:dyDescent="0.25">
      <c r="A758" s="63" t="s">
        <v>124</v>
      </c>
      <c r="B758" s="10">
        <f>VLOOKUP(A758,'Table for cuisine count'!$E$2:$F$139,2)</f>
        <v>1</v>
      </c>
      <c r="C758" s="10" t="str" cm="1">
        <f t="array" ref="C758:O758">_xlfn.XLOOKUP($A758,'Raw-consumers'!$A:$A,'Raw-consumers'!B:N)</f>
        <v>San Luis Potosi</v>
      </c>
      <c r="D758" s="10" t="str">
        <v>San Luis Potosi</v>
      </c>
      <c r="E758" s="10" t="str">
        <v>Mexico</v>
      </c>
      <c r="F758" s="10">
        <v>22.196787</v>
      </c>
      <c r="G758" s="10">
        <v>-100.936335</v>
      </c>
      <c r="H758" s="10" t="str">
        <v>No</v>
      </c>
      <c r="I758" s="10" t="str">
        <v>Abstemious</v>
      </c>
      <c r="J758" s="10" t="str">
        <v>Car</v>
      </c>
      <c r="K758" s="10" t="str">
        <v>Single</v>
      </c>
      <c r="L758" s="10" t="str">
        <v>Independent</v>
      </c>
      <c r="M758" s="10">
        <v>24</v>
      </c>
      <c r="N758" s="10" t="str">
        <v>Student</v>
      </c>
      <c r="O758" s="10">
        <v>0</v>
      </c>
      <c r="P758" s="10">
        <v>135055</v>
      </c>
      <c r="Q758" s="10" t="str">
        <f>IFERROR(_xlfn.XLOOKUP('Final Table'!$P758,'Raw-restaurant_cuisines'!A:A,'Raw-restaurant_cuisines'!B:B),"not specified")</f>
        <v>Mexican</v>
      </c>
      <c r="R758" s="10" t="str">
        <f>_xlfn.XLOOKUP($P758,'Raw-Restauarants'!$A:$A,'Raw-Restauarants'!B:B)</f>
        <v>La Cochinita Pibil Restaurante Yucateco</v>
      </c>
      <c r="S758" s="10" t="str">
        <f>_xlfn.XLOOKUP($P758,'Raw-Restauarants'!$A:$A,'Raw-Restauarants'!$C:$C)</f>
        <v>San Luis Potosi</v>
      </c>
      <c r="T758" s="10">
        <f>IFERROR(_xlfn.XLOOKUP(P758,'Table for cuisine count'!K:K,'Table for cuisine count'!L:L),"not specified")</f>
        <v>1</v>
      </c>
      <c r="U758" s="10" t="str" cm="1">
        <f t="array" ref="U758:Z758">_xlfn.XLOOKUP($P758,'Raw-Restauarants'!$A:$A,'Raw-Restauarants'!$I:$N)</f>
        <v>None</v>
      </c>
      <c r="V758" s="10" t="str">
        <v>Smoking Section</v>
      </c>
      <c r="W758" s="10" t="str">
        <v>High</v>
      </c>
      <c r="X758" s="10" t="str">
        <v>No</v>
      </c>
      <c r="Y758" s="10" t="str">
        <v>Closed</v>
      </c>
      <c r="Z758" s="10" t="str">
        <v>Yes</v>
      </c>
      <c r="AA758" s="10">
        <v>2</v>
      </c>
      <c r="AB758" s="10">
        <v>2</v>
      </c>
      <c r="AC758" s="10">
        <v>2</v>
      </c>
      <c r="AD758" s="10" t="str" cm="1">
        <f t="array" ref="AD758">_xlfn.IFNA(_xlfn.IFS(AND(AA758=2,AB758=2,AC758=2),W758),"not_highest_rated")</f>
        <v>High</v>
      </c>
      <c r="AE758" s="64" t="str">
        <f t="shared" si="14"/>
        <v>others</v>
      </c>
    </row>
    <row r="759" spans="1:31" x14ac:dyDescent="0.25">
      <c r="A759" s="63" t="s">
        <v>148</v>
      </c>
      <c r="B759" s="10">
        <f>VLOOKUP(A759,'Table for cuisine count'!$E$2:$F$139,2)</f>
        <v>1</v>
      </c>
      <c r="C759" s="10" t="str" cm="1">
        <f t="array" ref="C759:O759">_xlfn.XLOOKUP($A759,'Raw-consumers'!$A:$A,'Raw-consumers'!B:N)</f>
        <v>San Luis Potosi</v>
      </c>
      <c r="D759" s="10" t="str">
        <v>San Luis Potosi</v>
      </c>
      <c r="E759" s="10" t="str">
        <v>Mexico</v>
      </c>
      <c r="F759" s="10">
        <v>22.303308000000001</v>
      </c>
      <c r="G759" s="10">
        <v>-101.05468</v>
      </c>
      <c r="H759" s="10" t="str">
        <v>No</v>
      </c>
      <c r="I759" s="10" t="str">
        <v>Abstemious</v>
      </c>
      <c r="J759" s="10" t="str">
        <v>Public</v>
      </c>
      <c r="K759" s="10" t="str">
        <v>Single</v>
      </c>
      <c r="L759" s="10" t="str">
        <v>Independent</v>
      </c>
      <c r="M759" s="10">
        <v>23</v>
      </c>
      <c r="N759" s="10" t="str">
        <v>Student</v>
      </c>
      <c r="O759" s="10" t="str">
        <v>Low</v>
      </c>
      <c r="P759" s="10">
        <v>135032</v>
      </c>
      <c r="Q759" s="10" t="str">
        <f>IFERROR(_xlfn.XLOOKUP('Final Table'!$P759,'Raw-restaurant_cuisines'!A:A,'Raw-restaurant_cuisines'!B:B),"not specified")</f>
        <v>Cafeteria</v>
      </c>
      <c r="R759" s="10" t="str">
        <f>_xlfn.XLOOKUP($P759,'Raw-Restauarants'!$A:$A,'Raw-Restauarants'!B:B)</f>
        <v>Cafeteria Y Restaurant El Pacifico</v>
      </c>
      <c r="S759" s="10" t="str">
        <f>_xlfn.XLOOKUP($P759,'Raw-Restauarants'!$A:$A,'Raw-Restauarants'!$C:$C)</f>
        <v>San Luis Potosi</v>
      </c>
      <c r="T759" s="10">
        <f>IFERROR(_xlfn.XLOOKUP(P759,'Table for cuisine count'!K:K,'Table for cuisine count'!L:L),"not specified")</f>
        <v>2</v>
      </c>
      <c r="U759" s="10" t="str" cm="1">
        <f t="array" ref="U759:Z759">_xlfn.XLOOKUP($P759,'Raw-Restauarants'!$A:$A,'Raw-Restauarants'!$I:$N)</f>
        <v>Wine &amp; Beer</v>
      </c>
      <c r="V759" s="10" t="str">
        <v>Smoking Section</v>
      </c>
      <c r="W759" s="10" t="str">
        <v>Medium</v>
      </c>
      <c r="X759" s="10" t="str">
        <v>No</v>
      </c>
      <c r="Y759" s="10" t="str">
        <v>Closed</v>
      </c>
      <c r="Z759" s="10" t="str">
        <v>Public</v>
      </c>
      <c r="AA759" s="10">
        <v>2</v>
      </c>
      <c r="AB759" s="10">
        <v>2</v>
      </c>
      <c r="AC759" s="10">
        <v>2</v>
      </c>
      <c r="AD759" s="10" t="str" cm="1">
        <f t="array" ref="AD759">_xlfn.IFNA(_xlfn.IFS(AND(AA759=2,AB759=2,AC759=2),W759),"not_highest_rated")</f>
        <v>Medium</v>
      </c>
      <c r="AE759" s="64">
        <f t="shared" si="14"/>
        <v>1</v>
      </c>
    </row>
    <row r="760" spans="1:31" x14ac:dyDescent="0.25">
      <c r="A760" s="63" t="s">
        <v>124</v>
      </c>
      <c r="B760" s="10">
        <f>VLOOKUP(A760,'Table for cuisine count'!$E$2:$F$139,2)</f>
        <v>1</v>
      </c>
      <c r="C760" s="10" t="str" cm="1">
        <f t="array" ref="C760:O760">_xlfn.XLOOKUP($A760,'Raw-consumers'!$A:$A,'Raw-consumers'!B:N)</f>
        <v>San Luis Potosi</v>
      </c>
      <c r="D760" s="10" t="str">
        <v>San Luis Potosi</v>
      </c>
      <c r="E760" s="10" t="str">
        <v>Mexico</v>
      </c>
      <c r="F760" s="10">
        <v>22.196787</v>
      </c>
      <c r="G760" s="10">
        <v>-100.936335</v>
      </c>
      <c r="H760" s="10" t="str">
        <v>No</v>
      </c>
      <c r="I760" s="10" t="str">
        <v>Abstemious</v>
      </c>
      <c r="J760" s="10" t="str">
        <v>Car</v>
      </c>
      <c r="K760" s="10" t="str">
        <v>Single</v>
      </c>
      <c r="L760" s="10" t="str">
        <v>Independent</v>
      </c>
      <c r="M760" s="10">
        <v>24</v>
      </c>
      <c r="N760" s="10" t="str">
        <v>Student</v>
      </c>
      <c r="O760" s="10">
        <v>0</v>
      </c>
      <c r="P760" s="10">
        <v>132825</v>
      </c>
      <c r="Q760" s="10" t="str">
        <f>IFERROR(_xlfn.XLOOKUP('Final Table'!$P760,'Raw-restaurant_cuisines'!A:A,'Raw-restaurant_cuisines'!B:B),"not specified")</f>
        <v>Mexican</v>
      </c>
      <c r="R760" s="10" t="str">
        <f>_xlfn.XLOOKUP($P760,'Raw-Restauarants'!$A:$A,'Raw-Restauarants'!B:B)</f>
        <v>Puesto De Tacos</v>
      </c>
      <c r="S760" s="10" t="str">
        <f>_xlfn.XLOOKUP($P760,'Raw-Restauarants'!$A:$A,'Raw-Restauarants'!$C:$C)</f>
        <v>San Luis Potosi</v>
      </c>
      <c r="T760" s="10">
        <f>IFERROR(_xlfn.XLOOKUP(P760,'Table for cuisine count'!K:K,'Table for cuisine count'!L:L),"not specified")</f>
        <v>1</v>
      </c>
      <c r="U760" s="10" t="str" cm="1">
        <f t="array" ref="U760:Z760">_xlfn.XLOOKUP($P760,'Raw-Restauarants'!$A:$A,'Raw-Restauarants'!$I:$N)</f>
        <v>None</v>
      </c>
      <c r="V760" s="10" t="str">
        <v>No</v>
      </c>
      <c r="W760" s="10" t="str">
        <v>Low</v>
      </c>
      <c r="X760" s="10" t="str">
        <v>No</v>
      </c>
      <c r="Y760" s="10" t="str">
        <v>Open</v>
      </c>
      <c r="Z760" s="10" t="str">
        <v>None</v>
      </c>
      <c r="AA760" s="10">
        <v>2</v>
      </c>
      <c r="AB760" s="10">
        <v>2</v>
      </c>
      <c r="AC760" s="10">
        <v>2</v>
      </c>
      <c r="AD760" s="10" t="str" cm="1">
        <f t="array" ref="AD760">_xlfn.IFNA(_xlfn.IFS(AND(AA760=2,AB760=2,AC760=2),W760),"not_highest_rated")</f>
        <v>Low</v>
      </c>
      <c r="AE760" s="64" t="str">
        <f t="shared" si="14"/>
        <v>others</v>
      </c>
    </row>
    <row r="761" spans="1:31" x14ac:dyDescent="0.25">
      <c r="A761" s="63" t="s">
        <v>148</v>
      </c>
      <c r="B761" s="10">
        <f>VLOOKUP(A761,'Table for cuisine count'!$E$2:$F$139,2)</f>
        <v>1</v>
      </c>
      <c r="C761" s="10" t="str" cm="1">
        <f t="array" ref="C761:O761">_xlfn.XLOOKUP($A761,'Raw-consumers'!$A:$A,'Raw-consumers'!B:N)</f>
        <v>San Luis Potosi</v>
      </c>
      <c r="D761" s="10" t="str">
        <v>San Luis Potosi</v>
      </c>
      <c r="E761" s="10" t="str">
        <v>Mexico</v>
      </c>
      <c r="F761" s="10">
        <v>22.303308000000001</v>
      </c>
      <c r="G761" s="10">
        <v>-101.05468</v>
      </c>
      <c r="H761" s="10" t="str">
        <v>No</v>
      </c>
      <c r="I761" s="10" t="str">
        <v>Abstemious</v>
      </c>
      <c r="J761" s="10" t="str">
        <v>Public</v>
      </c>
      <c r="K761" s="10" t="str">
        <v>Single</v>
      </c>
      <c r="L761" s="10" t="str">
        <v>Independent</v>
      </c>
      <c r="M761" s="10">
        <v>23</v>
      </c>
      <c r="N761" s="10" t="str">
        <v>Student</v>
      </c>
      <c r="O761" s="10" t="str">
        <v>Low</v>
      </c>
      <c r="P761" s="10">
        <v>135063</v>
      </c>
      <c r="Q761" s="10" t="str">
        <f>IFERROR(_xlfn.XLOOKUP('Final Table'!$P761,'Raw-restaurant_cuisines'!A:A,'Raw-restaurant_cuisines'!B:B),"not specified")</f>
        <v>not specified</v>
      </c>
      <c r="R761" s="10" t="str">
        <f>_xlfn.XLOOKUP($P761,'Raw-Restauarants'!$A:$A,'Raw-Restauarants'!B:B)</f>
        <v>Restaurante Alhondiga</v>
      </c>
      <c r="S761" s="10" t="str">
        <f>_xlfn.XLOOKUP($P761,'Raw-Restauarants'!$A:$A,'Raw-Restauarants'!$C:$C)</f>
        <v>San Luis Potosi</v>
      </c>
      <c r="T761" s="10" t="str">
        <f>IFERROR(_xlfn.XLOOKUP(P761,'Table for cuisine count'!K:K,'Table for cuisine count'!L:L),"not specified")</f>
        <v>not specified</v>
      </c>
      <c r="U761" s="10" t="str" cm="1">
        <f t="array" ref="U761:Z761">_xlfn.XLOOKUP($P761,'Raw-Restauarants'!$A:$A,'Raw-Restauarants'!$I:$N)</f>
        <v>None</v>
      </c>
      <c r="V761" s="10" t="str">
        <v>No</v>
      </c>
      <c r="W761" s="10" t="str">
        <v>Medium</v>
      </c>
      <c r="X761" s="10" t="str">
        <v>No</v>
      </c>
      <c r="Y761" s="10" t="str">
        <v>Closed</v>
      </c>
      <c r="Z761" s="10" t="str">
        <v>None</v>
      </c>
      <c r="AA761" s="10">
        <v>2</v>
      </c>
      <c r="AB761" s="10">
        <v>2</v>
      </c>
      <c r="AC761" s="10">
        <v>2</v>
      </c>
      <c r="AD761" s="10" t="str" cm="1">
        <f t="array" ref="AD761">_xlfn.IFNA(_xlfn.IFS(AND(AA761=2,AB761=2,AC761=2),W761),"not_highest_rated")</f>
        <v>Medium</v>
      </c>
      <c r="AE761" s="64">
        <f t="shared" si="14"/>
        <v>1</v>
      </c>
    </row>
    <row r="762" spans="1:31" x14ac:dyDescent="0.25">
      <c r="A762" s="63" t="s">
        <v>148</v>
      </c>
      <c r="B762" s="10">
        <f>VLOOKUP(A762,'Table for cuisine count'!$E$2:$F$139,2)</f>
        <v>1</v>
      </c>
      <c r="C762" s="10" t="str" cm="1">
        <f t="array" ref="C762:O762">_xlfn.XLOOKUP($A762,'Raw-consumers'!$A:$A,'Raw-consumers'!B:N)</f>
        <v>San Luis Potosi</v>
      </c>
      <c r="D762" s="10" t="str">
        <v>San Luis Potosi</v>
      </c>
      <c r="E762" s="10" t="str">
        <v>Mexico</v>
      </c>
      <c r="F762" s="10">
        <v>22.303308000000001</v>
      </c>
      <c r="G762" s="10">
        <v>-101.05468</v>
      </c>
      <c r="H762" s="10" t="str">
        <v>No</v>
      </c>
      <c r="I762" s="10" t="str">
        <v>Abstemious</v>
      </c>
      <c r="J762" s="10" t="str">
        <v>Public</v>
      </c>
      <c r="K762" s="10" t="str">
        <v>Single</v>
      </c>
      <c r="L762" s="10" t="str">
        <v>Independent</v>
      </c>
      <c r="M762" s="10">
        <v>23</v>
      </c>
      <c r="N762" s="10" t="str">
        <v>Student</v>
      </c>
      <c r="O762" s="10" t="str">
        <v>Low</v>
      </c>
      <c r="P762" s="10">
        <v>135042</v>
      </c>
      <c r="Q762" s="10" t="str">
        <f>IFERROR(_xlfn.XLOOKUP('Final Table'!$P762,'Raw-restaurant_cuisines'!A:A,'Raw-restaurant_cuisines'!B:B),"not specified")</f>
        <v>Chinese</v>
      </c>
      <c r="R762" s="10" t="str">
        <f>_xlfn.XLOOKUP($P762,'Raw-Restauarants'!$A:$A,'Raw-Restauarants'!B:B)</f>
        <v>Restaurant Oriental Express</v>
      </c>
      <c r="S762" s="10" t="str">
        <f>_xlfn.XLOOKUP($P762,'Raw-Restauarants'!$A:$A,'Raw-Restauarants'!$C:$C)</f>
        <v>San Luis Potosi</v>
      </c>
      <c r="T762" s="10">
        <f>IFERROR(_xlfn.XLOOKUP(P762,'Table for cuisine count'!K:K,'Table for cuisine count'!L:L),"not specified")</f>
        <v>1</v>
      </c>
      <c r="U762" s="10" t="str" cm="1">
        <f t="array" ref="U762:Z762">_xlfn.XLOOKUP($P762,'Raw-Restauarants'!$A:$A,'Raw-Restauarants'!$I:$N)</f>
        <v>None</v>
      </c>
      <c r="V762" s="10" t="str">
        <v>No</v>
      </c>
      <c r="W762" s="10" t="str">
        <v>Medium</v>
      </c>
      <c r="X762" s="10" t="str">
        <v>No</v>
      </c>
      <c r="Y762" s="10" t="str">
        <v>Closed</v>
      </c>
      <c r="Z762" s="10" t="str">
        <v>None</v>
      </c>
      <c r="AA762" s="10">
        <v>2</v>
      </c>
      <c r="AB762" s="10">
        <v>2</v>
      </c>
      <c r="AC762" s="10">
        <v>2</v>
      </c>
      <c r="AD762" s="10" t="str" cm="1">
        <f t="array" ref="AD762">_xlfn.IFNA(_xlfn.IFS(AND(AA762=2,AB762=2,AC762=2),W762),"not_highest_rated")</f>
        <v>Medium</v>
      </c>
      <c r="AE762" s="64">
        <f t="shared" si="14"/>
        <v>1</v>
      </c>
    </row>
    <row r="763" spans="1:31" x14ac:dyDescent="0.25">
      <c r="A763" s="63" t="s">
        <v>148</v>
      </c>
      <c r="B763" s="10">
        <f>VLOOKUP(A763,'Table for cuisine count'!$E$2:$F$139,2)</f>
        <v>1</v>
      </c>
      <c r="C763" s="10" t="str" cm="1">
        <f t="array" ref="C763:O763">_xlfn.XLOOKUP($A763,'Raw-consumers'!$A:$A,'Raw-consumers'!B:N)</f>
        <v>San Luis Potosi</v>
      </c>
      <c r="D763" s="10" t="str">
        <v>San Luis Potosi</v>
      </c>
      <c r="E763" s="10" t="str">
        <v>Mexico</v>
      </c>
      <c r="F763" s="10">
        <v>22.303308000000001</v>
      </c>
      <c r="G763" s="10">
        <v>-101.05468</v>
      </c>
      <c r="H763" s="10" t="str">
        <v>No</v>
      </c>
      <c r="I763" s="10" t="str">
        <v>Abstemious</v>
      </c>
      <c r="J763" s="10" t="str">
        <v>Public</v>
      </c>
      <c r="K763" s="10" t="str">
        <v>Single</v>
      </c>
      <c r="L763" s="10" t="str">
        <v>Independent</v>
      </c>
      <c r="M763" s="10">
        <v>23</v>
      </c>
      <c r="N763" s="10" t="str">
        <v>Student</v>
      </c>
      <c r="O763" s="10" t="str">
        <v>Low</v>
      </c>
      <c r="P763" s="10">
        <v>135058</v>
      </c>
      <c r="Q763" s="10" t="str">
        <f>IFERROR(_xlfn.XLOOKUP('Final Table'!$P763,'Raw-restaurant_cuisines'!A:A,'Raw-restaurant_cuisines'!B:B),"not specified")</f>
        <v>Pizzeria</v>
      </c>
      <c r="R763" s="10" t="str">
        <f>_xlfn.XLOOKUP($P763,'Raw-Restauarants'!$A:$A,'Raw-Restauarants'!B:B)</f>
        <v>Restaurante Tiberius</v>
      </c>
      <c r="S763" s="10" t="str">
        <f>_xlfn.XLOOKUP($P763,'Raw-Restauarants'!$A:$A,'Raw-Restauarants'!$C:$C)</f>
        <v>San Luis Potosi</v>
      </c>
      <c r="T763" s="10">
        <f>IFERROR(_xlfn.XLOOKUP(P763,'Table for cuisine count'!K:K,'Table for cuisine count'!L:L),"not specified")</f>
        <v>1</v>
      </c>
      <c r="U763" s="10" t="str" cm="1">
        <f t="array" ref="U763:Z763">_xlfn.XLOOKUP($P763,'Raw-Restauarants'!$A:$A,'Raw-Restauarants'!$I:$N)</f>
        <v>None</v>
      </c>
      <c r="V763" s="10" t="str">
        <v>No</v>
      </c>
      <c r="W763" s="10" t="str">
        <v>Medium</v>
      </c>
      <c r="X763" s="10" t="str">
        <v>Yes</v>
      </c>
      <c r="Y763" s="10" t="str">
        <v>Closed</v>
      </c>
      <c r="Z763" s="10" t="str">
        <v>Public</v>
      </c>
      <c r="AA763" s="10">
        <v>2</v>
      </c>
      <c r="AB763" s="10">
        <v>2</v>
      </c>
      <c r="AC763" s="10">
        <v>2</v>
      </c>
      <c r="AD763" s="10" t="str" cm="1">
        <f t="array" ref="AD763">_xlfn.IFNA(_xlfn.IFS(AND(AA763=2,AB763=2,AC763=2),W763),"not_highest_rated")</f>
        <v>Medium</v>
      </c>
      <c r="AE763" s="64">
        <f t="shared" si="14"/>
        <v>1</v>
      </c>
    </row>
    <row r="764" spans="1:31" x14ac:dyDescent="0.25">
      <c r="A764" s="63" t="s">
        <v>148</v>
      </c>
      <c r="B764" s="10">
        <f>VLOOKUP(A764,'Table for cuisine count'!$E$2:$F$139,2)</f>
        <v>1</v>
      </c>
      <c r="C764" s="10" t="str" cm="1">
        <f t="array" ref="C764:O764">_xlfn.XLOOKUP($A764,'Raw-consumers'!$A:$A,'Raw-consumers'!B:N)</f>
        <v>San Luis Potosi</v>
      </c>
      <c r="D764" s="10" t="str">
        <v>San Luis Potosi</v>
      </c>
      <c r="E764" s="10" t="str">
        <v>Mexico</v>
      </c>
      <c r="F764" s="10">
        <v>22.303308000000001</v>
      </c>
      <c r="G764" s="10">
        <v>-101.05468</v>
      </c>
      <c r="H764" s="10" t="str">
        <v>No</v>
      </c>
      <c r="I764" s="10" t="str">
        <v>Abstemious</v>
      </c>
      <c r="J764" s="10" t="str">
        <v>Public</v>
      </c>
      <c r="K764" s="10" t="str">
        <v>Single</v>
      </c>
      <c r="L764" s="10" t="str">
        <v>Independent</v>
      </c>
      <c r="M764" s="10">
        <v>23</v>
      </c>
      <c r="N764" s="10" t="str">
        <v>Student</v>
      </c>
      <c r="O764" s="10" t="str">
        <v>Low</v>
      </c>
      <c r="P764" s="10">
        <v>135085</v>
      </c>
      <c r="Q764" s="10" t="str">
        <f>IFERROR(_xlfn.XLOOKUP('Final Table'!$P764,'Raw-restaurant_cuisines'!A:A,'Raw-restaurant_cuisines'!B:B),"not specified")</f>
        <v>Fast Food</v>
      </c>
      <c r="R764" s="10" t="str">
        <f>_xlfn.XLOOKUP($P764,'Raw-Restauarants'!$A:$A,'Raw-Restauarants'!B:B)</f>
        <v>Tortas Locas Hipocampo</v>
      </c>
      <c r="S764" s="10" t="str">
        <f>_xlfn.XLOOKUP($P764,'Raw-Restauarants'!$A:$A,'Raw-Restauarants'!$C:$C)</f>
        <v>San Luis Potosi</v>
      </c>
      <c r="T764" s="10">
        <f>IFERROR(_xlfn.XLOOKUP(P764,'Table for cuisine count'!K:K,'Table for cuisine count'!L:L),"not specified")</f>
        <v>1</v>
      </c>
      <c r="U764" s="10" t="str" cm="1">
        <f t="array" ref="U764:Z764">_xlfn.XLOOKUP($P764,'Raw-Restauarants'!$A:$A,'Raw-Restauarants'!$I:$N)</f>
        <v>None</v>
      </c>
      <c r="V764" s="10" t="str">
        <v>No</v>
      </c>
      <c r="W764" s="10" t="str">
        <v>Medium</v>
      </c>
      <c r="X764" s="10" t="str">
        <v>No</v>
      </c>
      <c r="Y764" s="10" t="str">
        <v>Closed</v>
      </c>
      <c r="Z764" s="10" t="str">
        <v>Public</v>
      </c>
      <c r="AA764" s="10">
        <v>2</v>
      </c>
      <c r="AB764" s="10">
        <v>2</v>
      </c>
      <c r="AC764" s="10">
        <v>2</v>
      </c>
      <c r="AD764" s="10" t="str" cm="1">
        <f t="array" ref="AD764">_xlfn.IFNA(_xlfn.IFS(AND(AA764=2,AB764=2,AC764=2),W764),"not_highest_rated")</f>
        <v>Medium</v>
      </c>
      <c r="AE764" s="64">
        <f t="shared" si="14"/>
        <v>1</v>
      </c>
    </row>
    <row r="765" spans="1:31" x14ac:dyDescent="0.25">
      <c r="A765" s="63" t="s">
        <v>148</v>
      </c>
      <c r="B765" s="10">
        <f>VLOOKUP(A765,'Table for cuisine count'!$E$2:$F$139,2)</f>
        <v>1</v>
      </c>
      <c r="C765" s="10" t="str" cm="1">
        <f t="array" ref="C765:O765">_xlfn.XLOOKUP($A765,'Raw-consumers'!$A:$A,'Raw-consumers'!B:N)</f>
        <v>San Luis Potosi</v>
      </c>
      <c r="D765" s="10" t="str">
        <v>San Luis Potosi</v>
      </c>
      <c r="E765" s="10" t="str">
        <v>Mexico</v>
      </c>
      <c r="F765" s="10">
        <v>22.303308000000001</v>
      </c>
      <c r="G765" s="10">
        <v>-101.05468</v>
      </c>
      <c r="H765" s="10" t="str">
        <v>No</v>
      </c>
      <c r="I765" s="10" t="str">
        <v>Abstemious</v>
      </c>
      <c r="J765" s="10" t="str">
        <v>Public</v>
      </c>
      <c r="K765" s="10" t="str">
        <v>Single</v>
      </c>
      <c r="L765" s="10" t="str">
        <v>Independent</v>
      </c>
      <c r="M765" s="10">
        <v>23</v>
      </c>
      <c r="N765" s="10" t="str">
        <v>Student</v>
      </c>
      <c r="O765" s="10" t="str">
        <v>Low</v>
      </c>
      <c r="P765" s="10">
        <v>135038</v>
      </c>
      <c r="Q765" s="10" t="str">
        <f>IFERROR(_xlfn.XLOOKUP('Final Table'!$P765,'Raw-restaurant_cuisines'!A:A,'Raw-restaurant_cuisines'!B:B),"not specified")</f>
        <v>not specified</v>
      </c>
      <c r="R765" s="10" t="str">
        <f>_xlfn.XLOOKUP($P765,'Raw-Restauarants'!$A:$A,'Raw-Restauarants'!B:B)</f>
        <v>Restaurant La Chalita</v>
      </c>
      <c r="S765" s="10" t="str">
        <f>_xlfn.XLOOKUP($P765,'Raw-Restauarants'!$A:$A,'Raw-Restauarants'!$C:$C)</f>
        <v>San Luis Potosi</v>
      </c>
      <c r="T765" s="10" t="str">
        <f>IFERROR(_xlfn.XLOOKUP(P765,'Table for cuisine count'!K:K,'Table for cuisine count'!L:L),"not specified")</f>
        <v>not specified</v>
      </c>
      <c r="U765" s="10" t="str" cm="1">
        <f t="array" ref="U765:Z765">_xlfn.XLOOKUP($P765,'Raw-Restauarants'!$A:$A,'Raw-Restauarants'!$I:$N)</f>
        <v>None</v>
      </c>
      <c r="V765" s="10" t="str">
        <v>Smoking Section</v>
      </c>
      <c r="W765" s="10" t="str">
        <v>Medium</v>
      </c>
      <c r="X765" s="10" t="str">
        <v>No</v>
      </c>
      <c r="Y765" s="10" t="str">
        <v>Closed</v>
      </c>
      <c r="Z765" s="10" t="str">
        <v>None</v>
      </c>
      <c r="AA765" s="10">
        <v>2</v>
      </c>
      <c r="AB765" s="10">
        <v>2</v>
      </c>
      <c r="AC765" s="10">
        <v>2</v>
      </c>
      <c r="AD765" s="10" t="str" cm="1">
        <f t="array" ref="AD765">_xlfn.IFNA(_xlfn.IFS(AND(AA765=2,AB765=2,AC765=2),W765),"not_highest_rated")</f>
        <v>Medium</v>
      </c>
      <c r="AE765" s="64">
        <f t="shared" si="14"/>
        <v>1</v>
      </c>
    </row>
    <row r="766" spans="1:31" x14ac:dyDescent="0.25">
      <c r="A766" s="63" t="s">
        <v>148</v>
      </c>
      <c r="B766" s="10">
        <f>VLOOKUP(A766,'Table for cuisine count'!$E$2:$F$139,2)</f>
        <v>1</v>
      </c>
      <c r="C766" s="10" t="str" cm="1">
        <f t="array" ref="C766:O766">_xlfn.XLOOKUP($A766,'Raw-consumers'!$A:$A,'Raw-consumers'!B:N)</f>
        <v>San Luis Potosi</v>
      </c>
      <c r="D766" s="10" t="str">
        <v>San Luis Potosi</v>
      </c>
      <c r="E766" s="10" t="str">
        <v>Mexico</v>
      </c>
      <c r="F766" s="10">
        <v>22.303308000000001</v>
      </c>
      <c r="G766" s="10">
        <v>-101.05468</v>
      </c>
      <c r="H766" s="10" t="str">
        <v>No</v>
      </c>
      <c r="I766" s="10" t="str">
        <v>Abstemious</v>
      </c>
      <c r="J766" s="10" t="str">
        <v>Public</v>
      </c>
      <c r="K766" s="10" t="str">
        <v>Single</v>
      </c>
      <c r="L766" s="10" t="str">
        <v>Independent</v>
      </c>
      <c r="M766" s="10">
        <v>23</v>
      </c>
      <c r="N766" s="10" t="str">
        <v>Student</v>
      </c>
      <c r="O766" s="10" t="str">
        <v>Low</v>
      </c>
      <c r="P766" s="10">
        <v>132872</v>
      </c>
      <c r="Q766" s="10" t="str">
        <f>IFERROR(_xlfn.XLOOKUP('Final Table'!$P766,'Raw-restaurant_cuisines'!A:A,'Raw-restaurant_cuisines'!B:B),"not specified")</f>
        <v>American</v>
      </c>
      <c r="R766" s="10" t="str">
        <f>_xlfn.XLOOKUP($P766,'Raw-Restauarants'!$A:$A,'Raw-Restauarants'!B:B)</f>
        <v>Pizzeria Julios</v>
      </c>
      <c r="S766" s="10" t="str">
        <f>_xlfn.XLOOKUP($P766,'Raw-Restauarants'!$A:$A,'Raw-Restauarants'!$C:$C)</f>
        <v>San Luis Potosi</v>
      </c>
      <c r="T766" s="10">
        <f>IFERROR(_xlfn.XLOOKUP(P766,'Table for cuisine count'!K:K,'Table for cuisine count'!L:L),"not specified")</f>
        <v>1</v>
      </c>
      <c r="U766" s="10" t="str" cm="1">
        <f t="array" ref="U766:Z766">_xlfn.XLOOKUP($P766,'Raw-Restauarants'!$A:$A,'Raw-Restauarants'!$I:$N)</f>
        <v>None</v>
      </c>
      <c r="V766" s="10" t="str">
        <v>No</v>
      </c>
      <c r="W766" s="10" t="str">
        <v>Medium</v>
      </c>
      <c r="X766" s="10" t="str">
        <v>No</v>
      </c>
      <c r="Y766" s="10" t="str">
        <v>Closed</v>
      </c>
      <c r="Z766" s="10" t="str">
        <v>Public</v>
      </c>
      <c r="AA766" s="10">
        <v>1</v>
      </c>
      <c r="AB766" s="10">
        <v>1</v>
      </c>
      <c r="AC766" s="10">
        <v>1</v>
      </c>
      <c r="AD766" s="10" t="str" cm="1">
        <f t="array" ref="AD766">_xlfn.IFNA(_xlfn.IFS(AND(AA766=2,AB766=2,AC766=2),W766),"not_highest_rated")</f>
        <v>not_highest_rated</v>
      </c>
      <c r="AE766" s="64">
        <f t="shared" si="14"/>
        <v>1</v>
      </c>
    </row>
    <row r="767" spans="1:31" x14ac:dyDescent="0.25">
      <c r="A767" s="63" t="s">
        <v>117</v>
      </c>
      <c r="B767" s="10">
        <f>VLOOKUP(A767,'Table for cuisine count'!$E$2:$F$139,2)</f>
        <v>1</v>
      </c>
      <c r="C767" s="10" t="str" cm="1">
        <f t="array" ref="C767:O767">_xlfn.XLOOKUP($A767,'Raw-consumers'!$A:$A,'Raw-consumers'!B:N)</f>
        <v>San Luis Potosi</v>
      </c>
      <c r="D767" s="10" t="str">
        <v>San Luis Potosi</v>
      </c>
      <c r="E767" s="10" t="str">
        <v>Mexico</v>
      </c>
      <c r="F767" s="10">
        <v>22.172108999999999</v>
      </c>
      <c r="G767" s="10">
        <v>-100.963199</v>
      </c>
      <c r="H767" s="10" t="str">
        <v>Yes</v>
      </c>
      <c r="I767" s="10" t="str">
        <v>Social Drinker</v>
      </c>
      <c r="J767" s="10" t="str">
        <v>Car</v>
      </c>
      <c r="K767" s="10" t="str">
        <v>Single</v>
      </c>
      <c r="L767" s="10" t="str">
        <v>Independent</v>
      </c>
      <c r="M767" s="10">
        <v>29</v>
      </c>
      <c r="N767" s="10" t="str">
        <v>Employed</v>
      </c>
      <c r="O767" s="10" t="str">
        <v>Medium</v>
      </c>
      <c r="P767" s="10">
        <v>135081</v>
      </c>
      <c r="Q767" s="10" t="str">
        <f>IFERROR(_xlfn.XLOOKUP('Final Table'!$P767,'Raw-restaurant_cuisines'!A:A,'Raw-restaurant_cuisines'!B:B),"not specified")</f>
        <v>not specified</v>
      </c>
      <c r="R767" s="10" t="str">
        <f>_xlfn.XLOOKUP($P767,'Raw-Restauarants'!$A:$A,'Raw-Restauarants'!B:B)</f>
        <v>El Club</v>
      </c>
      <c r="S767" s="10" t="str">
        <f>_xlfn.XLOOKUP($P767,'Raw-Restauarants'!$A:$A,'Raw-Restauarants'!$C:$C)</f>
        <v>San Luis Potosi</v>
      </c>
      <c r="T767" s="10" t="str">
        <f>IFERROR(_xlfn.XLOOKUP(P767,'Table for cuisine count'!K:K,'Table for cuisine count'!L:L),"not specified")</f>
        <v>not specified</v>
      </c>
      <c r="U767" s="10" t="str" cm="1">
        <f t="array" ref="U767:Z767">_xlfn.XLOOKUP($P767,'Raw-Restauarants'!$A:$A,'Raw-Restauarants'!$I:$N)</f>
        <v>None</v>
      </c>
      <c r="V767" s="10" t="str">
        <v>No</v>
      </c>
      <c r="W767" s="10" t="str">
        <v>Medium</v>
      </c>
      <c r="X767" s="10" t="str">
        <v>No</v>
      </c>
      <c r="Y767" s="10" t="str">
        <v>Closed</v>
      </c>
      <c r="Z767" s="10" t="str">
        <v>None</v>
      </c>
      <c r="AA767" s="10">
        <v>1</v>
      </c>
      <c r="AB767" s="10">
        <v>1</v>
      </c>
      <c r="AC767" s="10">
        <v>1</v>
      </c>
      <c r="AD767" s="10" t="str" cm="1">
        <f t="array" ref="AD767">_xlfn.IFNA(_xlfn.IFS(AND(AA767=2,AB767=2,AC767=2),W767),"not_highest_rated")</f>
        <v>not_highest_rated</v>
      </c>
      <c r="AE767" s="64">
        <f t="shared" si="14"/>
        <v>8</v>
      </c>
    </row>
    <row r="768" spans="1:31" x14ac:dyDescent="0.25">
      <c r="A768" s="63" t="s">
        <v>117</v>
      </c>
      <c r="B768" s="10">
        <f>VLOOKUP(A768,'Table for cuisine count'!$E$2:$F$139,2)</f>
        <v>1</v>
      </c>
      <c r="C768" s="10" t="str" cm="1">
        <f t="array" ref="C768:O768">_xlfn.XLOOKUP($A768,'Raw-consumers'!$A:$A,'Raw-consumers'!B:N)</f>
        <v>San Luis Potosi</v>
      </c>
      <c r="D768" s="10" t="str">
        <v>San Luis Potosi</v>
      </c>
      <c r="E768" s="10" t="str">
        <v>Mexico</v>
      </c>
      <c r="F768" s="10">
        <v>22.172108999999999</v>
      </c>
      <c r="G768" s="10">
        <v>-100.963199</v>
      </c>
      <c r="H768" s="10" t="str">
        <v>Yes</v>
      </c>
      <c r="I768" s="10" t="str">
        <v>Social Drinker</v>
      </c>
      <c r="J768" s="10" t="str">
        <v>Car</v>
      </c>
      <c r="K768" s="10" t="str">
        <v>Single</v>
      </c>
      <c r="L768" s="10" t="str">
        <v>Independent</v>
      </c>
      <c r="M768" s="10">
        <v>29</v>
      </c>
      <c r="N768" s="10" t="str">
        <v>Employed</v>
      </c>
      <c r="O768" s="10" t="str">
        <v>Medium</v>
      </c>
      <c r="P768" s="10">
        <v>135060</v>
      </c>
      <c r="Q768" s="10" t="str">
        <f>IFERROR(_xlfn.XLOOKUP('Final Table'!$P768,'Raw-restaurant_cuisines'!A:A,'Raw-restaurant_cuisines'!B:B),"not specified")</f>
        <v>Seafood</v>
      </c>
      <c r="R768" s="10" t="str">
        <f>_xlfn.XLOOKUP($P768,'Raw-Restauarants'!$A:$A,'Raw-Restauarants'!B:B)</f>
        <v>Restaurante Marisco Sam</v>
      </c>
      <c r="S768" s="10" t="str">
        <f>_xlfn.XLOOKUP($P768,'Raw-Restauarants'!$A:$A,'Raw-Restauarants'!$C:$C)</f>
        <v>San Luis Potosi</v>
      </c>
      <c r="T768" s="10">
        <f>IFERROR(_xlfn.XLOOKUP(P768,'Table for cuisine count'!K:K,'Table for cuisine count'!L:L),"not specified")</f>
        <v>1</v>
      </c>
      <c r="U768" s="10" t="str" cm="1">
        <f t="array" ref="U768:Z768">_xlfn.XLOOKUP($P768,'Raw-Restauarants'!$A:$A,'Raw-Restauarants'!$I:$N)</f>
        <v>None</v>
      </c>
      <c r="V768" s="10" t="str">
        <v>No</v>
      </c>
      <c r="W768" s="10" t="str">
        <v>Medium</v>
      </c>
      <c r="X768" s="10" t="str">
        <v>No</v>
      </c>
      <c r="Y768" s="10" t="str">
        <v>Closed</v>
      </c>
      <c r="Z768" s="10" t="str">
        <v>None</v>
      </c>
      <c r="AA768" s="10">
        <v>2</v>
      </c>
      <c r="AB768" s="10">
        <v>2</v>
      </c>
      <c r="AC768" s="10">
        <v>2</v>
      </c>
      <c r="AD768" s="10" t="str" cm="1">
        <f t="array" ref="AD768">_xlfn.IFNA(_xlfn.IFS(AND(AA768=2,AB768=2,AC768=2),W768),"not_highest_rated")</f>
        <v>Medium</v>
      </c>
      <c r="AE768" s="64">
        <f t="shared" si="14"/>
        <v>8</v>
      </c>
    </row>
    <row r="769" spans="1:31" x14ac:dyDescent="0.25">
      <c r="A769" s="63" t="s">
        <v>117</v>
      </c>
      <c r="B769" s="10">
        <f>VLOOKUP(A769,'Table for cuisine count'!$E$2:$F$139,2)</f>
        <v>1</v>
      </c>
      <c r="C769" s="10" t="str" cm="1">
        <f t="array" ref="C769:O769">_xlfn.XLOOKUP($A769,'Raw-consumers'!$A:$A,'Raw-consumers'!B:N)</f>
        <v>San Luis Potosi</v>
      </c>
      <c r="D769" s="10" t="str">
        <v>San Luis Potosi</v>
      </c>
      <c r="E769" s="10" t="str">
        <v>Mexico</v>
      </c>
      <c r="F769" s="10">
        <v>22.172108999999999</v>
      </c>
      <c r="G769" s="10">
        <v>-100.963199</v>
      </c>
      <c r="H769" s="10" t="str">
        <v>Yes</v>
      </c>
      <c r="I769" s="10" t="str">
        <v>Social Drinker</v>
      </c>
      <c r="J769" s="10" t="str">
        <v>Car</v>
      </c>
      <c r="K769" s="10" t="str">
        <v>Single</v>
      </c>
      <c r="L769" s="10" t="str">
        <v>Independent</v>
      </c>
      <c r="M769" s="10">
        <v>29</v>
      </c>
      <c r="N769" s="10" t="str">
        <v>Employed</v>
      </c>
      <c r="O769" s="10" t="str">
        <v>Medium</v>
      </c>
      <c r="P769" s="10">
        <v>135106</v>
      </c>
      <c r="Q769" s="10" t="str">
        <f>IFERROR(_xlfn.XLOOKUP('Final Table'!$P769,'Raw-restaurant_cuisines'!A:A,'Raw-restaurant_cuisines'!B:B),"not specified")</f>
        <v>Mexican</v>
      </c>
      <c r="R769" s="10" t="str">
        <f>_xlfn.XLOOKUP($P769,'Raw-Restauarants'!$A:$A,'Raw-Restauarants'!B:B)</f>
        <v>El Rincón De San Francisco</v>
      </c>
      <c r="S769" s="10" t="str">
        <f>_xlfn.XLOOKUP($P769,'Raw-Restauarants'!$A:$A,'Raw-Restauarants'!$C:$C)</f>
        <v>San Luis Potosi</v>
      </c>
      <c r="T769" s="10">
        <f>IFERROR(_xlfn.XLOOKUP(P769,'Table for cuisine count'!K:K,'Table for cuisine count'!L:L),"not specified")</f>
        <v>1</v>
      </c>
      <c r="U769" s="10" t="str" cm="1">
        <f t="array" ref="U769:Z769">_xlfn.XLOOKUP($P769,'Raw-Restauarants'!$A:$A,'Raw-Restauarants'!$I:$N)</f>
        <v>Wine &amp; Beer</v>
      </c>
      <c r="V769" s="10" t="str">
        <v>Bar Only</v>
      </c>
      <c r="W769" s="10" t="str">
        <v>Medium</v>
      </c>
      <c r="X769" s="10" t="str">
        <v>No</v>
      </c>
      <c r="Y769" s="10" t="str">
        <v>Open</v>
      </c>
      <c r="Z769" s="10" t="str">
        <v>None</v>
      </c>
      <c r="AA769" s="10">
        <v>2</v>
      </c>
      <c r="AB769" s="10">
        <v>2</v>
      </c>
      <c r="AC769" s="10">
        <v>2</v>
      </c>
      <c r="AD769" s="10" t="str" cm="1">
        <f t="array" ref="AD769">_xlfn.IFNA(_xlfn.IFS(AND(AA769=2,AB769=2,AC769=2),W769),"not_highest_rated")</f>
        <v>Medium</v>
      </c>
      <c r="AE769" s="64">
        <f t="shared" si="14"/>
        <v>8</v>
      </c>
    </row>
    <row r="770" spans="1:31" x14ac:dyDescent="0.25">
      <c r="A770" s="63" t="s">
        <v>117</v>
      </c>
      <c r="B770" s="10">
        <f>VLOOKUP(A770,'Table for cuisine count'!$E$2:$F$139,2)</f>
        <v>1</v>
      </c>
      <c r="C770" s="10" t="str" cm="1">
        <f t="array" ref="C770:O770">_xlfn.XLOOKUP($A770,'Raw-consumers'!$A:$A,'Raw-consumers'!B:N)</f>
        <v>San Luis Potosi</v>
      </c>
      <c r="D770" s="10" t="str">
        <v>San Luis Potosi</v>
      </c>
      <c r="E770" s="10" t="str">
        <v>Mexico</v>
      </c>
      <c r="F770" s="10">
        <v>22.172108999999999</v>
      </c>
      <c r="G770" s="10">
        <v>-100.963199</v>
      </c>
      <c r="H770" s="10" t="str">
        <v>Yes</v>
      </c>
      <c r="I770" s="10" t="str">
        <v>Social Drinker</v>
      </c>
      <c r="J770" s="10" t="str">
        <v>Car</v>
      </c>
      <c r="K770" s="10" t="str">
        <v>Single</v>
      </c>
      <c r="L770" s="10" t="str">
        <v>Independent</v>
      </c>
      <c r="M770" s="10">
        <v>29</v>
      </c>
      <c r="N770" s="10" t="str">
        <v>Employed</v>
      </c>
      <c r="O770" s="10" t="str">
        <v>Medium</v>
      </c>
      <c r="P770" s="10">
        <v>135041</v>
      </c>
      <c r="Q770" s="10" t="str">
        <f>IFERROR(_xlfn.XLOOKUP('Final Table'!$P770,'Raw-restaurant_cuisines'!A:A,'Raw-restaurant_cuisines'!B:B),"not specified")</f>
        <v>Bar</v>
      </c>
      <c r="R770" s="10" t="str">
        <f>_xlfn.XLOOKUP($P770,'Raw-Restauarants'!$A:$A,'Raw-Restauarants'!B:B)</f>
        <v>Luna Cafe</v>
      </c>
      <c r="S770" s="10" t="str">
        <f>_xlfn.XLOOKUP($P770,'Raw-Restauarants'!$A:$A,'Raw-Restauarants'!$C:$C)</f>
        <v>San Luis Potosi</v>
      </c>
      <c r="T770" s="10">
        <f>IFERROR(_xlfn.XLOOKUP(P770,'Table for cuisine count'!K:K,'Table for cuisine count'!L:L),"not specified")</f>
        <v>2</v>
      </c>
      <c r="U770" s="10" t="str" cm="1">
        <f t="array" ref="U770:Z770">_xlfn.XLOOKUP($P770,'Raw-Restauarants'!$A:$A,'Raw-Restauarants'!$I:$N)</f>
        <v>Wine &amp; Beer</v>
      </c>
      <c r="V770" s="10" t="str">
        <v>No</v>
      </c>
      <c r="W770" s="10" t="str">
        <v>Medium</v>
      </c>
      <c r="X770" s="10" t="str">
        <v>No</v>
      </c>
      <c r="Y770" s="10" t="str">
        <v>Closed</v>
      </c>
      <c r="Z770" s="10" t="str">
        <v>None</v>
      </c>
      <c r="AA770" s="10">
        <v>2</v>
      </c>
      <c r="AB770" s="10">
        <v>1</v>
      </c>
      <c r="AC770" s="10">
        <v>2</v>
      </c>
      <c r="AD770" s="10" t="str" cm="1">
        <f t="array" ref="AD770">_xlfn.IFNA(_xlfn.IFS(AND(AA770=2,AB770=2,AC770=2),W770),"not_highest_rated")</f>
        <v>not_highest_rated</v>
      </c>
      <c r="AE770" s="64">
        <f t="shared" si="14"/>
        <v>8</v>
      </c>
    </row>
    <row r="771" spans="1:31" x14ac:dyDescent="0.25">
      <c r="A771" s="63" t="s">
        <v>117</v>
      </c>
      <c r="B771" s="10">
        <f>VLOOKUP(A771,'Table for cuisine count'!$E$2:$F$139,2)</f>
        <v>1</v>
      </c>
      <c r="C771" s="10" t="str" cm="1">
        <f t="array" ref="C771:O771">_xlfn.XLOOKUP($A771,'Raw-consumers'!$A:$A,'Raw-consumers'!B:N)</f>
        <v>San Luis Potosi</v>
      </c>
      <c r="D771" s="10" t="str">
        <v>San Luis Potosi</v>
      </c>
      <c r="E771" s="10" t="str">
        <v>Mexico</v>
      </c>
      <c r="F771" s="10">
        <v>22.172108999999999</v>
      </c>
      <c r="G771" s="10">
        <v>-100.963199</v>
      </c>
      <c r="H771" s="10" t="str">
        <v>Yes</v>
      </c>
      <c r="I771" s="10" t="str">
        <v>Social Drinker</v>
      </c>
      <c r="J771" s="10" t="str">
        <v>Car</v>
      </c>
      <c r="K771" s="10" t="str">
        <v>Single</v>
      </c>
      <c r="L771" s="10" t="str">
        <v>Independent</v>
      </c>
      <c r="M771" s="10">
        <v>29</v>
      </c>
      <c r="N771" s="10" t="str">
        <v>Employed</v>
      </c>
      <c r="O771" s="10" t="str">
        <v>Medium</v>
      </c>
      <c r="P771" s="10">
        <v>132834</v>
      </c>
      <c r="Q771" s="10" t="str">
        <f>IFERROR(_xlfn.XLOOKUP('Final Table'!$P771,'Raw-restaurant_cuisines'!A:A,'Raw-restaurant_cuisines'!B:B),"not specified")</f>
        <v>Mexican</v>
      </c>
      <c r="R771" s="10" t="str">
        <f>_xlfn.XLOOKUP($P771,'Raw-Restauarants'!$A:$A,'Raw-Restauarants'!B:B)</f>
        <v>Gorditas Doa Gloria</v>
      </c>
      <c r="S771" s="10" t="str">
        <f>_xlfn.XLOOKUP($P771,'Raw-Restauarants'!$A:$A,'Raw-Restauarants'!$C:$C)</f>
        <v>San Luis Potosi</v>
      </c>
      <c r="T771" s="10">
        <f>IFERROR(_xlfn.XLOOKUP(P771,'Table for cuisine count'!K:K,'Table for cuisine count'!L:L),"not specified")</f>
        <v>1</v>
      </c>
      <c r="U771" s="10" t="str" cm="1">
        <f t="array" ref="U771:Z771">_xlfn.XLOOKUP($P771,'Raw-Restauarants'!$A:$A,'Raw-Restauarants'!$I:$N)</f>
        <v>None</v>
      </c>
      <c r="V771" s="10" t="str">
        <v>No</v>
      </c>
      <c r="W771" s="10" t="str">
        <v>Low</v>
      </c>
      <c r="X771" s="10" t="str">
        <v>No</v>
      </c>
      <c r="Y771" s="10" t="str">
        <v>Closed</v>
      </c>
      <c r="Z771" s="10" t="str">
        <v>Public</v>
      </c>
      <c r="AA771" s="10">
        <v>0</v>
      </c>
      <c r="AB771" s="10">
        <v>2</v>
      </c>
      <c r="AC771" s="10">
        <v>1</v>
      </c>
      <c r="AD771" s="10" t="str" cm="1">
        <f t="array" ref="AD771">_xlfn.IFNA(_xlfn.IFS(AND(AA771=2,AB771=2,AC771=2),W771),"not_highest_rated")</f>
        <v>not_highest_rated</v>
      </c>
      <c r="AE771" s="64">
        <f t="shared" si="14"/>
        <v>8</v>
      </c>
    </row>
    <row r="772" spans="1:31" x14ac:dyDescent="0.25">
      <c r="A772" s="63" t="s">
        <v>117</v>
      </c>
      <c r="B772" s="10">
        <f>VLOOKUP(A772,'Table for cuisine count'!$E$2:$F$139,2)</f>
        <v>1</v>
      </c>
      <c r="C772" s="10" t="str" cm="1">
        <f t="array" ref="C772:O772">_xlfn.XLOOKUP($A772,'Raw-consumers'!$A:$A,'Raw-consumers'!B:N)</f>
        <v>San Luis Potosi</v>
      </c>
      <c r="D772" s="10" t="str">
        <v>San Luis Potosi</v>
      </c>
      <c r="E772" s="10" t="str">
        <v>Mexico</v>
      </c>
      <c r="F772" s="10">
        <v>22.172108999999999</v>
      </c>
      <c r="G772" s="10">
        <v>-100.963199</v>
      </c>
      <c r="H772" s="10" t="str">
        <v>Yes</v>
      </c>
      <c r="I772" s="10" t="str">
        <v>Social Drinker</v>
      </c>
      <c r="J772" s="10" t="str">
        <v>Car</v>
      </c>
      <c r="K772" s="10" t="str">
        <v>Single</v>
      </c>
      <c r="L772" s="10" t="str">
        <v>Independent</v>
      </c>
      <c r="M772" s="10">
        <v>29</v>
      </c>
      <c r="N772" s="10" t="str">
        <v>Employed</v>
      </c>
      <c r="O772" s="10" t="str">
        <v>Medium</v>
      </c>
      <c r="P772" s="10">
        <v>135052</v>
      </c>
      <c r="Q772" s="10" t="str">
        <f>IFERROR(_xlfn.XLOOKUP('Final Table'!$P772,'Raw-restaurant_cuisines'!A:A,'Raw-restaurant_cuisines'!B:B),"not specified")</f>
        <v>Bar</v>
      </c>
      <c r="R772" s="10" t="str">
        <f>_xlfn.XLOOKUP($P772,'Raw-Restauarants'!$A:$A,'Raw-Restauarants'!B:B)</f>
        <v>La Cantina Restaurante</v>
      </c>
      <c r="S772" s="10" t="str">
        <f>_xlfn.XLOOKUP($P772,'Raw-Restauarants'!$A:$A,'Raw-Restauarants'!$C:$C)</f>
        <v>San Luis Potosi</v>
      </c>
      <c r="T772" s="10">
        <f>IFERROR(_xlfn.XLOOKUP(P772,'Table for cuisine count'!K:K,'Table for cuisine count'!L:L),"not specified")</f>
        <v>2</v>
      </c>
      <c r="U772" s="10" t="str" cm="1">
        <f t="array" ref="U772:Z772">_xlfn.XLOOKUP($P772,'Raw-Restauarants'!$A:$A,'Raw-Restauarants'!$I:$N)</f>
        <v>Full Bar</v>
      </c>
      <c r="V772" s="10" t="str">
        <v>No</v>
      </c>
      <c r="W772" s="10" t="str">
        <v>High</v>
      </c>
      <c r="X772" s="10" t="str">
        <v>No</v>
      </c>
      <c r="Y772" s="10" t="str">
        <v>Closed</v>
      </c>
      <c r="Z772" s="10" t="str">
        <v>None</v>
      </c>
      <c r="AA772" s="10">
        <v>2</v>
      </c>
      <c r="AB772" s="10">
        <v>2</v>
      </c>
      <c r="AC772" s="10">
        <v>2</v>
      </c>
      <c r="AD772" s="10" t="str" cm="1">
        <f t="array" ref="AD772">_xlfn.IFNA(_xlfn.IFS(AND(AA772=2,AB772=2,AC772=2),W772),"not_highest_rated")</f>
        <v>High</v>
      </c>
      <c r="AE772" s="64">
        <f t="shared" si="14"/>
        <v>8</v>
      </c>
    </row>
    <row r="773" spans="1:31" x14ac:dyDescent="0.25">
      <c r="A773" s="63" t="s">
        <v>54</v>
      </c>
      <c r="B773" s="10">
        <f>VLOOKUP(A773,'Table for cuisine count'!$E$2:$F$139,2)</f>
        <v>1</v>
      </c>
      <c r="C773" s="10" t="str" cm="1">
        <f t="array" ref="C773:O773">_xlfn.XLOOKUP($A773,'Raw-consumers'!$A:$A,'Raw-consumers'!B:N)</f>
        <v>San Luis Potosi</v>
      </c>
      <c r="D773" s="10" t="str">
        <v>San Luis Potosi</v>
      </c>
      <c r="E773" s="10" t="str">
        <v>Mexico</v>
      </c>
      <c r="F773" s="10">
        <v>22.153385</v>
      </c>
      <c r="G773" s="10">
        <v>-100.97529400000001</v>
      </c>
      <c r="H773" s="10" t="str">
        <v>No</v>
      </c>
      <c r="I773" s="10" t="str">
        <v>Casual Drinker</v>
      </c>
      <c r="J773" s="10" t="str">
        <v>Public</v>
      </c>
      <c r="K773" s="10" t="str">
        <v>Single</v>
      </c>
      <c r="L773" s="10" t="str">
        <v>Independent</v>
      </c>
      <c r="M773" s="10">
        <v>23</v>
      </c>
      <c r="N773" s="10" t="str">
        <v>Student</v>
      </c>
      <c r="O773" s="10" t="str">
        <v>Medium</v>
      </c>
      <c r="P773" s="10">
        <v>135079</v>
      </c>
      <c r="Q773" s="10" t="str">
        <f>IFERROR(_xlfn.XLOOKUP('Final Table'!$P773,'Raw-restaurant_cuisines'!A:A,'Raw-restaurant_cuisines'!B:B),"not specified")</f>
        <v>Chinese</v>
      </c>
      <c r="R773" s="10" t="str">
        <f>_xlfn.XLOOKUP($P773,'Raw-Restauarants'!$A:$A,'Raw-Restauarants'!B:B)</f>
        <v>Koye Sushi</v>
      </c>
      <c r="S773" s="10" t="str">
        <f>_xlfn.XLOOKUP($P773,'Raw-Restauarants'!$A:$A,'Raw-Restauarants'!$C:$C)</f>
        <v>San Luis Potosi</v>
      </c>
      <c r="T773" s="10">
        <f>IFERROR(_xlfn.XLOOKUP(P773,'Table for cuisine count'!K:K,'Table for cuisine count'!L:L),"not specified")</f>
        <v>1</v>
      </c>
      <c r="U773" s="10" t="str" cm="1">
        <f t="array" ref="U773:Z773">_xlfn.XLOOKUP($P773,'Raw-Restauarants'!$A:$A,'Raw-Restauarants'!$I:$N)</f>
        <v>None</v>
      </c>
      <c r="V773" s="10" t="str">
        <v>No</v>
      </c>
      <c r="W773" s="10" t="str">
        <v>High</v>
      </c>
      <c r="X773" s="10" t="str">
        <v>No</v>
      </c>
      <c r="Y773" s="10" t="str">
        <v>Closed</v>
      </c>
      <c r="Z773" s="10" t="str">
        <v>None</v>
      </c>
      <c r="AA773" s="10">
        <v>0</v>
      </c>
      <c r="AB773" s="10">
        <v>0</v>
      </c>
      <c r="AC773" s="10">
        <v>0</v>
      </c>
      <c r="AD773" s="10" t="str" cm="1">
        <f t="array" ref="AD773">_xlfn.IFNA(_xlfn.IFS(AND(AA773=2,AB773=2,AC773=2),W773),"not_highest_rated")</f>
        <v>not_highest_rated</v>
      </c>
      <c r="AE773" s="64">
        <f t="shared" si="14"/>
        <v>2</v>
      </c>
    </row>
    <row r="774" spans="1:31" x14ac:dyDescent="0.25">
      <c r="A774" s="63" t="s">
        <v>141</v>
      </c>
      <c r="B774" s="10">
        <f>VLOOKUP(A774,'Table for cuisine count'!$E$2:$F$139,2)</f>
        <v>1</v>
      </c>
      <c r="C774" s="10" t="str" cm="1">
        <f t="array" ref="C774:O774">_xlfn.XLOOKUP($A774,'Raw-consumers'!$A:$A,'Raw-consumers'!B:N)</f>
        <v>San Luis Potosi</v>
      </c>
      <c r="D774" s="10" t="str">
        <v>San Luis Potosi</v>
      </c>
      <c r="E774" s="10" t="str">
        <v>Mexico</v>
      </c>
      <c r="F774" s="10">
        <v>22.137131</v>
      </c>
      <c r="G774" s="10">
        <v>-100.941151</v>
      </c>
      <c r="H774" s="10" t="str">
        <v>No</v>
      </c>
      <c r="I774" s="10" t="str">
        <v>Social Drinker</v>
      </c>
      <c r="J774" s="10" t="str">
        <v>On Foot</v>
      </c>
      <c r="K774" s="10" t="str">
        <v>Single</v>
      </c>
      <c r="L774" s="10" t="str">
        <v>Independent</v>
      </c>
      <c r="M774" s="10">
        <v>23</v>
      </c>
      <c r="N774" s="10" t="str">
        <v>Student</v>
      </c>
      <c r="O774" s="10" t="str">
        <v>Low</v>
      </c>
      <c r="P774" s="10">
        <v>132846</v>
      </c>
      <c r="Q774" s="10" t="str">
        <f>IFERROR(_xlfn.XLOOKUP('Final Table'!$P774,'Raw-restaurant_cuisines'!A:A,'Raw-restaurant_cuisines'!B:B),"not specified")</f>
        <v>International</v>
      </c>
      <c r="R774" s="10" t="str">
        <f>_xlfn.XLOOKUP($P774,'Raw-Restauarants'!$A:$A,'Raw-Restauarants'!B:B)</f>
        <v xml:space="preserve">El Lechon Potosino </v>
      </c>
      <c r="S774" s="10" t="str">
        <f>_xlfn.XLOOKUP($P774,'Raw-Restauarants'!$A:$A,'Raw-Restauarants'!$C:$C)</f>
        <v>San Luis Potosi</v>
      </c>
      <c r="T774" s="10">
        <f>IFERROR(_xlfn.XLOOKUP(P774,'Table for cuisine count'!K:K,'Table for cuisine count'!L:L),"not specified")</f>
        <v>1</v>
      </c>
      <c r="U774" s="10" t="str" cm="1">
        <f t="array" ref="U774:Z774">_xlfn.XLOOKUP($P774,'Raw-Restauarants'!$A:$A,'Raw-Restauarants'!$I:$N)</f>
        <v>None</v>
      </c>
      <c r="V774" s="10" t="str">
        <v>Yes</v>
      </c>
      <c r="W774" s="10" t="str">
        <v>Low</v>
      </c>
      <c r="X774" s="10" t="str">
        <v>No</v>
      </c>
      <c r="Y774" s="10" t="str">
        <v>Open</v>
      </c>
      <c r="Z774" s="10" t="str">
        <v>None</v>
      </c>
      <c r="AA774" s="10">
        <v>2</v>
      </c>
      <c r="AB774" s="10">
        <v>2</v>
      </c>
      <c r="AC774" s="10">
        <v>2</v>
      </c>
      <c r="AD774" s="10" t="str" cm="1">
        <f t="array" ref="AD774">_xlfn.IFNA(_xlfn.IFS(AND(AA774=2,AB774=2,AC774=2),W774),"not_highest_rated")</f>
        <v>Low</v>
      </c>
      <c r="AE774" s="64">
        <f t="shared" ref="AE774:AE837" si="15">IF(AND(N774="Student",O774="Low"),1,IF(AND(N774="Student",O774="Medium"),2,IF(AND(N774="Student",O774="High"),3,IF(AND(N774="Unemployed",O774="Low"),4,IF(AND(N774="Unemployed",O774="Medium"),5,IF(AND(N774="Unemployed",O774="High"),6,IF(AND(N774="Employed",O774="Low"),7,IF(AND(N774="Employed",O774="Medium"),8,IF(AND(N774="Employed",O774="High"),9,"others")))))))))</f>
        <v>1</v>
      </c>
    </row>
    <row r="775" spans="1:31" x14ac:dyDescent="0.25">
      <c r="A775" s="63" t="s">
        <v>137</v>
      </c>
      <c r="B775" s="10">
        <f>VLOOKUP(A775,'Table for cuisine count'!$E$2:$F$139,2)</f>
        <v>1</v>
      </c>
      <c r="C775" s="10" t="str" cm="1">
        <f t="array" ref="C775:O775">_xlfn.XLOOKUP($A775,'Raw-consumers'!$A:$A,'Raw-consumers'!B:N)</f>
        <v>San Luis Potosi</v>
      </c>
      <c r="D775" s="10" t="str">
        <v>San Luis Potosi</v>
      </c>
      <c r="E775" s="10" t="str">
        <v>Mexico</v>
      </c>
      <c r="F775" s="10">
        <v>22.182570999999999</v>
      </c>
      <c r="G775" s="10">
        <v>-100.963232</v>
      </c>
      <c r="H775" s="10" t="str">
        <v>No</v>
      </c>
      <c r="I775" s="10" t="str">
        <v>Social Drinker</v>
      </c>
      <c r="J775" s="10" t="str">
        <v>Public</v>
      </c>
      <c r="K775" s="10" t="str">
        <v>Single</v>
      </c>
      <c r="L775" s="10" t="str">
        <v>Independent</v>
      </c>
      <c r="M775" s="10">
        <v>21</v>
      </c>
      <c r="N775" s="10" t="str">
        <v>Student</v>
      </c>
      <c r="O775" s="10" t="str">
        <v>Medium</v>
      </c>
      <c r="P775" s="10">
        <v>132885</v>
      </c>
      <c r="Q775" s="10" t="str">
        <f>IFERROR(_xlfn.XLOOKUP('Final Table'!$P775,'Raw-restaurant_cuisines'!A:A,'Raw-restaurant_cuisines'!B:B),"not specified")</f>
        <v>Cafeteria</v>
      </c>
      <c r="R775" s="10" t="str">
        <f>_xlfn.XLOOKUP($P775,'Raw-Restauarants'!$A:$A,'Raw-Restauarants'!B:B)</f>
        <v>Hamburguesas Saul</v>
      </c>
      <c r="S775" s="10" t="str">
        <f>_xlfn.XLOOKUP($P775,'Raw-Restauarants'!$A:$A,'Raw-Restauarants'!$C:$C)</f>
        <v>San Luis Potosi</v>
      </c>
      <c r="T775" s="10">
        <f>IFERROR(_xlfn.XLOOKUP(P775,'Table for cuisine count'!K:K,'Table for cuisine count'!L:L),"not specified")</f>
        <v>1</v>
      </c>
      <c r="U775" s="10" t="str" cm="1">
        <f t="array" ref="U775:Z775">_xlfn.XLOOKUP($P775,'Raw-Restauarants'!$A:$A,'Raw-Restauarants'!$I:$N)</f>
        <v>None</v>
      </c>
      <c r="V775" s="10" t="str">
        <v>No</v>
      </c>
      <c r="W775" s="10" t="str">
        <v>Low</v>
      </c>
      <c r="X775" s="10" t="str">
        <v>No</v>
      </c>
      <c r="Y775" s="10" t="str">
        <v>Closed</v>
      </c>
      <c r="Z775" s="10" t="str">
        <v>Public</v>
      </c>
      <c r="AA775" s="10">
        <v>1</v>
      </c>
      <c r="AB775" s="10">
        <v>1</v>
      </c>
      <c r="AC775" s="10">
        <v>0</v>
      </c>
      <c r="AD775" s="10" t="str" cm="1">
        <f t="array" ref="AD775">_xlfn.IFNA(_xlfn.IFS(AND(AA775=2,AB775=2,AC775=2),W775),"not_highest_rated")</f>
        <v>not_highest_rated</v>
      </c>
      <c r="AE775" s="64">
        <f t="shared" si="15"/>
        <v>2</v>
      </c>
    </row>
    <row r="776" spans="1:31" x14ac:dyDescent="0.25">
      <c r="A776" s="63" t="s">
        <v>137</v>
      </c>
      <c r="B776" s="10">
        <f>VLOOKUP(A776,'Table for cuisine count'!$E$2:$F$139,2)</f>
        <v>1</v>
      </c>
      <c r="C776" s="10" t="str" cm="1">
        <f t="array" ref="C776:O776">_xlfn.XLOOKUP($A776,'Raw-consumers'!$A:$A,'Raw-consumers'!B:N)</f>
        <v>San Luis Potosi</v>
      </c>
      <c r="D776" s="10" t="str">
        <v>San Luis Potosi</v>
      </c>
      <c r="E776" s="10" t="str">
        <v>Mexico</v>
      </c>
      <c r="F776" s="10">
        <v>22.182570999999999</v>
      </c>
      <c r="G776" s="10">
        <v>-100.963232</v>
      </c>
      <c r="H776" s="10" t="str">
        <v>No</v>
      </c>
      <c r="I776" s="10" t="str">
        <v>Social Drinker</v>
      </c>
      <c r="J776" s="10" t="str">
        <v>Public</v>
      </c>
      <c r="K776" s="10" t="str">
        <v>Single</v>
      </c>
      <c r="L776" s="10" t="str">
        <v>Independent</v>
      </c>
      <c r="M776" s="10">
        <v>21</v>
      </c>
      <c r="N776" s="10" t="str">
        <v>Student</v>
      </c>
      <c r="O776" s="10" t="str">
        <v>Medium</v>
      </c>
      <c r="P776" s="10">
        <v>135060</v>
      </c>
      <c r="Q776" s="10" t="str">
        <f>IFERROR(_xlfn.XLOOKUP('Final Table'!$P776,'Raw-restaurant_cuisines'!A:A,'Raw-restaurant_cuisines'!B:B),"not specified")</f>
        <v>Seafood</v>
      </c>
      <c r="R776" s="10" t="str">
        <f>_xlfn.XLOOKUP($P776,'Raw-Restauarants'!$A:$A,'Raw-Restauarants'!B:B)</f>
        <v>Restaurante Marisco Sam</v>
      </c>
      <c r="S776" s="10" t="str">
        <f>_xlfn.XLOOKUP($P776,'Raw-Restauarants'!$A:$A,'Raw-Restauarants'!$C:$C)</f>
        <v>San Luis Potosi</v>
      </c>
      <c r="T776" s="10">
        <f>IFERROR(_xlfn.XLOOKUP(P776,'Table for cuisine count'!K:K,'Table for cuisine count'!L:L),"not specified")</f>
        <v>1</v>
      </c>
      <c r="U776" s="10" t="str" cm="1">
        <f t="array" ref="U776:Z776">_xlfn.XLOOKUP($P776,'Raw-Restauarants'!$A:$A,'Raw-Restauarants'!$I:$N)</f>
        <v>None</v>
      </c>
      <c r="V776" s="10" t="str">
        <v>No</v>
      </c>
      <c r="W776" s="10" t="str">
        <v>Medium</v>
      </c>
      <c r="X776" s="10" t="str">
        <v>No</v>
      </c>
      <c r="Y776" s="10" t="str">
        <v>Closed</v>
      </c>
      <c r="Z776" s="10" t="str">
        <v>None</v>
      </c>
      <c r="AA776" s="10">
        <v>2</v>
      </c>
      <c r="AB776" s="10">
        <v>1</v>
      </c>
      <c r="AC776" s="10">
        <v>2</v>
      </c>
      <c r="AD776" s="10" t="str" cm="1">
        <f t="array" ref="AD776">_xlfn.IFNA(_xlfn.IFS(AND(AA776=2,AB776=2,AC776=2),W776),"not_highest_rated")</f>
        <v>not_highest_rated</v>
      </c>
      <c r="AE776" s="64">
        <f t="shared" si="15"/>
        <v>2</v>
      </c>
    </row>
    <row r="777" spans="1:31" x14ac:dyDescent="0.25">
      <c r="A777" s="63" t="s">
        <v>137</v>
      </c>
      <c r="B777" s="10">
        <f>VLOOKUP(A777,'Table for cuisine count'!$E$2:$F$139,2)</f>
        <v>1</v>
      </c>
      <c r="C777" s="10" t="str" cm="1">
        <f t="array" ref="C777:O777">_xlfn.XLOOKUP($A777,'Raw-consumers'!$A:$A,'Raw-consumers'!B:N)</f>
        <v>San Luis Potosi</v>
      </c>
      <c r="D777" s="10" t="str">
        <v>San Luis Potosi</v>
      </c>
      <c r="E777" s="10" t="str">
        <v>Mexico</v>
      </c>
      <c r="F777" s="10">
        <v>22.182570999999999</v>
      </c>
      <c r="G777" s="10">
        <v>-100.963232</v>
      </c>
      <c r="H777" s="10" t="str">
        <v>No</v>
      </c>
      <c r="I777" s="10" t="str">
        <v>Social Drinker</v>
      </c>
      <c r="J777" s="10" t="str">
        <v>Public</v>
      </c>
      <c r="K777" s="10" t="str">
        <v>Single</v>
      </c>
      <c r="L777" s="10" t="str">
        <v>Independent</v>
      </c>
      <c r="M777" s="10">
        <v>21</v>
      </c>
      <c r="N777" s="10" t="str">
        <v>Student</v>
      </c>
      <c r="O777" s="10" t="str">
        <v>Medium</v>
      </c>
      <c r="P777" s="10">
        <v>132856</v>
      </c>
      <c r="Q777" s="10" t="str">
        <f>IFERROR(_xlfn.XLOOKUP('Final Table'!$P777,'Raw-restaurant_cuisines'!A:A,'Raw-restaurant_cuisines'!B:B),"not specified")</f>
        <v>Italian</v>
      </c>
      <c r="R777" s="10" t="str">
        <f>_xlfn.XLOOKUP($P777,'Raw-Restauarants'!$A:$A,'Raw-Restauarants'!B:B)</f>
        <v>Unicol's Pizza</v>
      </c>
      <c r="S777" s="10" t="str">
        <f>_xlfn.XLOOKUP($P777,'Raw-Restauarants'!$A:$A,'Raw-Restauarants'!$C:$C)</f>
        <v>San Luis Potosi</v>
      </c>
      <c r="T777" s="10">
        <f>IFERROR(_xlfn.XLOOKUP(P777,'Table for cuisine count'!K:K,'Table for cuisine count'!L:L),"not specified")</f>
        <v>1</v>
      </c>
      <c r="U777" s="10" t="str" cm="1">
        <f t="array" ref="U777:Z777">_xlfn.XLOOKUP($P777,'Raw-Restauarants'!$A:$A,'Raw-Restauarants'!$I:$N)</f>
        <v>Wine &amp; Beer</v>
      </c>
      <c r="V777" s="10" t="str">
        <v>No</v>
      </c>
      <c r="W777" s="10" t="str">
        <v>Low</v>
      </c>
      <c r="X777" s="10" t="str">
        <v>No</v>
      </c>
      <c r="Y777" s="10" t="str">
        <v>Closed</v>
      </c>
      <c r="Z777" s="10" t="str">
        <v>None</v>
      </c>
      <c r="AA777" s="10">
        <v>1</v>
      </c>
      <c r="AB777" s="10">
        <v>2</v>
      </c>
      <c r="AC777" s="10">
        <v>1</v>
      </c>
      <c r="AD777" s="10" t="str" cm="1">
        <f t="array" ref="AD777">_xlfn.IFNA(_xlfn.IFS(AND(AA777=2,AB777=2,AC777=2),W777),"not_highest_rated")</f>
        <v>not_highest_rated</v>
      </c>
      <c r="AE777" s="64">
        <f t="shared" si="15"/>
        <v>2</v>
      </c>
    </row>
    <row r="778" spans="1:31" x14ac:dyDescent="0.25">
      <c r="A778" s="63" t="s">
        <v>84</v>
      </c>
      <c r="B778" s="10">
        <f>VLOOKUP(A778,'Table for cuisine count'!$E$2:$F$139,2)</f>
        <v>1</v>
      </c>
      <c r="C778" s="10" t="str" cm="1">
        <f t="array" ref="C778:O778">_xlfn.XLOOKUP($A778,'Raw-consumers'!$A:$A,'Raw-consumers'!B:N)</f>
        <v>San Luis Potosi</v>
      </c>
      <c r="D778" s="10" t="str">
        <v>San Luis Potosi</v>
      </c>
      <c r="E778" s="10" t="str">
        <v>Mexico</v>
      </c>
      <c r="F778" s="10">
        <v>22.144414999999999</v>
      </c>
      <c r="G778" s="10">
        <v>-100.933097</v>
      </c>
      <c r="H778" s="10" t="str">
        <v>No</v>
      </c>
      <c r="I778" s="10" t="str">
        <v>Social Drinker</v>
      </c>
      <c r="J778" s="10" t="str">
        <v>Car</v>
      </c>
      <c r="K778" s="10" t="str">
        <v>Single</v>
      </c>
      <c r="L778" s="10" t="str">
        <v>Independent</v>
      </c>
      <c r="M778" s="10">
        <v>22</v>
      </c>
      <c r="N778" s="10" t="str">
        <v>Student</v>
      </c>
      <c r="O778" s="10" t="str">
        <v>Medium</v>
      </c>
      <c r="P778" s="10">
        <v>135026</v>
      </c>
      <c r="Q778" s="10" t="str">
        <f>IFERROR(_xlfn.XLOOKUP('Final Table'!$P778,'Raw-restaurant_cuisines'!A:A,'Raw-restaurant_cuisines'!B:B),"not specified")</f>
        <v>Bar</v>
      </c>
      <c r="R778" s="10" t="str">
        <f>_xlfn.XLOOKUP($P778,'Raw-Restauarants'!$A:$A,'Raw-Restauarants'!B:B)</f>
        <v>La Cantina</v>
      </c>
      <c r="S778" s="10" t="str">
        <f>_xlfn.XLOOKUP($P778,'Raw-Restauarants'!$A:$A,'Raw-Restauarants'!$C:$C)</f>
        <v>San Luis Potosi</v>
      </c>
      <c r="T778" s="10">
        <f>IFERROR(_xlfn.XLOOKUP(P778,'Table for cuisine count'!K:K,'Table for cuisine count'!L:L),"not specified")</f>
        <v>2</v>
      </c>
      <c r="U778" s="10" t="str" cm="1">
        <f t="array" ref="U778:Z778">_xlfn.XLOOKUP($P778,'Raw-Restauarants'!$A:$A,'Raw-Restauarants'!$I:$N)</f>
        <v>Full Bar</v>
      </c>
      <c r="V778" s="10" t="str">
        <v>No</v>
      </c>
      <c r="W778" s="10" t="str">
        <v>High</v>
      </c>
      <c r="X778" s="10" t="str">
        <v>No</v>
      </c>
      <c r="Y778" s="10" t="str">
        <v>Closed</v>
      </c>
      <c r="Z778" s="10" t="str">
        <v>None</v>
      </c>
      <c r="AA778" s="10">
        <v>1</v>
      </c>
      <c r="AB778" s="10">
        <v>0</v>
      </c>
      <c r="AC778" s="10">
        <v>2</v>
      </c>
      <c r="AD778" s="10" t="str" cm="1">
        <f t="array" ref="AD778">_xlfn.IFNA(_xlfn.IFS(AND(AA778=2,AB778=2,AC778=2),W778),"not_highest_rated")</f>
        <v>not_highest_rated</v>
      </c>
      <c r="AE778" s="64">
        <f t="shared" si="15"/>
        <v>2</v>
      </c>
    </row>
    <row r="779" spans="1:31" x14ac:dyDescent="0.25">
      <c r="A779" s="63" t="s">
        <v>161</v>
      </c>
      <c r="B779" s="10">
        <f>VLOOKUP(A779,'Table for cuisine count'!$E$2:$F$139,2)</f>
        <v>1</v>
      </c>
      <c r="C779" s="10" t="str" cm="1">
        <f t="array" ref="C779:O779">_xlfn.XLOOKUP($A779,'Raw-consumers'!$A:$A,'Raw-consumers'!B:N)</f>
        <v>San Luis Potosi</v>
      </c>
      <c r="D779" s="10" t="str">
        <v>San Luis Potosi</v>
      </c>
      <c r="E779" s="10" t="str">
        <v>Mexico</v>
      </c>
      <c r="F779" s="10">
        <v>22.169601</v>
      </c>
      <c r="G779" s="10">
        <v>-100.991821</v>
      </c>
      <c r="H779" s="10">
        <v>0</v>
      </c>
      <c r="I779" s="10" t="str">
        <v>Abstemious</v>
      </c>
      <c r="J779" s="10">
        <v>0</v>
      </c>
      <c r="K779" s="10">
        <v>0</v>
      </c>
      <c r="L779" s="10">
        <v>0</v>
      </c>
      <c r="M779" s="10">
        <v>82</v>
      </c>
      <c r="N779" s="10">
        <v>0</v>
      </c>
      <c r="O779" s="10">
        <v>0</v>
      </c>
      <c r="P779" s="10">
        <v>135066</v>
      </c>
      <c r="Q779" s="10" t="str">
        <f>IFERROR(_xlfn.XLOOKUP('Final Table'!$P779,'Raw-restaurant_cuisines'!A:A,'Raw-restaurant_cuisines'!B:B),"not specified")</f>
        <v>not specified</v>
      </c>
      <c r="R779" s="10" t="str">
        <f>_xlfn.XLOOKUP($P779,'Raw-Restauarants'!$A:$A,'Raw-Restauarants'!B:B)</f>
        <v>Restaurante Guerra</v>
      </c>
      <c r="S779" s="10" t="str">
        <f>_xlfn.XLOOKUP($P779,'Raw-Restauarants'!$A:$A,'Raw-Restauarants'!$C:$C)</f>
        <v>San Luis Potosi</v>
      </c>
      <c r="T779" s="10" t="str">
        <f>IFERROR(_xlfn.XLOOKUP(P779,'Table for cuisine count'!K:K,'Table for cuisine count'!L:L),"not specified")</f>
        <v>not specified</v>
      </c>
      <c r="U779" s="10" t="str" cm="1">
        <f t="array" ref="U779:Z779">_xlfn.XLOOKUP($P779,'Raw-Restauarants'!$A:$A,'Raw-Restauarants'!$I:$N)</f>
        <v>Wine &amp; Beer</v>
      </c>
      <c r="V779" s="10" t="str">
        <v>Smoking Section</v>
      </c>
      <c r="W779" s="10" t="str">
        <v>High</v>
      </c>
      <c r="X779" s="10" t="str">
        <v>No</v>
      </c>
      <c r="Y779" s="10" t="str">
        <v>Closed</v>
      </c>
      <c r="Z779" s="10" t="str">
        <v>Yes</v>
      </c>
      <c r="AA779" s="10">
        <v>2</v>
      </c>
      <c r="AB779" s="10">
        <v>1</v>
      </c>
      <c r="AC779" s="10">
        <v>1</v>
      </c>
      <c r="AD779" s="10" t="str" cm="1">
        <f t="array" ref="AD779">_xlfn.IFNA(_xlfn.IFS(AND(AA779=2,AB779=2,AC779=2),W779),"not_highest_rated")</f>
        <v>not_highest_rated</v>
      </c>
      <c r="AE779" s="64" t="str">
        <f t="shared" si="15"/>
        <v>others</v>
      </c>
    </row>
    <row r="780" spans="1:31" x14ac:dyDescent="0.25">
      <c r="A780" s="63" t="s">
        <v>161</v>
      </c>
      <c r="B780" s="10">
        <f>VLOOKUP(A780,'Table for cuisine count'!$E$2:$F$139,2)</f>
        <v>1</v>
      </c>
      <c r="C780" s="10" t="str" cm="1">
        <f t="array" ref="C780:O780">_xlfn.XLOOKUP($A780,'Raw-consumers'!$A:$A,'Raw-consumers'!B:N)</f>
        <v>San Luis Potosi</v>
      </c>
      <c r="D780" s="10" t="str">
        <v>San Luis Potosi</v>
      </c>
      <c r="E780" s="10" t="str">
        <v>Mexico</v>
      </c>
      <c r="F780" s="10">
        <v>22.169601</v>
      </c>
      <c r="G780" s="10">
        <v>-100.991821</v>
      </c>
      <c r="H780" s="10">
        <v>0</v>
      </c>
      <c r="I780" s="10" t="str">
        <v>Abstemious</v>
      </c>
      <c r="J780" s="10">
        <v>0</v>
      </c>
      <c r="K780" s="10">
        <v>0</v>
      </c>
      <c r="L780" s="10">
        <v>0</v>
      </c>
      <c r="M780" s="10">
        <v>82</v>
      </c>
      <c r="N780" s="10">
        <v>0</v>
      </c>
      <c r="O780" s="10">
        <v>0</v>
      </c>
      <c r="P780" s="10">
        <v>135065</v>
      </c>
      <c r="Q780" s="10" t="str">
        <f>IFERROR(_xlfn.XLOOKUP('Final Table'!$P780,'Raw-restaurant_cuisines'!A:A,'Raw-restaurant_cuisines'!B:B),"not specified")</f>
        <v>not specified</v>
      </c>
      <c r="R780" s="10" t="str">
        <f>_xlfn.XLOOKUP($P780,'Raw-Restauarants'!$A:$A,'Raw-Restauarants'!B:B)</f>
        <v>El Angel Restaurante</v>
      </c>
      <c r="S780" s="10" t="str">
        <f>_xlfn.XLOOKUP($P780,'Raw-Restauarants'!$A:$A,'Raw-Restauarants'!$C:$C)</f>
        <v>San Luis Potosi</v>
      </c>
      <c r="T780" s="10" t="str">
        <f>IFERROR(_xlfn.XLOOKUP(P780,'Table for cuisine count'!K:K,'Table for cuisine count'!L:L),"not specified")</f>
        <v>not specified</v>
      </c>
      <c r="U780" s="10" t="str" cm="1">
        <f t="array" ref="U780:Z780">_xlfn.XLOOKUP($P780,'Raw-Restauarants'!$A:$A,'Raw-Restauarants'!$I:$N)</f>
        <v>Wine &amp; Beer</v>
      </c>
      <c r="V780" s="10" t="str">
        <v>Smoking Section</v>
      </c>
      <c r="W780" s="10" t="str">
        <v>High</v>
      </c>
      <c r="X780" s="10" t="str">
        <v>No</v>
      </c>
      <c r="Y780" s="10" t="str">
        <v>Closed</v>
      </c>
      <c r="Z780" s="10" t="str">
        <v>None</v>
      </c>
      <c r="AA780" s="10">
        <v>2</v>
      </c>
      <c r="AB780" s="10">
        <v>2</v>
      </c>
      <c r="AC780" s="10">
        <v>2</v>
      </c>
      <c r="AD780" s="10" t="str" cm="1">
        <f t="array" ref="AD780">_xlfn.IFNA(_xlfn.IFS(AND(AA780=2,AB780=2,AC780=2),W780),"not_highest_rated")</f>
        <v>High</v>
      </c>
      <c r="AE780" s="64" t="str">
        <f t="shared" si="15"/>
        <v>others</v>
      </c>
    </row>
    <row r="781" spans="1:31" x14ac:dyDescent="0.25">
      <c r="A781" s="63" t="s">
        <v>161</v>
      </c>
      <c r="B781" s="10">
        <f>VLOOKUP(A781,'Table for cuisine count'!$E$2:$F$139,2)</f>
        <v>1</v>
      </c>
      <c r="C781" s="10" t="str" cm="1">
        <f t="array" ref="C781:O781">_xlfn.XLOOKUP($A781,'Raw-consumers'!$A:$A,'Raw-consumers'!B:N)</f>
        <v>San Luis Potosi</v>
      </c>
      <c r="D781" s="10" t="str">
        <v>San Luis Potosi</v>
      </c>
      <c r="E781" s="10" t="str">
        <v>Mexico</v>
      </c>
      <c r="F781" s="10">
        <v>22.169601</v>
      </c>
      <c r="G781" s="10">
        <v>-100.991821</v>
      </c>
      <c r="H781" s="10">
        <v>0</v>
      </c>
      <c r="I781" s="10" t="str">
        <v>Abstemious</v>
      </c>
      <c r="J781" s="10">
        <v>0</v>
      </c>
      <c r="K781" s="10">
        <v>0</v>
      </c>
      <c r="L781" s="10">
        <v>0</v>
      </c>
      <c r="M781" s="10">
        <v>82</v>
      </c>
      <c r="N781" s="10">
        <v>0</v>
      </c>
      <c r="O781" s="10">
        <v>0</v>
      </c>
      <c r="P781" s="10">
        <v>132872</v>
      </c>
      <c r="Q781" s="10" t="str">
        <f>IFERROR(_xlfn.XLOOKUP('Final Table'!$P781,'Raw-restaurant_cuisines'!A:A,'Raw-restaurant_cuisines'!B:B),"not specified")</f>
        <v>American</v>
      </c>
      <c r="R781" s="10" t="str">
        <f>_xlfn.XLOOKUP($P781,'Raw-Restauarants'!$A:$A,'Raw-Restauarants'!B:B)</f>
        <v>Pizzeria Julios</v>
      </c>
      <c r="S781" s="10" t="str">
        <f>_xlfn.XLOOKUP($P781,'Raw-Restauarants'!$A:$A,'Raw-Restauarants'!$C:$C)</f>
        <v>San Luis Potosi</v>
      </c>
      <c r="T781" s="10">
        <f>IFERROR(_xlfn.XLOOKUP(P781,'Table for cuisine count'!K:K,'Table for cuisine count'!L:L),"not specified")</f>
        <v>1</v>
      </c>
      <c r="U781" s="10" t="str" cm="1">
        <f t="array" ref="U781:Z781">_xlfn.XLOOKUP($P781,'Raw-Restauarants'!$A:$A,'Raw-Restauarants'!$I:$N)</f>
        <v>None</v>
      </c>
      <c r="V781" s="10" t="str">
        <v>No</v>
      </c>
      <c r="W781" s="10" t="str">
        <v>Medium</v>
      </c>
      <c r="X781" s="10" t="str">
        <v>No</v>
      </c>
      <c r="Y781" s="10" t="str">
        <v>Closed</v>
      </c>
      <c r="Z781" s="10" t="str">
        <v>Public</v>
      </c>
      <c r="AA781" s="10">
        <v>2</v>
      </c>
      <c r="AB781" s="10">
        <v>2</v>
      </c>
      <c r="AC781" s="10">
        <v>2</v>
      </c>
      <c r="AD781" s="10" t="str" cm="1">
        <f t="array" ref="AD781">_xlfn.IFNA(_xlfn.IFS(AND(AA781=2,AB781=2,AC781=2),W781),"not_highest_rated")</f>
        <v>Medium</v>
      </c>
      <c r="AE781" s="64" t="str">
        <f t="shared" si="15"/>
        <v>others</v>
      </c>
    </row>
    <row r="782" spans="1:31" x14ac:dyDescent="0.25">
      <c r="A782" s="63" t="s">
        <v>161</v>
      </c>
      <c r="B782" s="10">
        <f>VLOOKUP(A782,'Table for cuisine count'!$E$2:$F$139,2)</f>
        <v>1</v>
      </c>
      <c r="C782" s="10" t="str" cm="1">
        <f t="array" ref="C782:O782">_xlfn.XLOOKUP($A782,'Raw-consumers'!$A:$A,'Raw-consumers'!B:N)</f>
        <v>San Luis Potosi</v>
      </c>
      <c r="D782" s="10" t="str">
        <v>San Luis Potosi</v>
      </c>
      <c r="E782" s="10" t="str">
        <v>Mexico</v>
      </c>
      <c r="F782" s="10">
        <v>22.169601</v>
      </c>
      <c r="G782" s="10">
        <v>-100.991821</v>
      </c>
      <c r="H782" s="10">
        <v>0</v>
      </c>
      <c r="I782" s="10" t="str">
        <v>Abstemious</v>
      </c>
      <c r="J782" s="10">
        <v>0</v>
      </c>
      <c r="K782" s="10">
        <v>0</v>
      </c>
      <c r="L782" s="10">
        <v>0</v>
      </c>
      <c r="M782" s="10">
        <v>82</v>
      </c>
      <c r="N782" s="10">
        <v>0</v>
      </c>
      <c r="O782" s="10">
        <v>0</v>
      </c>
      <c r="P782" s="10">
        <v>135058</v>
      </c>
      <c r="Q782" s="10" t="str">
        <f>IFERROR(_xlfn.XLOOKUP('Final Table'!$P782,'Raw-restaurant_cuisines'!A:A,'Raw-restaurant_cuisines'!B:B),"not specified")</f>
        <v>Pizzeria</v>
      </c>
      <c r="R782" s="10" t="str">
        <f>_xlfn.XLOOKUP($P782,'Raw-Restauarants'!$A:$A,'Raw-Restauarants'!B:B)</f>
        <v>Restaurante Tiberius</v>
      </c>
      <c r="S782" s="10" t="str">
        <f>_xlfn.XLOOKUP($P782,'Raw-Restauarants'!$A:$A,'Raw-Restauarants'!$C:$C)</f>
        <v>San Luis Potosi</v>
      </c>
      <c r="T782" s="10">
        <f>IFERROR(_xlfn.XLOOKUP(P782,'Table for cuisine count'!K:K,'Table for cuisine count'!L:L),"not specified")</f>
        <v>1</v>
      </c>
      <c r="U782" s="10" t="str" cm="1">
        <f t="array" ref="U782:Z782">_xlfn.XLOOKUP($P782,'Raw-Restauarants'!$A:$A,'Raw-Restauarants'!$I:$N)</f>
        <v>None</v>
      </c>
      <c r="V782" s="10" t="str">
        <v>No</v>
      </c>
      <c r="W782" s="10" t="str">
        <v>Medium</v>
      </c>
      <c r="X782" s="10" t="str">
        <v>Yes</v>
      </c>
      <c r="Y782" s="10" t="str">
        <v>Closed</v>
      </c>
      <c r="Z782" s="10" t="str">
        <v>Public</v>
      </c>
      <c r="AA782" s="10">
        <v>2</v>
      </c>
      <c r="AB782" s="10">
        <v>0</v>
      </c>
      <c r="AC782" s="10">
        <v>2</v>
      </c>
      <c r="AD782" s="10" t="str" cm="1">
        <f t="array" ref="AD782">_xlfn.IFNA(_xlfn.IFS(AND(AA782=2,AB782=2,AC782=2),W782),"not_highest_rated")</f>
        <v>not_highest_rated</v>
      </c>
      <c r="AE782" s="64" t="str">
        <f t="shared" si="15"/>
        <v>others</v>
      </c>
    </row>
    <row r="783" spans="1:31" x14ac:dyDescent="0.25">
      <c r="A783" s="63" t="s">
        <v>161</v>
      </c>
      <c r="B783" s="10">
        <f>VLOOKUP(A783,'Table for cuisine count'!$E$2:$F$139,2)</f>
        <v>1</v>
      </c>
      <c r="C783" s="10" t="str" cm="1">
        <f t="array" ref="C783:O783">_xlfn.XLOOKUP($A783,'Raw-consumers'!$A:$A,'Raw-consumers'!B:N)</f>
        <v>San Luis Potosi</v>
      </c>
      <c r="D783" s="10" t="str">
        <v>San Luis Potosi</v>
      </c>
      <c r="E783" s="10" t="str">
        <v>Mexico</v>
      </c>
      <c r="F783" s="10">
        <v>22.169601</v>
      </c>
      <c r="G783" s="10">
        <v>-100.991821</v>
      </c>
      <c r="H783" s="10">
        <v>0</v>
      </c>
      <c r="I783" s="10" t="str">
        <v>Abstemious</v>
      </c>
      <c r="J783" s="10">
        <v>0</v>
      </c>
      <c r="K783" s="10">
        <v>0</v>
      </c>
      <c r="L783" s="10">
        <v>0</v>
      </c>
      <c r="M783" s="10">
        <v>82</v>
      </c>
      <c r="N783" s="10">
        <v>0</v>
      </c>
      <c r="O783" s="10">
        <v>0</v>
      </c>
      <c r="P783" s="10">
        <v>132834</v>
      </c>
      <c r="Q783" s="10" t="str">
        <f>IFERROR(_xlfn.XLOOKUP('Final Table'!$P783,'Raw-restaurant_cuisines'!A:A,'Raw-restaurant_cuisines'!B:B),"not specified")</f>
        <v>Mexican</v>
      </c>
      <c r="R783" s="10" t="str">
        <f>_xlfn.XLOOKUP($P783,'Raw-Restauarants'!$A:$A,'Raw-Restauarants'!B:B)</f>
        <v>Gorditas Doa Gloria</v>
      </c>
      <c r="S783" s="10" t="str">
        <f>_xlfn.XLOOKUP($P783,'Raw-Restauarants'!$A:$A,'Raw-Restauarants'!$C:$C)</f>
        <v>San Luis Potosi</v>
      </c>
      <c r="T783" s="10">
        <f>IFERROR(_xlfn.XLOOKUP(P783,'Table for cuisine count'!K:K,'Table for cuisine count'!L:L),"not specified")</f>
        <v>1</v>
      </c>
      <c r="U783" s="10" t="str" cm="1">
        <f t="array" ref="U783:Z783">_xlfn.XLOOKUP($P783,'Raw-Restauarants'!$A:$A,'Raw-Restauarants'!$I:$N)</f>
        <v>None</v>
      </c>
      <c r="V783" s="10" t="str">
        <v>No</v>
      </c>
      <c r="W783" s="10" t="str">
        <v>Low</v>
      </c>
      <c r="X783" s="10" t="str">
        <v>No</v>
      </c>
      <c r="Y783" s="10" t="str">
        <v>Closed</v>
      </c>
      <c r="Z783" s="10" t="str">
        <v>Public</v>
      </c>
      <c r="AA783" s="10">
        <v>2</v>
      </c>
      <c r="AB783" s="10">
        <v>1</v>
      </c>
      <c r="AC783" s="10">
        <v>1</v>
      </c>
      <c r="AD783" s="10" t="str" cm="1">
        <f t="array" ref="AD783">_xlfn.IFNA(_xlfn.IFS(AND(AA783=2,AB783=2,AC783=2),W783),"not_highest_rated")</f>
        <v>not_highest_rated</v>
      </c>
      <c r="AE783" s="64" t="str">
        <f t="shared" si="15"/>
        <v>others</v>
      </c>
    </row>
    <row r="784" spans="1:31" x14ac:dyDescent="0.25">
      <c r="A784" s="63" t="s">
        <v>161</v>
      </c>
      <c r="B784" s="10">
        <f>VLOOKUP(A784,'Table for cuisine count'!$E$2:$F$139,2)</f>
        <v>1</v>
      </c>
      <c r="C784" s="10" t="str" cm="1">
        <f t="array" ref="C784:O784">_xlfn.XLOOKUP($A784,'Raw-consumers'!$A:$A,'Raw-consumers'!B:N)</f>
        <v>San Luis Potosi</v>
      </c>
      <c r="D784" s="10" t="str">
        <v>San Luis Potosi</v>
      </c>
      <c r="E784" s="10" t="str">
        <v>Mexico</v>
      </c>
      <c r="F784" s="10">
        <v>22.169601</v>
      </c>
      <c r="G784" s="10">
        <v>-100.991821</v>
      </c>
      <c r="H784" s="10">
        <v>0</v>
      </c>
      <c r="I784" s="10" t="str">
        <v>Abstemious</v>
      </c>
      <c r="J784" s="10">
        <v>0</v>
      </c>
      <c r="K784" s="10">
        <v>0</v>
      </c>
      <c r="L784" s="10">
        <v>0</v>
      </c>
      <c r="M784" s="10">
        <v>82</v>
      </c>
      <c r="N784" s="10">
        <v>0</v>
      </c>
      <c r="O784" s="10">
        <v>0</v>
      </c>
      <c r="P784" s="10">
        <v>132754</v>
      </c>
      <c r="Q784" s="10" t="str">
        <f>IFERROR(_xlfn.XLOOKUP('Final Table'!$P784,'Raw-restaurant_cuisines'!A:A,'Raw-restaurant_cuisines'!B:B),"not specified")</f>
        <v>Mexican</v>
      </c>
      <c r="R784" s="10" t="str">
        <f>_xlfn.XLOOKUP($P784,'Raw-Restauarants'!$A:$A,'Raw-Restauarants'!B:B)</f>
        <v>Cabana Huasteca</v>
      </c>
      <c r="S784" s="10" t="str">
        <f>_xlfn.XLOOKUP($P784,'Raw-Restauarants'!$A:$A,'Raw-Restauarants'!$C:$C)</f>
        <v>San Luis Potosi</v>
      </c>
      <c r="T784" s="10">
        <f>IFERROR(_xlfn.XLOOKUP(P784,'Table for cuisine count'!K:K,'Table for cuisine count'!L:L),"not specified")</f>
        <v>1</v>
      </c>
      <c r="U784" s="10" t="str" cm="1">
        <f t="array" ref="U784:Z784">_xlfn.XLOOKUP($P784,'Raw-Restauarants'!$A:$A,'Raw-Restauarants'!$I:$N)</f>
        <v>None</v>
      </c>
      <c r="V784" s="10" t="str">
        <v>No</v>
      </c>
      <c r="W784" s="10" t="str">
        <v>Medium</v>
      </c>
      <c r="X784" s="10" t="str">
        <v>No</v>
      </c>
      <c r="Y784" s="10" t="str">
        <v>Closed</v>
      </c>
      <c r="Z784" s="10" t="str">
        <v>None</v>
      </c>
      <c r="AA784" s="10">
        <v>2</v>
      </c>
      <c r="AB784" s="10">
        <v>1</v>
      </c>
      <c r="AC784" s="10">
        <v>2</v>
      </c>
      <c r="AD784" s="10" t="str" cm="1">
        <f t="array" ref="AD784">_xlfn.IFNA(_xlfn.IFS(AND(AA784=2,AB784=2,AC784=2),W784),"not_highest_rated")</f>
        <v>not_highest_rated</v>
      </c>
      <c r="AE784" s="64" t="str">
        <f t="shared" si="15"/>
        <v>others</v>
      </c>
    </row>
    <row r="785" spans="1:31" x14ac:dyDescent="0.25">
      <c r="A785" s="63" t="s">
        <v>161</v>
      </c>
      <c r="B785" s="10">
        <f>VLOOKUP(A785,'Table for cuisine count'!$E$2:$F$139,2)</f>
        <v>1</v>
      </c>
      <c r="C785" s="10" t="str" cm="1">
        <f t="array" ref="C785:O785">_xlfn.XLOOKUP($A785,'Raw-consumers'!$A:$A,'Raw-consumers'!B:N)</f>
        <v>San Luis Potosi</v>
      </c>
      <c r="D785" s="10" t="str">
        <v>San Luis Potosi</v>
      </c>
      <c r="E785" s="10" t="str">
        <v>Mexico</v>
      </c>
      <c r="F785" s="10">
        <v>22.169601</v>
      </c>
      <c r="G785" s="10">
        <v>-100.991821</v>
      </c>
      <c r="H785" s="10">
        <v>0</v>
      </c>
      <c r="I785" s="10" t="str">
        <v>Abstemious</v>
      </c>
      <c r="J785" s="10">
        <v>0</v>
      </c>
      <c r="K785" s="10">
        <v>0</v>
      </c>
      <c r="L785" s="10">
        <v>0</v>
      </c>
      <c r="M785" s="10">
        <v>82</v>
      </c>
      <c r="N785" s="10">
        <v>0</v>
      </c>
      <c r="O785" s="10">
        <v>0</v>
      </c>
      <c r="P785" s="10">
        <v>135079</v>
      </c>
      <c r="Q785" s="10" t="str">
        <f>IFERROR(_xlfn.XLOOKUP('Final Table'!$P785,'Raw-restaurant_cuisines'!A:A,'Raw-restaurant_cuisines'!B:B),"not specified")</f>
        <v>Chinese</v>
      </c>
      <c r="R785" s="10" t="str">
        <f>_xlfn.XLOOKUP($P785,'Raw-Restauarants'!$A:$A,'Raw-Restauarants'!B:B)</f>
        <v>Koye Sushi</v>
      </c>
      <c r="S785" s="10" t="str">
        <f>_xlfn.XLOOKUP($P785,'Raw-Restauarants'!$A:$A,'Raw-Restauarants'!$C:$C)</f>
        <v>San Luis Potosi</v>
      </c>
      <c r="T785" s="10">
        <f>IFERROR(_xlfn.XLOOKUP(P785,'Table for cuisine count'!K:K,'Table for cuisine count'!L:L),"not specified")</f>
        <v>1</v>
      </c>
      <c r="U785" s="10" t="str" cm="1">
        <f t="array" ref="U785:Z785">_xlfn.XLOOKUP($P785,'Raw-Restauarants'!$A:$A,'Raw-Restauarants'!$I:$N)</f>
        <v>None</v>
      </c>
      <c r="V785" s="10" t="str">
        <v>No</v>
      </c>
      <c r="W785" s="10" t="str">
        <v>High</v>
      </c>
      <c r="X785" s="10" t="str">
        <v>No</v>
      </c>
      <c r="Y785" s="10" t="str">
        <v>Closed</v>
      </c>
      <c r="Z785" s="10" t="str">
        <v>None</v>
      </c>
      <c r="AA785" s="10">
        <v>2</v>
      </c>
      <c r="AB785" s="10">
        <v>2</v>
      </c>
      <c r="AC785" s="10">
        <v>2</v>
      </c>
      <c r="AD785" s="10" t="str" cm="1">
        <f t="array" ref="AD785">_xlfn.IFNA(_xlfn.IFS(AND(AA785=2,AB785=2,AC785=2),W785),"not_highest_rated")</f>
        <v>High</v>
      </c>
      <c r="AE785" s="64" t="str">
        <f t="shared" si="15"/>
        <v>others</v>
      </c>
    </row>
    <row r="786" spans="1:31" x14ac:dyDescent="0.25">
      <c r="A786" s="63" t="s">
        <v>161</v>
      </c>
      <c r="B786" s="10">
        <f>VLOOKUP(A786,'Table for cuisine count'!$E$2:$F$139,2)</f>
        <v>1</v>
      </c>
      <c r="C786" s="10" t="str" cm="1">
        <f t="array" ref="C786:O786">_xlfn.XLOOKUP($A786,'Raw-consumers'!$A:$A,'Raw-consumers'!B:N)</f>
        <v>San Luis Potosi</v>
      </c>
      <c r="D786" s="10" t="str">
        <v>San Luis Potosi</v>
      </c>
      <c r="E786" s="10" t="str">
        <v>Mexico</v>
      </c>
      <c r="F786" s="10">
        <v>22.169601</v>
      </c>
      <c r="G786" s="10">
        <v>-100.991821</v>
      </c>
      <c r="H786" s="10">
        <v>0</v>
      </c>
      <c r="I786" s="10" t="str">
        <v>Abstemious</v>
      </c>
      <c r="J786" s="10">
        <v>0</v>
      </c>
      <c r="K786" s="10">
        <v>0</v>
      </c>
      <c r="L786" s="10">
        <v>0</v>
      </c>
      <c r="M786" s="10">
        <v>82</v>
      </c>
      <c r="N786" s="10">
        <v>0</v>
      </c>
      <c r="O786" s="10">
        <v>0</v>
      </c>
      <c r="P786" s="10">
        <v>135038</v>
      </c>
      <c r="Q786" s="10" t="str">
        <f>IFERROR(_xlfn.XLOOKUP('Final Table'!$P786,'Raw-restaurant_cuisines'!A:A,'Raw-restaurant_cuisines'!B:B),"not specified")</f>
        <v>not specified</v>
      </c>
      <c r="R786" s="10" t="str">
        <f>_xlfn.XLOOKUP($P786,'Raw-Restauarants'!$A:$A,'Raw-Restauarants'!B:B)</f>
        <v>Restaurant La Chalita</v>
      </c>
      <c r="S786" s="10" t="str">
        <f>_xlfn.XLOOKUP($P786,'Raw-Restauarants'!$A:$A,'Raw-Restauarants'!$C:$C)</f>
        <v>San Luis Potosi</v>
      </c>
      <c r="T786" s="10" t="str">
        <f>IFERROR(_xlfn.XLOOKUP(P786,'Table for cuisine count'!K:K,'Table for cuisine count'!L:L),"not specified")</f>
        <v>not specified</v>
      </c>
      <c r="U786" s="10" t="str" cm="1">
        <f t="array" ref="U786:Z786">_xlfn.XLOOKUP($P786,'Raw-Restauarants'!$A:$A,'Raw-Restauarants'!$I:$N)</f>
        <v>None</v>
      </c>
      <c r="V786" s="10" t="str">
        <v>Smoking Section</v>
      </c>
      <c r="W786" s="10" t="str">
        <v>Medium</v>
      </c>
      <c r="X786" s="10" t="str">
        <v>No</v>
      </c>
      <c r="Y786" s="10" t="str">
        <v>Closed</v>
      </c>
      <c r="Z786" s="10" t="str">
        <v>None</v>
      </c>
      <c r="AA786" s="10">
        <v>2</v>
      </c>
      <c r="AB786" s="10">
        <v>2</v>
      </c>
      <c r="AC786" s="10">
        <v>2</v>
      </c>
      <c r="AD786" s="10" t="str" cm="1">
        <f t="array" ref="AD786">_xlfn.IFNA(_xlfn.IFS(AND(AA786=2,AB786=2,AC786=2),W786),"not_highest_rated")</f>
        <v>Medium</v>
      </c>
      <c r="AE786" s="64" t="str">
        <f t="shared" si="15"/>
        <v>others</v>
      </c>
    </row>
    <row r="787" spans="1:31" x14ac:dyDescent="0.25">
      <c r="A787" s="63" t="s">
        <v>161</v>
      </c>
      <c r="B787" s="10">
        <f>VLOOKUP(A787,'Table for cuisine count'!$E$2:$F$139,2)</f>
        <v>1</v>
      </c>
      <c r="C787" s="10" t="str" cm="1">
        <f t="array" ref="C787:O787">_xlfn.XLOOKUP($A787,'Raw-consumers'!$A:$A,'Raw-consumers'!B:N)</f>
        <v>San Luis Potosi</v>
      </c>
      <c r="D787" s="10" t="str">
        <v>San Luis Potosi</v>
      </c>
      <c r="E787" s="10" t="str">
        <v>Mexico</v>
      </c>
      <c r="F787" s="10">
        <v>22.169601</v>
      </c>
      <c r="G787" s="10">
        <v>-100.991821</v>
      </c>
      <c r="H787" s="10">
        <v>0</v>
      </c>
      <c r="I787" s="10" t="str">
        <v>Abstemious</v>
      </c>
      <c r="J787" s="10">
        <v>0</v>
      </c>
      <c r="K787" s="10">
        <v>0</v>
      </c>
      <c r="L787" s="10">
        <v>0</v>
      </c>
      <c r="M787" s="10">
        <v>82</v>
      </c>
      <c r="N787" s="10">
        <v>0</v>
      </c>
      <c r="O787" s="10">
        <v>0</v>
      </c>
      <c r="P787" s="10">
        <v>135085</v>
      </c>
      <c r="Q787" s="10" t="str">
        <f>IFERROR(_xlfn.XLOOKUP('Final Table'!$P787,'Raw-restaurant_cuisines'!A:A,'Raw-restaurant_cuisines'!B:B),"not specified")</f>
        <v>Fast Food</v>
      </c>
      <c r="R787" s="10" t="str">
        <f>_xlfn.XLOOKUP($P787,'Raw-Restauarants'!$A:$A,'Raw-Restauarants'!B:B)</f>
        <v>Tortas Locas Hipocampo</v>
      </c>
      <c r="S787" s="10" t="str">
        <f>_xlfn.XLOOKUP($P787,'Raw-Restauarants'!$A:$A,'Raw-Restauarants'!$C:$C)</f>
        <v>San Luis Potosi</v>
      </c>
      <c r="T787" s="10">
        <f>IFERROR(_xlfn.XLOOKUP(P787,'Table for cuisine count'!K:K,'Table for cuisine count'!L:L),"not specified")</f>
        <v>1</v>
      </c>
      <c r="U787" s="10" t="str" cm="1">
        <f t="array" ref="U787:Z787">_xlfn.XLOOKUP($P787,'Raw-Restauarants'!$A:$A,'Raw-Restauarants'!$I:$N)</f>
        <v>None</v>
      </c>
      <c r="V787" s="10" t="str">
        <v>No</v>
      </c>
      <c r="W787" s="10" t="str">
        <v>Medium</v>
      </c>
      <c r="X787" s="10" t="str">
        <v>No</v>
      </c>
      <c r="Y787" s="10" t="str">
        <v>Closed</v>
      </c>
      <c r="Z787" s="10" t="str">
        <v>Public</v>
      </c>
      <c r="AA787" s="10">
        <v>2</v>
      </c>
      <c r="AB787" s="10">
        <v>2</v>
      </c>
      <c r="AC787" s="10">
        <v>1</v>
      </c>
      <c r="AD787" s="10" t="str" cm="1">
        <f t="array" ref="AD787">_xlfn.IFNA(_xlfn.IFS(AND(AA787=2,AB787=2,AC787=2),W787),"not_highest_rated")</f>
        <v>not_highest_rated</v>
      </c>
      <c r="AE787" s="64" t="str">
        <f t="shared" si="15"/>
        <v>others</v>
      </c>
    </row>
    <row r="788" spans="1:31" x14ac:dyDescent="0.25">
      <c r="A788" s="63" t="s">
        <v>161</v>
      </c>
      <c r="B788" s="10">
        <f>VLOOKUP(A788,'Table for cuisine count'!$E$2:$F$139,2)</f>
        <v>1</v>
      </c>
      <c r="C788" s="10" t="str" cm="1">
        <f t="array" ref="C788:O788">_xlfn.XLOOKUP($A788,'Raw-consumers'!$A:$A,'Raw-consumers'!B:N)</f>
        <v>San Luis Potosi</v>
      </c>
      <c r="D788" s="10" t="str">
        <v>San Luis Potosi</v>
      </c>
      <c r="E788" s="10" t="str">
        <v>Mexico</v>
      </c>
      <c r="F788" s="10">
        <v>22.169601</v>
      </c>
      <c r="G788" s="10">
        <v>-100.991821</v>
      </c>
      <c r="H788" s="10">
        <v>0</v>
      </c>
      <c r="I788" s="10" t="str">
        <v>Abstemious</v>
      </c>
      <c r="J788" s="10">
        <v>0</v>
      </c>
      <c r="K788" s="10">
        <v>0</v>
      </c>
      <c r="L788" s="10">
        <v>0</v>
      </c>
      <c r="M788" s="10">
        <v>82</v>
      </c>
      <c r="N788" s="10">
        <v>0</v>
      </c>
      <c r="O788" s="10">
        <v>0</v>
      </c>
      <c r="P788" s="10">
        <v>135030</v>
      </c>
      <c r="Q788" s="10" t="str">
        <f>IFERROR(_xlfn.XLOOKUP('Final Table'!$P788,'Raw-restaurant_cuisines'!A:A,'Raw-restaurant_cuisines'!B:B),"not specified")</f>
        <v>Coffee Shop</v>
      </c>
      <c r="R788" s="10" t="str">
        <f>_xlfn.XLOOKUP($P788,'Raw-Restauarants'!$A:$A,'Raw-Restauarants'!B:B)</f>
        <v>Preambulo Wifi Zone Cafe</v>
      </c>
      <c r="S788" s="10" t="str">
        <f>_xlfn.XLOOKUP($P788,'Raw-Restauarants'!$A:$A,'Raw-Restauarants'!$C:$C)</f>
        <v>San Luis Potosi</v>
      </c>
      <c r="T788" s="10">
        <f>IFERROR(_xlfn.XLOOKUP(P788,'Table for cuisine count'!K:K,'Table for cuisine count'!L:L),"not specified")</f>
        <v>2</v>
      </c>
      <c r="U788" s="10" t="str" cm="1">
        <f t="array" ref="U788:Z788">_xlfn.XLOOKUP($P788,'Raw-Restauarants'!$A:$A,'Raw-Restauarants'!$I:$N)</f>
        <v>None</v>
      </c>
      <c r="V788" s="10" t="str">
        <v>No</v>
      </c>
      <c r="W788" s="10" t="str">
        <v>Medium</v>
      </c>
      <c r="X788" s="10" t="str">
        <v>No</v>
      </c>
      <c r="Y788" s="10" t="str">
        <v>Closed</v>
      </c>
      <c r="Z788" s="10" t="str">
        <v>None</v>
      </c>
      <c r="AA788" s="10">
        <v>2</v>
      </c>
      <c r="AB788" s="10">
        <v>1</v>
      </c>
      <c r="AC788" s="10">
        <v>1</v>
      </c>
      <c r="AD788" s="10" t="str" cm="1">
        <f t="array" ref="AD788">_xlfn.IFNA(_xlfn.IFS(AND(AA788=2,AB788=2,AC788=2),W788),"not_highest_rated")</f>
        <v>not_highest_rated</v>
      </c>
      <c r="AE788" s="64" t="str">
        <f t="shared" si="15"/>
        <v>others</v>
      </c>
    </row>
    <row r="789" spans="1:31" x14ac:dyDescent="0.25">
      <c r="A789" s="63" t="s">
        <v>161</v>
      </c>
      <c r="B789" s="10">
        <f>VLOOKUP(A789,'Table for cuisine count'!$E$2:$F$139,2)</f>
        <v>1</v>
      </c>
      <c r="C789" s="10" t="str" cm="1">
        <f t="array" ref="C789:O789">_xlfn.XLOOKUP($A789,'Raw-consumers'!$A:$A,'Raw-consumers'!B:N)</f>
        <v>San Luis Potosi</v>
      </c>
      <c r="D789" s="10" t="str">
        <v>San Luis Potosi</v>
      </c>
      <c r="E789" s="10" t="str">
        <v>Mexico</v>
      </c>
      <c r="F789" s="10">
        <v>22.169601</v>
      </c>
      <c r="G789" s="10">
        <v>-100.991821</v>
      </c>
      <c r="H789" s="10">
        <v>0</v>
      </c>
      <c r="I789" s="10" t="str">
        <v>Abstemious</v>
      </c>
      <c r="J789" s="10">
        <v>0</v>
      </c>
      <c r="K789" s="10">
        <v>0</v>
      </c>
      <c r="L789" s="10">
        <v>0</v>
      </c>
      <c r="M789" s="10">
        <v>82</v>
      </c>
      <c r="N789" s="10">
        <v>0</v>
      </c>
      <c r="O789" s="10">
        <v>0</v>
      </c>
      <c r="P789" s="10">
        <v>135064</v>
      </c>
      <c r="Q789" s="10" t="str">
        <f>IFERROR(_xlfn.XLOOKUP('Final Table'!$P789,'Raw-restaurant_cuisines'!A:A,'Raw-restaurant_cuisines'!B:B),"not specified")</f>
        <v>not specified</v>
      </c>
      <c r="R789" s="10" t="str">
        <f>_xlfn.XLOOKUP($P789,'Raw-Restauarants'!$A:$A,'Raw-Restauarants'!B:B)</f>
        <v>Restaurante El Chivero S.A. De C.V.</v>
      </c>
      <c r="S789" s="10" t="str">
        <f>_xlfn.XLOOKUP($P789,'Raw-Restauarants'!$A:$A,'Raw-Restauarants'!$C:$C)</f>
        <v>San Luis Potosi</v>
      </c>
      <c r="T789" s="10" t="str">
        <f>IFERROR(_xlfn.XLOOKUP(P789,'Table for cuisine count'!K:K,'Table for cuisine count'!L:L),"not specified")</f>
        <v>not specified</v>
      </c>
      <c r="U789" s="10" t="str" cm="1">
        <f t="array" ref="U789:Z789">_xlfn.XLOOKUP($P789,'Raw-Restauarants'!$A:$A,'Raw-Restauarants'!$I:$N)</f>
        <v>None</v>
      </c>
      <c r="V789" s="10" t="str">
        <v>No</v>
      </c>
      <c r="W789" s="10" t="str">
        <v>High</v>
      </c>
      <c r="X789" s="10" t="str">
        <v>No</v>
      </c>
      <c r="Y789" s="10" t="str">
        <v>Closed</v>
      </c>
      <c r="Z789" s="10" t="str">
        <v>Yes</v>
      </c>
      <c r="AA789" s="10">
        <v>1</v>
      </c>
      <c r="AB789" s="10">
        <v>1</v>
      </c>
      <c r="AC789" s="10">
        <v>1</v>
      </c>
      <c r="AD789" s="10" t="str" cm="1">
        <f t="array" ref="AD789">_xlfn.IFNA(_xlfn.IFS(AND(AA789=2,AB789=2,AC789=2),W789),"not_highest_rated")</f>
        <v>not_highest_rated</v>
      </c>
      <c r="AE789" s="64" t="str">
        <f t="shared" si="15"/>
        <v>others</v>
      </c>
    </row>
    <row r="790" spans="1:31" x14ac:dyDescent="0.25">
      <c r="A790" s="63" t="s">
        <v>161</v>
      </c>
      <c r="B790" s="10">
        <f>VLOOKUP(A790,'Table for cuisine count'!$E$2:$F$139,2)</f>
        <v>1</v>
      </c>
      <c r="C790" s="10" t="str" cm="1">
        <f t="array" ref="C790:O790">_xlfn.XLOOKUP($A790,'Raw-consumers'!$A:$A,'Raw-consumers'!B:N)</f>
        <v>San Luis Potosi</v>
      </c>
      <c r="D790" s="10" t="str">
        <v>San Luis Potosi</v>
      </c>
      <c r="E790" s="10" t="str">
        <v>Mexico</v>
      </c>
      <c r="F790" s="10">
        <v>22.169601</v>
      </c>
      <c r="G790" s="10">
        <v>-100.991821</v>
      </c>
      <c r="H790" s="10">
        <v>0</v>
      </c>
      <c r="I790" s="10" t="str">
        <v>Abstemious</v>
      </c>
      <c r="J790" s="10">
        <v>0</v>
      </c>
      <c r="K790" s="10">
        <v>0</v>
      </c>
      <c r="L790" s="10">
        <v>0</v>
      </c>
      <c r="M790" s="10">
        <v>82</v>
      </c>
      <c r="N790" s="10">
        <v>0</v>
      </c>
      <c r="O790" s="10">
        <v>0</v>
      </c>
      <c r="P790" s="10">
        <v>135053</v>
      </c>
      <c r="Q790" s="10" t="str">
        <f>IFERROR(_xlfn.XLOOKUP('Final Table'!$P790,'Raw-restaurant_cuisines'!A:A,'Raw-restaurant_cuisines'!B:B),"not specified")</f>
        <v>Cafeteria</v>
      </c>
      <c r="R790" s="10" t="str">
        <f>_xlfn.XLOOKUP($P790,'Raw-Restauarants'!$A:$A,'Raw-Restauarants'!B:B)</f>
        <v>La Fontana Pizza Restaurante And Cafe</v>
      </c>
      <c r="S790" s="10" t="str">
        <f>_xlfn.XLOOKUP($P790,'Raw-Restauarants'!$A:$A,'Raw-Restauarants'!$C:$C)</f>
        <v>San Luis Potosi</v>
      </c>
      <c r="T790" s="10">
        <f>IFERROR(_xlfn.XLOOKUP(P790,'Table for cuisine count'!K:K,'Table for cuisine count'!L:L),"not specified")</f>
        <v>3</v>
      </c>
      <c r="U790" s="10" t="str" cm="1">
        <f t="array" ref="U790:Z790">_xlfn.XLOOKUP($P790,'Raw-Restauarants'!$A:$A,'Raw-Restauarants'!$I:$N)</f>
        <v>None</v>
      </c>
      <c r="V790" s="10" t="str">
        <v>Smoking Section</v>
      </c>
      <c r="W790" s="10" t="str">
        <v>High</v>
      </c>
      <c r="X790" s="10" t="str">
        <v>No</v>
      </c>
      <c r="Y790" s="10" t="str">
        <v>Closed</v>
      </c>
      <c r="Z790" s="10" t="str">
        <v>Yes</v>
      </c>
      <c r="AA790" s="10">
        <v>2</v>
      </c>
      <c r="AB790" s="10">
        <v>2</v>
      </c>
      <c r="AC790" s="10">
        <v>2</v>
      </c>
      <c r="AD790" s="10" t="str" cm="1">
        <f t="array" ref="AD790">_xlfn.IFNA(_xlfn.IFS(AND(AA790=2,AB790=2,AC790=2),W790),"not_highest_rated")</f>
        <v>High</v>
      </c>
      <c r="AE790" s="64" t="str">
        <f t="shared" si="15"/>
        <v>others</v>
      </c>
    </row>
    <row r="791" spans="1:31" x14ac:dyDescent="0.25">
      <c r="A791" s="63" t="s">
        <v>177</v>
      </c>
      <c r="B791" s="10">
        <f>VLOOKUP(A791,'Table for cuisine count'!$E$2:$F$139,2)</f>
        <v>1</v>
      </c>
      <c r="C791" s="10" t="str" cm="1">
        <f t="array" ref="C791:O791">_xlfn.XLOOKUP($A791,'Raw-consumers'!$A:$A,'Raw-consumers'!B:N)</f>
        <v>San Luis Potosi</v>
      </c>
      <c r="D791" s="10" t="str">
        <v>San Luis Potosi</v>
      </c>
      <c r="E791" s="10" t="str">
        <v>Mexico</v>
      </c>
      <c r="F791" s="10">
        <v>22.152884</v>
      </c>
      <c r="G791" s="10">
        <v>-100.939663</v>
      </c>
      <c r="H791" s="10" t="str">
        <v>No</v>
      </c>
      <c r="I791" s="10" t="str">
        <v>Social Drinker</v>
      </c>
      <c r="J791" s="10" t="str">
        <v>Public</v>
      </c>
      <c r="K791" s="10" t="str">
        <v>Single</v>
      </c>
      <c r="L791" s="10" t="str">
        <v>Independent</v>
      </c>
      <c r="M791" s="10">
        <v>21</v>
      </c>
      <c r="N791" s="10" t="str">
        <v>Student</v>
      </c>
      <c r="O791" s="10" t="str">
        <v>Medium</v>
      </c>
      <c r="P791" s="10">
        <v>132921</v>
      </c>
      <c r="Q791" s="10" t="str">
        <f>IFERROR(_xlfn.XLOOKUP('Final Table'!$P791,'Raw-restaurant_cuisines'!A:A,'Raw-restaurant_cuisines'!B:B),"not specified")</f>
        <v>Bar</v>
      </c>
      <c r="R791" s="10" t="str">
        <f>_xlfn.XLOOKUP($P791,'Raw-Restauarants'!$A:$A,'Raw-Restauarants'!B:B)</f>
        <v>Crudalia</v>
      </c>
      <c r="S791" s="10" t="str">
        <f>_xlfn.XLOOKUP($P791,'Raw-Restauarants'!$A:$A,'Raw-Restauarants'!$C:$C)</f>
        <v>San Luis Potosi</v>
      </c>
      <c r="T791" s="10">
        <f>IFERROR(_xlfn.XLOOKUP(P791,'Table for cuisine count'!K:K,'Table for cuisine count'!L:L),"not specified")</f>
        <v>1</v>
      </c>
      <c r="U791" s="10" t="str" cm="1">
        <f t="array" ref="U791:Z791">_xlfn.XLOOKUP($P791,'Raw-Restauarants'!$A:$A,'Raw-Restauarants'!$I:$N)</f>
        <v>Wine &amp; Beer</v>
      </c>
      <c r="V791" s="10" t="str">
        <v>Smoking Section</v>
      </c>
      <c r="W791" s="10" t="str">
        <v>Low</v>
      </c>
      <c r="X791" s="10" t="str">
        <v>No</v>
      </c>
      <c r="Y791" s="10" t="str">
        <v>Open</v>
      </c>
      <c r="Z791" s="10" t="str">
        <v>None</v>
      </c>
      <c r="AA791" s="10">
        <v>2</v>
      </c>
      <c r="AB791" s="10">
        <v>2</v>
      </c>
      <c r="AC791" s="10">
        <v>1</v>
      </c>
      <c r="AD791" s="10" t="str" cm="1">
        <f t="array" ref="AD791">_xlfn.IFNA(_xlfn.IFS(AND(AA791=2,AB791=2,AC791=2),W791),"not_highest_rated")</f>
        <v>not_highest_rated</v>
      </c>
      <c r="AE791" s="64">
        <f t="shared" si="15"/>
        <v>2</v>
      </c>
    </row>
    <row r="792" spans="1:31" x14ac:dyDescent="0.25">
      <c r="A792" s="63" t="s">
        <v>177</v>
      </c>
      <c r="B792" s="10">
        <f>VLOOKUP(A792,'Table for cuisine count'!$E$2:$F$139,2)</f>
        <v>1</v>
      </c>
      <c r="C792" s="10" t="str" cm="1">
        <f t="array" ref="C792:O792">_xlfn.XLOOKUP($A792,'Raw-consumers'!$A:$A,'Raw-consumers'!B:N)</f>
        <v>San Luis Potosi</v>
      </c>
      <c r="D792" s="10" t="str">
        <v>San Luis Potosi</v>
      </c>
      <c r="E792" s="10" t="str">
        <v>Mexico</v>
      </c>
      <c r="F792" s="10">
        <v>22.152884</v>
      </c>
      <c r="G792" s="10">
        <v>-100.939663</v>
      </c>
      <c r="H792" s="10" t="str">
        <v>No</v>
      </c>
      <c r="I792" s="10" t="str">
        <v>Social Drinker</v>
      </c>
      <c r="J792" s="10" t="str">
        <v>Public</v>
      </c>
      <c r="K792" s="10" t="str">
        <v>Single</v>
      </c>
      <c r="L792" s="10" t="str">
        <v>Independent</v>
      </c>
      <c r="M792" s="10">
        <v>21</v>
      </c>
      <c r="N792" s="10" t="str">
        <v>Student</v>
      </c>
      <c r="O792" s="10" t="str">
        <v>Medium</v>
      </c>
      <c r="P792" s="10">
        <v>132922</v>
      </c>
      <c r="Q792" s="10" t="str">
        <f>IFERROR(_xlfn.XLOOKUP('Final Table'!$P792,'Raw-restaurant_cuisines'!A:A,'Raw-restaurant_cuisines'!B:B),"not specified")</f>
        <v>Cafeteria</v>
      </c>
      <c r="R792" s="10" t="str">
        <f>_xlfn.XLOOKUP($P792,'Raw-Restauarants'!$A:$A,'Raw-Restauarants'!B:B)</f>
        <v>Cafe Punta Del Cielo</v>
      </c>
      <c r="S792" s="10" t="str">
        <f>_xlfn.XLOOKUP($P792,'Raw-Restauarants'!$A:$A,'Raw-Restauarants'!$C:$C)</f>
        <v>San Luis Potosi</v>
      </c>
      <c r="T792" s="10">
        <f>IFERROR(_xlfn.XLOOKUP(P792,'Table for cuisine count'!K:K,'Table for cuisine count'!L:L),"not specified")</f>
        <v>1</v>
      </c>
      <c r="U792" s="10" t="str" cm="1">
        <f t="array" ref="U792:Z792">_xlfn.XLOOKUP($P792,'Raw-Restauarants'!$A:$A,'Raw-Restauarants'!$I:$N)</f>
        <v>None</v>
      </c>
      <c r="V792" s="10" t="str">
        <v>Yes</v>
      </c>
      <c r="W792" s="10" t="str">
        <v>Medium</v>
      </c>
      <c r="X792" s="10" t="str">
        <v>No</v>
      </c>
      <c r="Y792" s="10" t="str">
        <v>Closed</v>
      </c>
      <c r="Z792" s="10" t="str">
        <v>None</v>
      </c>
      <c r="AA792" s="10">
        <v>2</v>
      </c>
      <c r="AB792" s="10">
        <v>2</v>
      </c>
      <c r="AC792" s="10">
        <v>2</v>
      </c>
      <c r="AD792" s="10" t="str" cm="1">
        <f t="array" ref="AD792">_xlfn.IFNA(_xlfn.IFS(AND(AA792=2,AB792=2,AC792=2),W792),"not_highest_rated")</f>
        <v>Medium</v>
      </c>
      <c r="AE792" s="64">
        <f t="shared" si="15"/>
        <v>2</v>
      </c>
    </row>
    <row r="793" spans="1:31" x14ac:dyDescent="0.25">
      <c r="A793" s="63" t="s">
        <v>177</v>
      </c>
      <c r="B793" s="10">
        <f>VLOOKUP(A793,'Table for cuisine count'!$E$2:$F$139,2)</f>
        <v>1</v>
      </c>
      <c r="C793" s="10" t="str" cm="1">
        <f t="array" ref="C793:O793">_xlfn.XLOOKUP($A793,'Raw-consumers'!$A:$A,'Raw-consumers'!B:N)</f>
        <v>San Luis Potosi</v>
      </c>
      <c r="D793" s="10" t="str">
        <v>San Luis Potosi</v>
      </c>
      <c r="E793" s="10" t="str">
        <v>Mexico</v>
      </c>
      <c r="F793" s="10">
        <v>22.152884</v>
      </c>
      <c r="G793" s="10">
        <v>-100.939663</v>
      </c>
      <c r="H793" s="10" t="str">
        <v>No</v>
      </c>
      <c r="I793" s="10" t="str">
        <v>Social Drinker</v>
      </c>
      <c r="J793" s="10" t="str">
        <v>Public</v>
      </c>
      <c r="K793" s="10" t="str">
        <v>Single</v>
      </c>
      <c r="L793" s="10" t="str">
        <v>Independent</v>
      </c>
      <c r="M793" s="10">
        <v>21</v>
      </c>
      <c r="N793" s="10" t="str">
        <v>Student</v>
      </c>
      <c r="O793" s="10" t="str">
        <v>Medium</v>
      </c>
      <c r="P793" s="10">
        <v>132925</v>
      </c>
      <c r="Q793" s="10" t="str">
        <f>IFERROR(_xlfn.XLOOKUP('Final Table'!$P793,'Raw-restaurant_cuisines'!A:A,'Raw-restaurant_cuisines'!B:B),"not specified")</f>
        <v>Mexican</v>
      </c>
      <c r="R793" s="10" t="str">
        <f>_xlfn.XLOOKUP($P793,'Raw-Restauarants'!$A:$A,'Raw-Restauarants'!B:B)</f>
        <v>El Pueblito</v>
      </c>
      <c r="S793" s="10" t="str">
        <f>_xlfn.XLOOKUP($P793,'Raw-Restauarants'!$A:$A,'Raw-Restauarants'!$C:$C)</f>
        <v>San Luis Potosi</v>
      </c>
      <c r="T793" s="10">
        <f>IFERROR(_xlfn.XLOOKUP(P793,'Table for cuisine count'!K:K,'Table for cuisine count'!L:L),"not specified")</f>
        <v>1</v>
      </c>
      <c r="U793" s="10" t="str" cm="1">
        <f t="array" ref="U793:Z793">_xlfn.XLOOKUP($P793,'Raw-Restauarants'!$A:$A,'Raw-Restauarants'!$I:$N)</f>
        <v>Wine &amp; Beer</v>
      </c>
      <c r="V793" s="10" t="str">
        <v>No</v>
      </c>
      <c r="W793" s="10" t="str">
        <v>Medium</v>
      </c>
      <c r="X793" s="10" t="str">
        <v>No</v>
      </c>
      <c r="Y793" s="10" t="str">
        <v>Closed</v>
      </c>
      <c r="Z793" s="10" t="str">
        <v>None</v>
      </c>
      <c r="AA793" s="10">
        <v>1</v>
      </c>
      <c r="AB793" s="10">
        <v>2</v>
      </c>
      <c r="AC793" s="10">
        <v>1</v>
      </c>
      <c r="AD793" s="10" t="str" cm="1">
        <f t="array" ref="AD793">_xlfn.IFNA(_xlfn.IFS(AND(AA793=2,AB793=2,AC793=2),W793),"not_highest_rated")</f>
        <v>not_highest_rated</v>
      </c>
      <c r="AE793" s="64">
        <f t="shared" si="15"/>
        <v>2</v>
      </c>
    </row>
    <row r="794" spans="1:31" x14ac:dyDescent="0.25">
      <c r="A794" s="63" t="s">
        <v>48</v>
      </c>
      <c r="B794" s="10">
        <f>VLOOKUP(A794,'Table for cuisine count'!$E$2:$F$139,2)</f>
        <v>1</v>
      </c>
      <c r="C794" s="10" t="str" cm="1">
        <f t="array" ref="C794:O794">_xlfn.XLOOKUP($A794,'Raw-consumers'!$A:$A,'Raw-consumers'!B:N)</f>
        <v>San Luis Potosi</v>
      </c>
      <c r="D794" s="10" t="str">
        <v>San Luis Potosi</v>
      </c>
      <c r="E794" s="10" t="str">
        <v>Mexico</v>
      </c>
      <c r="F794" s="10">
        <v>22.174624000000001</v>
      </c>
      <c r="G794" s="10">
        <v>-100.99387299999999</v>
      </c>
      <c r="H794" s="10" t="str">
        <v>No</v>
      </c>
      <c r="I794" s="10" t="str">
        <v>Abstemious</v>
      </c>
      <c r="J794" s="10" t="str">
        <v>Public</v>
      </c>
      <c r="K794" s="10" t="str">
        <v>Single</v>
      </c>
      <c r="L794" s="10" t="str">
        <v>Independent</v>
      </c>
      <c r="M794" s="10">
        <v>30</v>
      </c>
      <c r="N794" s="10" t="str">
        <v>Employed</v>
      </c>
      <c r="O794" s="10" t="str">
        <v>Medium</v>
      </c>
      <c r="P794" s="10">
        <v>132921</v>
      </c>
      <c r="Q794" s="10" t="str">
        <f>IFERROR(_xlfn.XLOOKUP('Final Table'!$P794,'Raw-restaurant_cuisines'!A:A,'Raw-restaurant_cuisines'!B:B),"not specified")</f>
        <v>Bar</v>
      </c>
      <c r="R794" s="10" t="str">
        <f>_xlfn.XLOOKUP($P794,'Raw-Restauarants'!$A:$A,'Raw-Restauarants'!B:B)</f>
        <v>Crudalia</v>
      </c>
      <c r="S794" s="10" t="str">
        <f>_xlfn.XLOOKUP($P794,'Raw-Restauarants'!$A:$A,'Raw-Restauarants'!$C:$C)</f>
        <v>San Luis Potosi</v>
      </c>
      <c r="T794" s="10">
        <f>IFERROR(_xlfn.XLOOKUP(P794,'Table for cuisine count'!K:K,'Table for cuisine count'!L:L),"not specified")</f>
        <v>1</v>
      </c>
      <c r="U794" s="10" t="str" cm="1">
        <f t="array" ref="U794:Z794">_xlfn.XLOOKUP($P794,'Raw-Restauarants'!$A:$A,'Raw-Restauarants'!$I:$N)</f>
        <v>Wine &amp; Beer</v>
      </c>
      <c r="V794" s="10" t="str">
        <v>Smoking Section</v>
      </c>
      <c r="W794" s="10" t="str">
        <v>Low</v>
      </c>
      <c r="X794" s="10" t="str">
        <v>No</v>
      </c>
      <c r="Y794" s="10" t="str">
        <v>Open</v>
      </c>
      <c r="Z794" s="10" t="str">
        <v>None</v>
      </c>
      <c r="AA794" s="10">
        <v>2</v>
      </c>
      <c r="AB794" s="10">
        <v>2</v>
      </c>
      <c r="AC794" s="10">
        <v>1</v>
      </c>
      <c r="AD794" s="10" t="str" cm="1">
        <f t="array" ref="AD794">_xlfn.IFNA(_xlfn.IFS(AND(AA794=2,AB794=2,AC794=2),W794),"not_highest_rated")</f>
        <v>not_highest_rated</v>
      </c>
      <c r="AE794" s="64">
        <f t="shared" si="15"/>
        <v>8</v>
      </c>
    </row>
    <row r="795" spans="1:31" x14ac:dyDescent="0.25">
      <c r="A795" s="63" t="s">
        <v>137</v>
      </c>
      <c r="B795" s="10">
        <f>VLOOKUP(A795,'Table for cuisine count'!$E$2:$F$139,2)</f>
        <v>1</v>
      </c>
      <c r="C795" s="10" t="str" cm="1">
        <f t="array" ref="C795:O795">_xlfn.XLOOKUP($A795,'Raw-consumers'!$A:$A,'Raw-consumers'!B:N)</f>
        <v>San Luis Potosi</v>
      </c>
      <c r="D795" s="10" t="str">
        <v>San Luis Potosi</v>
      </c>
      <c r="E795" s="10" t="str">
        <v>Mexico</v>
      </c>
      <c r="F795" s="10">
        <v>22.182570999999999</v>
      </c>
      <c r="G795" s="10">
        <v>-100.963232</v>
      </c>
      <c r="H795" s="10" t="str">
        <v>No</v>
      </c>
      <c r="I795" s="10" t="str">
        <v>Social Drinker</v>
      </c>
      <c r="J795" s="10" t="str">
        <v>Public</v>
      </c>
      <c r="K795" s="10" t="str">
        <v>Single</v>
      </c>
      <c r="L795" s="10" t="str">
        <v>Independent</v>
      </c>
      <c r="M795" s="10">
        <v>21</v>
      </c>
      <c r="N795" s="10" t="str">
        <v>Student</v>
      </c>
      <c r="O795" s="10" t="str">
        <v>Medium</v>
      </c>
      <c r="P795" s="10">
        <v>135085</v>
      </c>
      <c r="Q795" s="10" t="str">
        <f>IFERROR(_xlfn.XLOOKUP('Final Table'!$P795,'Raw-restaurant_cuisines'!A:A,'Raw-restaurant_cuisines'!B:B),"not specified")</f>
        <v>Fast Food</v>
      </c>
      <c r="R795" s="10" t="str">
        <f>_xlfn.XLOOKUP($P795,'Raw-Restauarants'!$A:$A,'Raw-Restauarants'!B:B)</f>
        <v>Tortas Locas Hipocampo</v>
      </c>
      <c r="S795" s="10" t="str">
        <f>_xlfn.XLOOKUP($P795,'Raw-Restauarants'!$A:$A,'Raw-Restauarants'!$C:$C)</f>
        <v>San Luis Potosi</v>
      </c>
      <c r="T795" s="10">
        <f>IFERROR(_xlfn.XLOOKUP(P795,'Table for cuisine count'!K:K,'Table for cuisine count'!L:L),"not specified")</f>
        <v>1</v>
      </c>
      <c r="U795" s="10" t="str" cm="1">
        <f t="array" ref="U795:Z795">_xlfn.XLOOKUP($P795,'Raw-Restauarants'!$A:$A,'Raw-Restauarants'!$I:$N)</f>
        <v>None</v>
      </c>
      <c r="V795" s="10" t="str">
        <v>No</v>
      </c>
      <c r="W795" s="10" t="str">
        <v>Medium</v>
      </c>
      <c r="X795" s="10" t="str">
        <v>No</v>
      </c>
      <c r="Y795" s="10" t="str">
        <v>Closed</v>
      </c>
      <c r="Z795" s="10" t="str">
        <v>Public</v>
      </c>
      <c r="AA795" s="10">
        <v>1</v>
      </c>
      <c r="AB795" s="10">
        <v>2</v>
      </c>
      <c r="AC795" s="10">
        <v>1</v>
      </c>
      <c r="AD795" s="10" t="str" cm="1">
        <f t="array" ref="AD795">_xlfn.IFNA(_xlfn.IFS(AND(AA795=2,AB795=2,AC795=2),W795),"not_highest_rated")</f>
        <v>not_highest_rated</v>
      </c>
      <c r="AE795" s="64">
        <f t="shared" si="15"/>
        <v>2</v>
      </c>
    </row>
    <row r="796" spans="1:31" x14ac:dyDescent="0.25">
      <c r="A796" s="63" t="s">
        <v>137</v>
      </c>
      <c r="B796" s="10">
        <f>VLOOKUP(A796,'Table for cuisine count'!$E$2:$F$139,2)</f>
        <v>1</v>
      </c>
      <c r="C796" s="10" t="str" cm="1">
        <f t="array" ref="C796:O796">_xlfn.XLOOKUP($A796,'Raw-consumers'!$A:$A,'Raw-consumers'!B:N)</f>
        <v>San Luis Potosi</v>
      </c>
      <c r="D796" s="10" t="str">
        <v>San Luis Potosi</v>
      </c>
      <c r="E796" s="10" t="str">
        <v>Mexico</v>
      </c>
      <c r="F796" s="10">
        <v>22.182570999999999</v>
      </c>
      <c r="G796" s="10">
        <v>-100.963232</v>
      </c>
      <c r="H796" s="10" t="str">
        <v>No</v>
      </c>
      <c r="I796" s="10" t="str">
        <v>Social Drinker</v>
      </c>
      <c r="J796" s="10" t="str">
        <v>Public</v>
      </c>
      <c r="K796" s="10" t="str">
        <v>Single</v>
      </c>
      <c r="L796" s="10" t="str">
        <v>Independent</v>
      </c>
      <c r="M796" s="10">
        <v>21</v>
      </c>
      <c r="N796" s="10" t="str">
        <v>Student</v>
      </c>
      <c r="O796" s="10" t="str">
        <v>Medium</v>
      </c>
      <c r="P796" s="10">
        <v>132825</v>
      </c>
      <c r="Q796" s="10" t="str">
        <f>IFERROR(_xlfn.XLOOKUP('Final Table'!$P796,'Raw-restaurant_cuisines'!A:A,'Raw-restaurant_cuisines'!B:B),"not specified")</f>
        <v>Mexican</v>
      </c>
      <c r="R796" s="10" t="str">
        <f>_xlfn.XLOOKUP($P796,'Raw-Restauarants'!$A:$A,'Raw-Restauarants'!B:B)</f>
        <v>Puesto De Tacos</v>
      </c>
      <c r="S796" s="10" t="str">
        <f>_xlfn.XLOOKUP($P796,'Raw-Restauarants'!$A:$A,'Raw-Restauarants'!$C:$C)</f>
        <v>San Luis Potosi</v>
      </c>
      <c r="T796" s="10">
        <f>IFERROR(_xlfn.XLOOKUP(P796,'Table for cuisine count'!K:K,'Table for cuisine count'!L:L),"not specified")</f>
        <v>1</v>
      </c>
      <c r="U796" s="10" t="str" cm="1">
        <f t="array" ref="U796:Z796">_xlfn.XLOOKUP($P796,'Raw-Restauarants'!$A:$A,'Raw-Restauarants'!$I:$N)</f>
        <v>None</v>
      </c>
      <c r="V796" s="10" t="str">
        <v>No</v>
      </c>
      <c r="W796" s="10" t="str">
        <v>Low</v>
      </c>
      <c r="X796" s="10" t="str">
        <v>No</v>
      </c>
      <c r="Y796" s="10" t="str">
        <v>Open</v>
      </c>
      <c r="Z796" s="10" t="str">
        <v>None</v>
      </c>
      <c r="AA796" s="10">
        <v>1</v>
      </c>
      <c r="AB796" s="10">
        <v>1</v>
      </c>
      <c r="AC796" s="10">
        <v>1</v>
      </c>
      <c r="AD796" s="10" t="str" cm="1">
        <f t="array" ref="AD796">_xlfn.IFNA(_xlfn.IFS(AND(AA796=2,AB796=2,AC796=2),W796),"not_highest_rated")</f>
        <v>not_highest_rated</v>
      </c>
      <c r="AE796" s="64">
        <f t="shared" si="15"/>
        <v>2</v>
      </c>
    </row>
    <row r="797" spans="1:31" x14ac:dyDescent="0.25">
      <c r="A797" s="63" t="s">
        <v>137</v>
      </c>
      <c r="B797" s="10">
        <f>VLOOKUP(A797,'Table for cuisine count'!$E$2:$F$139,2)</f>
        <v>1</v>
      </c>
      <c r="C797" s="10" t="str" cm="1">
        <f t="array" ref="C797:O797">_xlfn.XLOOKUP($A797,'Raw-consumers'!$A:$A,'Raw-consumers'!B:N)</f>
        <v>San Luis Potosi</v>
      </c>
      <c r="D797" s="10" t="str">
        <v>San Luis Potosi</v>
      </c>
      <c r="E797" s="10" t="str">
        <v>Mexico</v>
      </c>
      <c r="F797" s="10">
        <v>22.182570999999999</v>
      </c>
      <c r="G797" s="10">
        <v>-100.963232</v>
      </c>
      <c r="H797" s="10" t="str">
        <v>No</v>
      </c>
      <c r="I797" s="10" t="str">
        <v>Social Drinker</v>
      </c>
      <c r="J797" s="10" t="str">
        <v>Public</v>
      </c>
      <c r="K797" s="10" t="str">
        <v>Single</v>
      </c>
      <c r="L797" s="10" t="str">
        <v>Independent</v>
      </c>
      <c r="M797" s="10">
        <v>21</v>
      </c>
      <c r="N797" s="10" t="str">
        <v>Student</v>
      </c>
      <c r="O797" s="10" t="str">
        <v>Medium</v>
      </c>
      <c r="P797" s="10">
        <v>135079</v>
      </c>
      <c r="Q797" s="10" t="str">
        <f>IFERROR(_xlfn.XLOOKUP('Final Table'!$P797,'Raw-restaurant_cuisines'!A:A,'Raw-restaurant_cuisines'!B:B),"not specified")</f>
        <v>Chinese</v>
      </c>
      <c r="R797" s="10" t="str">
        <f>_xlfn.XLOOKUP($P797,'Raw-Restauarants'!$A:$A,'Raw-Restauarants'!B:B)</f>
        <v>Koye Sushi</v>
      </c>
      <c r="S797" s="10" t="str">
        <f>_xlfn.XLOOKUP($P797,'Raw-Restauarants'!$A:$A,'Raw-Restauarants'!$C:$C)</f>
        <v>San Luis Potosi</v>
      </c>
      <c r="T797" s="10">
        <f>IFERROR(_xlfn.XLOOKUP(P797,'Table for cuisine count'!K:K,'Table for cuisine count'!L:L),"not specified")</f>
        <v>1</v>
      </c>
      <c r="U797" s="10" t="str" cm="1">
        <f t="array" ref="U797:Z797">_xlfn.XLOOKUP($P797,'Raw-Restauarants'!$A:$A,'Raw-Restauarants'!$I:$N)</f>
        <v>None</v>
      </c>
      <c r="V797" s="10" t="str">
        <v>No</v>
      </c>
      <c r="W797" s="10" t="str">
        <v>High</v>
      </c>
      <c r="X797" s="10" t="str">
        <v>No</v>
      </c>
      <c r="Y797" s="10" t="str">
        <v>Closed</v>
      </c>
      <c r="Z797" s="10" t="str">
        <v>None</v>
      </c>
      <c r="AA797" s="10">
        <v>2</v>
      </c>
      <c r="AB797" s="10">
        <v>1</v>
      </c>
      <c r="AC797" s="10">
        <v>1</v>
      </c>
      <c r="AD797" s="10" t="str" cm="1">
        <f t="array" ref="AD797">_xlfn.IFNA(_xlfn.IFS(AND(AA797=2,AB797=2,AC797=2),W797),"not_highest_rated")</f>
        <v>not_highest_rated</v>
      </c>
      <c r="AE797" s="64">
        <f t="shared" si="15"/>
        <v>2</v>
      </c>
    </row>
    <row r="798" spans="1:31" x14ac:dyDescent="0.25">
      <c r="A798" s="63" t="s">
        <v>137</v>
      </c>
      <c r="B798" s="10">
        <f>VLOOKUP(A798,'Table for cuisine count'!$E$2:$F$139,2)</f>
        <v>1</v>
      </c>
      <c r="C798" s="10" t="str" cm="1">
        <f t="array" ref="C798:O798">_xlfn.XLOOKUP($A798,'Raw-consumers'!$A:$A,'Raw-consumers'!B:N)</f>
        <v>San Luis Potosi</v>
      </c>
      <c r="D798" s="10" t="str">
        <v>San Luis Potosi</v>
      </c>
      <c r="E798" s="10" t="str">
        <v>Mexico</v>
      </c>
      <c r="F798" s="10">
        <v>22.182570999999999</v>
      </c>
      <c r="G798" s="10">
        <v>-100.963232</v>
      </c>
      <c r="H798" s="10" t="str">
        <v>No</v>
      </c>
      <c r="I798" s="10" t="str">
        <v>Social Drinker</v>
      </c>
      <c r="J798" s="10" t="str">
        <v>Public</v>
      </c>
      <c r="K798" s="10" t="str">
        <v>Single</v>
      </c>
      <c r="L798" s="10" t="str">
        <v>Independent</v>
      </c>
      <c r="M798" s="10">
        <v>21</v>
      </c>
      <c r="N798" s="10" t="str">
        <v>Student</v>
      </c>
      <c r="O798" s="10" t="str">
        <v>Medium</v>
      </c>
      <c r="P798" s="10">
        <v>135032</v>
      </c>
      <c r="Q798" s="10" t="str">
        <f>IFERROR(_xlfn.XLOOKUP('Final Table'!$P798,'Raw-restaurant_cuisines'!A:A,'Raw-restaurant_cuisines'!B:B),"not specified")</f>
        <v>Cafeteria</v>
      </c>
      <c r="R798" s="10" t="str">
        <f>_xlfn.XLOOKUP($P798,'Raw-Restauarants'!$A:$A,'Raw-Restauarants'!B:B)</f>
        <v>Cafeteria Y Restaurant El Pacifico</v>
      </c>
      <c r="S798" s="10" t="str">
        <f>_xlfn.XLOOKUP($P798,'Raw-Restauarants'!$A:$A,'Raw-Restauarants'!$C:$C)</f>
        <v>San Luis Potosi</v>
      </c>
      <c r="T798" s="10">
        <f>IFERROR(_xlfn.XLOOKUP(P798,'Table for cuisine count'!K:K,'Table for cuisine count'!L:L),"not specified")</f>
        <v>2</v>
      </c>
      <c r="U798" s="10" t="str" cm="1">
        <f t="array" ref="U798:Z798">_xlfn.XLOOKUP($P798,'Raw-Restauarants'!$A:$A,'Raw-Restauarants'!$I:$N)</f>
        <v>Wine &amp; Beer</v>
      </c>
      <c r="V798" s="10" t="str">
        <v>Smoking Section</v>
      </c>
      <c r="W798" s="10" t="str">
        <v>Medium</v>
      </c>
      <c r="X798" s="10" t="str">
        <v>No</v>
      </c>
      <c r="Y798" s="10" t="str">
        <v>Closed</v>
      </c>
      <c r="Z798" s="10" t="str">
        <v>Public</v>
      </c>
      <c r="AA798" s="10">
        <v>2</v>
      </c>
      <c r="AB798" s="10">
        <v>1</v>
      </c>
      <c r="AC798" s="10">
        <v>1</v>
      </c>
      <c r="AD798" s="10" t="str" cm="1">
        <f t="array" ref="AD798">_xlfn.IFNA(_xlfn.IFS(AND(AA798=2,AB798=2,AC798=2),W798),"not_highest_rated")</f>
        <v>not_highest_rated</v>
      </c>
      <c r="AE798" s="64">
        <f t="shared" si="15"/>
        <v>2</v>
      </c>
    </row>
    <row r="799" spans="1:31" x14ac:dyDescent="0.25">
      <c r="A799" s="63" t="s">
        <v>137</v>
      </c>
      <c r="B799" s="10">
        <f>VLOOKUP(A799,'Table for cuisine count'!$E$2:$F$139,2)</f>
        <v>1</v>
      </c>
      <c r="C799" s="10" t="str" cm="1">
        <f t="array" ref="C799:O799">_xlfn.XLOOKUP($A799,'Raw-consumers'!$A:$A,'Raw-consumers'!B:N)</f>
        <v>San Luis Potosi</v>
      </c>
      <c r="D799" s="10" t="str">
        <v>San Luis Potosi</v>
      </c>
      <c r="E799" s="10" t="str">
        <v>Mexico</v>
      </c>
      <c r="F799" s="10">
        <v>22.182570999999999</v>
      </c>
      <c r="G799" s="10">
        <v>-100.963232</v>
      </c>
      <c r="H799" s="10" t="str">
        <v>No</v>
      </c>
      <c r="I799" s="10" t="str">
        <v>Social Drinker</v>
      </c>
      <c r="J799" s="10" t="str">
        <v>Public</v>
      </c>
      <c r="K799" s="10" t="str">
        <v>Single</v>
      </c>
      <c r="L799" s="10" t="str">
        <v>Independent</v>
      </c>
      <c r="M799" s="10">
        <v>21</v>
      </c>
      <c r="N799" s="10" t="str">
        <v>Student</v>
      </c>
      <c r="O799" s="10" t="str">
        <v>Medium</v>
      </c>
      <c r="P799" s="10">
        <v>135038</v>
      </c>
      <c r="Q799" s="10" t="str">
        <f>IFERROR(_xlfn.XLOOKUP('Final Table'!$P799,'Raw-restaurant_cuisines'!A:A,'Raw-restaurant_cuisines'!B:B),"not specified")</f>
        <v>not specified</v>
      </c>
      <c r="R799" s="10" t="str">
        <f>_xlfn.XLOOKUP($P799,'Raw-Restauarants'!$A:$A,'Raw-Restauarants'!B:B)</f>
        <v>Restaurant La Chalita</v>
      </c>
      <c r="S799" s="10" t="str">
        <f>_xlfn.XLOOKUP($P799,'Raw-Restauarants'!$A:$A,'Raw-Restauarants'!$C:$C)</f>
        <v>San Luis Potosi</v>
      </c>
      <c r="T799" s="10" t="str">
        <f>IFERROR(_xlfn.XLOOKUP(P799,'Table for cuisine count'!K:K,'Table for cuisine count'!L:L),"not specified")</f>
        <v>not specified</v>
      </c>
      <c r="U799" s="10" t="str" cm="1">
        <f t="array" ref="U799:Z799">_xlfn.XLOOKUP($P799,'Raw-Restauarants'!$A:$A,'Raw-Restauarants'!$I:$N)</f>
        <v>None</v>
      </c>
      <c r="V799" s="10" t="str">
        <v>Smoking Section</v>
      </c>
      <c r="W799" s="10" t="str">
        <v>Medium</v>
      </c>
      <c r="X799" s="10" t="str">
        <v>No</v>
      </c>
      <c r="Y799" s="10" t="str">
        <v>Closed</v>
      </c>
      <c r="Z799" s="10" t="str">
        <v>None</v>
      </c>
      <c r="AA799" s="10">
        <v>1</v>
      </c>
      <c r="AB799" s="10">
        <v>1</v>
      </c>
      <c r="AC799" s="10">
        <v>1</v>
      </c>
      <c r="AD799" s="10" t="str" cm="1">
        <f t="array" ref="AD799">_xlfn.IFNA(_xlfn.IFS(AND(AA799=2,AB799=2,AC799=2),W799),"not_highest_rated")</f>
        <v>not_highest_rated</v>
      </c>
      <c r="AE799" s="64">
        <f t="shared" si="15"/>
        <v>2</v>
      </c>
    </row>
    <row r="800" spans="1:31" x14ac:dyDescent="0.25">
      <c r="A800" s="63" t="s">
        <v>137</v>
      </c>
      <c r="B800" s="10">
        <f>VLOOKUP(A800,'Table for cuisine count'!$E$2:$F$139,2)</f>
        <v>1</v>
      </c>
      <c r="C800" s="10" t="str" cm="1">
        <f t="array" ref="C800:O800">_xlfn.XLOOKUP($A800,'Raw-consumers'!$A:$A,'Raw-consumers'!B:N)</f>
        <v>San Luis Potosi</v>
      </c>
      <c r="D800" s="10" t="str">
        <v>San Luis Potosi</v>
      </c>
      <c r="E800" s="10" t="str">
        <v>Mexico</v>
      </c>
      <c r="F800" s="10">
        <v>22.182570999999999</v>
      </c>
      <c r="G800" s="10">
        <v>-100.963232</v>
      </c>
      <c r="H800" s="10" t="str">
        <v>No</v>
      </c>
      <c r="I800" s="10" t="str">
        <v>Social Drinker</v>
      </c>
      <c r="J800" s="10" t="str">
        <v>Public</v>
      </c>
      <c r="K800" s="10" t="str">
        <v>Single</v>
      </c>
      <c r="L800" s="10" t="str">
        <v>Independent</v>
      </c>
      <c r="M800" s="10">
        <v>21</v>
      </c>
      <c r="N800" s="10" t="str">
        <v>Student</v>
      </c>
      <c r="O800" s="10" t="str">
        <v>Medium</v>
      </c>
      <c r="P800" s="10">
        <v>132861</v>
      </c>
      <c r="Q800" s="10" t="str">
        <f>IFERROR(_xlfn.XLOOKUP('Final Table'!$P800,'Raw-restaurant_cuisines'!A:A,'Raw-restaurant_cuisines'!B:B),"not specified")</f>
        <v>Burgers</v>
      </c>
      <c r="R800" s="10" t="str">
        <f>_xlfn.XLOOKUP($P800,'Raw-Restauarants'!$A:$A,'Raw-Restauarants'!B:B)</f>
        <v>Carl's Jr</v>
      </c>
      <c r="S800" s="10" t="str">
        <f>_xlfn.XLOOKUP($P800,'Raw-Restauarants'!$A:$A,'Raw-Restauarants'!$C:$C)</f>
        <v>San Luis Potosi</v>
      </c>
      <c r="T800" s="10">
        <f>IFERROR(_xlfn.XLOOKUP(P800,'Table for cuisine count'!K:K,'Table for cuisine count'!L:L),"not specified")</f>
        <v>1</v>
      </c>
      <c r="U800" s="10" t="str" cm="1">
        <f t="array" ref="U800:Z800">_xlfn.XLOOKUP($P800,'Raw-Restauarants'!$A:$A,'Raw-Restauarants'!$I:$N)</f>
        <v>None</v>
      </c>
      <c r="V800" s="10" t="str">
        <v>No</v>
      </c>
      <c r="W800" s="10" t="str">
        <v>Medium</v>
      </c>
      <c r="X800" s="10" t="str">
        <v>Yes</v>
      </c>
      <c r="Y800" s="10" t="str">
        <v>Closed</v>
      </c>
      <c r="Z800" s="10" t="str">
        <v>Yes</v>
      </c>
      <c r="AA800" s="10">
        <v>2</v>
      </c>
      <c r="AB800" s="10">
        <v>2</v>
      </c>
      <c r="AC800" s="10">
        <v>1</v>
      </c>
      <c r="AD800" s="10" t="str" cm="1">
        <f t="array" ref="AD800">_xlfn.IFNA(_xlfn.IFS(AND(AA800=2,AB800=2,AC800=2),W800),"not_highest_rated")</f>
        <v>not_highest_rated</v>
      </c>
      <c r="AE800" s="64">
        <f t="shared" si="15"/>
        <v>2</v>
      </c>
    </row>
    <row r="801" spans="1:31" x14ac:dyDescent="0.25">
      <c r="A801" s="63" t="s">
        <v>137</v>
      </c>
      <c r="B801" s="10">
        <f>VLOOKUP(A801,'Table for cuisine count'!$E$2:$F$139,2)</f>
        <v>1</v>
      </c>
      <c r="C801" s="10" t="str" cm="1">
        <f t="array" ref="C801:O801">_xlfn.XLOOKUP($A801,'Raw-consumers'!$A:$A,'Raw-consumers'!B:N)</f>
        <v>San Luis Potosi</v>
      </c>
      <c r="D801" s="10" t="str">
        <v>San Luis Potosi</v>
      </c>
      <c r="E801" s="10" t="str">
        <v>Mexico</v>
      </c>
      <c r="F801" s="10">
        <v>22.182570999999999</v>
      </c>
      <c r="G801" s="10">
        <v>-100.963232</v>
      </c>
      <c r="H801" s="10" t="str">
        <v>No</v>
      </c>
      <c r="I801" s="10" t="str">
        <v>Social Drinker</v>
      </c>
      <c r="J801" s="10" t="str">
        <v>Public</v>
      </c>
      <c r="K801" s="10" t="str">
        <v>Single</v>
      </c>
      <c r="L801" s="10" t="str">
        <v>Independent</v>
      </c>
      <c r="M801" s="10">
        <v>21</v>
      </c>
      <c r="N801" s="10" t="str">
        <v>Student</v>
      </c>
      <c r="O801" s="10" t="str">
        <v>Medium</v>
      </c>
      <c r="P801" s="10">
        <v>135046</v>
      </c>
      <c r="Q801" s="10" t="str">
        <f>IFERROR(_xlfn.XLOOKUP('Final Table'!$P801,'Raw-restaurant_cuisines'!A:A,'Raw-restaurant_cuisines'!B:B),"not specified")</f>
        <v>Fast Food</v>
      </c>
      <c r="R801" s="10" t="str">
        <f>_xlfn.XLOOKUP($P801,'Raw-Restauarants'!$A:$A,'Raw-Restauarants'!B:B)</f>
        <v>Restaurante El Reyecito</v>
      </c>
      <c r="S801" s="10" t="str">
        <f>_xlfn.XLOOKUP($P801,'Raw-Restauarants'!$A:$A,'Raw-Restauarants'!$C:$C)</f>
        <v>San Luis Potosi</v>
      </c>
      <c r="T801" s="10">
        <f>IFERROR(_xlfn.XLOOKUP(P801,'Table for cuisine count'!K:K,'Table for cuisine count'!L:L),"not specified")</f>
        <v>1</v>
      </c>
      <c r="U801" s="10" t="str" cm="1">
        <f t="array" ref="U801:Z801">_xlfn.XLOOKUP($P801,'Raw-Restauarants'!$A:$A,'Raw-Restauarants'!$I:$N)</f>
        <v>None</v>
      </c>
      <c r="V801" s="10" t="str">
        <v>No</v>
      </c>
      <c r="W801" s="10" t="str">
        <v>Medium</v>
      </c>
      <c r="X801" s="10" t="str">
        <v>No</v>
      </c>
      <c r="Y801" s="10" t="str">
        <v>Closed</v>
      </c>
      <c r="Z801" s="10" t="str">
        <v>Yes</v>
      </c>
      <c r="AA801" s="10">
        <v>1</v>
      </c>
      <c r="AB801" s="10">
        <v>2</v>
      </c>
      <c r="AC801" s="10">
        <v>1</v>
      </c>
      <c r="AD801" s="10" t="str" cm="1">
        <f t="array" ref="AD801">_xlfn.IFNA(_xlfn.IFS(AND(AA801=2,AB801=2,AC801=2),W801),"not_highest_rated")</f>
        <v>not_highest_rated</v>
      </c>
      <c r="AE801" s="64">
        <f t="shared" si="15"/>
        <v>2</v>
      </c>
    </row>
    <row r="802" spans="1:31" x14ac:dyDescent="0.25">
      <c r="A802" s="63" t="s">
        <v>137</v>
      </c>
      <c r="B802" s="10">
        <f>VLOOKUP(A802,'Table for cuisine count'!$E$2:$F$139,2)</f>
        <v>1</v>
      </c>
      <c r="C802" s="10" t="str" cm="1">
        <f t="array" ref="C802:O802">_xlfn.XLOOKUP($A802,'Raw-consumers'!$A:$A,'Raw-consumers'!B:N)</f>
        <v>San Luis Potosi</v>
      </c>
      <c r="D802" s="10" t="str">
        <v>San Luis Potosi</v>
      </c>
      <c r="E802" s="10" t="str">
        <v>Mexico</v>
      </c>
      <c r="F802" s="10">
        <v>22.182570999999999</v>
      </c>
      <c r="G802" s="10">
        <v>-100.963232</v>
      </c>
      <c r="H802" s="10" t="str">
        <v>No</v>
      </c>
      <c r="I802" s="10" t="str">
        <v>Social Drinker</v>
      </c>
      <c r="J802" s="10" t="str">
        <v>Public</v>
      </c>
      <c r="K802" s="10" t="str">
        <v>Single</v>
      </c>
      <c r="L802" s="10" t="str">
        <v>Independent</v>
      </c>
      <c r="M802" s="10">
        <v>21</v>
      </c>
      <c r="N802" s="10" t="str">
        <v>Student</v>
      </c>
      <c r="O802" s="10" t="str">
        <v>Medium</v>
      </c>
      <c r="P802" s="10">
        <v>132862</v>
      </c>
      <c r="Q802" s="10" t="str">
        <f>IFERROR(_xlfn.XLOOKUP('Final Table'!$P802,'Raw-restaurant_cuisines'!A:A,'Raw-restaurant_cuisines'!B:B),"not specified")</f>
        <v>International</v>
      </c>
      <c r="R802" s="10" t="str">
        <f>_xlfn.XLOOKUP($P802,'Raw-Restauarants'!$A:$A,'Raw-Restauarants'!B:B)</f>
        <v>La Posada Del Virrey</v>
      </c>
      <c r="S802" s="10" t="str">
        <f>_xlfn.XLOOKUP($P802,'Raw-Restauarants'!$A:$A,'Raw-Restauarants'!$C:$C)</f>
        <v>San Luis Potosi</v>
      </c>
      <c r="T802" s="10">
        <f>IFERROR(_xlfn.XLOOKUP(P802,'Table for cuisine count'!K:K,'Table for cuisine count'!L:L),"not specified")</f>
        <v>1</v>
      </c>
      <c r="U802" s="10" t="str" cm="1">
        <f t="array" ref="U802:Z802">_xlfn.XLOOKUP($P802,'Raw-Restauarants'!$A:$A,'Raw-Restauarants'!$I:$N)</f>
        <v>Wine &amp; Beer</v>
      </c>
      <c r="V802" s="10" t="str">
        <v>No</v>
      </c>
      <c r="W802" s="10" t="str">
        <v>High</v>
      </c>
      <c r="X802" s="10" t="str">
        <v>No</v>
      </c>
      <c r="Y802" s="10" t="str">
        <v>Closed</v>
      </c>
      <c r="Z802" s="10" t="str">
        <v>Valet</v>
      </c>
      <c r="AA802" s="10">
        <v>1</v>
      </c>
      <c r="AB802" s="10">
        <v>2</v>
      </c>
      <c r="AC802" s="10">
        <v>2</v>
      </c>
      <c r="AD802" s="10" t="str" cm="1">
        <f t="array" ref="AD802">_xlfn.IFNA(_xlfn.IFS(AND(AA802=2,AB802=2,AC802=2),W802),"not_highest_rated")</f>
        <v>not_highest_rated</v>
      </c>
      <c r="AE802" s="64">
        <f t="shared" si="15"/>
        <v>2</v>
      </c>
    </row>
    <row r="803" spans="1:31" x14ac:dyDescent="0.25">
      <c r="A803" s="63" t="s">
        <v>137</v>
      </c>
      <c r="B803" s="10">
        <f>VLOOKUP(A803,'Table for cuisine count'!$E$2:$F$139,2)</f>
        <v>1</v>
      </c>
      <c r="C803" s="10" t="str" cm="1">
        <f t="array" ref="C803:O803">_xlfn.XLOOKUP($A803,'Raw-consumers'!$A:$A,'Raw-consumers'!B:N)</f>
        <v>San Luis Potosi</v>
      </c>
      <c r="D803" s="10" t="str">
        <v>San Luis Potosi</v>
      </c>
      <c r="E803" s="10" t="str">
        <v>Mexico</v>
      </c>
      <c r="F803" s="10">
        <v>22.182570999999999</v>
      </c>
      <c r="G803" s="10">
        <v>-100.963232</v>
      </c>
      <c r="H803" s="10" t="str">
        <v>No</v>
      </c>
      <c r="I803" s="10" t="str">
        <v>Social Drinker</v>
      </c>
      <c r="J803" s="10" t="str">
        <v>Public</v>
      </c>
      <c r="K803" s="10" t="str">
        <v>Single</v>
      </c>
      <c r="L803" s="10" t="str">
        <v>Independent</v>
      </c>
      <c r="M803" s="10">
        <v>21</v>
      </c>
      <c r="N803" s="10" t="str">
        <v>Student</v>
      </c>
      <c r="O803" s="10" t="str">
        <v>Medium</v>
      </c>
      <c r="P803" s="10">
        <v>132921</v>
      </c>
      <c r="Q803" s="10" t="str">
        <f>IFERROR(_xlfn.XLOOKUP('Final Table'!$P803,'Raw-restaurant_cuisines'!A:A,'Raw-restaurant_cuisines'!B:B),"not specified")</f>
        <v>Bar</v>
      </c>
      <c r="R803" s="10" t="str">
        <f>_xlfn.XLOOKUP($P803,'Raw-Restauarants'!$A:$A,'Raw-Restauarants'!B:B)</f>
        <v>Crudalia</v>
      </c>
      <c r="S803" s="10" t="str">
        <f>_xlfn.XLOOKUP($P803,'Raw-Restauarants'!$A:$A,'Raw-Restauarants'!$C:$C)</f>
        <v>San Luis Potosi</v>
      </c>
      <c r="T803" s="10">
        <f>IFERROR(_xlfn.XLOOKUP(P803,'Table for cuisine count'!K:K,'Table for cuisine count'!L:L),"not specified")</f>
        <v>1</v>
      </c>
      <c r="U803" s="10" t="str" cm="1">
        <f t="array" ref="U803:Z803">_xlfn.XLOOKUP($P803,'Raw-Restauarants'!$A:$A,'Raw-Restauarants'!$I:$N)</f>
        <v>Wine &amp; Beer</v>
      </c>
      <c r="V803" s="10" t="str">
        <v>Smoking Section</v>
      </c>
      <c r="W803" s="10" t="str">
        <v>Low</v>
      </c>
      <c r="X803" s="10" t="str">
        <v>No</v>
      </c>
      <c r="Y803" s="10" t="str">
        <v>Open</v>
      </c>
      <c r="Z803" s="10" t="str">
        <v>None</v>
      </c>
      <c r="AA803" s="10">
        <v>1</v>
      </c>
      <c r="AB803" s="10">
        <v>2</v>
      </c>
      <c r="AC803" s="10">
        <v>1</v>
      </c>
      <c r="AD803" s="10" t="str" cm="1">
        <f t="array" ref="AD803">_xlfn.IFNA(_xlfn.IFS(AND(AA803=2,AB803=2,AC803=2),W803),"not_highest_rated")</f>
        <v>not_highest_rated</v>
      </c>
      <c r="AE803" s="64">
        <f t="shared" si="15"/>
        <v>2</v>
      </c>
    </row>
    <row r="804" spans="1:31" x14ac:dyDescent="0.25">
      <c r="A804" s="63" t="s">
        <v>71</v>
      </c>
      <c r="B804" s="10">
        <f>VLOOKUP(A804,'Table for cuisine count'!$E$2:$F$139,2)</f>
        <v>1</v>
      </c>
      <c r="C804" s="10" t="str" cm="1">
        <f t="array" ref="C804:O804">_xlfn.XLOOKUP($A804,'Raw-consumers'!$A:$A,'Raw-consumers'!B:N)</f>
        <v>San Luis Potosi</v>
      </c>
      <c r="D804" s="10" t="str">
        <v>San Luis Potosi</v>
      </c>
      <c r="E804" s="10" t="str">
        <v>Mexico</v>
      </c>
      <c r="F804" s="10">
        <v>22.137177999999999</v>
      </c>
      <c r="G804" s="10">
        <v>-101.013169</v>
      </c>
      <c r="H804" s="10" t="str">
        <v>No</v>
      </c>
      <c r="I804" s="10" t="str">
        <v>Casual Drinker</v>
      </c>
      <c r="J804" s="10" t="str">
        <v>Public</v>
      </c>
      <c r="K804" s="10" t="str">
        <v>Single</v>
      </c>
      <c r="L804" s="10" t="str">
        <v>Independent</v>
      </c>
      <c r="M804" s="10">
        <v>22</v>
      </c>
      <c r="N804" s="10" t="str">
        <v>Student</v>
      </c>
      <c r="O804" s="10" t="str">
        <v>Medium</v>
      </c>
      <c r="P804" s="10">
        <v>132884</v>
      </c>
      <c r="Q804" s="10" t="str">
        <f>IFERROR(_xlfn.XLOOKUP('Final Table'!$P804,'Raw-restaurant_cuisines'!A:A,'Raw-restaurant_cuisines'!B:B),"not specified")</f>
        <v>not specified</v>
      </c>
      <c r="R804" s="10" t="str">
        <f>_xlfn.XLOOKUP($P804,'Raw-Restauarants'!$A:$A,'Raw-Restauarants'!B:B)</f>
        <v>Dairy Queen</v>
      </c>
      <c r="S804" s="10" t="str">
        <f>_xlfn.XLOOKUP($P804,'Raw-Restauarants'!$A:$A,'Raw-Restauarants'!$C:$C)</f>
        <v>San Luis Potosi</v>
      </c>
      <c r="T804" s="10" t="str">
        <f>IFERROR(_xlfn.XLOOKUP(P804,'Table for cuisine count'!K:K,'Table for cuisine count'!L:L),"not specified")</f>
        <v>not specified</v>
      </c>
      <c r="U804" s="10" t="str" cm="1">
        <f t="array" ref="U804:Z804">_xlfn.XLOOKUP($P804,'Raw-Restauarants'!$A:$A,'Raw-Restauarants'!$I:$N)</f>
        <v>None</v>
      </c>
      <c r="V804" s="10" t="str">
        <v>No</v>
      </c>
      <c r="W804" s="10" t="str">
        <v>Low</v>
      </c>
      <c r="X804" s="10" t="str">
        <v>No</v>
      </c>
      <c r="Y804" s="10" t="str">
        <v>Closed</v>
      </c>
      <c r="Z804" s="10" t="str">
        <v>None</v>
      </c>
      <c r="AA804" s="10">
        <v>0</v>
      </c>
      <c r="AB804" s="10">
        <v>0</v>
      </c>
      <c r="AC804" s="10">
        <v>0</v>
      </c>
      <c r="AD804" s="10" t="str" cm="1">
        <f t="array" ref="AD804">_xlfn.IFNA(_xlfn.IFS(AND(AA804=2,AB804=2,AC804=2),W804),"not_highest_rated")</f>
        <v>not_highest_rated</v>
      </c>
      <c r="AE804" s="64">
        <f t="shared" si="15"/>
        <v>2</v>
      </c>
    </row>
    <row r="805" spans="1:31" x14ac:dyDescent="0.25">
      <c r="A805" s="63" t="s">
        <v>71</v>
      </c>
      <c r="B805" s="10">
        <f>VLOOKUP(A805,'Table for cuisine count'!$E$2:$F$139,2)</f>
        <v>1</v>
      </c>
      <c r="C805" s="10" t="str" cm="1">
        <f t="array" ref="C805:O805">_xlfn.XLOOKUP($A805,'Raw-consumers'!$A:$A,'Raw-consumers'!B:N)</f>
        <v>San Luis Potosi</v>
      </c>
      <c r="D805" s="10" t="str">
        <v>San Luis Potosi</v>
      </c>
      <c r="E805" s="10" t="str">
        <v>Mexico</v>
      </c>
      <c r="F805" s="10">
        <v>22.137177999999999</v>
      </c>
      <c r="G805" s="10">
        <v>-101.013169</v>
      </c>
      <c r="H805" s="10" t="str">
        <v>No</v>
      </c>
      <c r="I805" s="10" t="str">
        <v>Casual Drinker</v>
      </c>
      <c r="J805" s="10" t="str">
        <v>Public</v>
      </c>
      <c r="K805" s="10" t="str">
        <v>Single</v>
      </c>
      <c r="L805" s="10" t="str">
        <v>Independent</v>
      </c>
      <c r="M805" s="10">
        <v>22</v>
      </c>
      <c r="N805" s="10" t="str">
        <v>Student</v>
      </c>
      <c r="O805" s="10" t="str">
        <v>Medium</v>
      </c>
      <c r="P805" s="10">
        <v>135055</v>
      </c>
      <c r="Q805" s="10" t="str">
        <f>IFERROR(_xlfn.XLOOKUP('Final Table'!$P805,'Raw-restaurant_cuisines'!A:A,'Raw-restaurant_cuisines'!B:B),"not specified")</f>
        <v>Mexican</v>
      </c>
      <c r="R805" s="10" t="str">
        <f>_xlfn.XLOOKUP($P805,'Raw-Restauarants'!$A:$A,'Raw-Restauarants'!B:B)</f>
        <v>La Cochinita Pibil Restaurante Yucateco</v>
      </c>
      <c r="S805" s="10" t="str">
        <f>_xlfn.XLOOKUP($P805,'Raw-Restauarants'!$A:$A,'Raw-Restauarants'!$C:$C)</f>
        <v>San Luis Potosi</v>
      </c>
      <c r="T805" s="10">
        <f>IFERROR(_xlfn.XLOOKUP(P805,'Table for cuisine count'!K:K,'Table for cuisine count'!L:L),"not specified")</f>
        <v>1</v>
      </c>
      <c r="U805" s="10" t="str" cm="1">
        <f t="array" ref="U805:Z805">_xlfn.XLOOKUP($P805,'Raw-Restauarants'!$A:$A,'Raw-Restauarants'!$I:$N)</f>
        <v>None</v>
      </c>
      <c r="V805" s="10" t="str">
        <v>Smoking Section</v>
      </c>
      <c r="W805" s="10" t="str">
        <v>High</v>
      </c>
      <c r="X805" s="10" t="str">
        <v>No</v>
      </c>
      <c r="Y805" s="10" t="str">
        <v>Closed</v>
      </c>
      <c r="Z805" s="10" t="str">
        <v>Yes</v>
      </c>
      <c r="AA805" s="10">
        <v>0</v>
      </c>
      <c r="AB805" s="10">
        <v>0</v>
      </c>
      <c r="AC805" s="10">
        <v>0</v>
      </c>
      <c r="AD805" s="10" t="str" cm="1">
        <f t="array" ref="AD805">_xlfn.IFNA(_xlfn.IFS(AND(AA805=2,AB805=2,AC805=2),W805),"not_highest_rated")</f>
        <v>not_highest_rated</v>
      </c>
      <c r="AE805" s="64">
        <f t="shared" si="15"/>
        <v>2</v>
      </c>
    </row>
    <row r="806" spans="1:31" x14ac:dyDescent="0.25">
      <c r="A806" s="63" t="s">
        <v>71</v>
      </c>
      <c r="B806" s="10">
        <f>VLOOKUP(A806,'Table for cuisine count'!$E$2:$F$139,2)</f>
        <v>1</v>
      </c>
      <c r="C806" s="10" t="str" cm="1">
        <f t="array" ref="C806:O806">_xlfn.XLOOKUP($A806,'Raw-consumers'!$A:$A,'Raw-consumers'!B:N)</f>
        <v>San Luis Potosi</v>
      </c>
      <c r="D806" s="10" t="str">
        <v>San Luis Potosi</v>
      </c>
      <c r="E806" s="10" t="str">
        <v>Mexico</v>
      </c>
      <c r="F806" s="10">
        <v>22.137177999999999</v>
      </c>
      <c r="G806" s="10">
        <v>-101.013169</v>
      </c>
      <c r="H806" s="10" t="str">
        <v>No</v>
      </c>
      <c r="I806" s="10" t="str">
        <v>Casual Drinker</v>
      </c>
      <c r="J806" s="10" t="str">
        <v>Public</v>
      </c>
      <c r="K806" s="10" t="str">
        <v>Single</v>
      </c>
      <c r="L806" s="10" t="str">
        <v>Independent</v>
      </c>
      <c r="M806" s="10">
        <v>22</v>
      </c>
      <c r="N806" s="10" t="str">
        <v>Student</v>
      </c>
      <c r="O806" s="10" t="str">
        <v>Medium</v>
      </c>
      <c r="P806" s="10">
        <v>135035</v>
      </c>
      <c r="Q806" s="10" t="str">
        <f>IFERROR(_xlfn.XLOOKUP('Final Table'!$P806,'Raw-restaurant_cuisines'!A:A,'Raw-restaurant_cuisines'!B:B),"not specified")</f>
        <v>Italian</v>
      </c>
      <c r="R806" s="10" t="str">
        <f>_xlfn.XLOOKUP($P806,'Raw-Restauarants'!$A:$A,'Raw-Restauarants'!B:B)</f>
        <v>El Mundo De La Pasta</v>
      </c>
      <c r="S806" s="10" t="str">
        <f>_xlfn.XLOOKUP($P806,'Raw-Restauarants'!$A:$A,'Raw-Restauarants'!$C:$C)</f>
        <v>San Luis Potosi</v>
      </c>
      <c r="T806" s="10">
        <f>IFERROR(_xlfn.XLOOKUP(P806,'Table for cuisine count'!K:K,'Table for cuisine count'!L:L),"not specified")</f>
        <v>1</v>
      </c>
      <c r="U806" s="10" t="str" cm="1">
        <f t="array" ref="U806:Z806">_xlfn.XLOOKUP($P806,'Raw-Restauarants'!$A:$A,'Raw-Restauarants'!$I:$N)</f>
        <v>None</v>
      </c>
      <c r="V806" s="10" t="str">
        <v>Smoking Section</v>
      </c>
      <c r="W806" s="10" t="str">
        <v>High</v>
      </c>
      <c r="X806" s="10" t="str">
        <v>No</v>
      </c>
      <c r="Y806" s="10" t="str">
        <v>Closed</v>
      </c>
      <c r="Z806" s="10" t="str">
        <v>Yes</v>
      </c>
      <c r="AA806" s="10">
        <v>1</v>
      </c>
      <c r="AB806" s="10">
        <v>1</v>
      </c>
      <c r="AC806" s="10">
        <v>1</v>
      </c>
      <c r="AD806" s="10" t="str" cm="1">
        <f t="array" ref="AD806">_xlfn.IFNA(_xlfn.IFS(AND(AA806=2,AB806=2,AC806=2),W806),"not_highest_rated")</f>
        <v>not_highest_rated</v>
      </c>
      <c r="AE806" s="64">
        <f t="shared" si="15"/>
        <v>2</v>
      </c>
    </row>
    <row r="807" spans="1:31" x14ac:dyDescent="0.25">
      <c r="A807" s="63" t="s">
        <v>70</v>
      </c>
      <c r="B807" s="10">
        <f>VLOOKUP(A807,'Table for cuisine count'!$E$2:$F$139,2)</f>
        <v>1</v>
      </c>
      <c r="C807" s="10" t="str" cm="1">
        <f t="array" ref="C807:O807">_xlfn.XLOOKUP($A807,'Raw-consumers'!$A:$A,'Raw-consumers'!B:N)</f>
        <v>San Luis Potosi</v>
      </c>
      <c r="D807" s="10" t="str">
        <v>San Luis Potosi</v>
      </c>
      <c r="E807" s="10" t="str">
        <v>Mexico</v>
      </c>
      <c r="F807" s="10">
        <v>22.15</v>
      </c>
      <c r="G807" s="10">
        <v>-100.983</v>
      </c>
      <c r="H807" s="10" t="str">
        <v>No</v>
      </c>
      <c r="I807" s="10" t="str">
        <v>Social Drinker</v>
      </c>
      <c r="J807" s="10" t="str">
        <v>On Foot</v>
      </c>
      <c r="K807" s="10" t="str">
        <v>Single</v>
      </c>
      <c r="L807" s="10">
        <v>0</v>
      </c>
      <c r="M807" s="10">
        <v>21</v>
      </c>
      <c r="N807" s="10" t="str">
        <v>Student</v>
      </c>
      <c r="O807" s="10" t="str">
        <v>Low</v>
      </c>
      <c r="P807" s="10">
        <v>135065</v>
      </c>
      <c r="Q807" s="10" t="str">
        <f>IFERROR(_xlfn.XLOOKUP('Final Table'!$P807,'Raw-restaurant_cuisines'!A:A,'Raw-restaurant_cuisines'!B:B),"not specified")</f>
        <v>not specified</v>
      </c>
      <c r="R807" s="10" t="str">
        <f>_xlfn.XLOOKUP($P807,'Raw-Restauarants'!$A:$A,'Raw-Restauarants'!B:B)</f>
        <v>El Angel Restaurante</v>
      </c>
      <c r="S807" s="10" t="str">
        <f>_xlfn.XLOOKUP($P807,'Raw-Restauarants'!$A:$A,'Raw-Restauarants'!$C:$C)</f>
        <v>San Luis Potosi</v>
      </c>
      <c r="T807" s="10" t="str">
        <f>IFERROR(_xlfn.XLOOKUP(P807,'Table for cuisine count'!K:K,'Table for cuisine count'!L:L),"not specified")</f>
        <v>not specified</v>
      </c>
      <c r="U807" s="10" t="str" cm="1">
        <f t="array" ref="U807:Z807">_xlfn.XLOOKUP($P807,'Raw-Restauarants'!$A:$A,'Raw-Restauarants'!$I:$N)</f>
        <v>Wine &amp; Beer</v>
      </c>
      <c r="V807" s="10" t="str">
        <v>Smoking Section</v>
      </c>
      <c r="W807" s="10" t="str">
        <v>High</v>
      </c>
      <c r="X807" s="10" t="str">
        <v>No</v>
      </c>
      <c r="Y807" s="10" t="str">
        <v>Closed</v>
      </c>
      <c r="Z807" s="10" t="str">
        <v>None</v>
      </c>
      <c r="AA807" s="10">
        <v>1</v>
      </c>
      <c r="AB807" s="10">
        <v>1</v>
      </c>
      <c r="AC807" s="10">
        <v>1</v>
      </c>
      <c r="AD807" s="10" t="str" cm="1">
        <f t="array" ref="AD807">_xlfn.IFNA(_xlfn.IFS(AND(AA807=2,AB807=2,AC807=2),W807),"not_highest_rated")</f>
        <v>not_highest_rated</v>
      </c>
      <c r="AE807" s="64">
        <f t="shared" si="15"/>
        <v>1</v>
      </c>
    </row>
    <row r="808" spans="1:31" x14ac:dyDescent="0.25">
      <c r="A808" s="63" t="s">
        <v>70</v>
      </c>
      <c r="B808" s="10">
        <f>VLOOKUP(A808,'Table for cuisine count'!$E$2:$F$139,2)</f>
        <v>1</v>
      </c>
      <c r="C808" s="10" t="str" cm="1">
        <f t="array" ref="C808:O808">_xlfn.XLOOKUP($A808,'Raw-consumers'!$A:$A,'Raw-consumers'!B:N)</f>
        <v>San Luis Potosi</v>
      </c>
      <c r="D808" s="10" t="str">
        <v>San Luis Potosi</v>
      </c>
      <c r="E808" s="10" t="str">
        <v>Mexico</v>
      </c>
      <c r="F808" s="10">
        <v>22.15</v>
      </c>
      <c r="G808" s="10">
        <v>-100.983</v>
      </c>
      <c r="H808" s="10" t="str">
        <v>No</v>
      </c>
      <c r="I808" s="10" t="str">
        <v>Social Drinker</v>
      </c>
      <c r="J808" s="10" t="str">
        <v>On Foot</v>
      </c>
      <c r="K808" s="10" t="str">
        <v>Single</v>
      </c>
      <c r="L808" s="10">
        <v>0</v>
      </c>
      <c r="M808" s="10">
        <v>21</v>
      </c>
      <c r="N808" s="10" t="str">
        <v>Student</v>
      </c>
      <c r="O808" s="10" t="str">
        <v>Low</v>
      </c>
      <c r="P808" s="10">
        <v>135028</v>
      </c>
      <c r="Q808" s="10" t="str">
        <f>IFERROR(_xlfn.XLOOKUP('Final Table'!$P808,'Raw-restaurant_cuisines'!A:A,'Raw-restaurant_cuisines'!B:B),"not specified")</f>
        <v>Mexican</v>
      </c>
      <c r="R808" s="10" t="str">
        <f>_xlfn.XLOOKUP($P808,'Raw-Restauarants'!$A:$A,'Raw-Restauarants'!B:B)</f>
        <v>La Virreina</v>
      </c>
      <c r="S808" s="10" t="str">
        <f>_xlfn.XLOOKUP($P808,'Raw-Restauarants'!$A:$A,'Raw-Restauarants'!$C:$C)</f>
        <v>San Luis Potosi</v>
      </c>
      <c r="T808" s="10">
        <f>IFERROR(_xlfn.XLOOKUP(P808,'Table for cuisine count'!K:K,'Table for cuisine count'!L:L),"not specified")</f>
        <v>1</v>
      </c>
      <c r="U808" s="10" t="str" cm="1">
        <f t="array" ref="U808:Z808">_xlfn.XLOOKUP($P808,'Raw-Restauarants'!$A:$A,'Raw-Restauarants'!$I:$N)</f>
        <v>Wine &amp; Beer</v>
      </c>
      <c r="V808" s="10" t="str">
        <v>No</v>
      </c>
      <c r="W808" s="10" t="str">
        <v>Medium</v>
      </c>
      <c r="X808" s="10" t="str">
        <v>No</v>
      </c>
      <c r="Y808" s="10" t="str">
        <v>Closed</v>
      </c>
      <c r="Z808" s="10" t="str">
        <v>None</v>
      </c>
      <c r="AA808" s="10">
        <v>2</v>
      </c>
      <c r="AB808" s="10">
        <v>1</v>
      </c>
      <c r="AC808" s="10">
        <v>1</v>
      </c>
      <c r="AD808" s="10" t="str" cm="1">
        <f t="array" ref="AD808">_xlfn.IFNA(_xlfn.IFS(AND(AA808=2,AB808=2,AC808=2),W808),"not_highest_rated")</f>
        <v>not_highest_rated</v>
      </c>
      <c r="AE808" s="64">
        <f t="shared" si="15"/>
        <v>1</v>
      </c>
    </row>
    <row r="809" spans="1:31" x14ac:dyDescent="0.25">
      <c r="A809" s="63" t="s">
        <v>70</v>
      </c>
      <c r="B809" s="10">
        <f>VLOOKUP(A809,'Table for cuisine count'!$E$2:$F$139,2)</f>
        <v>1</v>
      </c>
      <c r="C809" s="10" t="str" cm="1">
        <f t="array" ref="C809:O809">_xlfn.XLOOKUP($A809,'Raw-consumers'!$A:$A,'Raw-consumers'!B:N)</f>
        <v>San Luis Potosi</v>
      </c>
      <c r="D809" s="10" t="str">
        <v>San Luis Potosi</v>
      </c>
      <c r="E809" s="10" t="str">
        <v>Mexico</v>
      </c>
      <c r="F809" s="10">
        <v>22.15</v>
      </c>
      <c r="G809" s="10">
        <v>-100.983</v>
      </c>
      <c r="H809" s="10" t="str">
        <v>No</v>
      </c>
      <c r="I809" s="10" t="str">
        <v>Social Drinker</v>
      </c>
      <c r="J809" s="10" t="str">
        <v>On Foot</v>
      </c>
      <c r="K809" s="10" t="str">
        <v>Single</v>
      </c>
      <c r="L809" s="10">
        <v>0</v>
      </c>
      <c r="M809" s="10">
        <v>21</v>
      </c>
      <c r="N809" s="10" t="str">
        <v>Student</v>
      </c>
      <c r="O809" s="10" t="str">
        <v>Low</v>
      </c>
      <c r="P809" s="10">
        <v>135085</v>
      </c>
      <c r="Q809" s="10" t="str">
        <f>IFERROR(_xlfn.XLOOKUP('Final Table'!$P809,'Raw-restaurant_cuisines'!A:A,'Raw-restaurant_cuisines'!B:B),"not specified")</f>
        <v>Fast Food</v>
      </c>
      <c r="R809" s="10" t="str">
        <f>_xlfn.XLOOKUP($P809,'Raw-Restauarants'!$A:$A,'Raw-Restauarants'!B:B)</f>
        <v>Tortas Locas Hipocampo</v>
      </c>
      <c r="S809" s="10" t="str">
        <f>_xlfn.XLOOKUP($P809,'Raw-Restauarants'!$A:$A,'Raw-Restauarants'!$C:$C)</f>
        <v>San Luis Potosi</v>
      </c>
      <c r="T809" s="10">
        <f>IFERROR(_xlfn.XLOOKUP(P809,'Table for cuisine count'!K:K,'Table for cuisine count'!L:L),"not specified")</f>
        <v>1</v>
      </c>
      <c r="U809" s="10" t="str" cm="1">
        <f t="array" ref="U809:Z809">_xlfn.XLOOKUP($P809,'Raw-Restauarants'!$A:$A,'Raw-Restauarants'!$I:$N)</f>
        <v>None</v>
      </c>
      <c r="V809" s="10" t="str">
        <v>No</v>
      </c>
      <c r="W809" s="10" t="str">
        <v>Medium</v>
      </c>
      <c r="X809" s="10" t="str">
        <v>No</v>
      </c>
      <c r="Y809" s="10" t="str">
        <v>Closed</v>
      </c>
      <c r="Z809" s="10" t="str">
        <v>Public</v>
      </c>
      <c r="AA809" s="10">
        <v>2</v>
      </c>
      <c r="AB809" s="10">
        <v>2</v>
      </c>
      <c r="AC809" s="10">
        <v>2</v>
      </c>
      <c r="AD809" s="10" t="str" cm="1">
        <f t="array" ref="AD809">_xlfn.IFNA(_xlfn.IFS(AND(AA809=2,AB809=2,AC809=2),W809),"not_highest_rated")</f>
        <v>Medium</v>
      </c>
      <c r="AE809" s="64">
        <f t="shared" si="15"/>
        <v>1</v>
      </c>
    </row>
    <row r="810" spans="1:31" x14ac:dyDescent="0.25">
      <c r="A810" s="63" t="s">
        <v>70</v>
      </c>
      <c r="B810" s="10">
        <f>VLOOKUP(A810,'Table for cuisine count'!$E$2:$F$139,2)</f>
        <v>1</v>
      </c>
      <c r="C810" s="10" t="str" cm="1">
        <f t="array" ref="C810:O810">_xlfn.XLOOKUP($A810,'Raw-consumers'!$A:$A,'Raw-consumers'!B:N)</f>
        <v>San Luis Potosi</v>
      </c>
      <c r="D810" s="10" t="str">
        <v>San Luis Potosi</v>
      </c>
      <c r="E810" s="10" t="str">
        <v>Mexico</v>
      </c>
      <c r="F810" s="10">
        <v>22.15</v>
      </c>
      <c r="G810" s="10">
        <v>-100.983</v>
      </c>
      <c r="H810" s="10" t="str">
        <v>No</v>
      </c>
      <c r="I810" s="10" t="str">
        <v>Social Drinker</v>
      </c>
      <c r="J810" s="10" t="str">
        <v>On Foot</v>
      </c>
      <c r="K810" s="10" t="str">
        <v>Single</v>
      </c>
      <c r="L810" s="10">
        <v>0</v>
      </c>
      <c r="M810" s="10">
        <v>21</v>
      </c>
      <c r="N810" s="10" t="str">
        <v>Student</v>
      </c>
      <c r="O810" s="10" t="str">
        <v>Low</v>
      </c>
      <c r="P810" s="10">
        <v>135046</v>
      </c>
      <c r="Q810" s="10" t="str">
        <f>IFERROR(_xlfn.XLOOKUP('Final Table'!$P810,'Raw-restaurant_cuisines'!A:A,'Raw-restaurant_cuisines'!B:B),"not specified")</f>
        <v>Fast Food</v>
      </c>
      <c r="R810" s="10" t="str">
        <f>_xlfn.XLOOKUP($P810,'Raw-Restauarants'!$A:$A,'Raw-Restauarants'!B:B)</f>
        <v>Restaurante El Reyecito</v>
      </c>
      <c r="S810" s="10" t="str">
        <f>_xlfn.XLOOKUP($P810,'Raw-Restauarants'!$A:$A,'Raw-Restauarants'!$C:$C)</f>
        <v>San Luis Potosi</v>
      </c>
      <c r="T810" s="10">
        <f>IFERROR(_xlfn.XLOOKUP(P810,'Table for cuisine count'!K:K,'Table for cuisine count'!L:L),"not specified")</f>
        <v>1</v>
      </c>
      <c r="U810" s="10" t="str" cm="1">
        <f t="array" ref="U810:Z810">_xlfn.XLOOKUP($P810,'Raw-Restauarants'!$A:$A,'Raw-Restauarants'!$I:$N)</f>
        <v>None</v>
      </c>
      <c r="V810" s="10" t="str">
        <v>No</v>
      </c>
      <c r="W810" s="10" t="str">
        <v>Medium</v>
      </c>
      <c r="X810" s="10" t="str">
        <v>No</v>
      </c>
      <c r="Y810" s="10" t="str">
        <v>Closed</v>
      </c>
      <c r="Z810" s="10" t="str">
        <v>Yes</v>
      </c>
      <c r="AA810" s="10">
        <v>2</v>
      </c>
      <c r="AB810" s="10">
        <v>1</v>
      </c>
      <c r="AC810" s="10">
        <v>1</v>
      </c>
      <c r="AD810" s="10" t="str" cm="1">
        <f t="array" ref="AD810">_xlfn.IFNA(_xlfn.IFS(AND(AA810=2,AB810=2,AC810=2),W810),"not_highest_rated")</f>
        <v>not_highest_rated</v>
      </c>
      <c r="AE810" s="64">
        <f t="shared" si="15"/>
        <v>1</v>
      </c>
    </row>
    <row r="811" spans="1:31" x14ac:dyDescent="0.25">
      <c r="A811" s="63" t="s">
        <v>70</v>
      </c>
      <c r="B811" s="10">
        <f>VLOOKUP(A811,'Table for cuisine count'!$E$2:$F$139,2)</f>
        <v>1</v>
      </c>
      <c r="C811" s="10" t="str" cm="1">
        <f t="array" ref="C811:O811">_xlfn.XLOOKUP($A811,'Raw-consumers'!$A:$A,'Raw-consumers'!B:N)</f>
        <v>San Luis Potosi</v>
      </c>
      <c r="D811" s="10" t="str">
        <v>San Luis Potosi</v>
      </c>
      <c r="E811" s="10" t="str">
        <v>Mexico</v>
      </c>
      <c r="F811" s="10">
        <v>22.15</v>
      </c>
      <c r="G811" s="10">
        <v>-100.983</v>
      </c>
      <c r="H811" s="10" t="str">
        <v>No</v>
      </c>
      <c r="I811" s="10" t="str">
        <v>Social Drinker</v>
      </c>
      <c r="J811" s="10" t="str">
        <v>On Foot</v>
      </c>
      <c r="K811" s="10" t="str">
        <v>Single</v>
      </c>
      <c r="L811" s="10">
        <v>0</v>
      </c>
      <c r="M811" s="10">
        <v>21</v>
      </c>
      <c r="N811" s="10" t="str">
        <v>Student</v>
      </c>
      <c r="O811" s="10" t="str">
        <v>Low</v>
      </c>
      <c r="P811" s="10">
        <v>135045</v>
      </c>
      <c r="Q811" s="10" t="str">
        <f>IFERROR(_xlfn.XLOOKUP('Final Table'!$P811,'Raw-restaurant_cuisines'!A:A,'Raw-restaurant_cuisines'!B:B),"not specified")</f>
        <v>not specified</v>
      </c>
      <c r="R811" s="10" t="str">
        <f>_xlfn.XLOOKUP($P811,'Raw-Restauarants'!$A:$A,'Raw-Restauarants'!B:B)</f>
        <v>Restaurante La Gran Via</v>
      </c>
      <c r="S811" s="10" t="str">
        <f>_xlfn.XLOOKUP($P811,'Raw-Restauarants'!$A:$A,'Raw-Restauarants'!$C:$C)</f>
        <v>San Luis Potosi</v>
      </c>
      <c r="T811" s="10" t="str">
        <f>IFERROR(_xlfn.XLOOKUP(P811,'Table for cuisine count'!K:K,'Table for cuisine count'!L:L),"not specified")</f>
        <v>not specified</v>
      </c>
      <c r="U811" s="10" t="str" cm="1">
        <f t="array" ref="U811:Z811">_xlfn.XLOOKUP($P811,'Raw-Restauarants'!$A:$A,'Raw-Restauarants'!$I:$N)</f>
        <v>Wine &amp; Beer</v>
      </c>
      <c r="V811" s="10" t="str">
        <v>No</v>
      </c>
      <c r="W811" s="10" t="str">
        <v>High</v>
      </c>
      <c r="X811" s="10" t="str">
        <v>No</v>
      </c>
      <c r="Y811" s="10" t="str">
        <v>Closed</v>
      </c>
      <c r="Z811" s="10" t="str">
        <v>Yes</v>
      </c>
      <c r="AA811" s="10">
        <v>2</v>
      </c>
      <c r="AB811" s="10">
        <v>1</v>
      </c>
      <c r="AC811" s="10">
        <v>2</v>
      </c>
      <c r="AD811" s="10" t="str" cm="1">
        <f t="array" ref="AD811">_xlfn.IFNA(_xlfn.IFS(AND(AA811=2,AB811=2,AC811=2),W811),"not_highest_rated")</f>
        <v>not_highest_rated</v>
      </c>
      <c r="AE811" s="64">
        <f t="shared" si="15"/>
        <v>1</v>
      </c>
    </row>
    <row r="812" spans="1:31" x14ac:dyDescent="0.25">
      <c r="A812" s="63" t="s">
        <v>70</v>
      </c>
      <c r="B812" s="10">
        <f>VLOOKUP(A812,'Table for cuisine count'!$E$2:$F$139,2)</f>
        <v>1</v>
      </c>
      <c r="C812" s="10" t="str" cm="1">
        <f t="array" ref="C812:O812">_xlfn.XLOOKUP($A812,'Raw-consumers'!$A:$A,'Raw-consumers'!B:N)</f>
        <v>San Luis Potosi</v>
      </c>
      <c r="D812" s="10" t="str">
        <v>San Luis Potosi</v>
      </c>
      <c r="E812" s="10" t="str">
        <v>Mexico</v>
      </c>
      <c r="F812" s="10">
        <v>22.15</v>
      </c>
      <c r="G812" s="10">
        <v>-100.983</v>
      </c>
      <c r="H812" s="10" t="str">
        <v>No</v>
      </c>
      <c r="I812" s="10" t="str">
        <v>Social Drinker</v>
      </c>
      <c r="J812" s="10" t="str">
        <v>On Foot</v>
      </c>
      <c r="K812" s="10" t="str">
        <v>Single</v>
      </c>
      <c r="L812" s="10">
        <v>0</v>
      </c>
      <c r="M812" s="10">
        <v>21</v>
      </c>
      <c r="N812" s="10" t="str">
        <v>Student</v>
      </c>
      <c r="O812" s="10" t="str">
        <v>Low</v>
      </c>
      <c r="P812" s="10">
        <v>132951</v>
      </c>
      <c r="Q812" s="10" t="str">
        <f>IFERROR(_xlfn.XLOOKUP('Final Table'!$P812,'Raw-restaurant_cuisines'!A:A,'Raw-restaurant_cuisines'!B:B),"not specified")</f>
        <v>American</v>
      </c>
      <c r="R812" s="10" t="str">
        <f>_xlfn.XLOOKUP($P812,'Raw-Restauarants'!$A:$A,'Raw-Restauarants'!B:B)</f>
        <v>Vips</v>
      </c>
      <c r="S812" s="10" t="str">
        <f>_xlfn.XLOOKUP($P812,'Raw-Restauarants'!$A:$A,'Raw-Restauarants'!$C:$C)</f>
        <v>San Luis Potosi</v>
      </c>
      <c r="T812" s="10">
        <f>IFERROR(_xlfn.XLOOKUP(P812,'Table for cuisine count'!K:K,'Table for cuisine count'!L:L),"not specified")</f>
        <v>1</v>
      </c>
      <c r="U812" s="10" t="str" cm="1">
        <f t="array" ref="U812:Z812">_xlfn.XLOOKUP($P812,'Raw-Restauarants'!$A:$A,'Raw-Restauarants'!$I:$N)</f>
        <v>None</v>
      </c>
      <c r="V812" s="10" t="str">
        <v>No</v>
      </c>
      <c r="W812" s="10" t="str">
        <v>Low</v>
      </c>
      <c r="X812" s="10" t="str">
        <v>No</v>
      </c>
      <c r="Y812" s="10" t="str">
        <v>Closed</v>
      </c>
      <c r="Z812" s="10" t="str">
        <v>Yes</v>
      </c>
      <c r="AA812" s="10">
        <v>2</v>
      </c>
      <c r="AB812" s="10">
        <v>1</v>
      </c>
      <c r="AC812" s="10">
        <v>0</v>
      </c>
      <c r="AD812" s="10" t="str" cm="1">
        <f t="array" ref="AD812">_xlfn.IFNA(_xlfn.IFS(AND(AA812=2,AB812=2,AC812=2),W812),"not_highest_rated")</f>
        <v>not_highest_rated</v>
      </c>
      <c r="AE812" s="64">
        <f t="shared" si="15"/>
        <v>1</v>
      </c>
    </row>
    <row r="813" spans="1:31" x14ac:dyDescent="0.25">
      <c r="A813" s="63" t="s">
        <v>70</v>
      </c>
      <c r="B813" s="10">
        <f>VLOOKUP(A813,'Table for cuisine count'!$E$2:$F$139,2)</f>
        <v>1</v>
      </c>
      <c r="C813" s="10" t="str" cm="1">
        <f t="array" ref="C813:O813">_xlfn.XLOOKUP($A813,'Raw-consumers'!$A:$A,'Raw-consumers'!B:N)</f>
        <v>San Luis Potosi</v>
      </c>
      <c r="D813" s="10" t="str">
        <v>San Luis Potosi</v>
      </c>
      <c r="E813" s="10" t="str">
        <v>Mexico</v>
      </c>
      <c r="F813" s="10">
        <v>22.15</v>
      </c>
      <c r="G813" s="10">
        <v>-100.983</v>
      </c>
      <c r="H813" s="10" t="str">
        <v>No</v>
      </c>
      <c r="I813" s="10" t="str">
        <v>Social Drinker</v>
      </c>
      <c r="J813" s="10" t="str">
        <v>On Foot</v>
      </c>
      <c r="K813" s="10" t="str">
        <v>Single</v>
      </c>
      <c r="L813" s="10">
        <v>0</v>
      </c>
      <c r="M813" s="10">
        <v>21</v>
      </c>
      <c r="N813" s="10" t="str">
        <v>Student</v>
      </c>
      <c r="O813" s="10" t="str">
        <v>Low</v>
      </c>
      <c r="P813" s="10">
        <v>132572</v>
      </c>
      <c r="Q813" s="10" t="str">
        <f>IFERROR(_xlfn.XLOOKUP('Final Table'!$P813,'Raw-restaurant_cuisines'!A:A,'Raw-restaurant_cuisines'!B:B),"not specified")</f>
        <v>Cafeteria</v>
      </c>
      <c r="R813" s="10" t="str">
        <f>_xlfn.XLOOKUP($P813,'Raw-Restauarants'!$A:$A,'Raw-Restauarants'!B:B)</f>
        <v>Cafe Chaires</v>
      </c>
      <c r="S813" s="10" t="str">
        <f>_xlfn.XLOOKUP($P813,'Raw-Restauarants'!$A:$A,'Raw-Restauarants'!$C:$C)</f>
        <v>San Luis Potosi</v>
      </c>
      <c r="T813" s="10">
        <f>IFERROR(_xlfn.XLOOKUP(P813,'Table for cuisine count'!K:K,'Table for cuisine count'!L:L),"not specified")</f>
        <v>1</v>
      </c>
      <c r="U813" s="10" t="str" cm="1">
        <f t="array" ref="U813:Z813">_xlfn.XLOOKUP($P813,'Raw-Restauarants'!$A:$A,'Raw-Restauarants'!$I:$N)</f>
        <v>None</v>
      </c>
      <c r="V813" s="10" t="str">
        <v>No</v>
      </c>
      <c r="W813" s="10" t="str">
        <v>Low</v>
      </c>
      <c r="X813" s="10" t="str">
        <v>No</v>
      </c>
      <c r="Y813" s="10" t="str">
        <v>Closed</v>
      </c>
      <c r="Z813" s="10" t="str">
        <v>Yes</v>
      </c>
      <c r="AA813" s="10">
        <v>1</v>
      </c>
      <c r="AB813" s="10">
        <v>0</v>
      </c>
      <c r="AC813" s="10">
        <v>0</v>
      </c>
      <c r="AD813" s="10" t="str" cm="1">
        <f t="array" ref="AD813">_xlfn.IFNA(_xlfn.IFS(AND(AA813=2,AB813=2,AC813=2),W813),"not_highest_rated")</f>
        <v>not_highest_rated</v>
      </c>
      <c r="AE813" s="64">
        <f t="shared" si="15"/>
        <v>1</v>
      </c>
    </row>
    <row r="814" spans="1:31" x14ac:dyDescent="0.25">
      <c r="A814" s="63" t="s">
        <v>70</v>
      </c>
      <c r="B814" s="10">
        <f>VLOOKUP(A814,'Table for cuisine count'!$E$2:$F$139,2)</f>
        <v>1</v>
      </c>
      <c r="C814" s="10" t="str" cm="1">
        <f t="array" ref="C814:O814">_xlfn.XLOOKUP($A814,'Raw-consumers'!$A:$A,'Raw-consumers'!B:N)</f>
        <v>San Luis Potosi</v>
      </c>
      <c r="D814" s="10" t="str">
        <v>San Luis Potosi</v>
      </c>
      <c r="E814" s="10" t="str">
        <v>Mexico</v>
      </c>
      <c r="F814" s="10">
        <v>22.15</v>
      </c>
      <c r="G814" s="10">
        <v>-100.983</v>
      </c>
      <c r="H814" s="10" t="str">
        <v>No</v>
      </c>
      <c r="I814" s="10" t="str">
        <v>Social Drinker</v>
      </c>
      <c r="J814" s="10" t="str">
        <v>On Foot</v>
      </c>
      <c r="K814" s="10" t="str">
        <v>Single</v>
      </c>
      <c r="L814" s="10">
        <v>0</v>
      </c>
      <c r="M814" s="10">
        <v>21</v>
      </c>
      <c r="N814" s="10" t="str">
        <v>Student</v>
      </c>
      <c r="O814" s="10" t="str">
        <v>Low</v>
      </c>
      <c r="P814" s="10">
        <v>132921</v>
      </c>
      <c r="Q814" s="10" t="str">
        <f>IFERROR(_xlfn.XLOOKUP('Final Table'!$P814,'Raw-restaurant_cuisines'!A:A,'Raw-restaurant_cuisines'!B:B),"not specified")</f>
        <v>Bar</v>
      </c>
      <c r="R814" s="10" t="str">
        <f>_xlfn.XLOOKUP($P814,'Raw-Restauarants'!$A:$A,'Raw-Restauarants'!B:B)</f>
        <v>Crudalia</v>
      </c>
      <c r="S814" s="10" t="str">
        <f>_xlfn.XLOOKUP($P814,'Raw-Restauarants'!$A:$A,'Raw-Restauarants'!$C:$C)</f>
        <v>San Luis Potosi</v>
      </c>
      <c r="T814" s="10">
        <f>IFERROR(_xlfn.XLOOKUP(P814,'Table for cuisine count'!K:K,'Table for cuisine count'!L:L),"not specified")</f>
        <v>1</v>
      </c>
      <c r="U814" s="10" t="str" cm="1">
        <f t="array" ref="U814:Z814">_xlfn.XLOOKUP($P814,'Raw-Restauarants'!$A:$A,'Raw-Restauarants'!$I:$N)</f>
        <v>Wine &amp; Beer</v>
      </c>
      <c r="V814" s="10" t="str">
        <v>Smoking Section</v>
      </c>
      <c r="W814" s="10" t="str">
        <v>Low</v>
      </c>
      <c r="X814" s="10" t="str">
        <v>No</v>
      </c>
      <c r="Y814" s="10" t="str">
        <v>Open</v>
      </c>
      <c r="Z814" s="10" t="str">
        <v>None</v>
      </c>
      <c r="AA814" s="10">
        <v>2</v>
      </c>
      <c r="AB814" s="10">
        <v>1</v>
      </c>
      <c r="AC814" s="10">
        <v>1</v>
      </c>
      <c r="AD814" s="10" t="str" cm="1">
        <f t="array" ref="AD814">_xlfn.IFNA(_xlfn.IFS(AND(AA814=2,AB814=2,AC814=2),W814),"not_highest_rated")</f>
        <v>not_highest_rated</v>
      </c>
      <c r="AE814" s="64">
        <f t="shared" si="15"/>
        <v>1</v>
      </c>
    </row>
    <row r="815" spans="1:31" x14ac:dyDescent="0.25">
      <c r="A815" s="63" t="s">
        <v>70</v>
      </c>
      <c r="B815" s="10">
        <f>VLOOKUP(A815,'Table for cuisine count'!$E$2:$F$139,2)</f>
        <v>1</v>
      </c>
      <c r="C815" s="10" t="str" cm="1">
        <f t="array" ref="C815:O815">_xlfn.XLOOKUP($A815,'Raw-consumers'!$A:$A,'Raw-consumers'!B:N)</f>
        <v>San Luis Potosi</v>
      </c>
      <c r="D815" s="10" t="str">
        <v>San Luis Potosi</v>
      </c>
      <c r="E815" s="10" t="str">
        <v>Mexico</v>
      </c>
      <c r="F815" s="10">
        <v>22.15</v>
      </c>
      <c r="G815" s="10">
        <v>-100.983</v>
      </c>
      <c r="H815" s="10" t="str">
        <v>No</v>
      </c>
      <c r="I815" s="10" t="str">
        <v>Social Drinker</v>
      </c>
      <c r="J815" s="10" t="str">
        <v>On Foot</v>
      </c>
      <c r="K815" s="10" t="str">
        <v>Single</v>
      </c>
      <c r="L815" s="10">
        <v>0</v>
      </c>
      <c r="M815" s="10">
        <v>21</v>
      </c>
      <c r="N815" s="10" t="str">
        <v>Student</v>
      </c>
      <c r="O815" s="10" t="str">
        <v>Low</v>
      </c>
      <c r="P815" s="10">
        <v>135075</v>
      </c>
      <c r="Q815" s="10" t="str">
        <f>IFERROR(_xlfn.XLOOKUP('Final Table'!$P815,'Raw-restaurant_cuisines'!A:A,'Raw-restaurant_cuisines'!B:B),"not specified")</f>
        <v>Seafood</v>
      </c>
      <c r="R815" s="10" t="str">
        <f>_xlfn.XLOOKUP($P815,'Raw-Restauarants'!$A:$A,'Raw-Restauarants'!B:B)</f>
        <v>Mariscos El Pescador</v>
      </c>
      <c r="S815" s="10" t="str">
        <f>_xlfn.XLOOKUP($P815,'Raw-Restauarants'!$A:$A,'Raw-Restauarants'!$C:$C)</f>
        <v>San Luis Potosi</v>
      </c>
      <c r="T815" s="10">
        <f>IFERROR(_xlfn.XLOOKUP(P815,'Table for cuisine count'!K:K,'Table for cuisine count'!L:L),"not specified")</f>
        <v>1</v>
      </c>
      <c r="U815" s="10" t="str" cm="1">
        <f t="array" ref="U815:Z815">_xlfn.XLOOKUP($P815,'Raw-Restauarants'!$A:$A,'Raw-Restauarants'!$I:$N)</f>
        <v>None</v>
      </c>
      <c r="V815" s="10" t="str">
        <v>No</v>
      </c>
      <c r="W815" s="10" t="str">
        <v>Medium</v>
      </c>
      <c r="X815" s="10" t="str">
        <v>No</v>
      </c>
      <c r="Y815" s="10" t="str">
        <v>Closed</v>
      </c>
      <c r="Z815" s="10" t="str">
        <v>Yes</v>
      </c>
      <c r="AA815" s="10">
        <v>2</v>
      </c>
      <c r="AB815" s="10">
        <v>1</v>
      </c>
      <c r="AC815" s="10">
        <v>0</v>
      </c>
      <c r="AD815" s="10" t="str" cm="1">
        <f t="array" ref="AD815">_xlfn.IFNA(_xlfn.IFS(AND(AA815=2,AB815=2,AC815=2),W815),"not_highest_rated")</f>
        <v>not_highest_rated</v>
      </c>
      <c r="AE815" s="64">
        <f t="shared" si="15"/>
        <v>1</v>
      </c>
    </row>
    <row r="816" spans="1:31" x14ac:dyDescent="0.25">
      <c r="A816" s="63" t="s">
        <v>70</v>
      </c>
      <c r="B816" s="10">
        <f>VLOOKUP(A816,'Table for cuisine count'!$E$2:$F$139,2)</f>
        <v>1</v>
      </c>
      <c r="C816" s="10" t="str" cm="1">
        <f t="array" ref="C816:O816">_xlfn.XLOOKUP($A816,'Raw-consumers'!$A:$A,'Raw-consumers'!B:N)</f>
        <v>San Luis Potosi</v>
      </c>
      <c r="D816" s="10" t="str">
        <v>San Luis Potosi</v>
      </c>
      <c r="E816" s="10" t="str">
        <v>Mexico</v>
      </c>
      <c r="F816" s="10">
        <v>22.15</v>
      </c>
      <c r="G816" s="10">
        <v>-100.983</v>
      </c>
      <c r="H816" s="10" t="str">
        <v>No</v>
      </c>
      <c r="I816" s="10" t="str">
        <v>Social Drinker</v>
      </c>
      <c r="J816" s="10" t="str">
        <v>On Foot</v>
      </c>
      <c r="K816" s="10" t="str">
        <v>Single</v>
      </c>
      <c r="L816" s="10">
        <v>0</v>
      </c>
      <c r="M816" s="10">
        <v>21</v>
      </c>
      <c r="N816" s="10" t="str">
        <v>Student</v>
      </c>
      <c r="O816" s="10" t="str">
        <v>Low</v>
      </c>
      <c r="P816" s="10">
        <v>135038</v>
      </c>
      <c r="Q816" s="10" t="str">
        <f>IFERROR(_xlfn.XLOOKUP('Final Table'!$P816,'Raw-restaurant_cuisines'!A:A,'Raw-restaurant_cuisines'!B:B),"not specified")</f>
        <v>not specified</v>
      </c>
      <c r="R816" s="10" t="str">
        <f>_xlfn.XLOOKUP($P816,'Raw-Restauarants'!$A:$A,'Raw-Restauarants'!B:B)</f>
        <v>Restaurant La Chalita</v>
      </c>
      <c r="S816" s="10" t="str">
        <f>_xlfn.XLOOKUP($P816,'Raw-Restauarants'!$A:$A,'Raw-Restauarants'!$C:$C)</f>
        <v>San Luis Potosi</v>
      </c>
      <c r="T816" s="10" t="str">
        <f>IFERROR(_xlfn.XLOOKUP(P816,'Table for cuisine count'!K:K,'Table for cuisine count'!L:L),"not specified")</f>
        <v>not specified</v>
      </c>
      <c r="U816" s="10" t="str" cm="1">
        <f t="array" ref="U816:Z816">_xlfn.XLOOKUP($P816,'Raw-Restauarants'!$A:$A,'Raw-Restauarants'!$I:$N)</f>
        <v>None</v>
      </c>
      <c r="V816" s="10" t="str">
        <v>Smoking Section</v>
      </c>
      <c r="W816" s="10" t="str">
        <v>Medium</v>
      </c>
      <c r="X816" s="10" t="str">
        <v>No</v>
      </c>
      <c r="Y816" s="10" t="str">
        <v>Closed</v>
      </c>
      <c r="Z816" s="10" t="str">
        <v>None</v>
      </c>
      <c r="AA816" s="10">
        <v>1</v>
      </c>
      <c r="AB816" s="10">
        <v>1</v>
      </c>
      <c r="AC816" s="10">
        <v>1</v>
      </c>
      <c r="AD816" s="10" t="str" cm="1">
        <f t="array" ref="AD816">_xlfn.IFNA(_xlfn.IFS(AND(AA816=2,AB816=2,AC816=2),W816),"not_highest_rated")</f>
        <v>not_highest_rated</v>
      </c>
      <c r="AE816" s="64">
        <f t="shared" si="15"/>
        <v>1</v>
      </c>
    </row>
    <row r="817" spans="1:31" x14ac:dyDescent="0.25">
      <c r="A817" s="63" t="s">
        <v>70</v>
      </c>
      <c r="B817" s="10">
        <f>VLOOKUP(A817,'Table for cuisine count'!$E$2:$F$139,2)</f>
        <v>1</v>
      </c>
      <c r="C817" s="10" t="str" cm="1">
        <f t="array" ref="C817:O817">_xlfn.XLOOKUP($A817,'Raw-consumers'!$A:$A,'Raw-consumers'!B:N)</f>
        <v>San Luis Potosi</v>
      </c>
      <c r="D817" s="10" t="str">
        <v>San Luis Potosi</v>
      </c>
      <c r="E817" s="10" t="str">
        <v>Mexico</v>
      </c>
      <c r="F817" s="10">
        <v>22.15</v>
      </c>
      <c r="G817" s="10">
        <v>-100.983</v>
      </c>
      <c r="H817" s="10" t="str">
        <v>No</v>
      </c>
      <c r="I817" s="10" t="str">
        <v>Social Drinker</v>
      </c>
      <c r="J817" s="10" t="str">
        <v>On Foot</v>
      </c>
      <c r="K817" s="10" t="str">
        <v>Single</v>
      </c>
      <c r="L817" s="10">
        <v>0</v>
      </c>
      <c r="M817" s="10">
        <v>21</v>
      </c>
      <c r="N817" s="10" t="str">
        <v>Student</v>
      </c>
      <c r="O817" s="10" t="str">
        <v>Low</v>
      </c>
      <c r="P817" s="10">
        <v>135030</v>
      </c>
      <c r="Q817" s="10" t="str">
        <f>IFERROR(_xlfn.XLOOKUP('Final Table'!$P817,'Raw-restaurant_cuisines'!A:A,'Raw-restaurant_cuisines'!B:B),"not specified")</f>
        <v>Coffee Shop</v>
      </c>
      <c r="R817" s="10" t="str">
        <f>_xlfn.XLOOKUP($P817,'Raw-Restauarants'!$A:$A,'Raw-Restauarants'!B:B)</f>
        <v>Preambulo Wifi Zone Cafe</v>
      </c>
      <c r="S817" s="10" t="str">
        <f>_xlfn.XLOOKUP($P817,'Raw-Restauarants'!$A:$A,'Raw-Restauarants'!$C:$C)</f>
        <v>San Luis Potosi</v>
      </c>
      <c r="T817" s="10">
        <f>IFERROR(_xlfn.XLOOKUP(P817,'Table for cuisine count'!K:K,'Table for cuisine count'!L:L),"not specified")</f>
        <v>2</v>
      </c>
      <c r="U817" s="10" t="str" cm="1">
        <f t="array" ref="U817:Z817">_xlfn.XLOOKUP($P817,'Raw-Restauarants'!$A:$A,'Raw-Restauarants'!$I:$N)</f>
        <v>None</v>
      </c>
      <c r="V817" s="10" t="str">
        <v>No</v>
      </c>
      <c r="W817" s="10" t="str">
        <v>Medium</v>
      </c>
      <c r="X817" s="10" t="str">
        <v>No</v>
      </c>
      <c r="Y817" s="10" t="str">
        <v>Closed</v>
      </c>
      <c r="Z817" s="10" t="str">
        <v>None</v>
      </c>
      <c r="AA817" s="10">
        <v>2</v>
      </c>
      <c r="AB817" s="10">
        <v>1</v>
      </c>
      <c r="AC817" s="10">
        <v>1</v>
      </c>
      <c r="AD817" s="10" t="str" cm="1">
        <f t="array" ref="AD817">_xlfn.IFNA(_xlfn.IFS(AND(AA817=2,AB817=2,AC817=2),W817),"not_highest_rated")</f>
        <v>not_highest_rated</v>
      </c>
      <c r="AE817" s="64">
        <f t="shared" si="15"/>
        <v>1</v>
      </c>
    </row>
    <row r="818" spans="1:31" x14ac:dyDescent="0.25">
      <c r="A818" s="63" t="s">
        <v>128</v>
      </c>
      <c r="B818" s="10">
        <f>VLOOKUP(A818,'Table for cuisine count'!$E$2:$F$139,2)</f>
        <v>1</v>
      </c>
      <c r="C818" s="10" t="str" cm="1">
        <f t="array" ref="C818:O818">_xlfn.XLOOKUP($A818,'Raw-consumers'!$A:$A,'Raw-consumers'!B:N)</f>
        <v>San Luis Potosi</v>
      </c>
      <c r="D818" s="10" t="str">
        <v>San Luis Potosi</v>
      </c>
      <c r="E818" s="10" t="str">
        <v>Mexico</v>
      </c>
      <c r="F818" s="10">
        <v>22.162562000000001</v>
      </c>
      <c r="G818" s="10">
        <v>-100.99312999999999</v>
      </c>
      <c r="H818" s="10" t="str">
        <v>Yes</v>
      </c>
      <c r="I818" s="10" t="str">
        <v>Casual Drinker</v>
      </c>
      <c r="J818" s="10" t="str">
        <v>Public</v>
      </c>
      <c r="K818" s="10" t="str">
        <v>Single</v>
      </c>
      <c r="L818" s="10" t="str">
        <v>Independent</v>
      </c>
      <c r="M818" s="10">
        <v>22</v>
      </c>
      <c r="N818" s="10" t="str">
        <v>Student</v>
      </c>
      <c r="O818" s="10" t="str">
        <v>Low</v>
      </c>
      <c r="P818" s="10">
        <v>135058</v>
      </c>
      <c r="Q818" s="10" t="str">
        <f>IFERROR(_xlfn.XLOOKUP('Final Table'!$P818,'Raw-restaurant_cuisines'!A:A,'Raw-restaurant_cuisines'!B:B),"not specified")</f>
        <v>Pizzeria</v>
      </c>
      <c r="R818" s="10" t="str">
        <f>_xlfn.XLOOKUP($P818,'Raw-Restauarants'!$A:$A,'Raw-Restauarants'!B:B)</f>
        <v>Restaurante Tiberius</v>
      </c>
      <c r="S818" s="10" t="str">
        <f>_xlfn.XLOOKUP($P818,'Raw-Restauarants'!$A:$A,'Raw-Restauarants'!$C:$C)</f>
        <v>San Luis Potosi</v>
      </c>
      <c r="T818" s="10">
        <f>IFERROR(_xlfn.XLOOKUP(P818,'Table for cuisine count'!K:K,'Table for cuisine count'!L:L),"not specified")</f>
        <v>1</v>
      </c>
      <c r="U818" s="10" t="str" cm="1">
        <f t="array" ref="U818:Z818">_xlfn.XLOOKUP($P818,'Raw-Restauarants'!$A:$A,'Raw-Restauarants'!$I:$N)</f>
        <v>None</v>
      </c>
      <c r="V818" s="10" t="str">
        <v>No</v>
      </c>
      <c r="W818" s="10" t="str">
        <v>Medium</v>
      </c>
      <c r="X818" s="10" t="str">
        <v>Yes</v>
      </c>
      <c r="Y818" s="10" t="str">
        <v>Closed</v>
      </c>
      <c r="Z818" s="10" t="str">
        <v>Public</v>
      </c>
      <c r="AA818" s="10">
        <v>1</v>
      </c>
      <c r="AB818" s="10">
        <v>1</v>
      </c>
      <c r="AC818" s="10">
        <v>1</v>
      </c>
      <c r="AD818" s="10" t="str" cm="1">
        <f t="array" ref="AD818">_xlfn.IFNA(_xlfn.IFS(AND(AA818=2,AB818=2,AC818=2),W818),"not_highest_rated")</f>
        <v>not_highest_rated</v>
      </c>
      <c r="AE818" s="64">
        <f t="shared" si="15"/>
        <v>1</v>
      </c>
    </row>
    <row r="819" spans="1:31" x14ac:dyDescent="0.25">
      <c r="A819" s="63" t="s">
        <v>128</v>
      </c>
      <c r="B819" s="10">
        <f>VLOOKUP(A819,'Table for cuisine count'!$E$2:$F$139,2)</f>
        <v>1</v>
      </c>
      <c r="C819" s="10" t="str" cm="1">
        <f t="array" ref="C819:O819">_xlfn.XLOOKUP($A819,'Raw-consumers'!$A:$A,'Raw-consumers'!B:N)</f>
        <v>San Luis Potosi</v>
      </c>
      <c r="D819" s="10" t="str">
        <v>San Luis Potosi</v>
      </c>
      <c r="E819" s="10" t="str">
        <v>Mexico</v>
      </c>
      <c r="F819" s="10">
        <v>22.162562000000001</v>
      </c>
      <c r="G819" s="10">
        <v>-100.99312999999999</v>
      </c>
      <c r="H819" s="10" t="str">
        <v>Yes</v>
      </c>
      <c r="I819" s="10" t="str">
        <v>Casual Drinker</v>
      </c>
      <c r="J819" s="10" t="str">
        <v>Public</v>
      </c>
      <c r="K819" s="10" t="str">
        <v>Single</v>
      </c>
      <c r="L819" s="10" t="str">
        <v>Independent</v>
      </c>
      <c r="M819" s="10">
        <v>22</v>
      </c>
      <c r="N819" s="10" t="str">
        <v>Student</v>
      </c>
      <c r="O819" s="10" t="str">
        <v>Low</v>
      </c>
      <c r="P819" s="10">
        <v>135064</v>
      </c>
      <c r="Q819" s="10" t="str">
        <f>IFERROR(_xlfn.XLOOKUP('Final Table'!$P819,'Raw-restaurant_cuisines'!A:A,'Raw-restaurant_cuisines'!B:B),"not specified")</f>
        <v>not specified</v>
      </c>
      <c r="R819" s="10" t="str">
        <f>_xlfn.XLOOKUP($P819,'Raw-Restauarants'!$A:$A,'Raw-Restauarants'!B:B)</f>
        <v>Restaurante El Chivero S.A. De C.V.</v>
      </c>
      <c r="S819" s="10" t="str">
        <f>_xlfn.XLOOKUP($P819,'Raw-Restauarants'!$A:$A,'Raw-Restauarants'!$C:$C)</f>
        <v>San Luis Potosi</v>
      </c>
      <c r="T819" s="10" t="str">
        <f>IFERROR(_xlfn.XLOOKUP(P819,'Table for cuisine count'!K:K,'Table for cuisine count'!L:L),"not specified")</f>
        <v>not specified</v>
      </c>
      <c r="U819" s="10" t="str" cm="1">
        <f t="array" ref="U819:Z819">_xlfn.XLOOKUP($P819,'Raw-Restauarants'!$A:$A,'Raw-Restauarants'!$I:$N)</f>
        <v>None</v>
      </c>
      <c r="V819" s="10" t="str">
        <v>No</v>
      </c>
      <c r="W819" s="10" t="str">
        <v>High</v>
      </c>
      <c r="X819" s="10" t="str">
        <v>No</v>
      </c>
      <c r="Y819" s="10" t="str">
        <v>Closed</v>
      </c>
      <c r="Z819" s="10" t="str">
        <v>Yes</v>
      </c>
      <c r="AA819" s="10">
        <v>1</v>
      </c>
      <c r="AB819" s="10">
        <v>1</v>
      </c>
      <c r="AC819" s="10">
        <v>1</v>
      </c>
      <c r="AD819" s="10" t="str" cm="1">
        <f t="array" ref="AD819">_xlfn.IFNA(_xlfn.IFS(AND(AA819=2,AB819=2,AC819=2),W819),"not_highest_rated")</f>
        <v>not_highest_rated</v>
      </c>
      <c r="AE819" s="64">
        <f t="shared" si="15"/>
        <v>1</v>
      </c>
    </row>
    <row r="820" spans="1:31" x14ac:dyDescent="0.25">
      <c r="A820" s="63" t="s">
        <v>128</v>
      </c>
      <c r="B820" s="10">
        <f>VLOOKUP(A820,'Table for cuisine count'!$E$2:$F$139,2)</f>
        <v>1</v>
      </c>
      <c r="C820" s="10" t="str" cm="1">
        <f t="array" ref="C820:O820">_xlfn.XLOOKUP($A820,'Raw-consumers'!$A:$A,'Raw-consumers'!B:N)</f>
        <v>San Luis Potosi</v>
      </c>
      <c r="D820" s="10" t="str">
        <v>San Luis Potosi</v>
      </c>
      <c r="E820" s="10" t="str">
        <v>Mexico</v>
      </c>
      <c r="F820" s="10">
        <v>22.162562000000001</v>
      </c>
      <c r="G820" s="10">
        <v>-100.99312999999999</v>
      </c>
      <c r="H820" s="10" t="str">
        <v>Yes</v>
      </c>
      <c r="I820" s="10" t="str">
        <v>Casual Drinker</v>
      </c>
      <c r="J820" s="10" t="str">
        <v>Public</v>
      </c>
      <c r="K820" s="10" t="str">
        <v>Single</v>
      </c>
      <c r="L820" s="10" t="str">
        <v>Independent</v>
      </c>
      <c r="M820" s="10">
        <v>22</v>
      </c>
      <c r="N820" s="10" t="str">
        <v>Student</v>
      </c>
      <c r="O820" s="10" t="str">
        <v>Low</v>
      </c>
      <c r="P820" s="10">
        <v>135028</v>
      </c>
      <c r="Q820" s="10" t="str">
        <f>IFERROR(_xlfn.XLOOKUP('Final Table'!$P820,'Raw-restaurant_cuisines'!A:A,'Raw-restaurant_cuisines'!B:B),"not specified")</f>
        <v>Mexican</v>
      </c>
      <c r="R820" s="10" t="str">
        <f>_xlfn.XLOOKUP($P820,'Raw-Restauarants'!$A:$A,'Raw-Restauarants'!B:B)</f>
        <v>La Virreina</v>
      </c>
      <c r="S820" s="10" t="str">
        <f>_xlfn.XLOOKUP($P820,'Raw-Restauarants'!$A:$A,'Raw-Restauarants'!$C:$C)</f>
        <v>San Luis Potosi</v>
      </c>
      <c r="T820" s="10">
        <f>IFERROR(_xlfn.XLOOKUP(P820,'Table for cuisine count'!K:K,'Table for cuisine count'!L:L),"not specified")</f>
        <v>1</v>
      </c>
      <c r="U820" s="10" t="str" cm="1">
        <f t="array" ref="U820:Z820">_xlfn.XLOOKUP($P820,'Raw-Restauarants'!$A:$A,'Raw-Restauarants'!$I:$N)</f>
        <v>Wine &amp; Beer</v>
      </c>
      <c r="V820" s="10" t="str">
        <v>No</v>
      </c>
      <c r="W820" s="10" t="str">
        <v>Medium</v>
      </c>
      <c r="X820" s="10" t="str">
        <v>No</v>
      </c>
      <c r="Y820" s="10" t="str">
        <v>Closed</v>
      </c>
      <c r="Z820" s="10" t="str">
        <v>None</v>
      </c>
      <c r="AA820" s="10">
        <v>1</v>
      </c>
      <c r="AB820" s="10">
        <v>1</v>
      </c>
      <c r="AC820" s="10">
        <v>1</v>
      </c>
      <c r="AD820" s="10" t="str" cm="1">
        <f t="array" ref="AD820">_xlfn.IFNA(_xlfn.IFS(AND(AA820=2,AB820=2,AC820=2),W820),"not_highest_rated")</f>
        <v>not_highest_rated</v>
      </c>
      <c r="AE820" s="64">
        <f t="shared" si="15"/>
        <v>1</v>
      </c>
    </row>
    <row r="821" spans="1:31" x14ac:dyDescent="0.25">
      <c r="A821" s="63" t="s">
        <v>128</v>
      </c>
      <c r="B821" s="10">
        <f>VLOOKUP(A821,'Table for cuisine count'!$E$2:$F$139,2)</f>
        <v>1</v>
      </c>
      <c r="C821" s="10" t="str" cm="1">
        <f t="array" ref="C821:O821">_xlfn.XLOOKUP($A821,'Raw-consumers'!$A:$A,'Raw-consumers'!B:N)</f>
        <v>San Luis Potosi</v>
      </c>
      <c r="D821" s="10" t="str">
        <v>San Luis Potosi</v>
      </c>
      <c r="E821" s="10" t="str">
        <v>Mexico</v>
      </c>
      <c r="F821" s="10">
        <v>22.162562000000001</v>
      </c>
      <c r="G821" s="10">
        <v>-100.99312999999999</v>
      </c>
      <c r="H821" s="10" t="str">
        <v>Yes</v>
      </c>
      <c r="I821" s="10" t="str">
        <v>Casual Drinker</v>
      </c>
      <c r="J821" s="10" t="str">
        <v>Public</v>
      </c>
      <c r="K821" s="10" t="str">
        <v>Single</v>
      </c>
      <c r="L821" s="10" t="str">
        <v>Independent</v>
      </c>
      <c r="M821" s="10">
        <v>22</v>
      </c>
      <c r="N821" s="10" t="str">
        <v>Student</v>
      </c>
      <c r="O821" s="10" t="str">
        <v>Low</v>
      </c>
      <c r="P821" s="10">
        <v>132951</v>
      </c>
      <c r="Q821" s="10" t="str">
        <f>IFERROR(_xlfn.XLOOKUP('Final Table'!$P821,'Raw-restaurant_cuisines'!A:A,'Raw-restaurant_cuisines'!B:B),"not specified")</f>
        <v>American</v>
      </c>
      <c r="R821" s="10" t="str">
        <f>_xlfn.XLOOKUP($P821,'Raw-Restauarants'!$A:$A,'Raw-Restauarants'!B:B)</f>
        <v>Vips</v>
      </c>
      <c r="S821" s="10" t="str">
        <f>_xlfn.XLOOKUP($P821,'Raw-Restauarants'!$A:$A,'Raw-Restauarants'!$C:$C)</f>
        <v>San Luis Potosi</v>
      </c>
      <c r="T821" s="10">
        <f>IFERROR(_xlfn.XLOOKUP(P821,'Table for cuisine count'!K:K,'Table for cuisine count'!L:L),"not specified")</f>
        <v>1</v>
      </c>
      <c r="U821" s="10" t="str" cm="1">
        <f t="array" ref="U821:Z821">_xlfn.XLOOKUP($P821,'Raw-Restauarants'!$A:$A,'Raw-Restauarants'!$I:$N)</f>
        <v>None</v>
      </c>
      <c r="V821" s="10" t="str">
        <v>No</v>
      </c>
      <c r="W821" s="10" t="str">
        <v>Low</v>
      </c>
      <c r="X821" s="10" t="str">
        <v>No</v>
      </c>
      <c r="Y821" s="10" t="str">
        <v>Closed</v>
      </c>
      <c r="Z821" s="10" t="str">
        <v>Yes</v>
      </c>
      <c r="AA821" s="10">
        <v>1</v>
      </c>
      <c r="AB821" s="10">
        <v>1</v>
      </c>
      <c r="AC821" s="10">
        <v>1</v>
      </c>
      <c r="AD821" s="10" t="str" cm="1">
        <f t="array" ref="AD821">_xlfn.IFNA(_xlfn.IFS(AND(AA821=2,AB821=2,AC821=2),W821),"not_highest_rated")</f>
        <v>not_highest_rated</v>
      </c>
      <c r="AE821" s="64">
        <f t="shared" si="15"/>
        <v>1</v>
      </c>
    </row>
    <row r="822" spans="1:31" x14ac:dyDescent="0.25">
      <c r="A822" s="63" t="s">
        <v>27</v>
      </c>
      <c r="B822" s="10">
        <f>VLOOKUP(A822,'Table for cuisine count'!$E$2:$F$139,2)</f>
        <v>1</v>
      </c>
      <c r="C822" s="10" t="str" cm="1">
        <f t="array" ref="C822:O822">_xlfn.XLOOKUP($A822,'Raw-consumers'!$A:$A,'Raw-consumers'!B:N)</f>
        <v>San Luis Potosi</v>
      </c>
      <c r="D822" s="10" t="str">
        <v>San Luis Potosi</v>
      </c>
      <c r="E822" s="10" t="str">
        <v>Mexico</v>
      </c>
      <c r="F822" s="10">
        <v>22.119847</v>
      </c>
      <c r="G822" s="10">
        <v>-100.946527</v>
      </c>
      <c r="H822" s="10" t="str">
        <v>No</v>
      </c>
      <c r="I822" s="10" t="str">
        <v>Social Drinker</v>
      </c>
      <c r="J822" s="10" t="str">
        <v>Public</v>
      </c>
      <c r="K822" s="10" t="str">
        <v>Single</v>
      </c>
      <c r="L822" s="10" t="str">
        <v>Independent</v>
      </c>
      <c r="M822" s="10">
        <v>23</v>
      </c>
      <c r="N822" s="10" t="str">
        <v>Student</v>
      </c>
      <c r="O822" s="10" t="str">
        <v>Low</v>
      </c>
      <c r="P822" s="10">
        <v>135064</v>
      </c>
      <c r="Q822" s="10" t="str">
        <f>IFERROR(_xlfn.XLOOKUP('Final Table'!$P822,'Raw-restaurant_cuisines'!A:A,'Raw-restaurant_cuisines'!B:B),"not specified")</f>
        <v>not specified</v>
      </c>
      <c r="R822" s="10" t="str">
        <f>_xlfn.XLOOKUP($P822,'Raw-Restauarants'!$A:$A,'Raw-Restauarants'!B:B)</f>
        <v>Restaurante El Chivero S.A. De C.V.</v>
      </c>
      <c r="S822" s="10" t="str">
        <f>_xlfn.XLOOKUP($P822,'Raw-Restauarants'!$A:$A,'Raw-Restauarants'!$C:$C)</f>
        <v>San Luis Potosi</v>
      </c>
      <c r="T822" s="10" t="str">
        <f>IFERROR(_xlfn.XLOOKUP(P822,'Table for cuisine count'!K:K,'Table for cuisine count'!L:L),"not specified")</f>
        <v>not specified</v>
      </c>
      <c r="U822" s="10" t="str" cm="1">
        <f t="array" ref="U822:Z822">_xlfn.XLOOKUP($P822,'Raw-Restauarants'!$A:$A,'Raw-Restauarants'!$I:$N)</f>
        <v>None</v>
      </c>
      <c r="V822" s="10" t="str">
        <v>No</v>
      </c>
      <c r="W822" s="10" t="str">
        <v>High</v>
      </c>
      <c r="X822" s="10" t="str">
        <v>No</v>
      </c>
      <c r="Y822" s="10" t="str">
        <v>Closed</v>
      </c>
      <c r="Z822" s="10" t="str">
        <v>Yes</v>
      </c>
      <c r="AA822" s="10">
        <v>0</v>
      </c>
      <c r="AB822" s="10">
        <v>0</v>
      </c>
      <c r="AC822" s="10">
        <v>0</v>
      </c>
      <c r="AD822" s="10" t="str" cm="1">
        <f t="array" ref="AD822">_xlfn.IFNA(_xlfn.IFS(AND(AA822=2,AB822=2,AC822=2),W822),"not_highest_rated")</f>
        <v>not_highest_rated</v>
      </c>
      <c r="AE822" s="64">
        <f t="shared" si="15"/>
        <v>1</v>
      </c>
    </row>
    <row r="823" spans="1:31" x14ac:dyDescent="0.25">
      <c r="A823" s="63" t="s">
        <v>128</v>
      </c>
      <c r="B823" s="10">
        <f>VLOOKUP(A823,'Table for cuisine count'!$E$2:$F$139,2)</f>
        <v>1</v>
      </c>
      <c r="C823" s="10" t="str" cm="1">
        <f t="array" ref="C823:O823">_xlfn.XLOOKUP($A823,'Raw-consumers'!$A:$A,'Raw-consumers'!B:N)</f>
        <v>San Luis Potosi</v>
      </c>
      <c r="D823" s="10" t="str">
        <v>San Luis Potosi</v>
      </c>
      <c r="E823" s="10" t="str">
        <v>Mexico</v>
      </c>
      <c r="F823" s="10">
        <v>22.162562000000001</v>
      </c>
      <c r="G823" s="10">
        <v>-100.99312999999999</v>
      </c>
      <c r="H823" s="10" t="str">
        <v>Yes</v>
      </c>
      <c r="I823" s="10" t="str">
        <v>Casual Drinker</v>
      </c>
      <c r="J823" s="10" t="str">
        <v>Public</v>
      </c>
      <c r="K823" s="10" t="str">
        <v>Single</v>
      </c>
      <c r="L823" s="10" t="str">
        <v>Independent</v>
      </c>
      <c r="M823" s="10">
        <v>22</v>
      </c>
      <c r="N823" s="10" t="str">
        <v>Student</v>
      </c>
      <c r="O823" s="10" t="str">
        <v>Low</v>
      </c>
      <c r="P823" s="10">
        <v>132921</v>
      </c>
      <c r="Q823" s="10" t="str">
        <f>IFERROR(_xlfn.XLOOKUP('Final Table'!$P823,'Raw-restaurant_cuisines'!A:A,'Raw-restaurant_cuisines'!B:B),"not specified")</f>
        <v>Bar</v>
      </c>
      <c r="R823" s="10" t="str">
        <f>_xlfn.XLOOKUP($P823,'Raw-Restauarants'!$A:$A,'Raw-Restauarants'!B:B)</f>
        <v>Crudalia</v>
      </c>
      <c r="S823" s="10" t="str">
        <f>_xlfn.XLOOKUP($P823,'Raw-Restauarants'!$A:$A,'Raw-Restauarants'!$C:$C)</f>
        <v>San Luis Potosi</v>
      </c>
      <c r="T823" s="10">
        <f>IFERROR(_xlfn.XLOOKUP(P823,'Table for cuisine count'!K:K,'Table for cuisine count'!L:L),"not specified")</f>
        <v>1</v>
      </c>
      <c r="U823" s="10" t="str" cm="1">
        <f t="array" ref="U823:Z823">_xlfn.XLOOKUP($P823,'Raw-Restauarants'!$A:$A,'Raw-Restauarants'!$I:$N)</f>
        <v>Wine &amp; Beer</v>
      </c>
      <c r="V823" s="10" t="str">
        <v>Smoking Section</v>
      </c>
      <c r="W823" s="10" t="str">
        <v>Low</v>
      </c>
      <c r="X823" s="10" t="str">
        <v>No</v>
      </c>
      <c r="Y823" s="10" t="str">
        <v>Open</v>
      </c>
      <c r="Z823" s="10" t="str">
        <v>None</v>
      </c>
      <c r="AA823" s="10">
        <v>1</v>
      </c>
      <c r="AB823" s="10">
        <v>1</v>
      </c>
      <c r="AC823" s="10">
        <v>1</v>
      </c>
      <c r="AD823" s="10" t="str" cm="1">
        <f t="array" ref="AD823">_xlfn.IFNA(_xlfn.IFS(AND(AA823=2,AB823=2,AC823=2),W823),"not_highest_rated")</f>
        <v>not_highest_rated</v>
      </c>
      <c r="AE823" s="64">
        <f t="shared" si="15"/>
        <v>1</v>
      </c>
    </row>
    <row r="824" spans="1:31" x14ac:dyDescent="0.25">
      <c r="A824" s="63" t="s">
        <v>27</v>
      </c>
      <c r="B824" s="10">
        <f>VLOOKUP(A824,'Table for cuisine count'!$E$2:$F$139,2)</f>
        <v>1</v>
      </c>
      <c r="C824" s="10" t="str" cm="1">
        <f t="array" ref="C824:O824">_xlfn.XLOOKUP($A824,'Raw-consumers'!$A:$A,'Raw-consumers'!B:N)</f>
        <v>San Luis Potosi</v>
      </c>
      <c r="D824" s="10" t="str">
        <v>San Luis Potosi</v>
      </c>
      <c r="E824" s="10" t="str">
        <v>Mexico</v>
      </c>
      <c r="F824" s="10">
        <v>22.119847</v>
      </c>
      <c r="G824" s="10">
        <v>-100.946527</v>
      </c>
      <c r="H824" s="10" t="str">
        <v>No</v>
      </c>
      <c r="I824" s="10" t="str">
        <v>Social Drinker</v>
      </c>
      <c r="J824" s="10" t="str">
        <v>Public</v>
      </c>
      <c r="K824" s="10" t="str">
        <v>Single</v>
      </c>
      <c r="L824" s="10" t="str">
        <v>Independent</v>
      </c>
      <c r="M824" s="10">
        <v>23</v>
      </c>
      <c r="N824" s="10" t="str">
        <v>Student</v>
      </c>
      <c r="O824" s="10" t="str">
        <v>Low</v>
      </c>
      <c r="P824" s="10">
        <v>132825</v>
      </c>
      <c r="Q824" s="10" t="str">
        <f>IFERROR(_xlfn.XLOOKUP('Final Table'!$P824,'Raw-restaurant_cuisines'!A:A,'Raw-restaurant_cuisines'!B:B),"not specified")</f>
        <v>Mexican</v>
      </c>
      <c r="R824" s="10" t="str">
        <f>_xlfn.XLOOKUP($P824,'Raw-Restauarants'!$A:$A,'Raw-Restauarants'!B:B)</f>
        <v>Puesto De Tacos</v>
      </c>
      <c r="S824" s="10" t="str">
        <f>_xlfn.XLOOKUP($P824,'Raw-Restauarants'!$A:$A,'Raw-Restauarants'!$C:$C)</f>
        <v>San Luis Potosi</v>
      </c>
      <c r="T824" s="10">
        <f>IFERROR(_xlfn.XLOOKUP(P824,'Table for cuisine count'!K:K,'Table for cuisine count'!L:L),"not specified")</f>
        <v>1</v>
      </c>
      <c r="U824" s="10" t="str" cm="1">
        <f t="array" ref="U824:Z824">_xlfn.XLOOKUP($P824,'Raw-Restauarants'!$A:$A,'Raw-Restauarants'!$I:$N)</f>
        <v>None</v>
      </c>
      <c r="V824" s="10" t="str">
        <v>No</v>
      </c>
      <c r="W824" s="10" t="str">
        <v>Low</v>
      </c>
      <c r="X824" s="10" t="str">
        <v>No</v>
      </c>
      <c r="Y824" s="10" t="str">
        <v>Open</v>
      </c>
      <c r="Z824" s="10" t="str">
        <v>None</v>
      </c>
      <c r="AA824" s="10">
        <v>2</v>
      </c>
      <c r="AB824" s="10">
        <v>2</v>
      </c>
      <c r="AC824" s="10">
        <v>1</v>
      </c>
      <c r="AD824" s="10" t="str" cm="1">
        <f t="array" ref="AD824">_xlfn.IFNA(_xlfn.IFS(AND(AA824=2,AB824=2,AC824=2),W824),"not_highest_rated")</f>
        <v>not_highest_rated</v>
      </c>
      <c r="AE824" s="64">
        <f t="shared" si="15"/>
        <v>1</v>
      </c>
    </row>
    <row r="825" spans="1:31" x14ac:dyDescent="0.25">
      <c r="A825" s="63" t="s">
        <v>128</v>
      </c>
      <c r="B825" s="10">
        <f>VLOOKUP(A825,'Table for cuisine count'!$E$2:$F$139,2)</f>
        <v>1</v>
      </c>
      <c r="C825" s="10" t="str" cm="1">
        <f t="array" ref="C825:O825">_xlfn.XLOOKUP($A825,'Raw-consumers'!$A:$A,'Raw-consumers'!B:N)</f>
        <v>San Luis Potosi</v>
      </c>
      <c r="D825" s="10" t="str">
        <v>San Luis Potosi</v>
      </c>
      <c r="E825" s="10" t="str">
        <v>Mexico</v>
      </c>
      <c r="F825" s="10">
        <v>22.162562000000001</v>
      </c>
      <c r="G825" s="10">
        <v>-100.99312999999999</v>
      </c>
      <c r="H825" s="10" t="str">
        <v>Yes</v>
      </c>
      <c r="I825" s="10" t="str">
        <v>Casual Drinker</v>
      </c>
      <c r="J825" s="10" t="str">
        <v>Public</v>
      </c>
      <c r="K825" s="10" t="str">
        <v>Single</v>
      </c>
      <c r="L825" s="10" t="str">
        <v>Independent</v>
      </c>
      <c r="M825" s="10">
        <v>22</v>
      </c>
      <c r="N825" s="10" t="str">
        <v>Student</v>
      </c>
      <c r="O825" s="10" t="str">
        <v>Low</v>
      </c>
      <c r="P825" s="10">
        <v>132754</v>
      </c>
      <c r="Q825" s="10" t="str">
        <f>IFERROR(_xlfn.XLOOKUP('Final Table'!$P825,'Raw-restaurant_cuisines'!A:A,'Raw-restaurant_cuisines'!B:B),"not specified")</f>
        <v>Mexican</v>
      </c>
      <c r="R825" s="10" t="str">
        <f>_xlfn.XLOOKUP($P825,'Raw-Restauarants'!$A:$A,'Raw-Restauarants'!B:B)</f>
        <v>Cabana Huasteca</v>
      </c>
      <c r="S825" s="10" t="str">
        <f>_xlfn.XLOOKUP($P825,'Raw-Restauarants'!$A:$A,'Raw-Restauarants'!$C:$C)</f>
        <v>San Luis Potosi</v>
      </c>
      <c r="T825" s="10">
        <f>IFERROR(_xlfn.XLOOKUP(P825,'Table for cuisine count'!K:K,'Table for cuisine count'!L:L),"not specified")</f>
        <v>1</v>
      </c>
      <c r="U825" s="10" t="str" cm="1">
        <f t="array" ref="U825:Z825">_xlfn.XLOOKUP($P825,'Raw-Restauarants'!$A:$A,'Raw-Restauarants'!$I:$N)</f>
        <v>None</v>
      </c>
      <c r="V825" s="10" t="str">
        <v>No</v>
      </c>
      <c r="W825" s="10" t="str">
        <v>Medium</v>
      </c>
      <c r="X825" s="10" t="str">
        <v>No</v>
      </c>
      <c r="Y825" s="10" t="str">
        <v>Closed</v>
      </c>
      <c r="Z825" s="10" t="str">
        <v>None</v>
      </c>
      <c r="AA825" s="10">
        <v>1</v>
      </c>
      <c r="AB825" s="10">
        <v>1</v>
      </c>
      <c r="AC825" s="10">
        <v>1</v>
      </c>
      <c r="AD825" s="10" t="str" cm="1">
        <f t="array" ref="AD825">_xlfn.IFNA(_xlfn.IFS(AND(AA825=2,AB825=2,AC825=2),W825),"not_highest_rated")</f>
        <v>not_highest_rated</v>
      </c>
      <c r="AE825" s="64">
        <f t="shared" si="15"/>
        <v>1</v>
      </c>
    </row>
    <row r="826" spans="1:31" x14ac:dyDescent="0.25">
      <c r="A826" s="63" t="s">
        <v>27</v>
      </c>
      <c r="B826" s="10">
        <f>VLOOKUP(A826,'Table for cuisine count'!$E$2:$F$139,2)</f>
        <v>1</v>
      </c>
      <c r="C826" s="10" t="str" cm="1">
        <f t="array" ref="C826:O826">_xlfn.XLOOKUP($A826,'Raw-consumers'!$A:$A,'Raw-consumers'!B:N)</f>
        <v>San Luis Potosi</v>
      </c>
      <c r="D826" s="10" t="str">
        <v>San Luis Potosi</v>
      </c>
      <c r="E826" s="10" t="str">
        <v>Mexico</v>
      </c>
      <c r="F826" s="10">
        <v>22.119847</v>
      </c>
      <c r="G826" s="10">
        <v>-100.946527</v>
      </c>
      <c r="H826" s="10" t="str">
        <v>No</v>
      </c>
      <c r="I826" s="10" t="str">
        <v>Social Drinker</v>
      </c>
      <c r="J826" s="10" t="str">
        <v>Public</v>
      </c>
      <c r="K826" s="10" t="str">
        <v>Single</v>
      </c>
      <c r="L826" s="10" t="str">
        <v>Independent</v>
      </c>
      <c r="M826" s="10">
        <v>23</v>
      </c>
      <c r="N826" s="10" t="str">
        <v>Student</v>
      </c>
      <c r="O826" s="10" t="str">
        <v>Low</v>
      </c>
      <c r="P826" s="10">
        <v>135075</v>
      </c>
      <c r="Q826" s="10" t="str">
        <f>IFERROR(_xlfn.XLOOKUP('Final Table'!$P826,'Raw-restaurant_cuisines'!A:A,'Raw-restaurant_cuisines'!B:B),"not specified")</f>
        <v>Seafood</v>
      </c>
      <c r="R826" s="10" t="str">
        <f>_xlfn.XLOOKUP($P826,'Raw-Restauarants'!$A:$A,'Raw-Restauarants'!B:B)</f>
        <v>Mariscos El Pescador</v>
      </c>
      <c r="S826" s="10" t="str">
        <f>_xlfn.XLOOKUP($P826,'Raw-Restauarants'!$A:$A,'Raw-Restauarants'!$C:$C)</f>
        <v>San Luis Potosi</v>
      </c>
      <c r="T826" s="10">
        <f>IFERROR(_xlfn.XLOOKUP(P826,'Table for cuisine count'!K:K,'Table for cuisine count'!L:L),"not specified")</f>
        <v>1</v>
      </c>
      <c r="U826" s="10" t="str" cm="1">
        <f t="array" ref="U826:Z826">_xlfn.XLOOKUP($P826,'Raw-Restauarants'!$A:$A,'Raw-Restauarants'!$I:$N)</f>
        <v>None</v>
      </c>
      <c r="V826" s="10" t="str">
        <v>No</v>
      </c>
      <c r="W826" s="10" t="str">
        <v>Medium</v>
      </c>
      <c r="X826" s="10" t="str">
        <v>No</v>
      </c>
      <c r="Y826" s="10" t="str">
        <v>Closed</v>
      </c>
      <c r="Z826" s="10" t="str">
        <v>Yes</v>
      </c>
      <c r="AA826" s="10">
        <v>2</v>
      </c>
      <c r="AB826" s="10">
        <v>2</v>
      </c>
      <c r="AC826" s="10">
        <v>2</v>
      </c>
      <c r="AD826" s="10" t="str" cm="1">
        <f t="array" ref="AD826">_xlfn.IFNA(_xlfn.IFS(AND(AA826=2,AB826=2,AC826=2),W826),"not_highest_rated")</f>
        <v>Medium</v>
      </c>
      <c r="AE826" s="64">
        <f t="shared" si="15"/>
        <v>1</v>
      </c>
    </row>
    <row r="827" spans="1:31" x14ac:dyDescent="0.25">
      <c r="A827" s="63" t="s">
        <v>128</v>
      </c>
      <c r="B827" s="10">
        <f>VLOOKUP(A827,'Table for cuisine count'!$E$2:$F$139,2)</f>
        <v>1</v>
      </c>
      <c r="C827" s="10" t="str" cm="1">
        <f t="array" ref="C827:O827">_xlfn.XLOOKUP($A827,'Raw-consumers'!$A:$A,'Raw-consumers'!B:N)</f>
        <v>San Luis Potosi</v>
      </c>
      <c r="D827" s="10" t="str">
        <v>San Luis Potosi</v>
      </c>
      <c r="E827" s="10" t="str">
        <v>Mexico</v>
      </c>
      <c r="F827" s="10">
        <v>22.162562000000001</v>
      </c>
      <c r="G827" s="10">
        <v>-100.99312999999999</v>
      </c>
      <c r="H827" s="10" t="str">
        <v>Yes</v>
      </c>
      <c r="I827" s="10" t="str">
        <v>Casual Drinker</v>
      </c>
      <c r="J827" s="10" t="str">
        <v>Public</v>
      </c>
      <c r="K827" s="10" t="str">
        <v>Single</v>
      </c>
      <c r="L827" s="10" t="str">
        <v>Independent</v>
      </c>
      <c r="M827" s="10">
        <v>22</v>
      </c>
      <c r="N827" s="10" t="str">
        <v>Student</v>
      </c>
      <c r="O827" s="10" t="str">
        <v>Low</v>
      </c>
      <c r="P827" s="10">
        <v>135026</v>
      </c>
      <c r="Q827" s="10" t="str">
        <f>IFERROR(_xlfn.XLOOKUP('Final Table'!$P827,'Raw-restaurant_cuisines'!A:A,'Raw-restaurant_cuisines'!B:B),"not specified")</f>
        <v>Bar</v>
      </c>
      <c r="R827" s="10" t="str">
        <f>_xlfn.XLOOKUP($P827,'Raw-Restauarants'!$A:$A,'Raw-Restauarants'!B:B)</f>
        <v>La Cantina</v>
      </c>
      <c r="S827" s="10" t="str">
        <f>_xlfn.XLOOKUP($P827,'Raw-Restauarants'!$A:$A,'Raw-Restauarants'!$C:$C)</f>
        <v>San Luis Potosi</v>
      </c>
      <c r="T827" s="10">
        <f>IFERROR(_xlfn.XLOOKUP(P827,'Table for cuisine count'!K:K,'Table for cuisine count'!L:L),"not specified")</f>
        <v>2</v>
      </c>
      <c r="U827" s="10" t="str" cm="1">
        <f t="array" ref="U827:Z827">_xlfn.XLOOKUP($P827,'Raw-Restauarants'!$A:$A,'Raw-Restauarants'!$I:$N)</f>
        <v>Full Bar</v>
      </c>
      <c r="V827" s="10" t="str">
        <v>No</v>
      </c>
      <c r="W827" s="10" t="str">
        <v>High</v>
      </c>
      <c r="X827" s="10" t="str">
        <v>No</v>
      </c>
      <c r="Y827" s="10" t="str">
        <v>Closed</v>
      </c>
      <c r="Z827" s="10" t="str">
        <v>None</v>
      </c>
      <c r="AA827" s="10">
        <v>1</v>
      </c>
      <c r="AB827" s="10">
        <v>1</v>
      </c>
      <c r="AC827" s="10">
        <v>1</v>
      </c>
      <c r="AD827" s="10" t="str" cm="1">
        <f t="array" ref="AD827">_xlfn.IFNA(_xlfn.IFS(AND(AA827=2,AB827=2,AC827=2),W827),"not_highest_rated")</f>
        <v>not_highest_rated</v>
      </c>
      <c r="AE827" s="64">
        <f t="shared" si="15"/>
        <v>1</v>
      </c>
    </row>
    <row r="828" spans="1:31" x14ac:dyDescent="0.25">
      <c r="A828" s="63" t="s">
        <v>27</v>
      </c>
      <c r="B828" s="10">
        <f>VLOOKUP(A828,'Table for cuisine count'!$E$2:$F$139,2)</f>
        <v>1</v>
      </c>
      <c r="C828" s="10" t="str" cm="1">
        <f t="array" ref="C828:O828">_xlfn.XLOOKUP($A828,'Raw-consumers'!$A:$A,'Raw-consumers'!B:N)</f>
        <v>San Luis Potosi</v>
      </c>
      <c r="D828" s="10" t="str">
        <v>San Luis Potosi</v>
      </c>
      <c r="E828" s="10" t="str">
        <v>Mexico</v>
      </c>
      <c r="F828" s="10">
        <v>22.119847</v>
      </c>
      <c r="G828" s="10">
        <v>-100.946527</v>
      </c>
      <c r="H828" s="10" t="str">
        <v>No</v>
      </c>
      <c r="I828" s="10" t="str">
        <v>Social Drinker</v>
      </c>
      <c r="J828" s="10" t="str">
        <v>Public</v>
      </c>
      <c r="K828" s="10" t="str">
        <v>Single</v>
      </c>
      <c r="L828" s="10" t="str">
        <v>Independent</v>
      </c>
      <c r="M828" s="10">
        <v>23</v>
      </c>
      <c r="N828" s="10" t="str">
        <v>Student</v>
      </c>
      <c r="O828" s="10" t="str">
        <v>Low</v>
      </c>
      <c r="P828" s="10">
        <v>132862</v>
      </c>
      <c r="Q828" s="10" t="str">
        <f>IFERROR(_xlfn.XLOOKUP('Final Table'!$P828,'Raw-restaurant_cuisines'!A:A,'Raw-restaurant_cuisines'!B:B),"not specified")</f>
        <v>International</v>
      </c>
      <c r="R828" s="10" t="str">
        <f>_xlfn.XLOOKUP($P828,'Raw-Restauarants'!$A:$A,'Raw-Restauarants'!B:B)</f>
        <v>La Posada Del Virrey</v>
      </c>
      <c r="S828" s="10" t="str">
        <f>_xlfn.XLOOKUP($P828,'Raw-Restauarants'!$A:$A,'Raw-Restauarants'!$C:$C)</f>
        <v>San Luis Potosi</v>
      </c>
      <c r="T828" s="10">
        <f>IFERROR(_xlfn.XLOOKUP(P828,'Table for cuisine count'!K:K,'Table for cuisine count'!L:L),"not specified")</f>
        <v>1</v>
      </c>
      <c r="U828" s="10" t="str" cm="1">
        <f t="array" ref="U828:Z828">_xlfn.XLOOKUP($P828,'Raw-Restauarants'!$A:$A,'Raw-Restauarants'!$I:$N)</f>
        <v>Wine &amp; Beer</v>
      </c>
      <c r="V828" s="10" t="str">
        <v>No</v>
      </c>
      <c r="W828" s="10" t="str">
        <v>High</v>
      </c>
      <c r="X828" s="10" t="str">
        <v>No</v>
      </c>
      <c r="Y828" s="10" t="str">
        <v>Closed</v>
      </c>
      <c r="Z828" s="10" t="str">
        <v>Valet</v>
      </c>
      <c r="AA828" s="10">
        <v>1</v>
      </c>
      <c r="AB828" s="10">
        <v>2</v>
      </c>
      <c r="AC828" s="10">
        <v>2</v>
      </c>
      <c r="AD828" s="10" t="str" cm="1">
        <f t="array" ref="AD828">_xlfn.IFNA(_xlfn.IFS(AND(AA828=2,AB828=2,AC828=2),W828),"not_highest_rated")</f>
        <v>not_highest_rated</v>
      </c>
      <c r="AE828" s="64">
        <f t="shared" si="15"/>
        <v>1</v>
      </c>
    </row>
    <row r="829" spans="1:31" x14ac:dyDescent="0.25">
      <c r="A829" s="63" t="s">
        <v>128</v>
      </c>
      <c r="B829" s="10">
        <f>VLOOKUP(A829,'Table for cuisine count'!$E$2:$F$139,2)</f>
        <v>1</v>
      </c>
      <c r="C829" s="10" t="str" cm="1">
        <f t="array" ref="C829:O829">_xlfn.XLOOKUP($A829,'Raw-consumers'!$A:$A,'Raw-consumers'!B:N)</f>
        <v>San Luis Potosi</v>
      </c>
      <c r="D829" s="10" t="str">
        <v>San Luis Potosi</v>
      </c>
      <c r="E829" s="10" t="str">
        <v>Mexico</v>
      </c>
      <c r="F829" s="10">
        <v>22.162562000000001</v>
      </c>
      <c r="G829" s="10">
        <v>-100.99312999999999</v>
      </c>
      <c r="H829" s="10" t="str">
        <v>Yes</v>
      </c>
      <c r="I829" s="10" t="str">
        <v>Casual Drinker</v>
      </c>
      <c r="J829" s="10" t="str">
        <v>Public</v>
      </c>
      <c r="K829" s="10" t="str">
        <v>Single</v>
      </c>
      <c r="L829" s="10" t="str">
        <v>Independent</v>
      </c>
      <c r="M829" s="10">
        <v>22</v>
      </c>
      <c r="N829" s="10" t="str">
        <v>Student</v>
      </c>
      <c r="O829" s="10" t="str">
        <v>Low</v>
      </c>
      <c r="P829" s="10">
        <v>132872</v>
      </c>
      <c r="Q829" s="10" t="str">
        <f>IFERROR(_xlfn.XLOOKUP('Final Table'!$P829,'Raw-restaurant_cuisines'!A:A,'Raw-restaurant_cuisines'!B:B),"not specified")</f>
        <v>American</v>
      </c>
      <c r="R829" s="10" t="str">
        <f>_xlfn.XLOOKUP($P829,'Raw-Restauarants'!$A:$A,'Raw-Restauarants'!B:B)</f>
        <v>Pizzeria Julios</v>
      </c>
      <c r="S829" s="10" t="str">
        <f>_xlfn.XLOOKUP($P829,'Raw-Restauarants'!$A:$A,'Raw-Restauarants'!$C:$C)</f>
        <v>San Luis Potosi</v>
      </c>
      <c r="T829" s="10">
        <f>IFERROR(_xlfn.XLOOKUP(P829,'Table for cuisine count'!K:K,'Table for cuisine count'!L:L),"not specified")</f>
        <v>1</v>
      </c>
      <c r="U829" s="10" t="str" cm="1">
        <f t="array" ref="U829:Z829">_xlfn.XLOOKUP($P829,'Raw-Restauarants'!$A:$A,'Raw-Restauarants'!$I:$N)</f>
        <v>None</v>
      </c>
      <c r="V829" s="10" t="str">
        <v>No</v>
      </c>
      <c r="W829" s="10" t="str">
        <v>Medium</v>
      </c>
      <c r="X829" s="10" t="str">
        <v>No</v>
      </c>
      <c r="Y829" s="10" t="str">
        <v>Closed</v>
      </c>
      <c r="Z829" s="10" t="str">
        <v>Public</v>
      </c>
      <c r="AA829" s="10">
        <v>1</v>
      </c>
      <c r="AB829" s="10">
        <v>1</v>
      </c>
      <c r="AC829" s="10">
        <v>1</v>
      </c>
      <c r="AD829" s="10" t="str" cm="1">
        <f t="array" ref="AD829">_xlfn.IFNA(_xlfn.IFS(AND(AA829=2,AB829=2,AC829=2),W829),"not_highest_rated")</f>
        <v>not_highest_rated</v>
      </c>
      <c r="AE829" s="64">
        <f t="shared" si="15"/>
        <v>1</v>
      </c>
    </row>
    <row r="830" spans="1:31" x14ac:dyDescent="0.25">
      <c r="A830" s="63" t="s">
        <v>128</v>
      </c>
      <c r="B830" s="10">
        <f>VLOOKUP(A830,'Table for cuisine count'!$E$2:$F$139,2)</f>
        <v>1</v>
      </c>
      <c r="C830" s="10" t="str" cm="1">
        <f t="array" ref="C830:O830">_xlfn.XLOOKUP($A830,'Raw-consumers'!$A:$A,'Raw-consumers'!B:N)</f>
        <v>San Luis Potosi</v>
      </c>
      <c r="D830" s="10" t="str">
        <v>San Luis Potosi</v>
      </c>
      <c r="E830" s="10" t="str">
        <v>Mexico</v>
      </c>
      <c r="F830" s="10">
        <v>22.162562000000001</v>
      </c>
      <c r="G830" s="10">
        <v>-100.99312999999999</v>
      </c>
      <c r="H830" s="10" t="str">
        <v>Yes</v>
      </c>
      <c r="I830" s="10" t="str">
        <v>Casual Drinker</v>
      </c>
      <c r="J830" s="10" t="str">
        <v>Public</v>
      </c>
      <c r="K830" s="10" t="str">
        <v>Single</v>
      </c>
      <c r="L830" s="10" t="str">
        <v>Independent</v>
      </c>
      <c r="M830" s="10">
        <v>22</v>
      </c>
      <c r="N830" s="10" t="str">
        <v>Student</v>
      </c>
      <c r="O830" s="10" t="str">
        <v>Low</v>
      </c>
      <c r="P830" s="10">
        <v>135085</v>
      </c>
      <c r="Q830" s="10" t="str">
        <f>IFERROR(_xlfn.XLOOKUP('Final Table'!$P830,'Raw-restaurant_cuisines'!A:A,'Raw-restaurant_cuisines'!B:B),"not specified")</f>
        <v>Fast Food</v>
      </c>
      <c r="R830" s="10" t="str">
        <f>_xlfn.XLOOKUP($P830,'Raw-Restauarants'!$A:$A,'Raw-Restauarants'!B:B)</f>
        <v>Tortas Locas Hipocampo</v>
      </c>
      <c r="S830" s="10" t="str">
        <f>_xlfn.XLOOKUP($P830,'Raw-Restauarants'!$A:$A,'Raw-Restauarants'!$C:$C)</f>
        <v>San Luis Potosi</v>
      </c>
      <c r="T830" s="10">
        <f>IFERROR(_xlfn.XLOOKUP(P830,'Table for cuisine count'!K:K,'Table for cuisine count'!L:L),"not specified")</f>
        <v>1</v>
      </c>
      <c r="U830" s="10" t="str" cm="1">
        <f t="array" ref="U830:Z830">_xlfn.XLOOKUP($P830,'Raw-Restauarants'!$A:$A,'Raw-Restauarants'!$I:$N)</f>
        <v>None</v>
      </c>
      <c r="V830" s="10" t="str">
        <v>No</v>
      </c>
      <c r="W830" s="10" t="str">
        <v>Medium</v>
      </c>
      <c r="X830" s="10" t="str">
        <v>No</v>
      </c>
      <c r="Y830" s="10" t="str">
        <v>Closed</v>
      </c>
      <c r="Z830" s="10" t="str">
        <v>Public</v>
      </c>
      <c r="AA830" s="10">
        <v>1</v>
      </c>
      <c r="AB830" s="10">
        <v>1</v>
      </c>
      <c r="AC830" s="10">
        <v>1</v>
      </c>
      <c r="AD830" s="10" t="str" cm="1">
        <f t="array" ref="AD830">_xlfn.IFNA(_xlfn.IFS(AND(AA830=2,AB830=2,AC830=2),W830),"not_highest_rated")</f>
        <v>not_highest_rated</v>
      </c>
      <c r="AE830" s="64">
        <f t="shared" si="15"/>
        <v>1</v>
      </c>
    </row>
    <row r="831" spans="1:31" x14ac:dyDescent="0.25">
      <c r="A831" s="63" t="s">
        <v>27</v>
      </c>
      <c r="B831" s="10">
        <f>VLOOKUP(A831,'Table for cuisine count'!$E$2:$F$139,2)</f>
        <v>1</v>
      </c>
      <c r="C831" s="10" t="str" cm="1">
        <f t="array" ref="C831:O831">_xlfn.XLOOKUP($A831,'Raw-consumers'!$A:$A,'Raw-consumers'!B:N)</f>
        <v>San Luis Potosi</v>
      </c>
      <c r="D831" s="10" t="str">
        <v>San Luis Potosi</v>
      </c>
      <c r="E831" s="10" t="str">
        <v>Mexico</v>
      </c>
      <c r="F831" s="10">
        <v>22.119847</v>
      </c>
      <c r="G831" s="10">
        <v>-100.946527</v>
      </c>
      <c r="H831" s="10" t="str">
        <v>No</v>
      </c>
      <c r="I831" s="10" t="str">
        <v>Social Drinker</v>
      </c>
      <c r="J831" s="10" t="str">
        <v>Public</v>
      </c>
      <c r="K831" s="10" t="str">
        <v>Single</v>
      </c>
      <c r="L831" s="10" t="str">
        <v>Independent</v>
      </c>
      <c r="M831" s="10">
        <v>23</v>
      </c>
      <c r="N831" s="10" t="str">
        <v>Student</v>
      </c>
      <c r="O831" s="10" t="str">
        <v>Low</v>
      </c>
      <c r="P831" s="10">
        <v>135041</v>
      </c>
      <c r="Q831" s="10" t="str">
        <f>IFERROR(_xlfn.XLOOKUP('Final Table'!$P831,'Raw-restaurant_cuisines'!A:A,'Raw-restaurant_cuisines'!B:B),"not specified")</f>
        <v>Bar</v>
      </c>
      <c r="R831" s="10" t="str">
        <f>_xlfn.XLOOKUP($P831,'Raw-Restauarants'!$A:$A,'Raw-Restauarants'!B:B)</f>
        <v>Luna Cafe</v>
      </c>
      <c r="S831" s="10" t="str">
        <f>_xlfn.XLOOKUP($P831,'Raw-Restauarants'!$A:$A,'Raw-Restauarants'!$C:$C)</f>
        <v>San Luis Potosi</v>
      </c>
      <c r="T831" s="10">
        <f>IFERROR(_xlfn.XLOOKUP(P831,'Table for cuisine count'!K:K,'Table for cuisine count'!L:L),"not specified")</f>
        <v>2</v>
      </c>
      <c r="U831" s="10" t="str" cm="1">
        <f t="array" ref="U831:Z831">_xlfn.XLOOKUP($P831,'Raw-Restauarants'!$A:$A,'Raw-Restauarants'!$I:$N)</f>
        <v>Wine &amp; Beer</v>
      </c>
      <c r="V831" s="10" t="str">
        <v>No</v>
      </c>
      <c r="W831" s="10" t="str">
        <v>Medium</v>
      </c>
      <c r="X831" s="10" t="str">
        <v>No</v>
      </c>
      <c r="Y831" s="10" t="str">
        <v>Closed</v>
      </c>
      <c r="Z831" s="10" t="str">
        <v>None</v>
      </c>
      <c r="AA831" s="10">
        <v>0</v>
      </c>
      <c r="AB831" s="10">
        <v>1</v>
      </c>
      <c r="AC831" s="10">
        <v>1</v>
      </c>
      <c r="AD831" s="10" t="str" cm="1">
        <f t="array" ref="AD831">_xlfn.IFNA(_xlfn.IFS(AND(AA831=2,AB831=2,AC831=2),W831),"not_highest_rated")</f>
        <v>not_highest_rated</v>
      </c>
      <c r="AE831" s="64">
        <f t="shared" si="15"/>
        <v>1</v>
      </c>
    </row>
    <row r="832" spans="1:31" x14ac:dyDescent="0.25">
      <c r="A832" s="63" t="s">
        <v>128</v>
      </c>
      <c r="B832" s="10">
        <f>VLOOKUP(A832,'Table for cuisine count'!$E$2:$F$139,2)</f>
        <v>1</v>
      </c>
      <c r="C832" s="10" t="str" cm="1">
        <f t="array" ref="C832:O832">_xlfn.XLOOKUP($A832,'Raw-consumers'!$A:$A,'Raw-consumers'!B:N)</f>
        <v>San Luis Potosi</v>
      </c>
      <c r="D832" s="10" t="str">
        <v>San Luis Potosi</v>
      </c>
      <c r="E832" s="10" t="str">
        <v>Mexico</v>
      </c>
      <c r="F832" s="10">
        <v>22.162562000000001</v>
      </c>
      <c r="G832" s="10">
        <v>-100.99312999999999</v>
      </c>
      <c r="H832" s="10" t="str">
        <v>Yes</v>
      </c>
      <c r="I832" s="10" t="str">
        <v>Casual Drinker</v>
      </c>
      <c r="J832" s="10" t="str">
        <v>Public</v>
      </c>
      <c r="K832" s="10" t="str">
        <v>Single</v>
      </c>
      <c r="L832" s="10" t="str">
        <v>Independent</v>
      </c>
      <c r="M832" s="10">
        <v>22</v>
      </c>
      <c r="N832" s="10" t="str">
        <v>Student</v>
      </c>
      <c r="O832" s="10" t="str">
        <v>Low</v>
      </c>
      <c r="P832" s="10">
        <v>135072</v>
      </c>
      <c r="Q832" s="10" t="str">
        <f>IFERROR(_xlfn.XLOOKUP('Final Table'!$P832,'Raw-restaurant_cuisines'!A:A,'Raw-restaurant_cuisines'!B:B),"not specified")</f>
        <v>Japanese</v>
      </c>
      <c r="R832" s="10" t="str">
        <f>_xlfn.XLOOKUP($P832,'Raw-Restauarants'!$A:$A,'Raw-Restauarants'!B:B)</f>
        <v>Sushi Itto</v>
      </c>
      <c r="S832" s="10" t="str">
        <f>_xlfn.XLOOKUP($P832,'Raw-Restauarants'!$A:$A,'Raw-Restauarants'!$C:$C)</f>
        <v>San Luis Potosi</v>
      </c>
      <c r="T832" s="10">
        <f>IFERROR(_xlfn.XLOOKUP(P832,'Table for cuisine count'!K:K,'Table for cuisine count'!L:L),"not specified")</f>
        <v>1</v>
      </c>
      <c r="U832" s="10" t="str" cm="1">
        <f t="array" ref="U832:Z832">_xlfn.XLOOKUP($P832,'Raw-Restauarants'!$A:$A,'Raw-Restauarants'!$I:$N)</f>
        <v>None</v>
      </c>
      <c r="V832" s="10" t="str">
        <v>No</v>
      </c>
      <c r="W832" s="10" t="str">
        <v>Medium</v>
      </c>
      <c r="X832" s="10" t="str">
        <v>No</v>
      </c>
      <c r="Y832" s="10" t="str">
        <v>Closed</v>
      </c>
      <c r="Z832" s="10" t="str">
        <v>None</v>
      </c>
      <c r="AA832" s="10">
        <v>1</v>
      </c>
      <c r="AB832" s="10">
        <v>1</v>
      </c>
      <c r="AC832" s="10">
        <v>1</v>
      </c>
      <c r="AD832" s="10" t="str" cm="1">
        <f t="array" ref="AD832">_xlfn.IFNA(_xlfn.IFS(AND(AA832=2,AB832=2,AC832=2),W832),"not_highest_rated")</f>
        <v>not_highest_rated</v>
      </c>
      <c r="AE832" s="64">
        <f t="shared" si="15"/>
        <v>1</v>
      </c>
    </row>
    <row r="833" spans="1:31" x14ac:dyDescent="0.25">
      <c r="A833" s="63" t="s">
        <v>128</v>
      </c>
      <c r="B833" s="10">
        <f>VLOOKUP(A833,'Table for cuisine count'!$E$2:$F$139,2)</f>
        <v>1</v>
      </c>
      <c r="C833" s="10" t="str" cm="1">
        <f t="array" ref="C833:O833">_xlfn.XLOOKUP($A833,'Raw-consumers'!$A:$A,'Raw-consumers'!B:N)</f>
        <v>San Luis Potosi</v>
      </c>
      <c r="D833" s="10" t="str">
        <v>San Luis Potosi</v>
      </c>
      <c r="E833" s="10" t="str">
        <v>Mexico</v>
      </c>
      <c r="F833" s="10">
        <v>22.162562000000001</v>
      </c>
      <c r="G833" s="10">
        <v>-100.99312999999999</v>
      </c>
      <c r="H833" s="10" t="str">
        <v>Yes</v>
      </c>
      <c r="I833" s="10" t="str">
        <v>Casual Drinker</v>
      </c>
      <c r="J833" s="10" t="str">
        <v>Public</v>
      </c>
      <c r="K833" s="10" t="str">
        <v>Single</v>
      </c>
      <c r="L833" s="10" t="str">
        <v>Independent</v>
      </c>
      <c r="M833" s="10">
        <v>22</v>
      </c>
      <c r="N833" s="10" t="str">
        <v>Student</v>
      </c>
      <c r="O833" s="10" t="str">
        <v>Low</v>
      </c>
      <c r="P833" s="10">
        <v>132834</v>
      </c>
      <c r="Q833" s="10" t="str">
        <f>IFERROR(_xlfn.XLOOKUP('Final Table'!$P833,'Raw-restaurant_cuisines'!A:A,'Raw-restaurant_cuisines'!B:B),"not specified")</f>
        <v>Mexican</v>
      </c>
      <c r="R833" s="10" t="str">
        <f>_xlfn.XLOOKUP($P833,'Raw-Restauarants'!$A:$A,'Raw-Restauarants'!B:B)</f>
        <v>Gorditas Doa Gloria</v>
      </c>
      <c r="S833" s="10" t="str">
        <f>_xlfn.XLOOKUP($P833,'Raw-Restauarants'!$A:$A,'Raw-Restauarants'!$C:$C)</f>
        <v>San Luis Potosi</v>
      </c>
      <c r="T833" s="10">
        <f>IFERROR(_xlfn.XLOOKUP(P833,'Table for cuisine count'!K:K,'Table for cuisine count'!L:L),"not specified")</f>
        <v>1</v>
      </c>
      <c r="U833" s="10" t="str" cm="1">
        <f t="array" ref="U833:Z833">_xlfn.XLOOKUP($P833,'Raw-Restauarants'!$A:$A,'Raw-Restauarants'!$I:$N)</f>
        <v>None</v>
      </c>
      <c r="V833" s="10" t="str">
        <v>No</v>
      </c>
      <c r="W833" s="10" t="str">
        <v>Low</v>
      </c>
      <c r="X833" s="10" t="str">
        <v>No</v>
      </c>
      <c r="Y833" s="10" t="str">
        <v>Closed</v>
      </c>
      <c r="Z833" s="10" t="str">
        <v>Public</v>
      </c>
      <c r="AA833" s="10">
        <v>1</v>
      </c>
      <c r="AB833" s="10">
        <v>1</v>
      </c>
      <c r="AC833" s="10">
        <v>1</v>
      </c>
      <c r="AD833" s="10" t="str" cm="1">
        <f t="array" ref="AD833">_xlfn.IFNA(_xlfn.IFS(AND(AA833=2,AB833=2,AC833=2),W833),"not_highest_rated")</f>
        <v>not_highest_rated</v>
      </c>
      <c r="AE833" s="64">
        <f t="shared" si="15"/>
        <v>1</v>
      </c>
    </row>
    <row r="834" spans="1:31" x14ac:dyDescent="0.25">
      <c r="A834" s="63" t="s">
        <v>27</v>
      </c>
      <c r="B834" s="10">
        <f>VLOOKUP(A834,'Table for cuisine count'!$E$2:$F$139,2)</f>
        <v>1</v>
      </c>
      <c r="C834" s="10" t="str" cm="1">
        <f t="array" ref="C834:O834">_xlfn.XLOOKUP($A834,'Raw-consumers'!$A:$A,'Raw-consumers'!B:N)</f>
        <v>San Luis Potosi</v>
      </c>
      <c r="D834" s="10" t="str">
        <v>San Luis Potosi</v>
      </c>
      <c r="E834" s="10" t="str">
        <v>Mexico</v>
      </c>
      <c r="F834" s="10">
        <v>22.119847</v>
      </c>
      <c r="G834" s="10">
        <v>-100.946527</v>
      </c>
      <c r="H834" s="10" t="str">
        <v>No</v>
      </c>
      <c r="I834" s="10" t="str">
        <v>Social Drinker</v>
      </c>
      <c r="J834" s="10" t="str">
        <v>Public</v>
      </c>
      <c r="K834" s="10" t="str">
        <v>Single</v>
      </c>
      <c r="L834" s="10" t="str">
        <v>Independent</v>
      </c>
      <c r="M834" s="10">
        <v>23</v>
      </c>
      <c r="N834" s="10" t="str">
        <v>Student</v>
      </c>
      <c r="O834" s="10" t="str">
        <v>Low</v>
      </c>
      <c r="P834" s="10">
        <v>132937</v>
      </c>
      <c r="Q834" s="10" t="str">
        <f>IFERROR(_xlfn.XLOOKUP('Final Table'!$P834,'Raw-restaurant_cuisines'!A:A,'Raw-restaurant_cuisines'!B:B),"not specified")</f>
        <v>Bar</v>
      </c>
      <c r="R834" s="10" t="str">
        <f>_xlfn.XLOOKUP($P834,'Raw-Restauarants'!$A:$A,'Raw-Restauarants'!B:B)</f>
        <v xml:space="preserve">Rockabilly </v>
      </c>
      <c r="S834" s="10" t="str">
        <f>_xlfn.XLOOKUP($P834,'Raw-Restauarants'!$A:$A,'Raw-Restauarants'!$C:$C)</f>
        <v>San Luis Potosi</v>
      </c>
      <c r="T834" s="10">
        <f>IFERROR(_xlfn.XLOOKUP(P834,'Table for cuisine count'!K:K,'Table for cuisine count'!L:L),"not specified")</f>
        <v>1</v>
      </c>
      <c r="U834" s="10" t="str" cm="1">
        <f t="array" ref="U834:Z834">_xlfn.XLOOKUP($P834,'Raw-Restauarants'!$A:$A,'Raw-Restauarants'!$I:$N)</f>
        <v>Full Bar</v>
      </c>
      <c r="V834" s="10" t="str">
        <v>Smoking Section</v>
      </c>
      <c r="W834" s="10" t="str">
        <v>Low</v>
      </c>
      <c r="X834" s="10" t="str">
        <v>No</v>
      </c>
      <c r="Y834" s="10" t="str">
        <v>Closed</v>
      </c>
      <c r="Z834" s="10" t="str">
        <v>None</v>
      </c>
      <c r="AA834" s="10">
        <v>2</v>
      </c>
      <c r="AB834" s="10">
        <v>2</v>
      </c>
      <c r="AC834" s="10">
        <v>1</v>
      </c>
      <c r="AD834" s="10" t="str" cm="1">
        <f t="array" ref="AD834">_xlfn.IFNA(_xlfn.IFS(AND(AA834=2,AB834=2,AC834=2),W834),"not_highest_rated")</f>
        <v>not_highest_rated</v>
      </c>
      <c r="AE834" s="64">
        <f t="shared" si="15"/>
        <v>1</v>
      </c>
    </row>
    <row r="835" spans="1:31" x14ac:dyDescent="0.25">
      <c r="A835" s="63" t="s">
        <v>128</v>
      </c>
      <c r="B835" s="10">
        <f>VLOOKUP(A835,'Table for cuisine count'!$E$2:$F$139,2)</f>
        <v>1</v>
      </c>
      <c r="C835" s="10" t="str" cm="1">
        <f t="array" ref="C835:O835">_xlfn.XLOOKUP($A835,'Raw-consumers'!$A:$A,'Raw-consumers'!B:N)</f>
        <v>San Luis Potosi</v>
      </c>
      <c r="D835" s="10" t="str">
        <v>San Luis Potosi</v>
      </c>
      <c r="E835" s="10" t="str">
        <v>Mexico</v>
      </c>
      <c r="F835" s="10">
        <v>22.162562000000001</v>
      </c>
      <c r="G835" s="10">
        <v>-100.99312999999999</v>
      </c>
      <c r="H835" s="10" t="str">
        <v>Yes</v>
      </c>
      <c r="I835" s="10" t="str">
        <v>Casual Drinker</v>
      </c>
      <c r="J835" s="10" t="str">
        <v>Public</v>
      </c>
      <c r="K835" s="10" t="str">
        <v>Single</v>
      </c>
      <c r="L835" s="10" t="str">
        <v>Independent</v>
      </c>
      <c r="M835" s="10">
        <v>22</v>
      </c>
      <c r="N835" s="10" t="str">
        <v>Student</v>
      </c>
      <c r="O835" s="10" t="str">
        <v>Low</v>
      </c>
      <c r="P835" s="10">
        <v>132875</v>
      </c>
      <c r="Q835" s="10" t="str">
        <f>IFERROR(_xlfn.XLOOKUP('Final Table'!$P835,'Raw-restaurant_cuisines'!A:A,'Raw-restaurant_cuisines'!B:B),"not specified")</f>
        <v>Japanese</v>
      </c>
      <c r="R835" s="10" t="str">
        <f>_xlfn.XLOOKUP($P835,'Raw-Restauarants'!$A:$A,'Raw-Restauarants'!B:B)</f>
        <v>Shi Ro Ie</v>
      </c>
      <c r="S835" s="10" t="str">
        <f>_xlfn.XLOOKUP($P835,'Raw-Restauarants'!$A:$A,'Raw-Restauarants'!$C:$C)</f>
        <v>San Luis Potosi</v>
      </c>
      <c r="T835" s="10">
        <f>IFERROR(_xlfn.XLOOKUP(P835,'Table for cuisine count'!K:K,'Table for cuisine count'!L:L),"not specified")</f>
        <v>1</v>
      </c>
      <c r="U835" s="10" t="str" cm="1">
        <f t="array" ref="U835:Z835">_xlfn.XLOOKUP($P835,'Raw-Restauarants'!$A:$A,'Raw-Restauarants'!$I:$N)</f>
        <v>Wine &amp; Beer</v>
      </c>
      <c r="V835" s="10" t="str">
        <v>Smoking Section</v>
      </c>
      <c r="W835" s="10" t="str">
        <v>High</v>
      </c>
      <c r="X835" s="10" t="str">
        <v>Yes</v>
      </c>
      <c r="Y835" s="10" t="str">
        <v>Open</v>
      </c>
      <c r="Z835" s="10" t="str">
        <v>Valet</v>
      </c>
      <c r="AA835" s="10">
        <v>1</v>
      </c>
      <c r="AB835" s="10">
        <v>1</v>
      </c>
      <c r="AC835" s="10">
        <v>1</v>
      </c>
      <c r="AD835" s="10" t="str" cm="1">
        <f t="array" ref="AD835">_xlfn.IFNA(_xlfn.IFS(AND(AA835=2,AB835=2,AC835=2),W835),"not_highest_rated")</f>
        <v>not_highest_rated</v>
      </c>
      <c r="AE835" s="64">
        <f t="shared" si="15"/>
        <v>1</v>
      </c>
    </row>
    <row r="836" spans="1:31" x14ac:dyDescent="0.25">
      <c r="A836" s="63" t="s">
        <v>128</v>
      </c>
      <c r="B836" s="10">
        <f>VLOOKUP(A836,'Table for cuisine count'!$E$2:$F$139,2)</f>
        <v>1</v>
      </c>
      <c r="C836" s="10" t="str" cm="1">
        <f t="array" ref="C836:O836">_xlfn.XLOOKUP($A836,'Raw-consumers'!$A:$A,'Raw-consumers'!B:N)</f>
        <v>San Luis Potosi</v>
      </c>
      <c r="D836" s="10" t="str">
        <v>San Luis Potosi</v>
      </c>
      <c r="E836" s="10" t="str">
        <v>Mexico</v>
      </c>
      <c r="F836" s="10">
        <v>22.162562000000001</v>
      </c>
      <c r="G836" s="10">
        <v>-100.99312999999999</v>
      </c>
      <c r="H836" s="10" t="str">
        <v>Yes</v>
      </c>
      <c r="I836" s="10" t="str">
        <v>Casual Drinker</v>
      </c>
      <c r="J836" s="10" t="str">
        <v>Public</v>
      </c>
      <c r="K836" s="10" t="str">
        <v>Single</v>
      </c>
      <c r="L836" s="10" t="str">
        <v>Independent</v>
      </c>
      <c r="M836" s="10">
        <v>22</v>
      </c>
      <c r="N836" s="10" t="str">
        <v>Student</v>
      </c>
      <c r="O836" s="10" t="str">
        <v>Low</v>
      </c>
      <c r="P836" s="10">
        <v>135038</v>
      </c>
      <c r="Q836" s="10" t="str">
        <f>IFERROR(_xlfn.XLOOKUP('Final Table'!$P836,'Raw-restaurant_cuisines'!A:A,'Raw-restaurant_cuisines'!B:B),"not specified")</f>
        <v>not specified</v>
      </c>
      <c r="R836" s="10" t="str">
        <f>_xlfn.XLOOKUP($P836,'Raw-Restauarants'!$A:$A,'Raw-Restauarants'!B:B)</f>
        <v>Restaurant La Chalita</v>
      </c>
      <c r="S836" s="10" t="str">
        <f>_xlfn.XLOOKUP($P836,'Raw-Restauarants'!$A:$A,'Raw-Restauarants'!$C:$C)</f>
        <v>San Luis Potosi</v>
      </c>
      <c r="T836" s="10" t="str">
        <f>IFERROR(_xlfn.XLOOKUP(P836,'Table for cuisine count'!K:K,'Table for cuisine count'!L:L),"not specified")</f>
        <v>not specified</v>
      </c>
      <c r="U836" s="10" t="str" cm="1">
        <f t="array" ref="U836:Z836">_xlfn.XLOOKUP($P836,'Raw-Restauarants'!$A:$A,'Raw-Restauarants'!$I:$N)</f>
        <v>None</v>
      </c>
      <c r="V836" s="10" t="str">
        <v>Smoking Section</v>
      </c>
      <c r="W836" s="10" t="str">
        <v>Medium</v>
      </c>
      <c r="X836" s="10" t="str">
        <v>No</v>
      </c>
      <c r="Y836" s="10" t="str">
        <v>Closed</v>
      </c>
      <c r="Z836" s="10" t="str">
        <v>None</v>
      </c>
      <c r="AA836" s="10">
        <v>0</v>
      </c>
      <c r="AB836" s="10">
        <v>0</v>
      </c>
      <c r="AC836" s="10">
        <v>0</v>
      </c>
      <c r="AD836" s="10" t="str" cm="1">
        <f t="array" ref="AD836">_xlfn.IFNA(_xlfn.IFS(AND(AA836=2,AB836=2,AC836=2),W836),"not_highest_rated")</f>
        <v>not_highest_rated</v>
      </c>
      <c r="AE836" s="64">
        <f t="shared" si="15"/>
        <v>1</v>
      </c>
    </row>
    <row r="837" spans="1:31" x14ac:dyDescent="0.25">
      <c r="A837" s="63" t="s">
        <v>27</v>
      </c>
      <c r="B837" s="10">
        <f>VLOOKUP(A837,'Table for cuisine count'!$E$2:$F$139,2)</f>
        <v>1</v>
      </c>
      <c r="C837" s="10" t="str" cm="1">
        <f t="array" ref="C837:O837">_xlfn.XLOOKUP($A837,'Raw-consumers'!$A:$A,'Raw-consumers'!B:N)</f>
        <v>San Luis Potosi</v>
      </c>
      <c r="D837" s="10" t="str">
        <v>San Luis Potosi</v>
      </c>
      <c r="E837" s="10" t="str">
        <v>Mexico</v>
      </c>
      <c r="F837" s="10">
        <v>22.119847</v>
      </c>
      <c r="G837" s="10">
        <v>-100.946527</v>
      </c>
      <c r="H837" s="10" t="str">
        <v>No</v>
      </c>
      <c r="I837" s="10" t="str">
        <v>Social Drinker</v>
      </c>
      <c r="J837" s="10" t="str">
        <v>Public</v>
      </c>
      <c r="K837" s="10" t="str">
        <v>Single</v>
      </c>
      <c r="L837" s="10" t="str">
        <v>Independent</v>
      </c>
      <c r="M837" s="10">
        <v>23</v>
      </c>
      <c r="N837" s="10" t="str">
        <v>Student</v>
      </c>
      <c r="O837" s="10" t="str">
        <v>Low</v>
      </c>
      <c r="P837" s="10">
        <v>132922</v>
      </c>
      <c r="Q837" s="10" t="str">
        <f>IFERROR(_xlfn.XLOOKUP('Final Table'!$P837,'Raw-restaurant_cuisines'!A:A,'Raw-restaurant_cuisines'!B:B),"not specified")</f>
        <v>Cafeteria</v>
      </c>
      <c r="R837" s="10" t="str">
        <f>_xlfn.XLOOKUP($P837,'Raw-Restauarants'!$A:$A,'Raw-Restauarants'!B:B)</f>
        <v>Cafe Punta Del Cielo</v>
      </c>
      <c r="S837" s="10" t="str">
        <f>_xlfn.XLOOKUP($P837,'Raw-Restauarants'!$A:$A,'Raw-Restauarants'!$C:$C)</f>
        <v>San Luis Potosi</v>
      </c>
      <c r="T837" s="10">
        <f>IFERROR(_xlfn.XLOOKUP(P837,'Table for cuisine count'!K:K,'Table for cuisine count'!L:L),"not specified")</f>
        <v>1</v>
      </c>
      <c r="U837" s="10" t="str" cm="1">
        <f t="array" ref="U837:Z837">_xlfn.XLOOKUP($P837,'Raw-Restauarants'!$A:$A,'Raw-Restauarants'!$I:$N)</f>
        <v>None</v>
      </c>
      <c r="V837" s="10" t="str">
        <v>Yes</v>
      </c>
      <c r="W837" s="10" t="str">
        <v>Medium</v>
      </c>
      <c r="X837" s="10" t="str">
        <v>No</v>
      </c>
      <c r="Y837" s="10" t="str">
        <v>Closed</v>
      </c>
      <c r="Z837" s="10" t="str">
        <v>None</v>
      </c>
      <c r="AA837" s="10">
        <v>2</v>
      </c>
      <c r="AB837" s="10">
        <v>2</v>
      </c>
      <c r="AC837" s="10">
        <v>2</v>
      </c>
      <c r="AD837" s="10" t="str" cm="1">
        <f t="array" ref="AD837">_xlfn.IFNA(_xlfn.IFS(AND(AA837=2,AB837=2,AC837=2),W837),"not_highest_rated")</f>
        <v>Medium</v>
      </c>
      <c r="AE837" s="64">
        <f t="shared" si="15"/>
        <v>1</v>
      </c>
    </row>
    <row r="838" spans="1:31" x14ac:dyDescent="0.25">
      <c r="A838" s="63" t="s">
        <v>130</v>
      </c>
      <c r="B838" s="10">
        <f>VLOOKUP(A838,'Table for cuisine count'!$E$2:$F$139,2)</f>
        <v>2</v>
      </c>
      <c r="C838" s="10" t="str" cm="1">
        <f t="array" ref="C838:O838">_xlfn.XLOOKUP($A838,'Raw-consumers'!$A:$A,'Raw-consumers'!B:N)</f>
        <v>San Luis Potosi</v>
      </c>
      <c r="D838" s="10" t="str">
        <v>San Luis Potosi</v>
      </c>
      <c r="E838" s="10" t="str">
        <v>Mexico</v>
      </c>
      <c r="F838" s="10">
        <v>22.154677</v>
      </c>
      <c r="G838" s="10">
        <v>-100.94901299999999</v>
      </c>
      <c r="H838" s="10" t="str">
        <v>No</v>
      </c>
      <c r="I838" s="10" t="str">
        <v>Casual Drinker</v>
      </c>
      <c r="J838" s="10" t="str">
        <v>Car</v>
      </c>
      <c r="K838" s="10" t="str">
        <v>Single</v>
      </c>
      <c r="L838" s="10" t="str">
        <v>Independent</v>
      </c>
      <c r="M838" s="10">
        <v>23</v>
      </c>
      <c r="N838" s="10" t="str">
        <v>Student</v>
      </c>
      <c r="O838" s="10" t="str">
        <v>Low</v>
      </c>
      <c r="P838" s="10">
        <v>132825</v>
      </c>
      <c r="Q838" s="10" t="str">
        <f>IFERROR(_xlfn.XLOOKUP('Final Table'!$P838,'Raw-restaurant_cuisines'!A:A,'Raw-restaurant_cuisines'!B:B),"not specified")</f>
        <v>Mexican</v>
      </c>
      <c r="R838" s="10" t="str">
        <f>_xlfn.XLOOKUP($P838,'Raw-Restauarants'!$A:$A,'Raw-Restauarants'!B:B)</f>
        <v>Puesto De Tacos</v>
      </c>
      <c r="S838" s="10" t="str">
        <f>_xlfn.XLOOKUP($P838,'Raw-Restauarants'!$A:$A,'Raw-Restauarants'!$C:$C)</f>
        <v>San Luis Potosi</v>
      </c>
      <c r="T838" s="10">
        <f>IFERROR(_xlfn.XLOOKUP(P838,'Table for cuisine count'!K:K,'Table for cuisine count'!L:L),"not specified")</f>
        <v>1</v>
      </c>
      <c r="U838" s="10" t="str" cm="1">
        <f t="array" ref="U838:Z838">_xlfn.XLOOKUP($P838,'Raw-Restauarants'!$A:$A,'Raw-Restauarants'!$I:$N)</f>
        <v>None</v>
      </c>
      <c r="V838" s="10" t="str">
        <v>No</v>
      </c>
      <c r="W838" s="10" t="str">
        <v>Low</v>
      </c>
      <c r="X838" s="10" t="str">
        <v>No</v>
      </c>
      <c r="Y838" s="10" t="str">
        <v>Open</v>
      </c>
      <c r="Z838" s="10" t="str">
        <v>None</v>
      </c>
      <c r="AA838" s="10">
        <v>0</v>
      </c>
      <c r="AB838" s="10">
        <v>1</v>
      </c>
      <c r="AC838" s="10">
        <v>1</v>
      </c>
      <c r="AD838" s="10" t="str" cm="1">
        <f t="array" ref="AD838">_xlfn.IFNA(_xlfn.IFS(AND(AA838=2,AB838=2,AC838=2),W838),"not_highest_rated")</f>
        <v>not_highest_rated</v>
      </c>
      <c r="AE838" s="64">
        <f t="shared" ref="AE838:AE901" si="16">IF(AND(N838="Student",O838="Low"),1,IF(AND(N838="Student",O838="Medium"),2,IF(AND(N838="Student",O838="High"),3,IF(AND(N838="Unemployed",O838="Low"),4,IF(AND(N838="Unemployed",O838="Medium"),5,IF(AND(N838="Unemployed",O838="High"),6,IF(AND(N838="Employed",O838="Low"),7,IF(AND(N838="Employed",O838="Medium"),8,IF(AND(N838="Employed",O838="High"),9,"others")))))))))</f>
        <v>1</v>
      </c>
    </row>
    <row r="839" spans="1:31" x14ac:dyDescent="0.25">
      <c r="A839" s="63" t="s">
        <v>130</v>
      </c>
      <c r="B839" s="10">
        <f>VLOOKUP(A839,'Table for cuisine count'!$E$2:$F$139,2)</f>
        <v>2</v>
      </c>
      <c r="C839" s="10" t="str" cm="1">
        <f t="array" ref="C839:O839">_xlfn.XLOOKUP($A839,'Raw-consumers'!$A:$A,'Raw-consumers'!B:N)</f>
        <v>San Luis Potosi</v>
      </c>
      <c r="D839" s="10" t="str">
        <v>San Luis Potosi</v>
      </c>
      <c r="E839" s="10" t="str">
        <v>Mexico</v>
      </c>
      <c r="F839" s="10">
        <v>22.154677</v>
      </c>
      <c r="G839" s="10">
        <v>-100.94901299999999</v>
      </c>
      <c r="H839" s="10" t="str">
        <v>No</v>
      </c>
      <c r="I839" s="10" t="str">
        <v>Casual Drinker</v>
      </c>
      <c r="J839" s="10" t="str">
        <v>Car</v>
      </c>
      <c r="K839" s="10" t="str">
        <v>Single</v>
      </c>
      <c r="L839" s="10" t="str">
        <v>Independent</v>
      </c>
      <c r="M839" s="10">
        <v>23</v>
      </c>
      <c r="N839" s="10" t="str">
        <v>Student</v>
      </c>
      <c r="O839" s="10" t="str">
        <v>Low</v>
      </c>
      <c r="P839" s="10">
        <v>135075</v>
      </c>
      <c r="Q839" s="10" t="str">
        <f>IFERROR(_xlfn.XLOOKUP('Final Table'!$P839,'Raw-restaurant_cuisines'!A:A,'Raw-restaurant_cuisines'!B:B),"not specified")</f>
        <v>Seafood</v>
      </c>
      <c r="R839" s="10" t="str">
        <f>_xlfn.XLOOKUP($P839,'Raw-Restauarants'!$A:$A,'Raw-Restauarants'!B:B)</f>
        <v>Mariscos El Pescador</v>
      </c>
      <c r="S839" s="10" t="str">
        <f>_xlfn.XLOOKUP($P839,'Raw-Restauarants'!$A:$A,'Raw-Restauarants'!$C:$C)</f>
        <v>San Luis Potosi</v>
      </c>
      <c r="T839" s="10">
        <f>IFERROR(_xlfn.XLOOKUP(P839,'Table for cuisine count'!K:K,'Table for cuisine count'!L:L),"not specified")</f>
        <v>1</v>
      </c>
      <c r="U839" s="10" t="str" cm="1">
        <f t="array" ref="U839:Z839">_xlfn.XLOOKUP($P839,'Raw-Restauarants'!$A:$A,'Raw-Restauarants'!$I:$N)</f>
        <v>None</v>
      </c>
      <c r="V839" s="10" t="str">
        <v>No</v>
      </c>
      <c r="W839" s="10" t="str">
        <v>Medium</v>
      </c>
      <c r="X839" s="10" t="str">
        <v>No</v>
      </c>
      <c r="Y839" s="10" t="str">
        <v>Closed</v>
      </c>
      <c r="Z839" s="10" t="str">
        <v>Yes</v>
      </c>
      <c r="AA839" s="10">
        <v>2</v>
      </c>
      <c r="AB839" s="10">
        <v>2</v>
      </c>
      <c r="AC839" s="10">
        <v>2</v>
      </c>
      <c r="AD839" s="10" t="str" cm="1">
        <f t="array" ref="AD839">_xlfn.IFNA(_xlfn.IFS(AND(AA839=2,AB839=2,AC839=2),W839),"not_highest_rated")</f>
        <v>Medium</v>
      </c>
      <c r="AE839" s="64">
        <f t="shared" si="16"/>
        <v>1</v>
      </c>
    </row>
    <row r="840" spans="1:31" x14ac:dyDescent="0.25">
      <c r="A840" s="63" t="s">
        <v>128</v>
      </c>
      <c r="B840" s="10">
        <f>VLOOKUP(A840,'Table for cuisine count'!$E$2:$F$139,2)</f>
        <v>1</v>
      </c>
      <c r="C840" s="10" t="str" cm="1">
        <f t="array" ref="C840:O840">_xlfn.XLOOKUP($A840,'Raw-consumers'!$A:$A,'Raw-consumers'!B:N)</f>
        <v>San Luis Potosi</v>
      </c>
      <c r="D840" s="10" t="str">
        <v>San Luis Potosi</v>
      </c>
      <c r="E840" s="10" t="str">
        <v>Mexico</v>
      </c>
      <c r="F840" s="10">
        <v>22.162562000000001</v>
      </c>
      <c r="G840" s="10">
        <v>-100.99312999999999</v>
      </c>
      <c r="H840" s="10" t="str">
        <v>Yes</v>
      </c>
      <c r="I840" s="10" t="str">
        <v>Casual Drinker</v>
      </c>
      <c r="J840" s="10" t="str">
        <v>Public</v>
      </c>
      <c r="K840" s="10" t="str">
        <v>Single</v>
      </c>
      <c r="L840" s="10" t="str">
        <v>Independent</v>
      </c>
      <c r="M840" s="10">
        <v>22</v>
      </c>
      <c r="N840" s="10" t="str">
        <v>Student</v>
      </c>
      <c r="O840" s="10" t="str">
        <v>Low</v>
      </c>
      <c r="P840" s="10">
        <v>135079</v>
      </c>
      <c r="Q840" s="10" t="str">
        <f>IFERROR(_xlfn.XLOOKUP('Final Table'!$P840,'Raw-restaurant_cuisines'!A:A,'Raw-restaurant_cuisines'!B:B),"not specified")</f>
        <v>Chinese</v>
      </c>
      <c r="R840" s="10" t="str">
        <f>_xlfn.XLOOKUP($P840,'Raw-Restauarants'!$A:$A,'Raw-Restauarants'!B:B)</f>
        <v>Koye Sushi</v>
      </c>
      <c r="S840" s="10" t="str">
        <f>_xlfn.XLOOKUP($P840,'Raw-Restauarants'!$A:$A,'Raw-Restauarants'!$C:$C)</f>
        <v>San Luis Potosi</v>
      </c>
      <c r="T840" s="10">
        <f>IFERROR(_xlfn.XLOOKUP(P840,'Table for cuisine count'!K:K,'Table for cuisine count'!L:L),"not specified")</f>
        <v>1</v>
      </c>
      <c r="U840" s="10" t="str" cm="1">
        <f t="array" ref="U840:Z840">_xlfn.XLOOKUP($P840,'Raw-Restauarants'!$A:$A,'Raw-Restauarants'!$I:$N)</f>
        <v>None</v>
      </c>
      <c r="V840" s="10" t="str">
        <v>No</v>
      </c>
      <c r="W840" s="10" t="str">
        <v>High</v>
      </c>
      <c r="X840" s="10" t="str">
        <v>No</v>
      </c>
      <c r="Y840" s="10" t="str">
        <v>Closed</v>
      </c>
      <c r="Z840" s="10" t="str">
        <v>None</v>
      </c>
      <c r="AA840" s="10">
        <v>0</v>
      </c>
      <c r="AB840" s="10">
        <v>0</v>
      </c>
      <c r="AC840" s="10">
        <v>0</v>
      </c>
      <c r="AD840" s="10" t="str" cm="1">
        <f t="array" ref="AD840">_xlfn.IFNA(_xlfn.IFS(AND(AA840=2,AB840=2,AC840=2),W840),"not_highest_rated")</f>
        <v>not_highest_rated</v>
      </c>
      <c r="AE840" s="64">
        <f t="shared" si="16"/>
        <v>1</v>
      </c>
    </row>
    <row r="841" spans="1:31" x14ac:dyDescent="0.25">
      <c r="A841" s="63" t="s">
        <v>27</v>
      </c>
      <c r="B841" s="10">
        <f>VLOOKUP(A841,'Table for cuisine count'!$E$2:$F$139,2)</f>
        <v>1</v>
      </c>
      <c r="C841" s="10" t="str" cm="1">
        <f t="array" ref="C841:O841">_xlfn.XLOOKUP($A841,'Raw-consumers'!$A:$A,'Raw-consumers'!B:N)</f>
        <v>San Luis Potosi</v>
      </c>
      <c r="D841" s="10" t="str">
        <v>San Luis Potosi</v>
      </c>
      <c r="E841" s="10" t="str">
        <v>Mexico</v>
      </c>
      <c r="F841" s="10">
        <v>22.119847</v>
      </c>
      <c r="G841" s="10">
        <v>-100.946527</v>
      </c>
      <c r="H841" s="10" t="str">
        <v>No</v>
      </c>
      <c r="I841" s="10" t="str">
        <v>Social Drinker</v>
      </c>
      <c r="J841" s="10" t="str">
        <v>Public</v>
      </c>
      <c r="K841" s="10" t="str">
        <v>Single</v>
      </c>
      <c r="L841" s="10" t="str">
        <v>Independent</v>
      </c>
      <c r="M841" s="10">
        <v>23</v>
      </c>
      <c r="N841" s="10" t="str">
        <v>Student</v>
      </c>
      <c r="O841" s="10" t="str">
        <v>Low</v>
      </c>
      <c r="P841" s="10">
        <v>132723</v>
      </c>
      <c r="Q841" s="10" t="str">
        <f>IFERROR(_xlfn.XLOOKUP('Final Table'!$P841,'Raw-restaurant_cuisines'!A:A,'Raw-restaurant_cuisines'!B:B),"not specified")</f>
        <v>Mexican</v>
      </c>
      <c r="R841" s="10" t="str">
        <f>_xlfn.XLOOKUP($P841,'Raw-Restauarants'!$A:$A,'Raw-Restauarants'!B:B)</f>
        <v>Gordas De Morales</v>
      </c>
      <c r="S841" s="10" t="str">
        <f>_xlfn.XLOOKUP($P841,'Raw-Restauarants'!$A:$A,'Raw-Restauarants'!$C:$C)</f>
        <v>San Luis Potosi</v>
      </c>
      <c r="T841" s="10">
        <f>IFERROR(_xlfn.XLOOKUP(P841,'Table for cuisine count'!K:K,'Table for cuisine count'!L:L),"not specified")</f>
        <v>1</v>
      </c>
      <c r="U841" s="10" t="str" cm="1">
        <f t="array" ref="U841:Z841">_xlfn.XLOOKUP($P841,'Raw-Restauarants'!$A:$A,'Raw-Restauarants'!$I:$N)</f>
        <v>Full Bar</v>
      </c>
      <c r="V841" s="10" t="str">
        <v>Smoking Section</v>
      </c>
      <c r="W841" s="10" t="str">
        <v>Medium</v>
      </c>
      <c r="X841" s="10" t="str">
        <v>No</v>
      </c>
      <c r="Y841" s="10" t="str">
        <v>Closed</v>
      </c>
      <c r="Z841" s="10" t="str">
        <v>Public</v>
      </c>
      <c r="AA841" s="10">
        <v>2</v>
      </c>
      <c r="AB841" s="10">
        <v>2</v>
      </c>
      <c r="AC841" s="10">
        <v>1</v>
      </c>
      <c r="AD841" s="10" t="str" cm="1">
        <f t="array" ref="AD841">_xlfn.IFNA(_xlfn.IFS(AND(AA841=2,AB841=2,AC841=2),W841),"not_highest_rated")</f>
        <v>not_highest_rated</v>
      </c>
      <c r="AE841" s="64">
        <f t="shared" si="16"/>
        <v>1</v>
      </c>
    </row>
    <row r="842" spans="1:31" x14ac:dyDescent="0.25">
      <c r="A842" s="63" t="s">
        <v>130</v>
      </c>
      <c r="B842" s="10">
        <f>VLOOKUP(A842,'Table for cuisine count'!$E$2:$F$139,2)</f>
        <v>2</v>
      </c>
      <c r="C842" s="10" t="str" cm="1">
        <f t="array" ref="C842:O842">_xlfn.XLOOKUP($A842,'Raw-consumers'!$A:$A,'Raw-consumers'!B:N)</f>
        <v>San Luis Potosi</v>
      </c>
      <c r="D842" s="10" t="str">
        <v>San Luis Potosi</v>
      </c>
      <c r="E842" s="10" t="str">
        <v>Mexico</v>
      </c>
      <c r="F842" s="10">
        <v>22.154677</v>
      </c>
      <c r="G842" s="10">
        <v>-100.94901299999999</v>
      </c>
      <c r="H842" s="10" t="str">
        <v>No</v>
      </c>
      <c r="I842" s="10" t="str">
        <v>Casual Drinker</v>
      </c>
      <c r="J842" s="10" t="str">
        <v>Car</v>
      </c>
      <c r="K842" s="10" t="str">
        <v>Single</v>
      </c>
      <c r="L842" s="10" t="str">
        <v>Independent</v>
      </c>
      <c r="M842" s="10">
        <v>23</v>
      </c>
      <c r="N842" s="10" t="str">
        <v>Student</v>
      </c>
      <c r="O842" s="10" t="str">
        <v>Low</v>
      </c>
      <c r="P842" s="10">
        <v>132861</v>
      </c>
      <c r="Q842" s="10" t="str">
        <f>IFERROR(_xlfn.XLOOKUP('Final Table'!$P842,'Raw-restaurant_cuisines'!A:A,'Raw-restaurant_cuisines'!B:B),"not specified")</f>
        <v>Burgers</v>
      </c>
      <c r="R842" s="10" t="str">
        <f>_xlfn.XLOOKUP($P842,'Raw-Restauarants'!$A:$A,'Raw-Restauarants'!B:B)</f>
        <v>Carl's Jr</v>
      </c>
      <c r="S842" s="10" t="str">
        <f>_xlfn.XLOOKUP($P842,'Raw-Restauarants'!$A:$A,'Raw-Restauarants'!$C:$C)</f>
        <v>San Luis Potosi</v>
      </c>
      <c r="T842" s="10">
        <f>IFERROR(_xlfn.XLOOKUP(P842,'Table for cuisine count'!K:K,'Table for cuisine count'!L:L),"not specified")</f>
        <v>1</v>
      </c>
      <c r="U842" s="10" t="str" cm="1">
        <f t="array" ref="U842:Z842">_xlfn.XLOOKUP($P842,'Raw-Restauarants'!$A:$A,'Raw-Restauarants'!$I:$N)</f>
        <v>None</v>
      </c>
      <c r="V842" s="10" t="str">
        <v>No</v>
      </c>
      <c r="W842" s="10" t="str">
        <v>Medium</v>
      </c>
      <c r="X842" s="10" t="str">
        <v>Yes</v>
      </c>
      <c r="Y842" s="10" t="str">
        <v>Closed</v>
      </c>
      <c r="Z842" s="10" t="str">
        <v>Yes</v>
      </c>
      <c r="AA842" s="10">
        <v>1</v>
      </c>
      <c r="AB842" s="10">
        <v>1</v>
      </c>
      <c r="AC842" s="10">
        <v>1</v>
      </c>
      <c r="AD842" s="10" t="str" cm="1">
        <f t="array" ref="AD842">_xlfn.IFNA(_xlfn.IFS(AND(AA842=2,AB842=2,AC842=2),W842),"not_highest_rated")</f>
        <v>not_highest_rated</v>
      </c>
      <c r="AE842" s="64">
        <f t="shared" si="16"/>
        <v>1</v>
      </c>
    </row>
    <row r="843" spans="1:31" x14ac:dyDescent="0.25">
      <c r="A843" s="63" t="s">
        <v>27</v>
      </c>
      <c r="B843" s="10">
        <f>VLOOKUP(A843,'Table for cuisine count'!$E$2:$F$139,2)</f>
        <v>1</v>
      </c>
      <c r="C843" s="10" t="str" cm="1">
        <f t="array" ref="C843:O843">_xlfn.XLOOKUP($A843,'Raw-consumers'!$A:$A,'Raw-consumers'!B:N)</f>
        <v>San Luis Potosi</v>
      </c>
      <c r="D843" s="10" t="str">
        <v>San Luis Potosi</v>
      </c>
      <c r="E843" s="10" t="str">
        <v>Mexico</v>
      </c>
      <c r="F843" s="10">
        <v>22.119847</v>
      </c>
      <c r="G843" s="10">
        <v>-100.946527</v>
      </c>
      <c r="H843" s="10" t="str">
        <v>No</v>
      </c>
      <c r="I843" s="10" t="str">
        <v>Social Drinker</v>
      </c>
      <c r="J843" s="10" t="str">
        <v>Public</v>
      </c>
      <c r="K843" s="10" t="str">
        <v>Single</v>
      </c>
      <c r="L843" s="10" t="str">
        <v>Independent</v>
      </c>
      <c r="M843" s="10">
        <v>23</v>
      </c>
      <c r="N843" s="10" t="str">
        <v>Student</v>
      </c>
      <c r="O843" s="10" t="str">
        <v>Low</v>
      </c>
      <c r="P843" s="10">
        <v>132755</v>
      </c>
      <c r="Q843" s="10" t="str">
        <f>IFERROR(_xlfn.XLOOKUP('Final Table'!$P843,'Raw-restaurant_cuisines'!A:A,'Raw-restaurant_cuisines'!B:B),"not specified")</f>
        <v>Mexican</v>
      </c>
      <c r="R843" s="10" t="str">
        <f>_xlfn.XLOOKUP($P843,'Raw-Restauarants'!$A:$A,'Raw-Restauarants'!B:B)</f>
        <v>La Estrella De Dimas</v>
      </c>
      <c r="S843" s="10" t="str">
        <f>_xlfn.XLOOKUP($P843,'Raw-Restauarants'!$A:$A,'Raw-Restauarants'!$C:$C)</f>
        <v>San Luis Potosi</v>
      </c>
      <c r="T843" s="10">
        <f>IFERROR(_xlfn.XLOOKUP(P843,'Table for cuisine count'!K:K,'Table for cuisine count'!L:L),"not specified")</f>
        <v>1</v>
      </c>
      <c r="U843" s="10" t="str" cm="1">
        <f t="array" ref="U843:Z843">_xlfn.XLOOKUP($P843,'Raw-Restauarants'!$A:$A,'Raw-Restauarants'!$I:$N)</f>
        <v>None</v>
      </c>
      <c r="V843" s="10" t="str">
        <v>No</v>
      </c>
      <c r="W843" s="10" t="str">
        <v>Medium</v>
      </c>
      <c r="X843" s="10" t="str">
        <v>No</v>
      </c>
      <c r="Y843" s="10" t="str">
        <v>Closed</v>
      </c>
      <c r="Z843" s="10" t="str">
        <v>Public</v>
      </c>
      <c r="AA843" s="10">
        <v>2</v>
      </c>
      <c r="AB843" s="10">
        <v>2</v>
      </c>
      <c r="AC843" s="10">
        <v>1</v>
      </c>
      <c r="AD843" s="10" t="str" cm="1">
        <f t="array" ref="AD843">_xlfn.IFNA(_xlfn.IFS(AND(AA843=2,AB843=2,AC843=2),W843),"not_highest_rated")</f>
        <v>not_highest_rated</v>
      </c>
      <c r="AE843" s="64">
        <f t="shared" si="16"/>
        <v>1</v>
      </c>
    </row>
    <row r="844" spans="1:31" x14ac:dyDescent="0.25">
      <c r="A844" s="63" t="s">
        <v>130</v>
      </c>
      <c r="B844" s="10">
        <f>VLOOKUP(A844,'Table for cuisine count'!$E$2:$F$139,2)</f>
        <v>2</v>
      </c>
      <c r="C844" s="10" t="str" cm="1">
        <f t="array" ref="C844:O844">_xlfn.XLOOKUP($A844,'Raw-consumers'!$A:$A,'Raw-consumers'!B:N)</f>
        <v>San Luis Potosi</v>
      </c>
      <c r="D844" s="10" t="str">
        <v>San Luis Potosi</v>
      </c>
      <c r="E844" s="10" t="str">
        <v>Mexico</v>
      </c>
      <c r="F844" s="10">
        <v>22.154677</v>
      </c>
      <c r="G844" s="10">
        <v>-100.94901299999999</v>
      </c>
      <c r="H844" s="10" t="str">
        <v>No</v>
      </c>
      <c r="I844" s="10" t="str">
        <v>Casual Drinker</v>
      </c>
      <c r="J844" s="10" t="str">
        <v>Car</v>
      </c>
      <c r="K844" s="10" t="str">
        <v>Single</v>
      </c>
      <c r="L844" s="10" t="str">
        <v>Independent</v>
      </c>
      <c r="M844" s="10">
        <v>23</v>
      </c>
      <c r="N844" s="10" t="str">
        <v>Student</v>
      </c>
      <c r="O844" s="10" t="str">
        <v>Low</v>
      </c>
      <c r="P844" s="10">
        <v>132875</v>
      </c>
      <c r="Q844" s="10" t="str">
        <f>IFERROR(_xlfn.XLOOKUP('Final Table'!$P844,'Raw-restaurant_cuisines'!A:A,'Raw-restaurant_cuisines'!B:B),"not specified")</f>
        <v>Japanese</v>
      </c>
      <c r="R844" s="10" t="str">
        <f>_xlfn.XLOOKUP($P844,'Raw-Restauarants'!$A:$A,'Raw-Restauarants'!B:B)</f>
        <v>Shi Ro Ie</v>
      </c>
      <c r="S844" s="10" t="str">
        <f>_xlfn.XLOOKUP($P844,'Raw-Restauarants'!$A:$A,'Raw-Restauarants'!$C:$C)</f>
        <v>San Luis Potosi</v>
      </c>
      <c r="T844" s="10">
        <f>IFERROR(_xlfn.XLOOKUP(P844,'Table for cuisine count'!K:K,'Table for cuisine count'!L:L),"not specified")</f>
        <v>1</v>
      </c>
      <c r="U844" s="10" t="str" cm="1">
        <f t="array" ref="U844:Z844">_xlfn.XLOOKUP($P844,'Raw-Restauarants'!$A:$A,'Raw-Restauarants'!$I:$N)</f>
        <v>Wine &amp; Beer</v>
      </c>
      <c r="V844" s="10" t="str">
        <v>Smoking Section</v>
      </c>
      <c r="W844" s="10" t="str">
        <v>High</v>
      </c>
      <c r="X844" s="10" t="str">
        <v>Yes</v>
      </c>
      <c r="Y844" s="10" t="str">
        <v>Open</v>
      </c>
      <c r="Z844" s="10" t="str">
        <v>Valet</v>
      </c>
      <c r="AA844" s="10">
        <v>1</v>
      </c>
      <c r="AB844" s="10">
        <v>2</v>
      </c>
      <c r="AC844" s="10">
        <v>2</v>
      </c>
      <c r="AD844" s="10" t="str" cm="1">
        <f t="array" ref="AD844">_xlfn.IFNA(_xlfn.IFS(AND(AA844=2,AB844=2,AC844=2),W844),"not_highest_rated")</f>
        <v>not_highest_rated</v>
      </c>
      <c r="AE844" s="64">
        <f t="shared" si="16"/>
        <v>1</v>
      </c>
    </row>
    <row r="845" spans="1:31" x14ac:dyDescent="0.25">
      <c r="A845" s="63" t="s">
        <v>27</v>
      </c>
      <c r="B845" s="10">
        <f>VLOOKUP(A845,'Table for cuisine count'!$E$2:$F$139,2)</f>
        <v>1</v>
      </c>
      <c r="C845" s="10" t="str" cm="1">
        <f t="array" ref="C845:O845">_xlfn.XLOOKUP($A845,'Raw-consumers'!$A:$A,'Raw-consumers'!B:N)</f>
        <v>San Luis Potosi</v>
      </c>
      <c r="D845" s="10" t="str">
        <v>San Luis Potosi</v>
      </c>
      <c r="E845" s="10" t="str">
        <v>Mexico</v>
      </c>
      <c r="F845" s="10">
        <v>22.119847</v>
      </c>
      <c r="G845" s="10">
        <v>-100.946527</v>
      </c>
      <c r="H845" s="10" t="str">
        <v>No</v>
      </c>
      <c r="I845" s="10" t="str">
        <v>Social Drinker</v>
      </c>
      <c r="J845" s="10" t="str">
        <v>Public</v>
      </c>
      <c r="K845" s="10" t="str">
        <v>Single</v>
      </c>
      <c r="L845" s="10" t="str">
        <v>Independent</v>
      </c>
      <c r="M845" s="10">
        <v>23</v>
      </c>
      <c r="N845" s="10" t="str">
        <v>Student</v>
      </c>
      <c r="O845" s="10" t="str">
        <v>Low</v>
      </c>
      <c r="P845" s="10">
        <v>135080</v>
      </c>
      <c r="Q845" s="10" t="str">
        <f>IFERROR(_xlfn.XLOOKUP('Final Table'!$P845,'Raw-restaurant_cuisines'!A:A,'Raw-restaurant_cuisines'!B:B),"not specified")</f>
        <v>not specified</v>
      </c>
      <c r="R845" s="10" t="str">
        <f>_xlfn.XLOOKUP($P845,'Raw-Restauarants'!$A:$A,'Raw-Restauarants'!B:B)</f>
        <v>Los Toneles</v>
      </c>
      <c r="S845" s="10" t="str">
        <f>_xlfn.XLOOKUP($P845,'Raw-Restauarants'!$A:$A,'Raw-Restauarants'!$C:$C)</f>
        <v>San Luis Potosi</v>
      </c>
      <c r="T845" s="10" t="str">
        <f>IFERROR(_xlfn.XLOOKUP(P845,'Table for cuisine count'!K:K,'Table for cuisine count'!L:L),"not specified")</f>
        <v>not specified</v>
      </c>
      <c r="U845" s="10" t="str" cm="1">
        <f t="array" ref="U845:Z845">_xlfn.XLOOKUP($P845,'Raw-Restauarants'!$A:$A,'Raw-Restauarants'!$I:$N)</f>
        <v>None</v>
      </c>
      <c r="V845" s="10" t="str">
        <v>Smoking Section</v>
      </c>
      <c r="W845" s="10" t="str">
        <v>High</v>
      </c>
      <c r="X845" s="10" t="str">
        <v>No</v>
      </c>
      <c r="Y845" s="10" t="str">
        <v>Closed</v>
      </c>
      <c r="Z845" s="10" t="str">
        <v>None</v>
      </c>
      <c r="AA845" s="10">
        <v>2</v>
      </c>
      <c r="AB845" s="10">
        <v>1</v>
      </c>
      <c r="AC845" s="10">
        <v>2</v>
      </c>
      <c r="AD845" s="10" t="str" cm="1">
        <f t="array" ref="AD845">_xlfn.IFNA(_xlfn.IFS(AND(AA845=2,AB845=2,AC845=2),W845),"not_highest_rated")</f>
        <v>not_highest_rated</v>
      </c>
      <c r="AE845" s="64">
        <f t="shared" si="16"/>
        <v>1</v>
      </c>
    </row>
    <row r="846" spans="1:31" x14ac:dyDescent="0.25">
      <c r="A846" s="63" t="s">
        <v>130</v>
      </c>
      <c r="B846" s="10">
        <f>VLOOKUP(A846,'Table for cuisine count'!$E$2:$F$139,2)</f>
        <v>2</v>
      </c>
      <c r="C846" s="10" t="str" cm="1">
        <f t="array" ref="C846:O846">_xlfn.XLOOKUP($A846,'Raw-consumers'!$A:$A,'Raw-consumers'!B:N)</f>
        <v>San Luis Potosi</v>
      </c>
      <c r="D846" s="10" t="str">
        <v>San Luis Potosi</v>
      </c>
      <c r="E846" s="10" t="str">
        <v>Mexico</v>
      </c>
      <c r="F846" s="10">
        <v>22.154677</v>
      </c>
      <c r="G846" s="10">
        <v>-100.94901299999999</v>
      </c>
      <c r="H846" s="10" t="str">
        <v>No</v>
      </c>
      <c r="I846" s="10" t="str">
        <v>Casual Drinker</v>
      </c>
      <c r="J846" s="10" t="str">
        <v>Car</v>
      </c>
      <c r="K846" s="10" t="str">
        <v>Single</v>
      </c>
      <c r="L846" s="10" t="str">
        <v>Independent</v>
      </c>
      <c r="M846" s="10">
        <v>23</v>
      </c>
      <c r="N846" s="10" t="str">
        <v>Student</v>
      </c>
      <c r="O846" s="10" t="str">
        <v>Low</v>
      </c>
      <c r="P846" s="10">
        <v>135086</v>
      </c>
      <c r="Q846" s="10" t="str">
        <f>IFERROR(_xlfn.XLOOKUP('Final Table'!$P846,'Raw-restaurant_cuisines'!A:A,'Raw-restaurant_cuisines'!B:B),"not specified")</f>
        <v>Burgers</v>
      </c>
      <c r="R846" s="10" t="str">
        <f>_xlfn.XLOOKUP($P846,'Raw-Restauarants'!$A:$A,'Raw-Restauarants'!B:B)</f>
        <v>McDonalds Parque Tangamanga</v>
      </c>
      <c r="S846" s="10" t="str">
        <f>_xlfn.XLOOKUP($P846,'Raw-Restauarants'!$A:$A,'Raw-Restauarants'!$C:$C)</f>
        <v>San Luis Potosi</v>
      </c>
      <c r="T846" s="10">
        <f>IFERROR(_xlfn.XLOOKUP(P846,'Table for cuisine count'!K:K,'Table for cuisine count'!L:L),"not specified")</f>
        <v>2</v>
      </c>
      <c r="U846" s="10" t="str" cm="1">
        <f t="array" ref="U846:Z846">_xlfn.XLOOKUP($P846,'Raw-Restauarants'!$A:$A,'Raw-Restauarants'!$I:$N)</f>
        <v>None</v>
      </c>
      <c r="V846" s="10" t="str">
        <v>No</v>
      </c>
      <c r="W846" s="10" t="str">
        <v>Medium</v>
      </c>
      <c r="X846" s="10" t="str">
        <v>Yes</v>
      </c>
      <c r="Y846" s="10" t="str">
        <v>Closed</v>
      </c>
      <c r="Z846" s="10" t="str">
        <v>Yes</v>
      </c>
      <c r="AA846" s="10">
        <v>1</v>
      </c>
      <c r="AB846" s="10">
        <v>1</v>
      </c>
      <c r="AC846" s="10">
        <v>1</v>
      </c>
      <c r="AD846" s="10" t="str" cm="1">
        <f t="array" ref="AD846">_xlfn.IFNA(_xlfn.IFS(AND(AA846=2,AB846=2,AC846=2),W846),"not_highest_rated")</f>
        <v>not_highest_rated</v>
      </c>
      <c r="AE846" s="64">
        <f t="shared" si="16"/>
        <v>1</v>
      </c>
    </row>
    <row r="847" spans="1:31" x14ac:dyDescent="0.25">
      <c r="A847" s="63" t="s">
        <v>27</v>
      </c>
      <c r="B847" s="10">
        <f>VLOOKUP(A847,'Table for cuisine count'!$E$2:$F$139,2)</f>
        <v>1</v>
      </c>
      <c r="C847" s="10" t="str" cm="1">
        <f t="array" ref="C847:O847">_xlfn.XLOOKUP($A847,'Raw-consumers'!$A:$A,'Raw-consumers'!B:N)</f>
        <v>San Luis Potosi</v>
      </c>
      <c r="D847" s="10" t="str">
        <v>San Luis Potosi</v>
      </c>
      <c r="E847" s="10" t="str">
        <v>Mexico</v>
      </c>
      <c r="F847" s="10">
        <v>22.119847</v>
      </c>
      <c r="G847" s="10">
        <v>-100.946527</v>
      </c>
      <c r="H847" s="10" t="str">
        <v>No</v>
      </c>
      <c r="I847" s="10" t="str">
        <v>Social Drinker</v>
      </c>
      <c r="J847" s="10" t="str">
        <v>Public</v>
      </c>
      <c r="K847" s="10" t="str">
        <v>Single</v>
      </c>
      <c r="L847" s="10" t="str">
        <v>Independent</v>
      </c>
      <c r="M847" s="10">
        <v>23</v>
      </c>
      <c r="N847" s="10" t="str">
        <v>Student</v>
      </c>
      <c r="O847" s="10" t="str">
        <v>Low</v>
      </c>
      <c r="P847" s="10">
        <v>135079</v>
      </c>
      <c r="Q847" s="10" t="str">
        <f>IFERROR(_xlfn.XLOOKUP('Final Table'!$P847,'Raw-restaurant_cuisines'!A:A,'Raw-restaurant_cuisines'!B:B),"not specified")</f>
        <v>Chinese</v>
      </c>
      <c r="R847" s="10" t="str">
        <f>_xlfn.XLOOKUP($P847,'Raw-Restauarants'!$A:$A,'Raw-Restauarants'!B:B)</f>
        <v>Koye Sushi</v>
      </c>
      <c r="S847" s="10" t="str">
        <f>_xlfn.XLOOKUP($P847,'Raw-Restauarants'!$A:$A,'Raw-Restauarants'!$C:$C)</f>
        <v>San Luis Potosi</v>
      </c>
      <c r="T847" s="10">
        <f>IFERROR(_xlfn.XLOOKUP(P847,'Table for cuisine count'!K:K,'Table for cuisine count'!L:L),"not specified")</f>
        <v>1</v>
      </c>
      <c r="U847" s="10" t="str" cm="1">
        <f t="array" ref="U847:Z847">_xlfn.XLOOKUP($P847,'Raw-Restauarants'!$A:$A,'Raw-Restauarants'!$I:$N)</f>
        <v>None</v>
      </c>
      <c r="V847" s="10" t="str">
        <v>No</v>
      </c>
      <c r="W847" s="10" t="str">
        <v>High</v>
      </c>
      <c r="X847" s="10" t="str">
        <v>No</v>
      </c>
      <c r="Y847" s="10" t="str">
        <v>Closed</v>
      </c>
      <c r="Z847" s="10" t="str">
        <v>None</v>
      </c>
      <c r="AA847" s="10">
        <v>2</v>
      </c>
      <c r="AB847" s="10">
        <v>2</v>
      </c>
      <c r="AC847" s="10">
        <v>2</v>
      </c>
      <c r="AD847" s="10" t="str" cm="1">
        <f t="array" ref="AD847">_xlfn.IFNA(_xlfn.IFS(AND(AA847=2,AB847=2,AC847=2),W847),"not_highest_rated")</f>
        <v>High</v>
      </c>
      <c r="AE847" s="64">
        <f t="shared" si="16"/>
        <v>1</v>
      </c>
    </row>
    <row r="848" spans="1:31" x14ac:dyDescent="0.25">
      <c r="A848" s="63" t="s">
        <v>63</v>
      </c>
      <c r="B848" s="10">
        <f>VLOOKUP(A848,'Table for cuisine count'!$E$2:$F$139,2)</f>
        <v>1</v>
      </c>
      <c r="C848" s="10" t="str" cm="1">
        <f t="array" ref="C848:O848">_xlfn.XLOOKUP($A848,'Raw-consumers'!$A:$A,'Raw-consumers'!B:N)</f>
        <v>San Luis Potosi</v>
      </c>
      <c r="D848" s="10" t="str">
        <v>San Luis Potosi</v>
      </c>
      <c r="E848" s="10" t="str">
        <v>Mexico</v>
      </c>
      <c r="F848" s="10">
        <v>22.165150000000001</v>
      </c>
      <c r="G848" s="10">
        <v>-100.987015</v>
      </c>
      <c r="H848" s="10" t="str">
        <v>Yes</v>
      </c>
      <c r="I848" s="10" t="str">
        <v>Social Drinker</v>
      </c>
      <c r="J848" s="10" t="str">
        <v>Public</v>
      </c>
      <c r="K848" s="10" t="str">
        <v>Single</v>
      </c>
      <c r="L848" s="10" t="str">
        <v>Independent</v>
      </c>
      <c r="M848" s="10">
        <v>23</v>
      </c>
      <c r="N848" s="10" t="str">
        <v>Student</v>
      </c>
      <c r="O848" s="10" t="str">
        <v>Low</v>
      </c>
      <c r="P848" s="10">
        <v>135066</v>
      </c>
      <c r="Q848" s="10" t="str">
        <f>IFERROR(_xlfn.XLOOKUP('Final Table'!$P848,'Raw-restaurant_cuisines'!A:A,'Raw-restaurant_cuisines'!B:B),"not specified")</f>
        <v>not specified</v>
      </c>
      <c r="R848" s="10" t="str">
        <f>_xlfn.XLOOKUP($P848,'Raw-Restauarants'!$A:$A,'Raw-Restauarants'!B:B)</f>
        <v>Restaurante Guerra</v>
      </c>
      <c r="S848" s="10" t="str">
        <f>_xlfn.XLOOKUP($P848,'Raw-Restauarants'!$A:$A,'Raw-Restauarants'!$C:$C)</f>
        <v>San Luis Potosi</v>
      </c>
      <c r="T848" s="10" t="str">
        <f>IFERROR(_xlfn.XLOOKUP(P848,'Table for cuisine count'!K:K,'Table for cuisine count'!L:L),"not specified")</f>
        <v>not specified</v>
      </c>
      <c r="U848" s="10" t="str" cm="1">
        <f t="array" ref="U848:Z848">_xlfn.XLOOKUP($P848,'Raw-Restauarants'!$A:$A,'Raw-Restauarants'!$I:$N)</f>
        <v>Wine &amp; Beer</v>
      </c>
      <c r="V848" s="10" t="str">
        <v>Smoking Section</v>
      </c>
      <c r="W848" s="10" t="str">
        <v>High</v>
      </c>
      <c r="X848" s="10" t="str">
        <v>No</v>
      </c>
      <c r="Y848" s="10" t="str">
        <v>Closed</v>
      </c>
      <c r="Z848" s="10" t="str">
        <v>Yes</v>
      </c>
      <c r="AA848" s="10">
        <v>0</v>
      </c>
      <c r="AB848" s="10">
        <v>0</v>
      </c>
      <c r="AC848" s="10">
        <v>0</v>
      </c>
      <c r="AD848" s="10" t="str" cm="1">
        <f t="array" ref="AD848">_xlfn.IFNA(_xlfn.IFS(AND(AA848=2,AB848=2,AC848=2),W848),"not_highest_rated")</f>
        <v>not_highest_rated</v>
      </c>
      <c r="AE848" s="64">
        <f t="shared" si="16"/>
        <v>1</v>
      </c>
    </row>
    <row r="849" spans="1:31" x14ac:dyDescent="0.25">
      <c r="A849" s="63" t="s">
        <v>130</v>
      </c>
      <c r="B849" s="10">
        <f>VLOOKUP(A849,'Table for cuisine count'!$E$2:$F$139,2)</f>
        <v>2</v>
      </c>
      <c r="C849" s="10" t="str" cm="1">
        <f t="array" ref="C849:O849">_xlfn.XLOOKUP($A849,'Raw-consumers'!$A:$A,'Raw-consumers'!B:N)</f>
        <v>San Luis Potosi</v>
      </c>
      <c r="D849" s="10" t="str">
        <v>San Luis Potosi</v>
      </c>
      <c r="E849" s="10" t="str">
        <v>Mexico</v>
      </c>
      <c r="F849" s="10">
        <v>22.154677</v>
      </c>
      <c r="G849" s="10">
        <v>-100.94901299999999</v>
      </c>
      <c r="H849" s="10" t="str">
        <v>No</v>
      </c>
      <c r="I849" s="10" t="str">
        <v>Casual Drinker</v>
      </c>
      <c r="J849" s="10" t="str">
        <v>Car</v>
      </c>
      <c r="K849" s="10" t="str">
        <v>Single</v>
      </c>
      <c r="L849" s="10" t="str">
        <v>Independent</v>
      </c>
      <c r="M849" s="10">
        <v>23</v>
      </c>
      <c r="N849" s="10" t="str">
        <v>Student</v>
      </c>
      <c r="O849" s="10" t="str">
        <v>Low</v>
      </c>
      <c r="P849" s="10">
        <v>135080</v>
      </c>
      <c r="Q849" s="10" t="str">
        <f>IFERROR(_xlfn.XLOOKUP('Final Table'!$P849,'Raw-restaurant_cuisines'!A:A,'Raw-restaurant_cuisines'!B:B),"not specified")</f>
        <v>not specified</v>
      </c>
      <c r="R849" s="10" t="str">
        <f>_xlfn.XLOOKUP($P849,'Raw-Restauarants'!$A:$A,'Raw-Restauarants'!B:B)</f>
        <v>Los Toneles</v>
      </c>
      <c r="S849" s="10" t="str">
        <f>_xlfn.XLOOKUP($P849,'Raw-Restauarants'!$A:$A,'Raw-Restauarants'!$C:$C)</f>
        <v>San Luis Potosi</v>
      </c>
      <c r="T849" s="10" t="str">
        <f>IFERROR(_xlfn.XLOOKUP(P849,'Table for cuisine count'!K:K,'Table for cuisine count'!L:L),"not specified")</f>
        <v>not specified</v>
      </c>
      <c r="U849" s="10" t="str" cm="1">
        <f t="array" ref="U849:Z849">_xlfn.XLOOKUP($P849,'Raw-Restauarants'!$A:$A,'Raw-Restauarants'!$I:$N)</f>
        <v>None</v>
      </c>
      <c r="V849" s="10" t="str">
        <v>Smoking Section</v>
      </c>
      <c r="W849" s="10" t="str">
        <v>High</v>
      </c>
      <c r="X849" s="10" t="str">
        <v>No</v>
      </c>
      <c r="Y849" s="10" t="str">
        <v>Closed</v>
      </c>
      <c r="Z849" s="10" t="str">
        <v>None</v>
      </c>
      <c r="AA849" s="10">
        <v>0</v>
      </c>
      <c r="AB849" s="10">
        <v>1</v>
      </c>
      <c r="AC849" s="10">
        <v>1</v>
      </c>
      <c r="AD849" s="10" t="str" cm="1">
        <f t="array" ref="AD849">_xlfn.IFNA(_xlfn.IFS(AND(AA849=2,AB849=2,AC849=2),W849),"not_highest_rated")</f>
        <v>not_highest_rated</v>
      </c>
      <c r="AE849" s="64">
        <f t="shared" si="16"/>
        <v>1</v>
      </c>
    </row>
    <row r="850" spans="1:31" x14ac:dyDescent="0.25">
      <c r="A850" s="63" t="s">
        <v>63</v>
      </c>
      <c r="B850" s="10">
        <f>VLOOKUP(A850,'Table for cuisine count'!$E$2:$F$139,2)</f>
        <v>1</v>
      </c>
      <c r="C850" s="10" t="str" cm="1">
        <f t="array" ref="C850:O850">_xlfn.XLOOKUP($A850,'Raw-consumers'!$A:$A,'Raw-consumers'!B:N)</f>
        <v>San Luis Potosi</v>
      </c>
      <c r="D850" s="10" t="str">
        <v>San Luis Potosi</v>
      </c>
      <c r="E850" s="10" t="str">
        <v>Mexico</v>
      </c>
      <c r="F850" s="10">
        <v>22.165150000000001</v>
      </c>
      <c r="G850" s="10">
        <v>-100.987015</v>
      </c>
      <c r="H850" s="10" t="str">
        <v>Yes</v>
      </c>
      <c r="I850" s="10" t="str">
        <v>Social Drinker</v>
      </c>
      <c r="J850" s="10" t="str">
        <v>Public</v>
      </c>
      <c r="K850" s="10" t="str">
        <v>Single</v>
      </c>
      <c r="L850" s="10" t="str">
        <v>Independent</v>
      </c>
      <c r="M850" s="10">
        <v>23</v>
      </c>
      <c r="N850" s="10" t="str">
        <v>Student</v>
      </c>
      <c r="O850" s="10" t="str">
        <v>Low</v>
      </c>
      <c r="P850" s="10">
        <v>132921</v>
      </c>
      <c r="Q850" s="10" t="str">
        <f>IFERROR(_xlfn.XLOOKUP('Final Table'!$P850,'Raw-restaurant_cuisines'!A:A,'Raw-restaurant_cuisines'!B:B),"not specified")</f>
        <v>Bar</v>
      </c>
      <c r="R850" s="10" t="str">
        <f>_xlfn.XLOOKUP($P850,'Raw-Restauarants'!$A:$A,'Raw-Restauarants'!B:B)</f>
        <v>Crudalia</v>
      </c>
      <c r="S850" s="10" t="str">
        <f>_xlfn.XLOOKUP($P850,'Raw-Restauarants'!$A:$A,'Raw-Restauarants'!$C:$C)</f>
        <v>San Luis Potosi</v>
      </c>
      <c r="T850" s="10">
        <f>IFERROR(_xlfn.XLOOKUP(P850,'Table for cuisine count'!K:K,'Table for cuisine count'!L:L),"not specified")</f>
        <v>1</v>
      </c>
      <c r="U850" s="10" t="str" cm="1">
        <f t="array" ref="U850:Z850">_xlfn.XLOOKUP($P850,'Raw-Restauarants'!$A:$A,'Raw-Restauarants'!$I:$N)</f>
        <v>Wine &amp; Beer</v>
      </c>
      <c r="V850" s="10" t="str">
        <v>Smoking Section</v>
      </c>
      <c r="W850" s="10" t="str">
        <v>Low</v>
      </c>
      <c r="X850" s="10" t="str">
        <v>No</v>
      </c>
      <c r="Y850" s="10" t="str">
        <v>Open</v>
      </c>
      <c r="Z850" s="10" t="str">
        <v>None</v>
      </c>
      <c r="AA850" s="10">
        <v>1</v>
      </c>
      <c r="AB850" s="10">
        <v>1</v>
      </c>
      <c r="AC850" s="10">
        <v>1</v>
      </c>
      <c r="AD850" s="10" t="str" cm="1">
        <f t="array" ref="AD850">_xlfn.IFNA(_xlfn.IFS(AND(AA850=2,AB850=2,AC850=2),W850),"not_highest_rated")</f>
        <v>not_highest_rated</v>
      </c>
      <c r="AE850" s="64">
        <f t="shared" si="16"/>
        <v>1</v>
      </c>
    </row>
    <row r="851" spans="1:31" x14ac:dyDescent="0.25">
      <c r="A851" s="63" t="s">
        <v>130</v>
      </c>
      <c r="B851" s="10">
        <f>VLOOKUP(A851,'Table for cuisine count'!$E$2:$F$139,2)</f>
        <v>2</v>
      </c>
      <c r="C851" s="10" t="str" cm="1">
        <f t="array" ref="C851:O851">_xlfn.XLOOKUP($A851,'Raw-consumers'!$A:$A,'Raw-consumers'!B:N)</f>
        <v>San Luis Potosi</v>
      </c>
      <c r="D851" s="10" t="str">
        <v>San Luis Potosi</v>
      </c>
      <c r="E851" s="10" t="str">
        <v>Mexico</v>
      </c>
      <c r="F851" s="10">
        <v>22.154677</v>
      </c>
      <c r="G851" s="10">
        <v>-100.94901299999999</v>
      </c>
      <c r="H851" s="10" t="str">
        <v>No</v>
      </c>
      <c r="I851" s="10" t="str">
        <v>Casual Drinker</v>
      </c>
      <c r="J851" s="10" t="str">
        <v>Car</v>
      </c>
      <c r="K851" s="10" t="str">
        <v>Single</v>
      </c>
      <c r="L851" s="10" t="str">
        <v>Independent</v>
      </c>
      <c r="M851" s="10">
        <v>23</v>
      </c>
      <c r="N851" s="10" t="str">
        <v>Student</v>
      </c>
      <c r="O851" s="10" t="str">
        <v>Low</v>
      </c>
      <c r="P851" s="10">
        <v>132572</v>
      </c>
      <c r="Q851" s="10" t="str">
        <f>IFERROR(_xlfn.XLOOKUP('Final Table'!$P851,'Raw-restaurant_cuisines'!A:A,'Raw-restaurant_cuisines'!B:B),"not specified")</f>
        <v>Cafeteria</v>
      </c>
      <c r="R851" s="10" t="str">
        <f>_xlfn.XLOOKUP($P851,'Raw-Restauarants'!$A:$A,'Raw-Restauarants'!B:B)</f>
        <v>Cafe Chaires</v>
      </c>
      <c r="S851" s="10" t="str">
        <f>_xlfn.XLOOKUP($P851,'Raw-Restauarants'!$A:$A,'Raw-Restauarants'!$C:$C)</f>
        <v>San Luis Potosi</v>
      </c>
      <c r="T851" s="10">
        <f>IFERROR(_xlfn.XLOOKUP(P851,'Table for cuisine count'!K:K,'Table for cuisine count'!L:L),"not specified")</f>
        <v>1</v>
      </c>
      <c r="U851" s="10" t="str" cm="1">
        <f t="array" ref="U851:Z851">_xlfn.XLOOKUP($P851,'Raw-Restauarants'!$A:$A,'Raw-Restauarants'!$I:$N)</f>
        <v>None</v>
      </c>
      <c r="V851" s="10" t="str">
        <v>No</v>
      </c>
      <c r="W851" s="10" t="str">
        <v>Low</v>
      </c>
      <c r="X851" s="10" t="str">
        <v>No</v>
      </c>
      <c r="Y851" s="10" t="str">
        <v>Closed</v>
      </c>
      <c r="Z851" s="10" t="str">
        <v>Yes</v>
      </c>
      <c r="AA851" s="10">
        <v>2</v>
      </c>
      <c r="AB851" s="10">
        <v>2</v>
      </c>
      <c r="AC851" s="10">
        <v>2</v>
      </c>
      <c r="AD851" s="10" t="str" cm="1">
        <f t="array" ref="AD851">_xlfn.IFNA(_xlfn.IFS(AND(AA851=2,AB851=2,AC851=2),W851),"not_highest_rated")</f>
        <v>Low</v>
      </c>
      <c r="AE851" s="64">
        <f t="shared" si="16"/>
        <v>1</v>
      </c>
    </row>
    <row r="852" spans="1:31" x14ac:dyDescent="0.25">
      <c r="A852" s="63" t="s">
        <v>63</v>
      </c>
      <c r="B852" s="10">
        <f>VLOOKUP(A852,'Table for cuisine count'!$E$2:$F$139,2)</f>
        <v>1</v>
      </c>
      <c r="C852" s="10" t="str" cm="1">
        <f t="array" ref="C852:O852">_xlfn.XLOOKUP($A852,'Raw-consumers'!$A:$A,'Raw-consumers'!B:N)</f>
        <v>San Luis Potosi</v>
      </c>
      <c r="D852" s="10" t="str">
        <v>San Luis Potosi</v>
      </c>
      <c r="E852" s="10" t="str">
        <v>Mexico</v>
      </c>
      <c r="F852" s="10">
        <v>22.165150000000001</v>
      </c>
      <c r="G852" s="10">
        <v>-100.987015</v>
      </c>
      <c r="H852" s="10" t="str">
        <v>Yes</v>
      </c>
      <c r="I852" s="10" t="str">
        <v>Social Drinker</v>
      </c>
      <c r="J852" s="10" t="str">
        <v>Public</v>
      </c>
      <c r="K852" s="10" t="str">
        <v>Single</v>
      </c>
      <c r="L852" s="10" t="str">
        <v>Independent</v>
      </c>
      <c r="M852" s="10">
        <v>23</v>
      </c>
      <c r="N852" s="10" t="str">
        <v>Student</v>
      </c>
      <c r="O852" s="10" t="str">
        <v>Low</v>
      </c>
      <c r="P852" s="10">
        <v>135052</v>
      </c>
      <c r="Q852" s="10" t="str">
        <f>IFERROR(_xlfn.XLOOKUP('Final Table'!$P852,'Raw-restaurant_cuisines'!A:A,'Raw-restaurant_cuisines'!B:B),"not specified")</f>
        <v>Bar</v>
      </c>
      <c r="R852" s="10" t="str">
        <f>_xlfn.XLOOKUP($P852,'Raw-Restauarants'!$A:$A,'Raw-Restauarants'!B:B)</f>
        <v>La Cantina Restaurante</v>
      </c>
      <c r="S852" s="10" t="str">
        <f>_xlfn.XLOOKUP($P852,'Raw-Restauarants'!$A:$A,'Raw-Restauarants'!$C:$C)</f>
        <v>San Luis Potosi</v>
      </c>
      <c r="T852" s="10">
        <f>IFERROR(_xlfn.XLOOKUP(P852,'Table for cuisine count'!K:K,'Table for cuisine count'!L:L),"not specified")</f>
        <v>2</v>
      </c>
      <c r="U852" s="10" t="str" cm="1">
        <f t="array" ref="U852:Z852">_xlfn.XLOOKUP($P852,'Raw-Restauarants'!$A:$A,'Raw-Restauarants'!$I:$N)</f>
        <v>Full Bar</v>
      </c>
      <c r="V852" s="10" t="str">
        <v>No</v>
      </c>
      <c r="W852" s="10" t="str">
        <v>High</v>
      </c>
      <c r="X852" s="10" t="str">
        <v>No</v>
      </c>
      <c r="Y852" s="10" t="str">
        <v>Closed</v>
      </c>
      <c r="Z852" s="10" t="str">
        <v>None</v>
      </c>
      <c r="AA852" s="10">
        <v>1</v>
      </c>
      <c r="AB852" s="10">
        <v>1</v>
      </c>
      <c r="AC852" s="10">
        <v>1</v>
      </c>
      <c r="AD852" s="10" t="str" cm="1">
        <f t="array" ref="AD852">_xlfn.IFNA(_xlfn.IFS(AND(AA852=2,AB852=2,AC852=2),W852),"not_highest_rated")</f>
        <v>not_highest_rated</v>
      </c>
      <c r="AE852" s="64">
        <f t="shared" si="16"/>
        <v>1</v>
      </c>
    </row>
    <row r="853" spans="1:31" x14ac:dyDescent="0.25">
      <c r="A853" s="63" t="s">
        <v>130</v>
      </c>
      <c r="B853" s="10">
        <f>VLOOKUP(A853,'Table for cuisine count'!$E$2:$F$139,2)</f>
        <v>2</v>
      </c>
      <c r="C853" s="10" t="str" cm="1">
        <f t="array" ref="C853:O853">_xlfn.XLOOKUP($A853,'Raw-consumers'!$A:$A,'Raw-consumers'!B:N)</f>
        <v>San Luis Potosi</v>
      </c>
      <c r="D853" s="10" t="str">
        <v>San Luis Potosi</v>
      </c>
      <c r="E853" s="10" t="str">
        <v>Mexico</v>
      </c>
      <c r="F853" s="10">
        <v>22.154677</v>
      </c>
      <c r="G853" s="10">
        <v>-100.94901299999999</v>
      </c>
      <c r="H853" s="10" t="str">
        <v>No</v>
      </c>
      <c r="I853" s="10" t="str">
        <v>Casual Drinker</v>
      </c>
      <c r="J853" s="10" t="str">
        <v>Car</v>
      </c>
      <c r="K853" s="10" t="str">
        <v>Single</v>
      </c>
      <c r="L853" s="10" t="str">
        <v>Independent</v>
      </c>
      <c r="M853" s="10">
        <v>23</v>
      </c>
      <c r="N853" s="10" t="str">
        <v>Student</v>
      </c>
      <c r="O853" s="10" t="str">
        <v>Low</v>
      </c>
      <c r="P853" s="10">
        <v>132884</v>
      </c>
      <c r="Q853" s="10" t="str">
        <f>IFERROR(_xlfn.XLOOKUP('Final Table'!$P853,'Raw-restaurant_cuisines'!A:A,'Raw-restaurant_cuisines'!B:B),"not specified")</f>
        <v>not specified</v>
      </c>
      <c r="R853" s="10" t="str">
        <f>_xlfn.XLOOKUP($P853,'Raw-Restauarants'!$A:$A,'Raw-Restauarants'!B:B)</f>
        <v>Dairy Queen</v>
      </c>
      <c r="S853" s="10" t="str">
        <f>_xlfn.XLOOKUP($P853,'Raw-Restauarants'!$A:$A,'Raw-Restauarants'!$C:$C)</f>
        <v>San Luis Potosi</v>
      </c>
      <c r="T853" s="10" t="str">
        <f>IFERROR(_xlfn.XLOOKUP(P853,'Table for cuisine count'!K:K,'Table for cuisine count'!L:L),"not specified")</f>
        <v>not specified</v>
      </c>
      <c r="U853" s="10" t="str" cm="1">
        <f t="array" ref="U853:Z853">_xlfn.XLOOKUP($P853,'Raw-Restauarants'!$A:$A,'Raw-Restauarants'!$I:$N)</f>
        <v>None</v>
      </c>
      <c r="V853" s="10" t="str">
        <v>No</v>
      </c>
      <c r="W853" s="10" t="str">
        <v>Low</v>
      </c>
      <c r="X853" s="10" t="str">
        <v>No</v>
      </c>
      <c r="Y853" s="10" t="str">
        <v>Closed</v>
      </c>
      <c r="Z853" s="10" t="str">
        <v>None</v>
      </c>
      <c r="AA853" s="10">
        <v>2</v>
      </c>
      <c r="AB853" s="10">
        <v>2</v>
      </c>
      <c r="AC853" s="10">
        <v>2</v>
      </c>
      <c r="AD853" s="10" t="str" cm="1">
        <f t="array" ref="AD853">_xlfn.IFNA(_xlfn.IFS(AND(AA853=2,AB853=2,AC853=2),W853),"not_highest_rated")</f>
        <v>Low</v>
      </c>
      <c r="AE853" s="64">
        <f t="shared" si="16"/>
        <v>1</v>
      </c>
    </row>
    <row r="854" spans="1:31" x14ac:dyDescent="0.25">
      <c r="A854" s="63" t="s">
        <v>130</v>
      </c>
      <c r="B854" s="10">
        <f>VLOOKUP(A854,'Table for cuisine count'!$E$2:$F$139,2)</f>
        <v>2</v>
      </c>
      <c r="C854" s="10" t="str" cm="1">
        <f t="array" ref="C854:O854">_xlfn.XLOOKUP($A854,'Raw-consumers'!$A:$A,'Raw-consumers'!B:N)</f>
        <v>San Luis Potosi</v>
      </c>
      <c r="D854" s="10" t="str">
        <v>San Luis Potosi</v>
      </c>
      <c r="E854" s="10" t="str">
        <v>Mexico</v>
      </c>
      <c r="F854" s="10">
        <v>22.154677</v>
      </c>
      <c r="G854" s="10">
        <v>-100.94901299999999</v>
      </c>
      <c r="H854" s="10" t="str">
        <v>No</v>
      </c>
      <c r="I854" s="10" t="str">
        <v>Casual Drinker</v>
      </c>
      <c r="J854" s="10" t="str">
        <v>Car</v>
      </c>
      <c r="K854" s="10" t="str">
        <v>Single</v>
      </c>
      <c r="L854" s="10" t="str">
        <v>Independent</v>
      </c>
      <c r="M854" s="10">
        <v>23</v>
      </c>
      <c r="N854" s="10" t="str">
        <v>Student</v>
      </c>
      <c r="O854" s="10" t="str">
        <v>Low</v>
      </c>
      <c r="P854" s="10">
        <v>135035</v>
      </c>
      <c r="Q854" s="10" t="str">
        <f>IFERROR(_xlfn.XLOOKUP('Final Table'!$P854,'Raw-restaurant_cuisines'!A:A,'Raw-restaurant_cuisines'!B:B),"not specified")</f>
        <v>Italian</v>
      </c>
      <c r="R854" s="10" t="str">
        <f>_xlfn.XLOOKUP($P854,'Raw-Restauarants'!$A:$A,'Raw-Restauarants'!B:B)</f>
        <v>El Mundo De La Pasta</v>
      </c>
      <c r="S854" s="10" t="str">
        <f>_xlfn.XLOOKUP($P854,'Raw-Restauarants'!$A:$A,'Raw-Restauarants'!$C:$C)</f>
        <v>San Luis Potosi</v>
      </c>
      <c r="T854" s="10">
        <f>IFERROR(_xlfn.XLOOKUP(P854,'Table for cuisine count'!K:K,'Table for cuisine count'!L:L),"not specified")</f>
        <v>1</v>
      </c>
      <c r="U854" s="10" t="str" cm="1">
        <f t="array" ref="U854:Z854">_xlfn.XLOOKUP($P854,'Raw-Restauarants'!$A:$A,'Raw-Restauarants'!$I:$N)</f>
        <v>None</v>
      </c>
      <c r="V854" s="10" t="str">
        <v>Smoking Section</v>
      </c>
      <c r="W854" s="10" t="str">
        <v>High</v>
      </c>
      <c r="X854" s="10" t="str">
        <v>No</v>
      </c>
      <c r="Y854" s="10" t="str">
        <v>Closed</v>
      </c>
      <c r="Z854" s="10" t="str">
        <v>Yes</v>
      </c>
      <c r="AA854" s="10">
        <v>1</v>
      </c>
      <c r="AB854" s="10">
        <v>1</v>
      </c>
      <c r="AC854" s="10">
        <v>1</v>
      </c>
      <c r="AD854" s="10" t="str" cm="1">
        <f t="array" ref="AD854">_xlfn.IFNA(_xlfn.IFS(AND(AA854=2,AB854=2,AC854=2),W854),"not_highest_rated")</f>
        <v>not_highest_rated</v>
      </c>
      <c r="AE854" s="64">
        <f t="shared" si="16"/>
        <v>1</v>
      </c>
    </row>
    <row r="855" spans="1:31" x14ac:dyDescent="0.25">
      <c r="A855" s="63" t="s">
        <v>63</v>
      </c>
      <c r="B855" s="10">
        <f>VLOOKUP(A855,'Table for cuisine count'!$E$2:$F$139,2)</f>
        <v>1</v>
      </c>
      <c r="C855" s="10" t="str" cm="1">
        <f t="array" ref="C855:O855">_xlfn.XLOOKUP($A855,'Raw-consumers'!$A:$A,'Raw-consumers'!B:N)</f>
        <v>San Luis Potosi</v>
      </c>
      <c r="D855" s="10" t="str">
        <v>San Luis Potosi</v>
      </c>
      <c r="E855" s="10" t="str">
        <v>Mexico</v>
      </c>
      <c r="F855" s="10">
        <v>22.165150000000001</v>
      </c>
      <c r="G855" s="10">
        <v>-100.987015</v>
      </c>
      <c r="H855" s="10" t="str">
        <v>Yes</v>
      </c>
      <c r="I855" s="10" t="str">
        <v>Social Drinker</v>
      </c>
      <c r="J855" s="10" t="str">
        <v>Public</v>
      </c>
      <c r="K855" s="10" t="str">
        <v>Single</v>
      </c>
      <c r="L855" s="10" t="str">
        <v>Independent</v>
      </c>
      <c r="M855" s="10">
        <v>23</v>
      </c>
      <c r="N855" s="10" t="str">
        <v>Student</v>
      </c>
      <c r="O855" s="10" t="str">
        <v>Low</v>
      </c>
      <c r="P855" s="10">
        <v>132937</v>
      </c>
      <c r="Q855" s="10" t="str">
        <f>IFERROR(_xlfn.XLOOKUP('Final Table'!$P855,'Raw-restaurant_cuisines'!A:A,'Raw-restaurant_cuisines'!B:B),"not specified")</f>
        <v>Bar</v>
      </c>
      <c r="R855" s="10" t="str">
        <f>_xlfn.XLOOKUP($P855,'Raw-Restauarants'!$A:$A,'Raw-Restauarants'!B:B)</f>
        <v xml:space="preserve">Rockabilly </v>
      </c>
      <c r="S855" s="10" t="str">
        <f>_xlfn.XLOOKUP($P855,'Raw-Restauarants'!$A:$A,'Raw-Restauarants'!$C:$C)</f>
        <v>San Luis Potosi</v>
      </c>
      <c r="T855" s="10">
        <f>IFERROR(_xlfn.XLOOKUP(P855,'Table for cuisine count'!K:K,'Table for cuisine count'!L:L),"not specified")</f>
        <v>1</v>
      </c>
      <c r="U855" s="10" t="str" cm="1">
        <f t="array" ref="U855:Z855">_xlfn.XLOOKUP($P855,'Raw-Restauarants'!$A:$A,'Raw-Restauarants'!$I:$N)</f>
        <v>Full Bar</v>
      </c>
      <c r="V855" s="10" t="str">
        <v>Smoking Section</v>
      </c>
      <c r="W855" s="10" t="str">
        <v>Low</v>
      </c>
      <c r="X855" s="10" t="str">
        <v>No</v>
      </c>
      <c r="Y855" s="10" t="str">
        <v>Closed</v>
      </c>
      <c r="Z855" s="10" t="str">
        <v>None</v>
      </c>
      <c r="AA855" s="10">
        <v>1</v>
      </c>
      <c r="AB855" s="10">
        <v>1</v>
      </c>
      <c r="AC855" s="10">
        <v>1</v>
      </c>
      <c r="AD855" s="10" t="str" cm="1">
        <f t="array" ref="AD855">_xlfn.IFNA(_xlfn.IFS(AND(AA855=2,AB855=2,AC855=2),W855),"not_highest_rated")</f>
        <v>not_highest_rated</v>
      </c>
      <c r="AE855" s="64">
        <f t="shared" si="16"/>
        <v>1</v>
      </c>
    </row>
    <row r="856" spans="1:31" x14ac:dyDescent="0.25">
      <c r="A856" s="63" t="s">
        <v>63</v>
      </c>
      <c r="B856" s="10">
        <f>VLOOKUP(A856,'Table for cuisine count'!$E$2:$F$139,2)</f>
        <v>1</v>
      </c>
      <c r="C856" s="10" t="str" cm="1">
        <f t="array" ref="C856:O856">_xlfn.XLOOKUP($A856,'Raw-consumers'!$A:$A,'Raw-consumers'!B:N)</f>
        <v>San Luis Potosi</v>
      </c>
      <c r="D856" s="10" t="str">
        <v>San Luis Potosi</v>
      </c>
      <c r="E856" s="10" t="str">
        <v>Mexico</v>
      </c>
      <c r="F856" s="10">
        <v>22.165150000000001</v>
      </c>
      <c r="G856" s="10">
        <v>-100.987015</v>
      </c>
      <c r="H856" s="10" t="str">
        <v>Yes</v>
      </c>
      <c r="I856" s="10" t="str">
        <v>Social Drinker</v>
      </c>
      <c r="J856" s="10" t="str">
        <v>Public</v>
      </c>
      <c r="K856" s="10" t="str">
        <v>Single</v>
      </c>
      <c r="L856" s="10" t="str">
        <v>Independent</v>
      </c>
      <c r="M856" s="10">
        <v>23</v>
      </c>
      <c r="N856" s="10" t="str">
        <v>Student</v>
      </c>
      <c r="O856" s="10" t="str">
        <v>Low</v>
      </c>
      <c r="P856" s="10">
        <v>132951</v>
      </c>
      <c r="Q856" s="10" t="str">
        <f>IFERROR(_xlfn.XLOOKUP('Final Table'!$P856,'Raw-restaurant_cuisines'!A:A,'Raw-restaurant_cuisines'!B:B),"not specified")</f>
        <v>American</v>
      </c>
      <c r="R856" s="10" t="str">
        <f>_xlfn.XLOOKUP($P856,'Raw-Restauarants'!$A:$A,'Raw-Restauarants'!B:B)</f>
        <v>Vips</v>
      </c>
      <c r="S856" s="10" t="str">
        <f>_xlfn.XLOOKUP($P856,'Raw-Restauarants'!$A:$A,'Raw-Restauarants'!$C:$C)</f>
        <v>San Luis Potosi</v>
      </c>
      <c r="T856" s="10">
        <f>IFERROR(_xlfn.XLOOKUP(P856,'Table for cuisine count'!K:K,'Table for cuisine count'!L:L),"not specified")</f>
        <v>1</v>
      </c>
      <c r="U856" s="10" t="str" cm="1">
        <f t="array" ref="U856:Z856">_xlfn.XLOOKUP($P856,'Raw-Restauarants'!$A:$A,'Raw-Restauarants'!$I:$N)</f>
        <v>None</v>
      </c>
      <c r="V856" s="10" t="str">
        <v>No</v>
      </c>
      <c r="W856" s="10" t="str">
        <v>Low</v>
      </c>
      <c r="X856" s="10" t="str">
        <v>No</v>
      </c>
      <c r="Y856" s="10" t="str">
        <v>Closed</v>
      </c>
      <c r="Z856" s="10" t="str">
        <v>Yes</v>
      </c>
      <c r="AA856" s="10">
        <v>1</v>
      </c>
      <c r="AB856" s="10">
        <v>1</v>
      </c>
      <c r="AC856" s="10">
        <v>1</v>
      </c>
      <c r="AD856" s="10" t="str" cm="1">
        <f t="array" ref="AD856">_xlfn.IFNA(_xlfn.IFS(AND(AA856=2,AB856=2,AC856=2),W856),"not_highest_rated")</f>
        <v>not_highest_rated</v>
      </c>
      <c r="AE856" s="64">
        <f t="shared" si="16"/>
        <v>1</v>
      </c>
    </row>
    <row r="857" spans="1:31" x14ac:dyDescent="0.25">
      <c r="A857" s="63" t="s">
        <v>63</v>
      </c>
      <c r="B857" s="10">
        <f>VLOOKUP(A857,'Table for cuisine count'!$E$2:$F$139,2)</f>
        <v>1</v>
      </c>
      <c r="C857" s="10" t="str" cm="1">
        <f t="array" ref="C857:O857">_xlfn.XLOOKUP($A857,'Raw-consumers'!$A:$A,'Raw-consumers'!B:N)</f>
        <v>San Luis Potosi</v>
      </c>
      <c r="D857" s="10" t="str">
        <v>San Luis Potosi</v>
      </c>
      <c r="E857" s="10" t="str">
        <v>Mexico</v>
      </c>
      <c r="F857" s="10">
        <v>22.165150000000001</v>
      </c>
      <c r="G857" s="10">
        <v>-100.987015</v>
      </c>
      <c r="H857" s="10" t="str">
        <v>Yes</v>
      </c>
      <c r="I857" s="10" t="str">
        <v>Social Drinker</v>
      </c>
      <c r="J857" s="10" t="str">
        <v>Public</v>
      </c>
      <c r="K857" s="10" t="str">
        <v>Single</v>
      </c>
      <c r="L857" s="10" t="str">
        <v>Independent</v>
      </c>
      <c r="M857" s="10">
        <v>23</v>
      </c>
      <c r="N857" s="10" t="str">
        <v>Student</v>
      </c>
      <c r="O857" s="10" t="str">
        <v>Low</v>
      </c>
      <c r="P857" s="10">
        <v>132925</v>
      </c>
      <c r="Q857" s="10" t="str">
        <f>IFERROR(_xlfn.XLOOKUP('Final Table'!$P857,'Raw-restaurant_cuisines'!A:A,'Raw-restaurant_cuisines'!B:B),"not specified")</f>
        <v>Mexican</v>
      </c>
      <c r="R857" s="10" t="str">
        <f>_xlfn.XLOOKUP($P857,'Raw-Restauarants'!$A:$A,'Raw-Restauarants'!B:B)</f>
        <v>El Pueblito</v>
      </c>
      <c r="S857" s="10" t="str">
        <f>_xlfn.XLOOKUP($P857,'Raw-Restauarants'!$A:$A,'Raw-Restauarants'!$C:$C)</f>
        <v>San Luis Potosi</v>
      </c>
      <c r="T857" s="10">
        <f>IFERROR(_xlfn.XLOOKUP(P857,'Table for cuisine count'!K:K,'Table for cuisine count'!L:L),"not specified")</f>
        <v>1</v>
      </c>
      <c r="U857" s="10" t="str" cm="1">
        <f t="array" ref="U857:Z857">_xlfn.XLOOKUP($P857,'Raw-Restauarants'!$A:$A,'Raw-Restauarants'!$I:$N)</f>
        <v>Wine &amp; Beer</v>
      </c>
      <c r="V857" s="10" t="str">
        <v>No</v>
      </c>
      <c r="W857" s="10" t="str">
        <v>Medium</v>
      </c>
      <c r="X857" s="10" t="str">
        <v>No</v>
      </c>
      <c r="Y857" s="10" t="str">
        <v>Closed</v>
      </c>
      <c r="Z857" s="10" t="str">
        <v>None</v>
      </c>
      <c r="AA857" s="10">
        <v>1</v>
      </c>
      <c r="AB857" s="10">
        <v>1</v>
      </c>
      <c r="AC857" s="10">
        <v>1</v>
      </c>
      <c r="AD857" s="10" t="str" cm="1">
        <f t="array" ref="AD857">_xlfn.IFNA(_xlfn.IFS(AND(AA857=2,AB857=2,AC857=2),W857),"not_highest_rated")</f>
        <v>not_highest_rated</v>
      </c>
      <c r="AE857" s="64">
        <f t="shared" si="16"/>
        <v>1</v>
      </c>
    </row>
    <row r="858" spans="1:31" x14ac:dyDescent="0.25">
      <c r="A858" s="63" t="s">
        <v>63</v>
      </c>
      <c r="B858" s="10">
        <f>VLOOKUP(A858,'Table for cuisine count'!$E$2:$F$139,2)</f>
        <v>1</v>
      </c>
      <c r="C858" s="10" t="str" cm="1">
        <f t="array" ref="C858:O858">_xlfn.XLOOKUP($A858,'Raw-consumers'!$A:$A,'Raw-consumers'!B:N)</f>
        <v>San Luis Potosi</v>
      </c>
      <c r="D858" s="10" t="str">
        <v>San Luis Potosi</v>
      </c>
      <c r="E858" s="10" t="str">
        <v>Mexico</v>
      </c>
      <c r="F858" s="10">
        <v>22.165150000000001</v>
      </c>
      <c r="G858" s="10">
        <v>-100.987015</v>
      </c>
      <c r="H858" s="10" t="str">
        <v>Yes</v>
      </c>
      <c r="I858" s="10" t="str">
        <v>Social Drinker</v>
      </c>
      <c r="J858" s="10" t="str">
        <v>Public</v>
      </c>
      <c r="K858" s="10" t="str">
        <v>Single</v>
      </c>
      <c r="L858" s="10" t="str">
        <v>Independent</v>
      </c>
      <c r="M858" s="10">
        <v>23</v>
      </c>
      <c r="N858" s="10" t="str">
        <v>Student</v>
      </c>
      <c r="O858" s="10" t="str">
        <v>Low</v>
      </c>
      <c r="P858" s="10">
        <v>132872</v>
      </c>
      <c r="Q858" s="10" t="str">
        <f>IFERROR(_xlfn.XLOOKUP('Final Table'!$P858,'Raw-restaurant_cuisines'!A:A,'Raw-restaurant_cuisines'!B:B),"not specified")</f>
        <v>American</v>
      </c>
      <c r="R858" s="10" t="str">
        <f>_xlfn.XLOOKUP($P858,'Raw-Restauarants'!$A:$A,'Raw-Restauarants'!B:B)</f>
        <v>Pizzeria Julios</v>
      </c>
      <c r="S858" s="10" t="str">
        <f>_xlfn.XLOOKUP($P858,'Raw-Restauarants'!$A:$A,'Raw-Restauarants'!$C:$C)</f>
        <v>San Luis Potosi</v>
      </c>
      <c r="T858" s="10">
        <f>IFERROR(_xlfn.XLOOKUP(P858,'Table for cuisine count'!K:K,'Table for cuisine count'!L:L),"not specified")</f>
        <v>1</v>
      </c>
      <c r="U858" s="10" t="str" cm="1">
        <f t="array" ref="U858:Z858">_xlfn.XLOOKUP($P858,'Raw-Restauarants'!$A:$A,'Raw-Restauarants'!$I:$N)</f>
        <v>None</v>
      </c>
      <c r="V858" s="10" t="str">
        <v>No</v>
      </c>
      <c r="W858" s="10" t="str">
        <v>Medium</v>
      </c>
      <c r="X858" s="10" t="str">
        <v>No</v>
      </c>
      <c r="Y858" s="10" t="str">
        <v>Closed</v>
      </c>
      <c r="Z858" s="10" t="str">
        <v>Public</v>
      </c>
      <c r="AA858" s="10">
        <v>1</v>
      </c>
      <c r="AB858" s="10">
        <v>1</v>
      </c>
      <c r="AC858" s="10">
        <v>1</v>
      </c>
      <c r="AD858" s="10" t="str" cm="1">
        <f t="array" ref="AD858">_xlfn.IFNA(_xlfn.IFS(AND(AA858=2,AB858=2,AC858=2),W858),"not_highest_rated")</f>
        <v>not_highest_rated</v>
      </c>
      <c r="AE858" s="64">
        <f t="shared" si="16"/>
        <v>1</v>
      </c>
    </row>
    <row r="859" spans="1:31" x14ac:dyDescent="0.25">
      <c r="A859" s="63" t="s">
        <v>63</v>
      </c>
      <c r="B859" s="10">
        <f>VLOOKUP(A859,'Table for cuisine count'!$E$2:$F$139,2)</f>
        <v>1</v>
      </c>
      <c r="C859" s="10" t="str" cm="1">
        <f t="array" ref="C859:O859">_xlfn.XLOOKUP($A859,'Raw-consumers'!$A:$A,'Raw-consumers'!B:N)</f>
        <v>San Luis Potosi</v>
      </c>
      <c r="D859" s="10" t="str">
        <v>San Luis Potosi</v>
      </c>
      <c r="E859" s="10" t="str">
        <v>Mexico</v>
      </c>
      <c r="F859" s="10">
        <v>22.165150000000001</v>
      </c>
      <c r="G859" s="10">
        <v>-100.987015</v>
      </c>
      <c r="H859" s="10" t="str">
        <v>Yes</v>
      </c>
      <c r="I859" s="10" t="str">
        <v>Social Drinker</v>
      </c>
      <c r="J859" s="10" t="str">
        <v>Public</v>
      </c>
      <c r="K859" s="10" t="str">
        <v>Single</v>
      </c>
      <c r="L859" s="10" t="str">
        <v>Independent</v>
      </c>
      <c r="M859" s="10">
        <v>23</v>
      </c>
      <c r="N859" s="10" t="str">
        <v>Student</v>
      </c>
      <c r="O859" s="10" t="str">
        <v>Low</v>
      </c>
      <c r="P859" s="10">
        <v>132875</v>
      </c>
      <c r="Q859" s="10" t="str">
        <f>IFERROR(_xlfn.XLOOKUP('Final Table'!$P859,'Raw-restaurant_cuisines'!A:A,'Raw-restaurant_cuisines'!B:B),"not specified")</f>
        <v>Japanese</v>
      </c>
      <c r="R859" s="10" t="str">
        <f>_xlfn.XLOOKUP($P859,'Raw-Restauarants'!$A:$A,'Raw-Restauarants'!B:B)</f>
        <v>Shi Ro Ie</v>
      </c>
      <c r="S859" s="10" t="str">
        <f>_xlfn.XLOOKUP($P859,'Raw-Restauarants'!$A:$A,'Raw-Restauarants'!$C:$C)</f>
        <v>San Luis Potosi</v>
      </c>
      <c r="T859" s="10">
        <f>IFERROR(_xlfn.XLOOKUP(P859,'Table for cuisine count'!K:K,'Table for cuisine count'!L:L),"not specified")</f>
        <v>1</v>
      </c>
      <c r="U859" s="10" t="str" cm="1">
        <f t="array" ref="U859:Z859">_xlfn.XLOOKUP($P859,'Raw-Restauarants'!$A:$A,'Raw-Restauarants'!$I:$N)</f>
        <v>Wine &amp; Beer</v>
      </c>
      <c r="V859" s="10" t="str">
        <v>Smoking Section</v>
      </c>
      <c r="W859" s="10" t="str">
        <v>High</v>
      </c>
      <c r="X859" s="10" t="str">
        <v>Yes</v>
      </c>
      <c r="Y859" s="10" t="str">
        <v>Open</v>
      </c>
      <c r="Z859" s="10" t="str">
        <v>Valet</v>
      </c>
      <c r="AA859" s="10">
        <v>1</v>
      </c>
      <c r="AB859" s="10">
        <v>1</v>
      </c>
      <c r="AC859" s="10">
        <v>1</v>
      </c>
      <c r="AD859" s="10" t="str" cm="1">
        <f t="array" ref="AD859">_xlfn.IFNA(_xlfn.IFS(AND(AA859=2,AB859=2,AC859=2),W859),"not_highest_rated")</f>
        <v>not_highest_rated</v>
      </c>
      <c r="AE859" s="64">
        <f t="shared" si="16"/>
        <v>1</v>
      </c>
    </row>
    <row r="860" spans="1:31" x14ac:dyDescent="0.25">
      <c r="A860" s="63" t="s">
        <v>63</v>
      </c>
      <c r="B860" s="10">
        <f>VLOOKUP(A860,'Table for cuisine count'!$E$2:$F$139,2)</f>
        <v>1</v>
      </c>
      <c r="C860" s="10" t="str" cm="1">
        <f t="array" ref="C860:O860">_xlfn.XLOOKUP($A860,'Raw-consumers'!$A:$A,'Raw-consumers'!B:N)</f>
        <v>San Luis Potosi</v>
      </c>
      <c r="D860" s="10" t="str">
        <v>San Luis Potosi</v>
      </c>
      <c r="E860" s="10" t="str">
        <v>Mexico</v>
      </c>
      <c r="F860" s="10">
        <v>22.165150000000001</v>
      </c>
      <c r="G860" s="10">
        <v>-100.987015</v>
      </c>
      <c r="H860" s="10" t="str">
        <v>Yes</v>
      </c>
      <c r="I860" s="10" t="str">
        <v>Social Drinker</v>
      </c>
      <c r="J860" s="10" t="str">
        <v>Public</v>
      </c>
      <c r="K860" s="10" t="str">
        <v>Single</v>
      </c>
      <c r="L860" s="10" t="str">
        <v>Independent</v>
      </c>
      <c r="M860" s="10">
        <v>23</v>
      </c>
      <c r="N860" s="10" t="str">
        <v>Student</v>
      </c>
      <c r="O860" s="10" t="str">
        <v>Low</v>
      </c>
      <c r="P860" s="10">
        <v>135085</v>
      </c>
      <c r="Q860" s="10" t="str">
        <f>IFERROR(_xlfn.XLOOKUP('Final Table'!$P860,'Raw-restaurant_cuisines'!A:A,'Raw-restaurant_cuisines'!B:B),"not specified")</f>
        <v>Fast Food</v>
      </c>
      <c r="R860" s="10" t="str">
        <f>_xlfn.XLOOKUP($P860,'Raw-Restauarants'!$A:$A,'Raw-Restauarants'!B:B)</f>
        <v>Tortas Locas Hipocampo</v>
      </c>
      <c r="S860" s="10" t="str">
        <f>_xlfn.XLOOKUP($P860,'Raw-Restauarants'!$A:$A,'Raw-Restauarants'!$C:$C)</f>
        <v>San Luis Potosi</v>
      </c>
      <c r="T860" s="10">
        <f>IFERROR(_xlfn.XLOOKUP(P860,'Table for cuisine count'!K:K,'Table for cuisine count'!L:L),"not specified")</f>
        <v>1</v>
      </c>
      <c r="U860" s="10" t="str" cm="1">
        <f t="array" ref="U860:Z860">_xlfn.XLOOKUP($P860,'Raw-Restauarants'!$A:$A,'Raw-Restauarants'!$I:$N)</f>
        <v>None</v>
      </c>
      <c r="V860" s="10" t="str">
        <v>No</v>
      </c>
      <c r="W860" s="10" t="str">
        <v>Medium</v>
      </c>
      <c r="X860" s="10" t="str">
        <v>No</v>
      </c>
      <c r="Y860" s="10" t="str">
        <v>Closed</v>
      </c>
      <c r="Z860" s="10" t="str">
        <v>Public</v>
      </c>
      <c r="AA860" s="10">
        <v>1</v>
      </c>
      <c r="AB860" s="10">
        <v>1</v>
      </c>
      <c r="AC860" s="10">
        <v>1</v>
      </c>
      <c r="AD860" s="10" t="str" cm="1">
        <f t="array" ref="AD860">_xlfn.IFNA(_xlfn.IFS(AND(AA860=2,AB860=2,AC860=2),W860),"not_highest_rated")</f>
        <v>not_highest_rated</v>
      </c>
      <c r="AE860" s="64">
        <f t="shared" si="16"/>
        <v>1</v>
      </c>
    </row>
    <row r="861" spans="1:31" x14ac:dyDescent="0.25">
      <c r="A861" s="63" t="s">
        <v>63</v>
      </c>
      <c r="B861" s="10">
        <f>VLOOKUP(A861,'Table for cuisine count'!$E$2:$F$139,2)</f>
        <v>1</v>
      </c>
      <c r="C861" s="10" t="str" cm="1">
        <f t="array" ref="C861:O861">_xlfn.XLOOKUP($A861,'Raw-consumers'!$A:$A,'Raw-consumers'!B:N)</f>
        <v>San Luis Potosi</v>
      </c>
      <c r="D861" s="10" t="str">
        <v>San Luis Potosi</v>
      </c>
      <c r="E861" s="10" t="str">
        <v>Mexico</v>
      </c>
      <c r="F861" s="10">
        <v>22.165150000000001</v>
      </c>
      <c r="G861" s="10">
        <v>-100.987015</v>
      </c>
      <c r="H861" s="10" t="str">
        <v>Yes</v>
      </c>
      <c r="I861" s="10" t="str">
        <v>Social Drinker</v>
      </c>
      <c r="J861" s="10" t="str">
        <v>Public</v>
      </c>
      <c r="K861" s="10" t="str">
        <v>Single</v>
      </c>
      <c r="L861" s="10" t="str">
        <v>Independent</v>
      </c>
      <c r="M861" s="10">
        <v>23</v>
      </c>
      <c r="N861" s="10" t="str">
        <v>Student</v>
      </c>
      <c r="O861" s="10" t="str">
        <v>Low</v>
      </c>
      <c r="P861" s="10">
        <v>135042</v>
      </c>
      <c r="Q861" s="10" t="str">
        <f>IFERROR(_xlfn.XLOOKUP('Final Table'!$P861,'Raw-restaurant_cuisines'!A:A,'Raw-restaurant_cuisines'!B:B),"not specified")</f>
        <v>Chinese</v>
      </c>
      <c r="R861" s="10" t="str">
        <f>_xlfn.XLOOKUP($P861,'Raw-Restauarants'!$A:$A,'Raw-Restauarants'!B:B)</f>
        <v>Restaurant Oriental Express</v>
      </c>
      <c r="S861" s="10" t="str">
        <f>_xlfn.XLOOKUP($P861,'Raw-Restauarants'!$A:$A,'Raw-Restauarants'!$C:$C)</f>
        <v>San Luis Potosi</v>
      </c>
      <c r="T861" s="10">
        <f>IFERROR(_xlfn.XLOOKUP(P861,'Table for cuisine count'!K:K,'Table for cuisine count'!L:L),"not specified")</f>
        <v>1</v>
      </c>
      <c r="U861" s="10" t="str" cm="1">
        <f t="array" ref="U861:Z861">_xlfn.XLOOKUP($P861,'Raw-Restauarants'!$A:$A,'Raw-Restauarants'!$I:$N)</f>
        <v>None</v>
      </c>
      <c r="V861" s="10" t="str">
        <v>No</v>
      </c>
      <c r="W861" s="10" t="str">
        <v>Medium</v>
      </c>
      <c r="X861" s="10" t="str">
        <v>No</v>
      </c>
      <c r="Y861" s="10" t="str">
        <v>Closed</v>
      </c>
      <c r="Z861" s="10" t="str">
        <v>None</v>
      </c>
      <c r="AA861" s="10">
        <v>1</v>
      </c>
      <c r="AB861" s="10">
        <v>1</v>
      </c>
      <c r="AC861" s="10">
        <v>1</v>
      </c>
      <c r="AD861" s="10" t="str" cm="1">
        <f t="array" ref="AD861">_xlfn.IFNA(_xlfn.IFS(AND(AA861=2,AB861=2,AC861=2),W861),"not_highest_rated")</f>
        <v>not_highest_rated</v>
      </c>
      <c r="AE861" s="64">
        <f t="shared" si="16"/>
        <v>1</v>
      </c>
    </row>
    <row r="862" spans="1:31" x14ac:dyDescent="0.25">
      <c r="A862" s="63" t="s">
        <v>63</v>
      </c>
      <c r="B862" s="10">
        <f>VLOOKUP(A862,'Table for cuisine count'!$E$2:$F$139,2)</f>
        <v>1</v>
      </c>
      <c r="C862" s="10" t="str" cm="1">
        <f t="array" ref="C862:O862">_xlfn.XLOOKUP($A862,'Raw-consumers'!$A:$A,'Raw-consumers'!B:N)</f>
        <v>San Luis Potosi</v>
      </c>
      <c r="D862" s="10" t="str">
        <v>San Luis Potosi</v>
      </c>
      <c r="E862" s="10" t="str">
        <v>Mexico</v>
      </c>
      <c r="F862" s="10">
        <v>22.165150000000001</v>
      </c>
      <c r="G862" s="10">
        <v>-100.987015</v>
      </c>
      <c r="H862" s="10" t="str">
        <v>Yes</v>
      </c>
      <c r="I862" s="10" t="str">
        <v>Social Drinker</v>
      </c>
      <c r="J862" s="10" t="str">
        <v>Public</v>
      </c>
      <c r="K862" s="10" t="str">
        <v>Single</v>
      </c>
      <c r="L862" s="10" t="str">
        <v>Independent</v>
      </c>
      <c r="M862" s="10">
        <v>23</v>
      </c>
      <c r="N862" s="10" t="str">
        <v>Student</v>
      </c>
      <c r="O862" s="10" t="str">
        <v>Low</v>
      </c>
      <c r="P862" s="10">
        <v>135062</v>
      </c>
      <c r="Q862" s="10" t="str">
        <f>IFERROR(_xlfn.XLOOKUP('Final Table'!$P862,'Raw-restaurant_cuisines'!A:A,'Raw-restaurant_cuisines'!B:B),"not specified")</f>
        <v>not specified</v>
      </c>
      <c r="R862" s="10" t="str">
        <f>_xlfn.XLOOKUP($P862,'Raw-Restauarants'!$A:$A,'Raw-Restauarants'!B:B)</f>
        <v>Restaurante El Cielo Potosino</v>
      </c>
      <c r="S862" s="10" t="str">
        <f>_xlfn.XLOOKUP($P862,'Raw-Restauarants'!$A:$A,'Raw-Restauarants'!$C:$C)</f>
        <v>San Luis Potosi</v>
      </c>
      <c r="T862" s="10" t="str">
        <f>IFERROR(_xlfn.XLOOKUP(P862,'Table for cuisine count'!K:K,'Table for cuisine count'!L:L),"not specified")</f>
        <v>not specified</v>
      </c>
      <c r="U862" s="10" t="str" cm="1">
        <f t="array" ref="U862:Z862">_xlfn.XLOOKUP($P862,'Raw-Restauarants'!$A:$A,'Raw-Restauarants'!$I:$N)</f>
        <v>None</v>
      </c>
      <c r="V862" s="10" t="str">
        <v>No</v>
      </c>
      <c r="W862" s="10" t="str">
        <v>Medium</v>
      </c>
      <c r="X862" s="10" t="str">
        <v>No</v>
      </c>
      <c r="Y862" s="10" t="str">
        <v>Closed</v>
      </c>
      <c r="Z862" s="10" t="str">
        <v>Yes</v>
      </c>
      <c r="AA862" s="10">
        <v>1</v>
      </c>
      <c r="AB862" s="10">
        <v>1</v>
      </c>
      <c r="AC862" s="10">
        <v>1</v>
      </c>
      <c r="AD862" s="10" t="str" cm="1">
        <f t="array" ref="AD862">_xlfn.IFNA(_xlfn.IFS(AND(AA862=2,AB862=2,AC862=2),W862),"not_highest_rated")</f>
        <v>not_highest_rated</v>
      </c>
      <c r="AE862" s="64">
        <f t="shared" si="16"/>
        <v>1</v>
      </c>
    </row>
    <row r="863" spans="1:31" x14ac:dyDescent="0.25">
      <c r="A863" s="63" t="s">
        <v>65</v>
      </c>
      <c r="B863" s="10">
        <f>VLOOKUP(A863,'Table for cuisine count'!$E$2:$F$139,2)</f>
        <v>1</v>
      </c>
      <c r="C863" s="10" t="str" cm="1">
        <f t="array" ref="C863:O863">_xlfn.XLOOKUP($A863,'Raw-consumers'!$A:$A,'Raw-consumers'!B:N)</f>
        <v>San Luis Potosi</v>
      </c>
      <c r="D863" s="10" t="str">
        <v>San Luis Potosi</v>
      </c>
      <c r="E863" s="10" t="str">
        <v>Mexico</v>
      </c>
      <c r="F863" s="10">
        <v>22.151796000000001</v>
      </c>
      <c r="G863" s="10">
        <v>-100.989075</v>
      </c>
      <c r="H863" s="10" t="str">
        <v>Yes</v>
      </c>
      <c r="I863" s="10" t="str">
        <v>Casual Drinker</v>
      </c>
      <c r="J863" s="10" t="str">
        <v>Public</v>
      </c>
      <c r="K863" s="10" t="str">
        <v>Single</v>
      </c>
      <c r="L863" s="10" t="str">
        <v>Independent</v>
      </c>
      <c r="M863" s="10">
        <v>22</v>
      </c>
      <c r="N863" s="10" t="str">
        <v>Student</v>
      </c>
      <c r="O863" s="10" t="str">
        <v>Low</v>
      </c>
      <c r="P863" s="10">
        <v>135047</v>
      </c>
      <c r="Q863" s="10" t="str">
        <f>IFERROR(_xlfn.XLOOKUP('Final Table'!$P863,'Raw-restaurant_cuisines'!A:A,'Raw-restaurant_cuisines'!B:B),"not specified")</f>
        <v>not specified</v>
      </c>
      <c r="R863" s="10" t="str">
        <f>_xlfn.XLOOKUP($P863,'Raw-Restauarants'!$A:$A,'Raw-Restauarants'!B:B)</f>
        <v>Restaurante Casa De Las Flores</v>
      </c>
      <c r="S863" s="10" t="str">
        <f>_xlfn.XLOOKUP($P863,'Raw-Restauarants'!$A:$A,'Raw-Restauarants'!$C:$C)</f>
        <v>San Luis Potosi</v>
      </c>
      <c r="T863" s="10" t="str">
        <f>IFERROR(_xlfn.XLOOKUP(P863,'Table for cuisine count'!K:K,'Table for cuisine count'!L:L),"not specified")</f>
        <v>not specified</v>
      </c>
      <c r="U863" s="10" t="str" cm="1">
        <f t="array" ref="U863:Z863">_xlfn.XLOOKUP($P863,'Raw-Restauarants'!$A:$A,'Raw-Restauarants'!$I:$N)</f>
        <v>Wine &amp; Beer</v>
      </c>
      <c r="V863" s="10" t="str">
        <v>Smoking Section</v>
      </c>
      <c r="W863" s="10" t="str">
        <v>High</v>
      </c>
      <c r="X863" s="10" t="str">
        <v>No</v>
      </c>
      <c r="Y863" s="10" t="str">
        <v>Closed</v>
      </c>
      <c r="Z863" s="10" t="str">
        <v>Yes</v>
      </c>
      <c r="AA863" s="10">
        <v>1</v>
      </c>
      <c r="AB863" s="10">
        <v>1</v>
      </c>
      <c r="AC863" s="10">
        <v>1</v>
      </c>
      <c r="AD863" s="10" t="str" cm="1">
        <f t="array" ref="AD863">_xlfn.IFNA(_xlfn.IFS(AND(AA863=2,AB863=2,AC863=2),W863),"not_highest_rated")</f>
        <v>not_highest_rated</v>
      </c>
      <c r="AE863" s="64">
        <f t="shared" si="16"/>
        <v>1</v>
      </c>
    </row>
    <row r="864" spans="1:31" x14ac:dyDescent="0.25">
      <c r="A864" s="63" t="s">
        <v>65</v>
      </c>
      <c r="B864" s="10">
        <f>VLOOKUP(A864,'Table for cuisine count'!$E$2:$F$139,2)</f>
        <v>1</v>
      </c>
      <c r="C864" s="10" t="str" cm="1">
        <f t="array" ref="C864:O864">_xlfn.XLOOKUP($A864,'Raw-consumers'!$A:$A,'Raw-consumers'!B:N)</f>
        <v>San Luis Potosi</v>
      </c>
      <c r="D864" s="10" t="str">
        <v>San Luis Potosi</v>
      </c>
      <c r="E864" s="10" t="str">
        <v>Mexico</v>
      </c>
      <c r="F864" s="10">
        <v>22.151796000000001</v>
      </c>
      <c r="G864" s="10">
        <v>-100.989075</v>
      </c>
      <c r="H864" s="10" t="str">
        <v>Yes</v>
      </c>
      <c r="I864" s="10" t="str">
        <v>Casual Drinker</v>
      </c>
      <c r="J864" s="10" t="str">
        <v>Public</v>
      </c>
      <c r="K864" s="10" t="str">
        <v>Single</v>
      </c>
      <c r="L864" s="10" t="str">
        <v>Independent</v>
      </c>
      <c r="M864" s="10">
        <v>22</v>
      </c>
      <c r="N864" s="10" t="str">
        <v>Student</v>
      </c>
      <c r="O864" s="10" t="str">
        <v>Low</v>
      </c>
      <c r="P864" s="10">
        <v>135059</v>
      </c>
      <c r="Q864" s="10" t="str">
        <f>IFERROR(_xlfn.XLOOKUP('Final Table'!$P864,'Raw-restaurant_cuisines'!A:A,'Raw-restaurant_cuisines'!B:B),"not specified")</f>
        <v>Bar</v>
      </c>
      <c r="R864" s="10" t="str">
        <f>_xlfn.XLOOKUP($P864,'Raw-Restauarants'!$A:$A,'Raw-Restauarants'!B:B)</f>
        <v>Restaurant Bar Hacienda Los Martinez</v>
      </c>
      <c r="S864" s="10" t="str">
        <f>_xlfn.XLOOKUP($P864,'Raw-Restauarants'!$A:$A,'Raw-Restauarants'!$C:$C)</f>
        <v>San Luis Potosi</v>
      </c>
      <c r="T864" s="10">
        <f>IFERROR(_xlfn.XLOOKUP(P864,'Table for cuisine count'!K:K,'Table for cuisine count'!L:L),"not specified")</f>
        <v>1</v>
      </c>
      <c r="U864" s="10" t="str" cm="1">
        <f t="array" ref="U864:Z864">_xlfn.XLOOKUP($P864,'Raw-Restauarants'!$A:$A,'Raw-Restauarants'!$I:$N)</f>
        <v>Wine &amp; Beer</v>
      </c>
      <c r="V864" s="10" t="str">
        <v>Smoking Section</v>
      </c>
      <c r="W864" s="10" t="str">
        <v>Medium</v>
      </c>
      <c r="X864" s="10" t="str">
        <v>No</v>
      </c>
      <c r="Y864" s="10" t="str">
        <v>Closed</v>
      </c>
      <c r="Z864" s="10" t="str">
        <v>Yes</v>
      </c>
      <c r="AA864" s="10">
        <v>2</v>
      </c>
      <c r="AB864" s="10">
        <v>1</v>
      </c>
      <c r="AC864" s="10">
        <v>1</v>
      </c>
      <c r="AD864" s="10" t="str" cm="1">
        <f t="array" ref="AD864">_xlfn.IFNA(_xlfn.IFS(AND(AA864=2,AB864=2,AC864=2),W864),"not_highest_rated")</f>
        <v>not_highest_rated</v>
      </c>
      <c r="AE864" s="64">
        <f t="shared" si="16"/>
        <v>1</v>
      </c>
    </row>
    <row r="865" spans="1:31" x14ac:dyDescent="0.25">
      <c r="A865" s="63" t="s">
        <v>65</v>
      </c>
      <c r="B865" s="10">
        <f>VLOOKUP(A865,'Table for cuisine count'!$E$2:$F$139,2)</f>
        <v>1</v>
      </c>
      <c r="C865" s="10" t="str" cm="1">
        <f t="array" ref="C865:O865">_xlfn.XLOOKUP($A865,'Raw-consumers'!$A:$A,'Raw-consumers'!B:N)</f>
        <v>San Luis Potosi</v>
      </c>
      <c r="D865" s="10" t="str">
        <v>San Luis Potosi</v>
      </c>
      <c r="E865" s="10" t="str">
        <v>Mexico</v>
      </c>
      <c r="F865" s="10">
        <v>22.151796000000001</v>
      </c>
      <c r="G865" s="10">
        <v>-100.989075</v>
      </c>
      <c r="H865" s="10" t="str">
        <v>Yes</v>
      </c>
      <c r="I865" s="10" t="str">
        <v>Casual Drinker</v>
      </c>
      <c r="J865" s="10" t="str">
        <v>Public</v>
      </c>
      <c r="K865" s="10" t="str">
        <v>Single</v>
      </c>
      <c r="L865" s="10" t="str">
        <v>Independent</v>
      </c>
      <c r="M865" s="10">
        <v>22</v>
      </c>
      <c r="N865" s="10" t="str">
        <v>Student</v>
      </c>
      <c r="O865" s="10" t="str">
        <v>Low</v>
      </c>
      <c r="P865" s="10">
        <v>132937</v>
      </c>
      <c r="Q865" s="10" t="str">
        <f>IFERROR(_xlfn.XLOOKUP('Final Table'!$P865,'Raw-restaurant_cuisines'!A:A,'Raw-restaurant_cuisines'!B:B),"not specified")</f>
        <v>Bar</v>
      </c>
      <c r="R865" s="10" t="str">
        <f>_xlfn.XLOOKUP($P865,'Raw-Restauarants'!$A:$A,'Raw-Restauarants'!B:B)</f>
        <v xml:space="preserve">Rockabilly </v>
      </c>
      <c r="S865" s="10" t="str">
        <f>_xlfn.XLOOKUP($P865,'Raw-Restauarants'!$A:$A,'Raw-Restauarants'!$C:$C)</f>
        <v>San Luis Potosi</v>
      </c>
      <c r="T865" s="10">
        <f>IFERROR(_xlfn.XLOOKUP(P865,'Table for cuisine count'!K:K,'Table for cuisine count'!L:L),"not specified")</f>
        <v>1</v>
      </c>
      <c r="U865" s="10" t="str" cm="1">
        <f t="array" ref="U865:Z865">_xlfn.XLOOKUP($P865,'Raw-Restauarants'!$A:$A,'Raw-Restauarants'!$I:$N)</f>
        <v>Full Bar</v>
      </c>
      <c r="V865" s="10" t="str">
        <v>Smoking Section</v>
      </c>
      <c r="W865" s="10" t="str">
        <v>Low</v>
      </c>
      <c r="X865" s="10" t="str">
        <v>No</v>
      </c>
      <c r="Y865" s="10" t="str">
        <v>Closed</v>
      </c>
      <c r="Z865" s="10" t="str">
        <v>None</v>
      </c>
      <c r="AA865" s="10">
        <v>1</v>
      </c>
      <c r="AB865" s="10">
        <v>1</v>
      </c>
      <c r="AC865" s="10">
        <v>1</v>
      </c>
      <c r="AD865" s="10" t="str" cm="1">
        <f t="array" ref="AD865">_xlfn.IFNA(_xlfn.IFS(AND(AA865=2,AB865=2,AC865=2),W865),"not_highest_rated")</f>
        <v>not_highest_rated</v>
      </c>
      <c r="AE865" s="64">
        <f t="shared" si="16"/>
        <v>1</v>
      </c>
    </row>
    <row r="866" spans="1:31" x14ac:dyDescent="0.25">
      <c r="A866" s="63" t="s">
        <v>65</v>
      </c>
      <c r="B866" s="10">
        <f>VLOOKUP(A866,'Table for cuisine count'!$E$2:$F$139,2)</f>
        <v>1</v>
      </c>
      <c r="C866" s="10" t="str" cm="1">
        <f t="array" ref="C866:O866">_xlfn.XLOOKUP($A866,'Raw-consumers'!$A:$A,'Raw-consumers'!B:N)</f>
        <v>San Luis Potosi</v>
      </c>
      <c r="D866" s="10" t="str">
        <v>San Luis Potosi</v>
      </c>
      <c r="E866" s="10" t="str">
        <v>Mexico</v>
      </c>
      <c r="F866" s="10">
        <v>22.151796000000001</v>
      </c>
      <c r="G866" s="10">
        <v>-100.989075</v>
      </c>
      <c r="H866" s="10" t="str">
        <v>Yes</v>
      </c>
      <c r="I866" s="10" t="str">
        <v>Casual Drinker</v>
      </c>
      <c r="J866" s="10" t="str">
        <v>Public</v>
      </c>
      <c r="K866" s="10" t="str">
        <v>Single</v>
      </c>
      <c r="L866" s="10" t="str">
        <v>Independent</v>
      </c>
      <c r="M866" s="10">
        <v>22</v>
      </c>
      <c r="N866" s="10" t="str">
        <v>Student</v>
      </c>
      <c r="O866" s="10" t="str">
        <v>Low</v>
      </c>
      <c r="P866" s="10">
        <v>135085</v>
      </c>
      <c r="Q866" s="10" t="str">
        <f>IFERROR(_xlfn.XLOOKUP('Final Table'!$P866,'Raw-restaurant_cuisines'!A:A,'Raw-restaurant_cuisines'!B:B),"not specified")</f>
        <v>Fast Food</v>
      </c>
      <c r="R866" s="10" t="str">
        <f>_xlfn.XLOOKUP($P866,'Raw-Restauarants'!$A:$A,'Raw-Restauarants'!B:B)</f>
        <v>Tortas Locas Hipocampo</v>
      </c>
      <c r="S866" s="10" t="str">
        <f>_xlfn.XLOOKUP($P866,'Raw-Restauarants'!$A:$A,'Raw-Restauarants'!$C:$C)</f>
        <v>San Luis Potosi</v>
      </c>
      <c r="T866" s="10">
        <f>IFERROR(_xlfn.XLOOKUP(P866,'Table for cuisine count'!K:K,'Table for cuisine count'!L:L),"not specified")</f>
        <v>1</v>
      </c>
      <c r="U866" s="10" t="str" cm="1">
        <f t="array" ref="U866:Z866">_xlfn.XLOOKUP($P866,'Raw-Restauarants'!$A:$A,'Raw-Restauarants'!$I:$N)</f>
        <v>None</v>
      </c>
      <c r="V866" s="10" t="str">
        <v>No</v>
      </c>
      <c r="W866" s="10" t="str">
        <v>Medium</v>
      </c>
      <c r="X866" s="10" t="str">
        <v>No</v>
      </c>
      <c r="Y866" s="10" t="str">
        <v>Closed</v>
      </c>
      <c r="Z866" s="10" t="str">
        <v>Public</v>
      </c>
      <c r="AA866" s="10">
        <v>1</v>
      </c>
      <c r="AB866" s="10">
        <v>1</v>
      </c>
      <c r="AC866" s="10">
        <v>1</v>
      </c>
      <c r="AD866" s="10" t="str" cm="1">
        <f t="array" ref="AD866">_xlfn.IFNA(_xlfn.IFS(AND(AA866=2,AB866=2,AC866=2),W866),"not_highest_rated")</f>
        <v>not_highest_rated</v>
      </c>
      <c r="AE866" s="64">
        <f t="shared" si="16"/>
        <v>1</v>
      </c>
    </row>
    <row r="867" spans="1:31" x14ac:dyDescent="0.25">
      <c r="A867" s="63" t="s">
        <v>65</v>
      </c>
      <c r="B867" s="10">
        <f>VLOOKUP(A867,'Table for cuisine count'!$E$2:$F$139,2)</f>
        <v>1</v>
      </c>
      <c r="C867" s="10" t="str" cm="1">
        <f t="array" ref="C867:O867">_xlfn.XLOOKUP($A867,'Raw-consumers'!$A:$A,'Raw-consumers'!B:N)</f>
        <v>San Luis Potosi</v>
      </c>
      <c r="D867" s="10" t="str">
        <v>San Luis Potosi</v>
      </c>
      <c r="E867" s="10" t="str">
        <v>Mexico</v>
      </c>
      <c r="F867" s="10">
        <v>22.151796000000001</v>
      </c>
      <c r="G867" s="10">
        <v>-100.989075</v>
      </c>
      <c r="H867" s="10" t="str">
        <v>Yes</v>
      </c>
      <c r="I867" s="10" t="str">
        <v>Casual Drinker</v>
      </c>
      <c r="J867" s="10" t="str">
        <v>Public</v>
      </c>
      <c r="K867" s="10" t="str">
        <v>Single</v>
      </c>
      <c r="L867" s="10" t="str">
        <v>Independent</v>
      </c>
      <c r="M867" s="10">
        <v>22</v>
      </c>
      <c r="N867" s="10" t="str">
        <v>Student</v>
      </c>
      <c r="O867" s="10" t="str">
        <v>Low</v>
      </c>
      <c r="P867" s="10">
        <v>132834</v>
      </c>
      <c r="Q867" s="10" t="str">
        <f>IFERROR(_xlfn.XLOOKUP('Final Table'!$P867,'Raw-restaurant_cuisines'!A:A,'Raw-restaurant_cuisines'!B:B),"not specified")</f>
        <v>Mexican</v>
      </c>
      <c r="R867" s="10" t="str">
        <f>_xlfn.XLOOKUP($P867,'Raw-Restauarants'!$A:$A,'Raw-Restauarants'!B:B)</f>
        <v>Gorditas Doa Gloria</v>
      </c>
      <c r="S867" s="10" t="str">
        <f>_xlfn.XLOOKUP($P867,'Raw-Restauarants'!$A:$A,'Raw-Restauarants'!$C:$C)</f>
        <v>San Luis Potosi</v>
      </c>
      <c r="T867" s="10">
        <f>IFERROR(_xlfn.XLOOKUP(P867,'Table for cuisine count'!K:K,'Table for cuisine count'!L:L),"not specified")</f>
        <v>1</v>
      </c>
      <c r="U867" s="10" t="str" cm="1">
        <f t="array" ref="U867:Z867">_xlfn.XLOOKUP($P867,'Raw-Restauarants'!$A:$A,'Raw-Restauarants'!$I:$N)</f>
        <v>None</v>
      </c>
      <c r="V867" s="10" t="str">
        <v>No</v>
      </c>
      <c r="W867" s="10" t="str">
        <v>Low</v>
      </c>
      <c r="X867" s="10" t="str">
        <v>No</v>
      </c>
      <c r="Y867" s="10" t="str">
        <v>Closed</v>
      </c>
      <c r="Z867" s="10" t="str">
        <v>Public</v>
      </c>
      <c r="AA867" s="10">
        <v>0</v>
      </c>
      <c r="AB867" s="10">
        <v>1</v>
      </c>
      <c r="AC867" s="10">
        <v>0</v>
      </c>
      <c r="AD867" s="10" t="str" cm="1">
        <f t="array" ref="AD867">_xlfn.IFNA(_xlfn.IFS(AND(AA867=2,AB867=2,AC867=2),W867),"not_highest_rated")</f>
        <v>not_highest_rated</v>
      </c>
      <c r="AE867" s="64">
        <f t="shared" si="16"/>
        <v>1</v>
      </c>
    </row>
    <row r="868" spans="1:31" x14ac:dyDescent="0.25">
      <c r="A868" s="63" t="s">
        <v>65</v>
      </c>
      <c r="B868" s="10">
        <f>VLOOKUP(A868,'Table for cuisine count'!$E$2:$F$139,2)</f>
        <v>1</v>
      </c>
      <c r="C868" s="10" t="str" cm="1">
        <f t="array" ref="C868:O868">_xlfn.XLOOKUP($A868,'Raw-consumers'!$A:$A,'Raw-consumers'!B:N)</f>
        <v>San Luis Potosi</v>
      </c>
      <c r="D868" s="10" t="str">
        <v>San Luis Potosi</v>
      </c>
      <c r="E868" s="10" t="str">
        <v>Mexico</v>
      </c>
      <c r="F868" s="10">
        <v>22.151796000000001</v>
      </c>
      <c r="G868" s="10">
        <v>-100.989075</v>
      </c>
      <c r="H868" s="10" t="str">
        <v>Yes</v>
      </c>
      <c r="I868" s="10" t="str">
        <v>Casual Drinker</v>
      </c>
      <c r="J868" s="10" t="str">
        <v>Public</v>
      </c>
      <c r="K868" s="10" t="str">
        <v>Single</v>
      </c>
      <c r="L868" s="10" t="str">
        <v>Independent</v>
      </c>
      <c r="M868" s="10">
        <v>22</v>
      </c>
      <c r="N868" s="10" t="str">
        <v>Student</v>
      </c>
      <c r="O868" s="10" t="str">
        <v>Low</v>
      </c>
      <c r="P868" s="10">
        <v>132754</v>
      </c>
      <c r="Q868" s="10" t="str">
        <f>IFERROR(_xlfn.XLOOKUP('Final Table'!$P868,'Raw-restaurant_cuisines'!A:A,'Raw-restaurant_cuisines'!B:B),"not specified")</f>
        <v>Mexican</v>
      </c>
      <c r="R868" s="10" t="str">
        <f>_xlfn.XLOOKUP($P868,'Raw-Restauarants'!$A:$A,'Raw-Restauarants'!B:B)</f>
        <v>Cabana Huasteca</v>
      </c>
      <c r="S868" s="10" t="str">
        <f>_xlfn.XLOOKUP($P868,'Raw-Restauarants'!$A:$A,'Raw-Restauarants'!$C:$C)</f>
        <v>San Luis Potosi</v>
      </c>
      <c r="T868" s="10">
        <f>IFERROR(_xlfn.XLOOKUP(P868,'Table for cuisine count'!K:K,'Table for cuisine count'!L:L),"not specified")</f>
        <v>1</v>
      </c>
      <c r="U868" s="10" t="str" cm="1">
        <f t="array" ref="U868:Z868">_xlfn.XLOOKUP($P868,'Raw-Restauarants'!$A:$A,'Raw-Restauarants'!$I:$N)</f>
        <v>None</v>
      </c>
      <c r="V868" s="10" t="str">
        <v>No</v>
      </c>
      <c r="W868" s="10" t="str">
        <v>Medium</v>
      </c>
      <c r="X868" s="10" t="str">
        <v>No</v>
      </c>
      <c r="Y868" s="10" t="str">
        <v>Closed</v>
      </c>
      <c r="Z868" s="10" t="str">
        <v>None</v>
      </c>
      <c r="AA868" s="10">
        <v>0</v>
      </c>
      <c r="AB868" s="10">
        <v>0</v>
      </c>
      <c r="AC868" s="10">
        <v>0</v>
      </c>
      <c r="AD868" s="10" t="str" cm="1">
        <f t="array" ref="AD868">_xlfn.IFNA(_xlfn.IFS(AND(AA868=2,AB868=2,AC868=2),W868),"not_highest_rated")</f>
        <v>not_highest_rated</v>
      </c>
      <c r="AE868" s="64">
        <f t="shared" si="16"/>
        <v>1</v>
      </c>
    </row>
    <row r="869" spans="1:31" x14ac:dyDescent="0.25">
      <c r="A869" s="63" t="s">
        <v>65</v>
      </c>
      <c r="B869" s="10">
        <f>VLOOKUP(A869,'Table for cuisine count'!$E$2:$F$139,2)</f>
        <v>1</v>
      </c>
      <c r="C869" s="10" t="str" cm="1">
        <f t="array" ref="C869:O869">_xlfn.XLOOKUP($A869,'Raw-consumers'!$A:$A,'Raw-consumers'!B:N)</f>
        <v>San Luis Potosi</v>
      </c>
      <c r="D869" s="10" t="str">
        <v>San Luis Potosi</v>
      </c>
      <c r="E869" s="10" t="str">
        <v>Mexico</v>
      </c>
      <c r="F869" s="10">
        <v>22.151796000000001</v>
      </c>
      <c r="G869" s="10">
        <v>-100.989075</v>
      </c>
      <c r="H869" s="10" t="str">
        <v>Yes</v>
      </c>
      <c r="I869" s="10" t="str">
        <v>Casual Drinker</v>
      </c>
      <c r="J869" s="10" t="str">
        <v>Public</v>
      </c>
      <c r="K869" s="10" t="str">
        <v>Single</v>
      </c>
      <c r="L869" s="10" t="str">
        <v>Independent</v>
      </c>
      <c r="M869" s="10">
        <v>22</v>
      </c>
      <c r="N869" s="10" t="str">
        <v>Student</v>
      </c>
      <c r="O869" s="10" t="str">
        <v>Low</v>
      </c>
      <c r="P869" s="10">
        <v>132825</v>
      </c>
      <c r="Q869" s="10" t="str">
        <f>IFERROR(_xlfn.XLOOKUP('Final Table'!$P869,'Raw-restaurant_cuisines'!A:A,'Raw-restaurant_cuisines'!B:B),"not specified")</f>
        <v>Mexican</v>
      </c>
      <c r="R869" s="10" t="str">
        <f>_xlfn.XLOOKUP($P869,'Raw-Restauarants'!$A:$A,'Raw-Restauarants'!B:B)</f>
        <v>Puesto De Tacos</v>
      </c>
      <c r="S869" s="10" t="str">
        <f>_xlfn.XLOOKUP($P869,'Raw-Restauarants'!$A:$A,'Raw-Restauarants'!$C:$C)</f>
        <v>San Luis Potosi</v>
      </c>
      <c r="T869" s="10">
        <f>IFERROR(_xlfn.XLOOKUP(P869,'Table for cuisine count'!K:K,'Table for cuisine count'!L:L),"not specified")</f>
        <v>1</v>
      </c>
      <c r="U869" s="10" t="str" cm="1">
        <f t="array" ref="U869:Z869">_xlfn.XLOOKUP($P869,'Raw-Restauarants'!$A:$A,'Raw-Restauarants'!$I:$N)</f>
        <v>None</v>
      </c>
      <c r="V869" s="10" t="str">
        <v>No</v>
      </c>
      <c r="W869" s="10" t="str">
        <v>Low</v>
      </c>
      <c r="X869" s="10" t="str">
        <v>No</v>
      </c>
      <c r="Y869" s="10" t="str">
        <v>Open</v>
      </c>
      <c r="Z869" s="10" t="str">
        <v>None</v>
      </c>
      <c r="AA869" s="10">
        <v>1</v>
      </c>
      <c r="AB869" s="10">
        <v>1</v>
      </c>
      <c r="AC869" s="10">
        <v>0</v>
      </c>
      <c r="AD869" s="10" t="str" cm="1">
        <f t="array" ref="AD869">_xlfn.IFNA(_xlfn.IFS(AND(AA869=2,AB869=2,AC869=2),W869),"not_highest_rated")</f>
        <v>not_highest_rated</v>
      </c>
      <c r="AE869" s="64">
        <f t="shared" si="16"/>
        <v>1</v>
      </c>
    </row>
    <row r="870" spans="1:31" x14ac:dyDescent="0.25">
      <c r="A870" s="63" t="s">
        <v>65</v>
      </c>
      <c r="B870" s="10">
        <f>VLOOKUP(A870,'Table for cuisine count'!$E$2:$F$139,2)</f>
        <v>1</v>
      </c>
      <c r="C870" s="10" t="str" cm="1">
        <f t="array" ref="C870:O870">_xlfn.XLOOKUP($A870,'Raw-consumers'!$A:$A,'Raw-consumers'!B:N)</f>
        <v>San Luis Potosi</v>
      </c>
      <c r="D870" s="10" t="str">
        <v>San Luis Potosi</v>
      </c>
      <c r="E870" s="10" t="str">
        <v>Mexico</v>
      </c>
      <c r="F870" s="10">
        <v>22.151796000000001</v>
      </c>
      <c r="G870" s="10">
        <v>-100.989075</v>
      </c>
      <c r="H870" s="10" t="str">
        <v>Yes</v>
      </c>
      <c r="I870" s="10" t="str">
        <v>Casual Drinker</v>
      </c>
      <c r="J870" s="10" t="str">
        <v>Public</v>
      </c>
      <c r="K870" s="10" t="str">
        <v>Single</v>
      </c>
      <c r="L870" s="10" t="str">
        <v>Independent</v>
      </c>
      <c r="M870" s="10">
        <v>22</v>
      </c>
      <c r="N870" s="10" t="str">
        <v>Student</v>
      </c>
      <c r="O870" s="10" t="str">
        <v>Low</v>
      </c>
      <c r="P870" s="10">
        <v>132921</v>
      </c>
      <c r="Q870" s="10" t="str">
        <f>IFERROR(_xlfn.XLOOKUP('Final Table'!$P870,'Raw-restaurant_cuisines'!A:A,'Raw-restaurant_cuisines'!B:B),"not specified")</f>
        <v>Bar</v>
      </c>
      <c r="R870" s="10" t="str">
        <f>_xlfn.XLOOKUP($P870,'Raw-Restauarants'!$A:$A,'Raw-Restauarants'!B:B)</f>
        <v>Crudalia</v>
      </c>
      <c r="S870" s="10" t="str">
        <f>_xlfn.XLOOKUP($P870,'Raw-Restauarants'!$A:$A,'Raw-Restauarants'!$C:$C)</f>
        <v>San Luis Potosi</v>
      </c>
      <c r="T870" s="10">
        <f>IFERROR(_xlfn.XLOOKUP(P870,'Table for cuisine count'!K:K,'Table for cuisine count'!L:L),"not specified")</f>
        <v>1</v>
      </c>
      <c r="U870" s="10" t="str" cm="1">
        <f t="array" ref="U870:Z870">_xlfn.XLOOKUP($P870,'Raw-Restauarants'!$A:$A,'Raw-Restauarants'!$I:$N)</f>
        <v>Wine &amp; Beer</v>
      </c>
      <c r="V870" s="10" t="str">
        <v>Smoking Section</v>
      </c>
      <c r="W870" s="10" t="str">
        <v>Low</v>
      </c>
      <c r="X870" s="10" t="str">
        <v>No</v>
      </c>
      <c r="Y870" s="10" t="str">
        <v>Open</v>
      </c>
      <c r="Z870" s="10" t="str">
        <v>None</v>
      </c>
      <c r="AA870" s="10">
        <v>1</v>
      </c>
      <c r="AB870" s="10">
        <v>1</v>
      </c>
      <c r="AC870" s="10">
        <v>1</v>
      </c>
      <c r="AD870" s="10" t="str" cm="1">
        <f t="array" ref="AD870">_xlfn.IFNA(_xlfn.IFS(AND(AA870=2,AB870=2,AC870=2),W870),"not_highest_rated")</f>
        <v>not_highest_rated</v>
      </c>
      <c r="AE870" s="64">
        <f t="shared" si="16"/>
        <v>1</v>
      </c>
    </row>
    <row r="871" spans="1:31" x14ac:dyDescent="0.25">
      <c r="A871" s="63" t="s">
        <v>65</v>
      </c>
      <c r="B871" s="10">
        <f>VLOOKUP(A871,'Table for cuisine count'!$E$2:$F$139,2)</f>
        <v>1</v>
      </c>
      <c r="C871" s="10" t="str" cm="1">
        <f t="array" ref="C871:O871">_xlfn.XLOOKUP($A871,'Raw-consumers'!$A:$A,'Raw-consumers'!B:N)</f>
        <v>San Luis Potosi</v>
      </c>
      <c r="D871" s="10" t="str">
        <v>San Luis Potosi</v>
      </c>
      <c r="E871" s="10" t="str">
        <v>Mexico</v>
      </c>
      <c r="F871" s="10">
        <v>22.151796000000001</v>
      </c>
      <c r="G871" s="10">
        <v>-100.989075</v>
      </c>
      <c r="H871" s="10" t="str">
        <v>Yes</v>
      </c>
      <c r="I871" s="10" t="str">
        <v>Casual Drinker</v>
      </c>
      <c r="J871" s="10" t="str">
        <v>Public</v>
      </c>
      <c r="K871" s="10" t="str">
        <v>Single</v>
      </c>
      <c r="L871" s="10" t="str">
        <v>Independent</v>
      </c>
      <c r="M871" s="10">
        <v>22</v>
      </c>
      <c r="N871" s="10" t="str">
        <v>Student</v>
      </c>
      <c r="O871" s="10" t="str">
        <v>Low</v>
      </c>
      <c r="P871" s="10">
        <v>132862</v>
      </c>
      <c r="Q871" s="10" t="str">
        <f>IFERROR(_xlfn.XLOOKUP('Final Table'!$P871,'Raw-restaurant_cuisines'!A:A,'Raw-restaurant_cuisines'!B:B),"not specified")</f>
        <v>International</v>
      </c>
      <c r="R871" s="10" t="str">
        <f>_xlfn.XLOOKUP($P871,'Raw-Restauarants'!$A:$A,'Raw-Restauarants'!B:B)</f>
        <v>La Posada Del Virrey</v>
      </c>
      <c r="S871" s="10" t="str">
        <f>_xlfn.XLOOKUP($P871,'Raw-Restauarants'!$A:$A,'Raw-Restauarants'!$C:$C)</f>
        <v>San Luis Potosi</v>
      </c>
      <c r="T871" s="10">
        <f>IFERROR(_xlfn.XLOOKUP(P871,'Table for cuisine count'!K:K,'Table for cuisine count'!L:L),"not specified")</f>
        <v>1</v>
      </c>
      <c r="U871" s="10" t="str" cm="1">
        <f t="array" ref="U871:Z871">_xlfn.XLOOKUP($P871,'Raw-Restauarants'!$A:$A,'Raw-Restauarants'!$I:$N)</f>
        <v>Wine &amp; Beer</v>
      </c>
      <c r="V871" s="10" t="str">
        <v>No</v>
      </c>
      <c r="W871" s="10" t="str">
        <v>High</v>
      </c>
      <c r="X871" s="10" t="str">
        <v>No</v>
      </c>
      <c r="Y871" s="10" t="str">
        <v>Closed</v>
      </c>
      <c r="Z871" s="10" t="str">
        <v>Valet</v>
      </c>
      <c r="AA871" s="10">
        <v>1</v>
      </c>
      <c r="AB871" s="10">
        <v>1</v>
      </c>
      <c r="AC871" s="10">
        <v>1</v>
      </c>
      <c r="AD871" s="10" t="str" cm="1">
        <f t="array" ref="AD871">_xlfn.IFNA(_xlfn.IFS(AND(AA871=2,AB871=2,AC871=2),W871),"not_highest_rated")</f>
        <v>not_highest_rated</v>
      </c>
      <c r="AE871" s="64">
        <f t="shared" si="16"/>
        <v>1</v>
      </c>
    </row>
    <row r="872" spans="1:31" x14ac:dyDescent="0.25">
      <c r="A872" s="63" t="s">
        <v>65</v>
      </c>
      <c r="B872" s="10">
        <f>VLOOKUP(A872,'Table for cuisine count'!$E$2:$F$139,2)</f>
        <v>1</v>
      </c>
      <c r="C872" s="10" t="str" cm="1">
        <f t="array" ref="C872:O872">_xlfn.XLOOKUP($A872,'Raw-consumers'!$A:$A,'Raw-consumers'!B:N)</f>
        <v>San Luis Potosi</v>
      </c>
      <c r="D872" s="10" t="str">
        <v>San Luis Potosi</v>
      </c>
      <c r="E872" s="10" t="str">
        <v>Mexico</v>
      </c>
      <c r="F872" s="10">
        <v>22.151796000000001</v>
      </c>
      <c r="G872" s="10">
        <v>-100.989075</v>
      </c>
      <c r="H872" s="10" t="str">
        <v>Yes</v>
      </c>
      <c r="I872" s="10" t="str">
        <v>Casual Drinker</v>
      </c>
      <c r="J872" s="10" t="str">
        <v>Public</v>
      </c>
      <c r="K872" s="10" t="str">
        <v>Single</v>
      </c>
      <c r="L872" s="10" t="str">
        <v>Independent</v>
      </c>
      <c r="M872" s="10">
        <v>22</v>
      </c>
      <c r="N872" s="10" t="str">
        <v>Student</v>
      </c>
      <c r="O872" s="10" t="str">
        <v>Low</v>
      </c>
      <c r="P872" s="10">
        <v>132922</v>
      </c>
      <c r="Q872" s="10" t="str">
        <f>IFERROR(_xlfn.XLOOKUP('Final Table'!$P872,'Raw-restaurant_cuisines'!A:A,'Raw-restaurant_cuisines'!B:B),"not specified")</f>
        <v>Cafeteria</v>
      </c>
      <c r="R872" s="10" t="str">
        <f>_xlfn.XLOOKUP($P872,'Raw-Restauarants'!$A:$A,'Raw-Restauarants'!B:B)</f>
        <v>Cafe Punta Del Cielo</v>
      </c>
      <c r="S872" s="10" t="str">
        <f>_xlfn.XLOOKUP($P872,'Raw-Restauarants'!$A:$A,'Raw-Restauarants'!$C:$C)</f>
        <v>San Luis Potosi</v>
      </c>
      <c r="T872" s="10">
        <f>IFERROR(_xlfn.XLOOKUP(P872,'Table for cuisine count'!K:K,'Table for cuisine count'!L:L),"not specified")</f>
        <v>1</v>
      </c>
      <c r="U872" s="10" t="str" cm="1">
        <f t="array" ref="U872:Z872">_xlfn.XLOOKUP($P872,'Raw-Restauarants'!$A:$A,'Raw-Restauarants'!$I:$N)</f>
        <v>None</v>
      </c>
      <c r="V872" s="10" t="str">
        <v>Yes</v>
      </c>
      <c r="W872" s="10" t="str">
        <v>Medium</v>
      </c>
      <c r="X872" s="10" t="str">
        <v>No</v>
      </c>
      <c r="Y872" s="10" t="str">
        <v>Closed</v>
      </c>
      <c r="Z872" s="10" t="str">
        <v>None</v>
      </c>
      <c r="AA872" s="10">
        <v>1</v>
      </c>
      <c r="AB872" s="10">
        <v>1</v>
      </c>
      <c r="AC872" s="10">
        <v>1</v>
      </c>
      <c r="AD872" s="10" t="str" cm="1">
        <f t="array" ref="AD872">_xlfn.IFNA(_xlfn.IFS(AND(AA872=2,AB872=2,AC872=2),W872),"not_highest_rated")</f>
        <v>not_highest_rated</v>
      </c>
      <c r="AE872" s="64">
        <f t="shared" si="16"/>
        <v>1</v>
      </c>
    </row>
    <row r="873" spans="1:31" x14ac:dyDescent="0.25">
      <c r="A873" s="63" t="s">
        <v>125</v>
      </c>
      <c r="B873" s="10">
        <f>VLOOKUP(A873,'Table for cuisine count'!$E$2:$F$139,2)</f>
        <v>1</v>
      </c>
      <c r="C873" s="10" t="str" cm="1">
        <f t="array" ref="C873:O873">_xlfn.XLOOKUP($A873,'Raw-consumers'!$A:$A,'Raw-consumers'!B:N)</f>
        <v>San Luis Potosi</v>
      </c>
      <c r="D873" s="10" t="str">
        <v>San Luis Potosi</v>
      </c>
      <c r="E873" s="10" t="str">
        <v>Mexico</v>
      </c>
      <c r="F873" s="10">
        <v>22.157281000000001</v>
      </c>
      <c r="G873" s="10">
        <v>-100.98444000000001</v>
      </c>
      <c r="H873" s="10" t="str">
        <v>No</v>
      </c>
      <c r="I873" s="10" t="str">
        <v>Social Drinker</v>
      </c>
      <c r="J873" s="10" t="str">
        <v>Car</v>
      </c>
      <c r="K873" s="10" t="str">
        <v>Single</v>
      </c>
      <c r="L873" s="10" t="str">
        <v>Independent</v>
      </c>
      <c r="M873" s="10">
        <v>21</v>
      </c>
      <c r="N873" s="10" t="str">
        <v>Student</v>
      </c>
      <c r="O873" s="10" t="str">
        <v>Medium</v>
      </c>
      <c r="P873" s="10">
        <v>135063</v>
      </c>
      <c r="Q873" s="10" t="str">
        <f>IFERROR(_xlfn.XLOOKUP('Final Table'!$P873,'Raw-restaurant_cuisines'!A:A,'Raw-restaurant_cuisines'!B:B),"not specified")</f>
        <v>not specified</v>
      </c>
      <c r="R873" s="10" t="str">
        <f>_xlfn.XLOOKUP($P873,'Raw-Restauarants'!$A:$A,'Raw-Restauarants'!B:B)</f>
        <v>Restaurante Alhondiga</v>
      </c>
      <c r="S873" s="10" t="str">
        <f>_xlfn.XLOOKUP($P873,'Raw-Restauarants'!$A:$A,'Raw-Restauarants'!$C:$C)</f>
        <v>San Luis Potosi</v>
      </c>
      <c r="T873" s="10" t="str">
        <f>IFERROR(_xlfn.XLOOKUP(P873,'Table for cuisine count'!K:K,'Table for cuisine count'!L:L),"not specified")</f>
        <v>not specified</v>
      </c>
      <c r="U873" s="10" t="str" cm="1">
        <f t="array" ref="U873:Z873">_xlfn.XLOOKUP($P873,'Raw-Restauarants'!$A:$A,'Raw-Restauarants'!$I:$N)</f>
        <v>None</v>
      </c>
      <c r="V873" s="10" t="str">
        <v>No</v>
      </c>
      <c r="W873" s="10" t="str">
        <v>Medium</v>
      </c>
      <c r="X873" s="10" t="str">
        <v>No</v>
      </c>
      <c r="Y873" s="10" t="str">
        <v>Closed</v>
      </c>
      <c r="Z873" s="10" t="str">
        <v>None</v>
      </c>
      <c r="AA873" s="10">
        <v>1</v>
      </c>
      <c r="AB873" s="10">
        <v>1</v>
      </c>
      <c r="AC873" s="10">
        <v>1</v>
      </c>
      <c r="AD873" s="10" t="str" cm="1">
        <f t="array" ref="AD873">_xlfn.IFNA(_xlfn.IFS(AND(AA873=2,AB873=2,AC873=2),W873),"not_highest_rated")</f>
        <v>not_highest_rated</v>
      </c>
      <c r="AE873" s="64">
        <f t="shared" si="16"/>
        <v>2</v>
      </c>
    </row>
    <row r="874" spans="1:31" x14ac:dyDescent="0.25">
      <c r="A874" s="63" t="s">
        <v>125</v>
      </c>
      <c r="B874" s="10">
        <f>VLOOKUP(A874,'Table for cuisine count'!$E$2:$F$139,2)</f>
        <v>1</v>
      </c>
      <c r="C874" s="10" t="str" cm="1">
        <f t="array" ref="C874:O874">_xlfn.XLOOKUP($A874,'Raw-consumers'!$A:$A,'Raw-consumers'!B:N)</f>
        <v>San Luis Potosi</v>
      </c>
      <c r="D874" s="10" t="str">
        <v>San Luis Potosi</v>
      </c>
      <c r="E874" s="10" t="str">
        <v>Mexico</v>
      </c>
      <c r="F874" s="10">
        <v>22.157281000000001</v>
      </c>
      <c r="G874" s="10">
        <v>-100.98444000000001</v>
      </c>
      <c r="H874" s="10" t="str">
        <v>No</v>
      </c>
      <c r="I874" s="10" t="str">
        <v>Social Drinker</v>
      </c>
      <c r="J874" s="10" t="str">
        <v>Car</v>
      </c>
      <c r="K874" s="10" t="str">
        <v>Single</v>
      </c>
      <c r="L874" s="10" t="str">
        <v>Independent</v>
      </c>
      <c r="M874" s="10">
        <v>21</v>
      </c>
      <c r="N874" s="10" t="str">
        <v>Student</v>
      </c>
      <c r="O874" s="10" t="str">
        <v>Medium</v>
      </c>
      <c r="P874" s="10">
        <v>132921</v>
      </c>
      <c r="Q874" s="10" t="str">
        <f>IFERROR(_xlfn.XLOOKUP('Final Table'!$P874,'Raw-restaurant_cuisines'!A:A,'Raw-restaurant_cuisines'!B:B),"not specified")</f>
        <v>Bar</v>
      </c>
      <c r="R874" s="10" t="str">
        <f>_xlfn.XLOOKUP($P874,'Raw-Restauarants'!$A:$A,'Raw-Restauarants'!B:B)</f>
        <v>Crudalia</v>
      </c>
      <c r="S874" s="10" t="str">
        <f>_xlfn.XLOOKUP($P874,'Raw-Restauarants'!$A:$A,'Raw-Restauarants'!$C:$C)</f>
        <v>San Luis Potosi</v>
      </c>
      <c r="T874" s="10">
        <f>IFERROR(_xlfn.XLOOKUP(P874,'Table for cuisine count'!K:K,'Table for cuisine count'!L:L),"not specified")</f>
        <v>1</v>
      </c>
      <c r="U874" s="10" t="str" cm="1">
        <f t="array" ref="U874:Z874">_xlfn.XLOOKUP($P874,'Raw-Restauarants'!$A:$A,'Raw-Restauarants'!$I:$N)</f>
        <v>Wine &amp; Beer</v>
      </c>
      <c r="V874" s="10" t="str">
        <v>Smoking Section</v>
      </c>
      <c r="W874" s="10" t="str">
        <v>Low</v>
      </c>
      <c r="X874" s="10" t="str">
        <v>No</v>
      </c>
      <c r="Y874" s="10" t="str">
        <v>Open</v>
      </c>
      <c r="Z874" s="10" t="str">
        <v>None</v>
      </c>
      <c r="AA874" s="10">
        <v>1</v>
      </c>
      <c r="AB874" s="10">
        <v>1</v>
      </c>
      <c r="AC874" s="10">
        <v>1</v>
      </c>
      <c r="AD874" s="10" t="str" cm="1">
        <f t="array" ref="AD874">_xlfn.IFNA(_xlfn.IFS(AND(AA874=2,AB874=2,AC874=2),W874),"not_highest_rated")</f>
        <v>not_highest_rated</v>
      </c>
      <c r="AE874" s="64">
        <f t="shared" si="16"/>
        <v>2</v>
      </c>
    </row>
    <row r="875" spans="1:31" x14ac:dyDescent="0.25">
      <c r="A875" s="63" t="s">
        <v>125</v>
      </c>
      <c r="B875" s="10">
        <f>VLOOKUP(A875,'Table for cuisine count'!$E$2:$F$139,2)</f>
        <v>1</v>
      </c>
      <c r="C875" s="10" t="str" cm="1">
        <f t="array" ref="C875:O875">_xlfn.XLOOKUP($A875,'Raw-consumers'!$A:$A,'Raw-consumers'!B:N)</f>
        <v>San Luis Potosi</v>
      </c>
      <c r="D875" s="10" t="str">
        <v>San Luis Potosi</v>
      </c>
      <c r="E875" s="10" t="str">
        <v>Mexico</v>
      </c>
      <c r="F875" s="10">
        <v>22.157281000000001</v>
      </c>
      <c r="G875" s="10">
        <v>-100.98444000000001</v>
      </c>
      <c r="H875" s="10" t="str">
        <v>No</v>
      </c>
      <c r="I875" s="10" t="str">
        <v>Social Drinker</v>
      </c>
      <c r="J875" s="10" t="str">
        <v>Car</v>
      </c>
      <c r="K875" s="10" t="str">
        <v>Single</v>
      </c>
      <c r="L875" s="10" t="str">
        <v>Independent</v>
      </c>
      <c r="M875" s="10">
        <v>21</v>
      </c>
      <c r="N875" s="10" t="str">
        <v>Student</v>
      </c>
      <c r="O875" s="10" t="str">
        <v>Medium</v>
      </c>
      <c r="P875" s="10">
        <v>135085</v>
      </c>
      <c r="Q875" s="10" t="str">
        <f>IFERROR(_xlfn.XLOOKUP('Final Table'!$P875,'Raw-restaurant_cuisines'!A:A,'Raw-restaurant_cuisines'!B:B),"not specified")</f>
        <v>Fast Food</v>
      </c>
      <c r="R875" s="10" t="str">
        <f>_xlfn.XLOOKUP($P875,'Raw-Restauarants'!$A:$A,'Raw-Restauarants'!B:B)</f>
        <v>Tortas Locas Hipocampo</v>
      </c>
      <c r="S875" s="10" t="str">
        <f>_xlfn.XLOOKUP($P875,'Raw-Restauarants'!$A:$A,'Raw-Restauarants'!$C:$C)</f>
        <v>San Luis Potosi</v>
      </c>
      <c r="T875" s="10">
        <f>IFERROR(_xlfn.XLOOKUP(P875,'Table for cuisine count'!K:K,'Table for cuisine count'!L:L),"not specified")</f>
        <v>1</v>
      </c>
      <c r="U875" s="10" t="str" cm="1">
        <f t="array" ref="U875:Z875">_xlfn.XLOOKUP($P875,'Raw-Restauarants'!$A:$A,'Raw-Restauarants'!$I:$N)</f>
        <v>None</v>
      </c>
      <c r="V875" s="10" t="str">
        <v>No</v>
      </c>
      <c r="W875" s="10" t="str">
        <v>Medium</v>
      </c>
      <c r="X875" s="10" t="str">
        <v>No</v>
      </c>
      <c r="Y875" s="10" t="str">
        <v>Closed</v>
      </c>
      <c r="Z875" s="10" t="str">
        <v>Public</v>
      </c>
      <c r="AA875" s="10">
        <v>2</v>
      </c>
      <c r="AB875" s="10">
        <v>1</v>
      </c>
      <c r="AC875" s="10">
        <v>1</v>
      </c>
      <c r="AD875" s="10" t="str" cm="1">
        <f t="array" ref="AD875">_xlfn.IFNA(_xlfn.IFS(AND(AA875=2,AB875=2,AC875=2),W875),"not_highest_rated")</f>
        <v>not_highest_rated</v>
      </c>
      <c r="AE875" s="64">
        <f t="shared" si="16"/>
        <v>2</v>
      </c>
    </row>
    <row r="876" spans="1:31" x14ac:dyDescent="0.25">
      <c r="A876" s="63" t="s">
        <v>125</v>
      </c>
      <c r="B876" s="10">
        <f>VLOOKUP(A876,'Table for cuisine count'!$E$2:$F$139,2)</f>
        <v>1</v>
      </c>
      <c r="C876" s="10" t="str" cm="1">
        <f t="array" ref="C876:O876">_xlfn.XLOOKUP($A876,'Raw-consumers'!$A:$A,'Raw-consumers'!B:N)</f>
        <v>San Luis Potosi</v>
      </c>
      <c r="D876" s="10" t="str">
        <v>San Luis Potosi</v>
      </c>
      <c r="E876" s="10" t="str">
        <v>Mexico</v>
      </c>
      <c r="F876" s="10">
        <v>22.157281000000001</v>
      </c>
      <c r="G876" s="10">
        <v>-100.98444000000001</v>
      </c>
      <c r="H876" s="10" t="str">
        <v>No</v>
      </c>
      <c r="I876" s="10" t="str">
        <v>Social Drinker</v>
      </c>
      <c r="J876" s="10" t="str">
        <v>Car</v>
      </c>
      <c r="K876" s="10" t="str">
        <v>Single</v>
      </c>
      <c r="L876" s="10" t="str">
        <v>Independent</v>
      </c>
      <c r="M876" s="10">
        <v>21</v>
      </c>
      <c r="N876" s="10" t="str">
        <v>Student</v>
      </c>
      <c r="O876" s="10" t="str">
        <v>Medium</v>
      </c>
      <c r="P876" s="10">
        <v>132922</v>
      </c>
      <c r="Q876" s="10" t="str">
        <f>IFERROR(_xlfn.XLOOKUP('Final Table'!$P876,'Raw-restaurant_cuisines'!A:A,'Raw-restaurant_cuisines'!B:B),"not specified")</f>
        <v>Cafeteria</v>
      </c>
      <c r="R876" s="10" t="str">
        <f>_xlfn.XLOOKUP($P876,'Raw-Restauarants'!$A:$A,'Raw-Restauarants'!B:B)</f>
        <v>Cafe Punta Del Cielo</v>
      </c>
      <c r="S876" s="10" t="str">
        <f>_xlfn.XLOOKUP($P876,'Raw-Restauarants'!$A:$A,'Raw-Restauarants'!$C:$C)</f>
        <v>San Luis Potosi</v>
      </c>
      <c r="T876" s="10">
        <f>IFERROR(_xlfn.XLOOKUP(P876,'Table for cuisine count'!K:K,'Table for cuisine count'!L:L),"not specified")</f>
        <v>1</v>
      </c>
      <c r="U876" s="10" t="str" cm="1">
        <f t="array" ref="U876:Z876">_xlfn.XLOOKUP($P876,'Raw-Restauarants'!$A:$A,'Raw-Restauarants'!$I:$N)</f>
        <v>None</v>
      </c>
      <c r="V876" s="10" t="str">
        <v>Yes</v>
      </c>
      <c r="W876" s="10" t="str">
        <v>Medium</v>
      </c>
      <c r="X876" s="10" t="str">
        <v>No</v>
      </c>
      <c r="Y876" s="10" t="str">
        <v>Closed</v>
      </c>
      <c r="Z876" s="10" t="str">
        <v>None</v>
      </c>
      <c r="AA876" s="10">
        <v>2</v>
      </c>
      <c r="AB876" s="10">
        <v>1</v>
      </c>
      <c r="AC876" s="10">
        <v>2</v>
      </c>
      <c r="AD876" s="10" t="str" cm="1">
        <f t="array" ref="AD876">_xlfn.IFNA(_xlfn.IFS(AND(AA876=2,AB876=2,AC876=2),W876),"not_highest_rated")</f>
        <v>not_highest_rated</v>
      </c>
      <c r="AE876" s="64">
        <f t="shared" si="16"/>
        <v>2</v>
      </c>
    </row>
    <row r="877" spans="1:31" x14ac:dyDescent="0.25">
      <c r="A877" s="63" t="s">
        <v>125</v>
      </c>
      <c r="B877" s="10">
        <f>VLOOKUP(A877,'Table for cuisine count'!$E$2:$F$139,2)</f>
        <v>1</v>
      </c>
      <c r="C877" s="10" t="str" cm="1">
        <f t="array" ref="C877:O877">_xlfn.XLOOKUP($A877,'Raw-consumers'!$A:$A,'Raw-consumers'!B:N)</f>
        <v>San Luis Potosi</v>
      </c>
      <c r="D877" s="10" t="str">
        <v>San Luis Potosi</v>
      </c>
      <c r="E877" s="10" t="str">
        <v>Mexico</v>
      </c>
      <c r="F877" s="10">
        <v>22.157281000000001</v>
      </c>
      <c r="G877" s="10">
        <v>-100.98444000000001</v>
      </c>
      <c r="H877" s="10" t="str">
        <v>No</v>
      </c>
      <c r="I877" s="10" t="str">
        <v>Social Drinker</v>
      </c>
      <c r="J877" s="10" t="str">
        <v>Car</v>
      </c>
      <c r="K877" s="10" t="str">
        <v>Single</v>
      </c>
      <c r="L877" s="10" t="str">
        <v>Independent</v>
      </c>
      <c r="M877" s="10">
        <v>21</v>
      </c>
      <c r="N877" s="10" t="str">
        <v>Student</v>
      </c>
      <c r="O877" s="10" t="str">
        <v>Medium</v>
      </c>
      <c r="P877" s="10">
        <v>132937</v>
      </c>
      <c r="Q877" s="10" t="str">
        <f>IFERROR(_xlfn.XLOOKUP('Final Table'!$P877,'Raw-restaurant_cuisines'!A:A,'Raw-restaurant_cuisines'!B:B),"not specified")</f>
        <v>Bar</v>
      </c>
      <c r="R877" s="10" t="str">
        <f>_xlfn.XLOOKUP($P877,'Raw-Restauarants'!$A:$A,'Raw-Restauarants'!B:B)</f>
        <v xml:space="preserve">Rockabilly </v>
      </c>
      <c r="S877" s="10" t="str">
        <f>_xlfn.XLOOKUP($P877,'Raw-Restauarants'!$A:$A,'Raw-Restauarants'!$C:$C)</f>
        <v>San Luis Potosi</v>
      </c>
      <c r="T877" s="10">
        <f>IFERROR(_xlfn.XLOOKUP(P877,'Table for cuisine count'!K:K,'Table for cuisine count'!L:L),"not specified")</f>
        <v>1</v>
      </c>
      <c r="U877" s="10" t="str" cm="1">
        <f t="array" ref="U877:Z877">_xlfn.XLOOKUP($P877,'Raw-Restauarants'!$A:$A,'Raw-Restauarants'!$I:$N)</f>
        <v>Full Bar</v>
      </c>
      <c r="V877" s="10" t="str">
        <v>Smoking Section</v>
      </c>
      <c r="W877" s="10" t="str">
        <v>Low</v>
      </c>
      <c r="X877" s="10" t="str">
        <v>No</v>
      </c>
      <c r="Y877" s="10" t="str">
        <v>Closed</v>
      </c>
      <c r="Z877" s="10" t="str">
        <v>None</v>
      </c>
      <c r="AA877" s="10">
        <v>2</v>
      </c>
      <c r="AB877" s="10">
        <v>0</v>
      </c>
      <c r="AC877" s="10">
        <v>1</v>
      </c>
      <c r="AD877" s="10" t="str" cm="1">
        <f t="array" ref="AD877">_xlfn.IFNA(_xlfn.IFS(AND(AA877=2,AB877=2,AC877=2),W877),"not_highest_rated")</f>
        <v>not_highest_rated</v>
      </c>
      <c r="AE877" s="64">
        <f t="shared" si="16"/>
        <v>2</v>
      </c>
    </row>
    <row r="878" spans="1:31" x14ac:dyDescent="0.25">
      <c r="A878" s="63" t="s">
        <v>125</v>
      </c>
      <c r="B878" s="10">
        <f>VLOOKUP(A878,'Table for cuisine count'!$E$2:$F$139,2)</f>
        <v>1</v>
      </c>
      <c r="C878" s="10" t="str" cm="1">
        <f t="array" ref="C878:O878">_xlfn.XLOOKUP($A878,'Raw-consumers'!$A:$A,'Raw-consumers'!B:N)</f>
        <v>San Luis Potosi</v>
      </c>
      <c r="D878" s="10" t="str">
        <v>San Luis Potosi</v>
      </c>
      <c r="E878" s="10" t="str">
        <v>Mexico</v>
      </c>
      <c r="F878" s="10">
        <v>22.157281000000001</v>
      </c>
      <c r="G878" s="10">
        <v>-100.98444000000001</v>
      </c>
      <c r="H878" s="10" t="str">
        <v>No</v>
      </c>
      <c r="I878" s="10" t="str">
        <v>Social Drinker</v>
      </c>
      <c r="J878" s="10" t="str">
        <v>Car</v>
      </c>
      <c r="K878" s="10" t="str">
        <v>Single</v>
      </c>
      <c r="L878" s="10" t="str">
        <v>Independent</v>
      </c>
      <c r="M878" s="10">
        <v>21</v>
      </c>
      <c r="N878" s="10" t="str">
        <v>Student</v>
      </c>
      <c r="O878" s="10" t="str">
        <v>Medium</v>
      </c>
      <c r="P878" s="10">
        <v>135045</v>
      </c>
      <c r="Q878" s="10" t="str">
        <f>IFERROR(_xlfn.XLOOKUP('Final Table'!$P878,'Raw-restaurant_cuisines'!A:A,'Raw-restaurant_cuisines'!B:B),"not specified")</f>
        <v>not specified</v>
      </c>
      <c r="R878" s="10" t="str">
        <f>_xlfn.XLOOKUP($P878,'Raw-Restauarants'!$A:$A,'Raw-Restauarants'!B:B)</f>
        <v>Restaurante La Gran Via</v>
      </c>
      <c r="S878" s="10" t="str">
        <f>_xlfn.XLOOKUP($P878,'Raw-Restauarants'!$A:$A,'Raw-Restauarants'!$C:$C)</f>
        <v>San Luis Potosi</v>
      </c>
      <c r="T878" s="10" t="str">
        <f>IFERROR(_xlfn.XLOOKUP(P878,'Table for cuisine count'!K:K,'Table for cuisine count'!L:L),"not specified")</f>
        <v>not specified</v>
      </c>
      <c r="U878" s="10" t="str" cm="1">
        <f t="array" ref="U878:Z878">_xlfn.XLOOKUP($P878,'Raw-Restauarants'!$A:$A,'Raw-Restauarants'!$I:$N)</f>
        <v>Wine &amp; Beer</v>
      </c>
      <c r="V878" s="10" t="str">
        <v>No</v>
      </c>
      <c r="W878" s="10" t="str">
        <v>High</v>
      </c>
      <c r="X878" s="10" t="str">
        <v>No</v>
      </c>
      <c r="Y878" s="10" t="str">
        <v>Closed</v>
      </c>
      <c r="Z878" s="10" t="str">
        <v>Yes</v>
      </c>
      <c r="AA878" s="10">
        <v>2</v>
      </c>
      <c r="AB878" s="10">
        <v>2</v>
      </c>
      <c r="AC878" s="10">
        <v>2</v>
      </c>
      <c r="AD878" s="10" t="str" cm="1">
        <f t="array" ref="AD878">_xlfn.IFNA(_xlfn.IFS(AND(AA878=2,AB878=2,AC878=2),W878),"not_highest_rated")</f>
        <v>High</v>
      </c>
      <c r="AE878" s="64">
        <f t="shared" si="16"/>
        <v>2</v>
      </c>
    </row>
    <row r="879" spans="1:31" x14ac:dyDescent="0.25">
      <c r="A879" s="63" t="s">
        <v>125</v>
      </c>
      <c r="B879" s="10">
        <f>VLOOKUP(A879,'Table for cuisine count'!$E$2:$F$139,2)</f>
        <v>1</v>
      </c>
      <c r="C879" s="10" t="str" cm="1">
        <f t="array" ref="C879:O879">_xlfn.XLOOKUP($A879,'Raw-consumers'!$A:$A,'Raw-consumers'!B:N)</f>
        <v>San Luis Potosi</v>
      </c>
      <c r="D879" s="10" t="str">
        <v>San Luis Potosi</v>
      </c>
      <c r="E879" s="10" t="str">
        <v>Mexico</v>
      </c>
      <c r="F879" s="10">
        <v>22.157281000000001</v>
      </c>
      <c r="G879" s="10">
        <v>-100.98444000000001</v>
      </c>
      <c r="H879" s="10" t="str">
        <v>No</v>
      </c>
      <c r="I879" s="10" t="str">
        <v>Social Drinker</v>
      </c>
      <c r="J879" s="10" t="str">
        <v>Car</v>
      </c>
      <c r="K879" s="10" t="str">
        <v>Single</v>
      </c>
      <c r="L879" s="10" t="str">
        <v>Independent</v>
      </c>
      <c r="M879" s="10">
        <v>21</v>
      </c>
      <c r="N879" s="10" t="str">
        <v>Student</v>
      </c>
      <c r="O879" s="10" t="str">
        <v>Medium</v>
      </c>
      <c r="P879" s="10">
        <v>135041</v>
      </c>
      <c r="Q879" s="10" t="str">
        <f>IFERROR(_xlfn.XLOOKUP('Final Table'!$P879,'Raw-restaurant_cuisines'!A:A,'Raw-restaurant_cuisines'!B:B),"not specified")</f>
        <v>Bar</v>
      </c>
      <c r="R879" s="10" t="str">
        <f>_xlfn.XLOOKUP($P879,'Raw-Restauarants'!$A:$A,'Raw-Restauarants'!B:B)</f>
        <v>Luna Cafe</v>
      </c>
      <c r="S879" s="10" t="str">
        <f>_xlfn.XLOOKUP($P879,'Raw-Restauarants'!$A:$A,'Raw-Restauarants'!$C:$C)</f>
        <v>San Luis Potosi</v>
      </c>
      <c r="T879" s="10">
        <f>IFERROR(_xlfn.XLOOKUP(P879,'Table for cuisine count'!K:K,'Table for cuisine count'!L:L),"not specified")</f>
        <v>2</v>
      </c>
      <c r="U879" s="10" t="str" cm="1">
        <f t="array" ref="U879:Z879">_xlfn.XLOOKUP($P879,'Raw-Restauarants'!$A:$A,'Raw-Restauarants'!$I:$N)</f>
        <v>Wine &amp; Beer</v>
      </c>
      <c r="V879" s="10" t="str">
        <v>No</v>
      </c>
      <c r="W879" s="10" t="str">
        <v>Medium</v>
      </c>
      <c r="X879" s="10" t="str">
        <v>No</v>
      </c>
      <c r="Y879" s="10" t="str">
        <v>Closed</v>
      </c>
      <c r="Z879" s="10" t="str">
        <v>None</v>
      </c>
      <c r="AA879" s="10">
        <v>2</v>
      </c>
      <c r="AB879" s="10">
        <v>2</v>
      </c>
      <c r="AC879" s="10">
        <v>2</v>
      </c>
      <c r="AD879" s="10" t="str" cm="1">
        <f t="array" ref="AD879">_xlfn.IFNA(_xlfn.IFS(AND(AA879=2,AB879=2,AC879=2),W879),"not_highest_rated")</f>
        <v>Medium</v>
      </c>
      <c r="AE879" s="64">
        <f t="shared" si="16"/>
        <v>2</v>
      </c>
    </row>
    <row r="880" spans="1:31" x14ac:dyDescent="0.25">
      <c r="A880" s="63" t="s">
        <v>125</v>
      </c>
      <c r="B880" s="10">
        <f>VLOOKUP(A880,'Table for cuisine count'!$E$2:$F$139,2)</f>
        <v>1</v>
      </c>
      <c r="C880" s="10" t="str" cm="1">
        <f t="array" ref="C880:O880">_xlfn.XLOOKUP($A880,'Raw-consumers'!$A:$A,'Raw-consumers'!B:N)</f>
        <v>San Luis Potosi</v>
      </c>
      <c r="D880" s="10" t="str">
        <v>San Luis Potosi</v>
      </c>
      <c r="E880" s="10" t="str">
        <v>Mexico</v>
      </c>
      <c r="F880" s="10">
        <v>22.157281000000001</v>
      </c>
      <c r="G880" s="10">
        <v>-100.98444000000001</v>
      </c>
      <c r="H880" s="10" t="str">
        <v>No</v>
      </c>
      <c r="I880" s="10" t="str">
        <v>Social Drinker</v>
      </c>
      <c r="J880" s="10" t="str">
        <v>Car</v>
      </c>
      <c r="K880" s="10" t="str">
        <v>Single</v>
      </c>
      <c r="L880" s="10" t="str">
        <v>Independent</v>
      </c>
      <c r="M880" s="10">
        <v>21</v>
      </c>
      <c r="N880" s="10" t="str">
        <v>Student</v>
      </c>
      <c r="O880" s="10" t="str">
        <v>Medium</v>
      </c>
      <c r="P880" s="10">
        <v>135060</v>
      </c>
      <c r="Q880" s="10" t="str">
        <f>IFERROR(_xlfn.XLOOKUP('Final Table'!$P880,'Raw-restaurant_cuisines'!A:A,'Raw-restaurant_cuisines'!B:B),"not specified")</f>
        <v>Seafood</v>
      </c>
      <c r="R880" s="10" t="str">
        <f>_xlfn.XLOOKUP($P880,'Raw-Restauarants'!$A:$A,'Raw-Restauarants'!B:B)</f>
        <v>Restaurante Marisco Sam</v>
      </c>
      <c r="S880" s="10" t="str">
        <f>_xlfn.XLOOKUP($P880,'Raw-Restauarants'!$A:$A,'Raw-Restauarants'!$C:$C)</f>
        <v>San Luis Potosi</v>
      </c>
      <c r="T880" s="10">
        <f>IFERROR(_xlfn.XLOOKUP(P880,'Table for cuisine count'!K:K,'Table for cuisine count'!L:L),"not specified")</f>
        <v>1</v>
      </c>
      <c r="U880" s="10" t="str" cm="1">
        <f t="array" ref="U880:Z880">_xlfn.XLOOKUP($P880,'Raw-Restauarants'!$A:$A,'Raw-Restauarants'!$I:$N)</f>
        <v>None</v>
      </c>
      <c r="V880" s="10" t="str">
        <v>No</v>
      </c>
      <c r="W880" s="10" t="str">
        <v>Medium</v>
      </c>
      <c r="X880" s="10" t="str">
        <v>No</v>
      </c>
      <c r="Y880" s="10" t="str">
        <v>Closed</v>
      </c>
      <c r="Z880" s="10" t="str">
        <v>None</v>
      </c>
      <c r="AA880" s="10">
        <v>1</v>
      </c>
      <c r="AB880" s="10">
        <v>1</v>
      </c>
      <c r="AC880" s="10">
        <v>1</v>
      </c>
      <c r="AD880" s="10" t="str" cm="1">
        <f t="array" ref="AD880">_xlfn.IFNA(_xlfn.IFS(AND(AA880=2,AB880=2,AC880=2),W880),"not_highest_rated")</f>
        <v>not_highest_rated</v>
      </c>
      <c r="AE880" s="64">
        <f t="shared" si="16"/>
        <v>2</v>
      </c>
    </row>
    <row r="881" spans="1:31" x14ac:dyDescent="0.25">
      <c r="A881" s="63" t="s">
        <v>125</v>
      </c>
      <c r="B881" s="10">
        <f>VLOOKUP(A881,'Table for cuisine count'!$E$2:$F$139,2)</f>
        <v>1</v>
      </c>
      <c r="C881" s="10" t="str" cm="1">
        <f t="array" ref="C881:O881">_xlfn.XLOOKUP($A881,'Raw-consumers'!$A:$A,'Raw-consumers'!B:N)</f>
        <v>San Luis Potosi</v>
      </c>
      <c r="D881" s="10" t="str">
        <v>San Luis Potosi</v>
      </c>
      <c r="E881" s="10" t="str">
        <v>Mexico</v>
      </c>
      <c r="F881" s="10">
        <v>22.157281000000001</v>
      </c>
      <c r="G881" s="10">
        <v>-100.98444000000001</v>
      </c>
      <c r="H881" s="10" t="str">
        <v>No</v>
      </c>
      <c r="I881" s="10" t="str">
        <v>Social Drinker</v>
      </c>
      <c r="J881" s="10" t="str">
        <v>Car</v>
      </c>
      <c r="K881" s="10" t="str">
        <v>Single</v>
      </c>
      <c r="L881" s="10" t="str">
        <v>Independent</v>
      </c>
      <c r="M881" s="10">
        <v>21</v>
      </c>
      <c r="N881" s="10" t="str">
        <v>Student</v>
      </c>
      <c r="O881" s="10" t="str">
        <v>Medium</v>
      </c>
      <c r="P881" s="10">
        <v>132951</v>
      </c>
      <c r="Q881" s="10" t="str">
        <f>IFERROR(_xlfn.XLOOKUP('Final Table'!$P881,'Raw-restaurant_cuisines'!A:A,'Raw-restaurant_cuisines'!B:B),"not specified")</f>
        <v>American</v>
      </c>
      <c r="R881" s="10" t="str">
        <f>_xlfn.XLOOKUP($P881,'Raw-Restauarants'!$A:$A,'Raw-Restauarants'!B:B)</f>
        <v>Vips</v>
      </c>
      <c r="S881" s="10" t="str">
        <f>_xlfn.XLOOKUP($P881,'Raw-Restauarants'!$A:$A,'Raw-Restauarants'!$C:$C)</f>
        <v>San Luis Potosi</v>
      </c>
      <c r="T881" s="10">
        <f>IFERROR(_xlfn.XLOOKUP(P881,'Table for cuisine count'!K:K,'Table for cuisine count'!L:L),"not specified")</f>
        <v>1</v>
      </c>
      <c r="U881" s="10" t="str" cm="1">
        <f t="array" ref="U881:Z881">_xlfn.XLOOKUP($P881,'Raw-Restauarants'!$A:$A,'Raw-Restauarants'!$I:$N)</f>
        <v>None</v>
      </c>
      <c r="V881" s="10" t="str">
        <v>No</v>
      </c>
      <c r="W881" s="10" t="str">
        <v>Low</v>
      </c>
      <c r="X881" s="10" t="str">
        <v>No</v>
      </c>
      <c r="Y881" s="10" t="str">
        <v>Closed</v>
      </c>
      <c r="Z881" s="10" t="str">
        <v>Yes</v>
      </c>
      <c r="AA881" s="10">
        <v>1</v>
      </c>
      <c r="AB881" s="10">
        <v>1</v>
      </c>
      <c r="AC881" s="10">
        <v>1</v>
      </c>
      <c r="AD881" s="10" t="str" cm="1">
        <f t="array" ref="AD881">_xlfn.IFNA(_xlfn.IFS(AND(AA881=2,AB881=2,AC881=2),W881),"not_highest_rated")</f>
        <v>not_highest_rated</v>
      </c>
      <c r="AE881" s="64">
        <f t="shared" si="16"/>
        <v>2</v>
      </c>
    </row>
    <row r="882" spans="1:31" x14ac:dyDescent="0.25">
      <c r="A882" s="63" t="s">
        <v>54</v>
      </c>
      <c r="B882" s="10">
        <f>VLOOKUP(A882,'Table for cuisine count'!$E$2:$F$139,2)</f>
        <v>1</v>
      </c>
      <c r="C882" s="10" t="str" cm="1">
        <f t="array" ref="C882:O882">_xlfn.XLOOKUP($A882,'Raw-consumers'!$A:$A,'Raw-consumers'!B:N)</f>
        <v>San Luis Potosi</v>
      </c>
      <c r="D882" s="10" t="str">
        <v>San Luis Potosi</v>
      </c>
      <c r="E882" s="10" t="str">
        <v>Mexico</v>
      </c>
      <c r="F882" s="10">
        <v>22.153385</v>
      </c>
      <c r="G882" s="10">
        <v>-100.97529400000001</v>
      </c>
      <c r="H882" s="10" t="str">
        <v>No</v>
      </c>
      <c r="I882" s="10" t="str">
        <v>Casual Drinker</v>
      </c>
      <c r="J882" s="10" t="str">
        <v>Public</v>
      </c>
      <c r="K882" s="10" t="str">
        <v>Single</v>
      </c>
      <c r="L882" s="10" t="str">
        <v>Independent</v>
      </c>
      <c r="M882" s="10">
        <v>23</v>
      </c>
      <c r="N882" s="10" t="str">
        <v>Student</v>
      </c>
      <c r="O882" s="10" t="str">
        <v>Medium</v>
      </c>
      <c r="P882" s="10">
        <v>132921</v>
      </c>
      <c r="Q882" s="10" t="str">
        <f>IFERROR(_xlfn.XLOOKUP('Final Table'!$P882,'Raw-restaurant_cuisines'!A:A,'Raw-restaurant_cuisines'!B:B),"not specified")</f>
        <v>Bar</v>
      </c>
      <c r="R882" s="10" t="str">
        <f>_xlfn.XLOOKUP($P882,'Raw-Restauarants'!$A:$A,'Raw-Restauarants'!B:B)</f>
        <v>Crudalia</v>
      </c>
      <c r="S882" s="10" t="str">
        <f>_xlfn.XLOOKUP($P882,'Raw-Restauarants'!$A:$A,'Raw-Restauarants'!$C:$C)</f>
        <v>San Luis Potosi</v>
      </c>
      <c r="T882" s="10">
        <f>IFERROR(_xlfn.XLOOKUP(P882,'Table for cuisine count'!K:K,'Table for cuisine count'!L:L),"not specified")</f>
        <v>1</v>
      </c>
      <c r="U882" s="10" t="str" cm="1">
        <f t="array" ref="U882:Z882">_xlfn.XLOOKUP($P882,'Raw-Restauarants'!$A:$A,'Raw-Restauarants'!$I:$N)</f>
        <v>Wine &amp; Beer</v>
      </c>
      <c r="V882" s="10" t="str">
        <v>Smoking Section</v>
      </c>
      <c r="W882" s="10" t="str">
        <v>Low</v>
      </c>
      <c r="X882" s="10" t="str">
        <v>No</v>
      </c>
      <c r="Y882" s="10" t="str">
        <v>Open</v>
      </c>
      <c r="Z882" s="10" t="str">
        <v>None</v>
      </c>
      <c r="AA882" s="10">
        <v>0</v>
      </c>
      <c r="AB882" s="10">
        <v>0</v>
      </c>
      <c r="AC882" s="10">
        <v>0</v>
      </c>
      <c r="AD882" s="10" t="str" cm="1">
        <f t="array" ref="AD882">_xlfn.IFNA(_xlfn.IFS(AND(AA882=2,AB882=2,AC882=2),W882),"not_highest_rated")</f>
        <v>not_highest_rated</v>
      </c>
      <c r="AE882" s="64">
        <f t="shared" si="16"/>
        <v>2</v>
      </c>
    </row>
    <row r="883" spans="1:31" x14ac:dyDescent="0.25">
      <c r="A883" s="63" t="s">
        <v>54</v>
      </c>
      <c r="B883" s="10">
        <f>VLOOKUP(A883,'Table for cuisine count'!$E$2:$F$139,2)</f>
        <v>1</v>
      </c>
      <c r="C883" s="10" t="str" cm="1">
        <f t="array" ref="C883:O883">_xlfn.XLOOKUP($A883,'Raw-consumers'!$A:$A,'Raw-consumers'!B:N)</f>
        <v>San Luis Potosi</v>
      </c>
      <c r="D883" s="10" t="str">
        <v>San Luis Potosi</v>
      </c>
      <c r="E883" s="10" t="str">
        <v>Mexico</v>
      </c>
      <c r="F883" s="10">
        <v>22.153385</v>
      </c>
      <c r="G883" s="10">
        <v>-100.97529400000001</v>
      </c>
      <c r="H883" s="10" t="str">
        <v>No</v>
      </c>
      <c r="I883" s="10" t="str">
        <v>Casual Drinker</v>
      </c>
      <c r="J883" s="10" t="str">
        <v>Public</v>
      </c>
      <c r="K883" s="10" t="str">
        <v>Single</v>
      </c>
      <c r="L883" s="10" t="str">
        <v>Independent</v>
      </c>
      <c r="M883" s="10">
        <v>23</v>
      </c>
      <c r="N883" s="10" t="str">
        <v>Student</v>
      </c>
      <c r="O883" s="10" t="str">
        <v>Medium</v>
      </c>
      <c r="P883" s="10">
        <v>132834</v>
      </c>
      <c r="Q883" s="10" t="str">
        <f>IFERROR(_xlfn.XLOOKUP('Final Table'!$P883,'Raw-restaurant_cuisines'!A:A,'Raw-restaurant_cuisines'!B:B),"not specified")</f>
        <v>Mexican</v>
      </c>
      <c r="R883" s="10" t="str">
        <f>_xlfn.XLOOKUP($P883,'Raw-Restauarants'!$A:$A,'Raw-Restauarants'!B:B)</f>
        <v>Gorditas Doa Gloria</v>
      </c>
      <c r="S883" s="10" t="str">
        <f>_xlfn.XLOOKUP($P883,'Raw-Restauarants'!$A:$A,'Raw-Restauarants'!$C:$C)</f>
        <v>San Luis Potosi</v>
      </c>
      <c r="T883" s="10">
        <f>IFERROR(_xlfn.XLOOKUP(P883,'Table for cuisine count'!K:K,'Table for cuisine count'!L:L),"not specified")</f>
        <v>1</v>
      </c>
      <c r="U883" s="10" t="str" cm="1">
        <f t="array" ref="U883:Z883">_xlfn.XLOOKUP($P883,'Raw-Restauarants'!$A:$A,'Raw-Restauarants'!$I:$N)</f>
        <v>None</v>
      </c>
      <c r="V883" s="10" t="str">
        <v>No</v>
      </c>
      <c r="W883" s="10" t="str">
        <v>Low</v>
      </c>
      <c r="X883" s="10" t="str">
        <v>No</v>
      </c>
      <c r="Y883" s="10" t="str">
        <v>Closed</v>
      </c>
      <c r="Z883" s="10" t="str">
        <v>Public</v>
      </c>
      <c r="AA883" s="10">
        <v>0</v>
      </c>
      <c r="AB883" s="10">
        <v>0</v>
      </c>
      <c r="AC883" s="10">
        <v>0</v>
      </c>
      <c r="AD883" s="10" t="str" cm="1">
        <f t="array" ref="AD883">_xlfn.IFNA(_xlfn.IFS(AND(AA883=2,AB883=2,AC883=2),W883),"not_highest_rated")</f>
        <v>not_highest_rated</v>
      </c>
      <c r="AE883" s="64">
        <f t="shared" si="16"/>
        <v>2</v>
      </c>
    </row>
    <row r="884" spans="1:31" x14ac:dyDescent="0.25">
      <c r="A884" s="63" t="s">
        <v>176</v>
      </c>
      <c r="B884" s="10">
        <f>VLOOKUP(A884,'Table for cuisine count'!$E$2:$F$139,2)</f>
        <v>1</v>
      </c>
      <c r="C884" s="10" t="str" cm="1">
        <f t="array" ref="C884:O884">_xlfn.XLOOKUP($A884,'Raw-consumers'!$A:$A,'Raw-consumers'!B:N)</f>
        <v>San Luis Potosi</v>
      </c>
      <c r="D884" s="10" t="str">
        <v>San Luis Potosi</v>
      </c>
      <c r="E884" s="10" t="str">
        <v>Mexico</v>
      </c>
      <c r="F884" s="10">
        <v>22.144803</v>
      </c>
      <c r="G884" s="10">
        <v>-100.94462300000001</v>
      </c>
      <c r="H884" s="10" t="str">
        <v>No</v>
      </c>
      <c r="I884" s="10" t="str">
        <v>Social Drinker</v>
      </c>
      <c r="J884" s="10" t="str">
        <v>Public</v>
      </c>
      <c r="K884" s="10" t="str">
        <v>Single</v>
      </c>
      <c r="L884" s="10" t="str">
        <v>Independent</v>
      </c>
      <c r="M884" s="10">
        <v>23</v>
      </c>
      <c r="N884" s="10" t="str">
        <v>Student</v>
      </c>
      <c r="O884" s="10" t="str">
        <v>Low</v>
      </c>
      <c r="P884" s="10">
        <v>132951</v>
      </c>
      <c r="Q884" s="10" t="str">
        <f>IFERROR(_xlfn.XLOOKUP('Final Table'!$P884,'Raw-restaurant_cuisines'!A:A,'Raw-restaurant_cuisines'!B:B),"not specified")</f>
        <v>American</v>
      </c>
      <c r="R884" s="10" t="str">
        <f>_xlfn.XLOOKUP($P884,'Raw-Restauarants'!$A:$A,'Raw-Restauarants'!B:B)</f>
        <v>Vips</v>
      </c>
      <c r="S884" s="10" t="str">
        <f>_xlfn.XLOOKUP($P884,'Raw-Restauarants'!$A:$A,'Raw-Restauarants'!$C:$C)</f>
        <v>San Luis Potosi</v>
      </c>
      <c r="T884" s="10">
        <f>IFERROR(_xlfn.XLOOKUP(P884,'Table for cuisine count'!K:K,'Table for cuisine count'!L:L),"not specified")</f>
        <v>1</v>
      </c>
      <c r="U884" s="10" t="str" cm="1">
        <f t="array" ref="U884:Z884">_xlfn.XLOOKUP($P884,'Raw-Restauarants'!$A:$A,'Raw-Restauarants'!$I:$N)</f>
        <v>None</v>
      </c>
      <c r="V884" s="10" t="str">
        <v>No</v>
      </c>
      <c r="W884" s="10" t="str">
        <v>Low</v>
      </c>
      <c r="X884" s="10" t="str">
        <v>No</v>
      </c>
      <c r="Y884" s="10" t="str">
        <v>Closed</v>
      </c>
      <c r="Z884" s="10" t="str">
        <v>Yes</v>
      </c>
      <c r="AA884" s="10">
        <v>2</v>
      </c>
      <c r="AB884" s="10">
        <v>2</v>
      </c>
      <c r="AC884" s="10">
        <v>2</v>
      </c>
      <c r="AD884" s="10" t="str" cm="1">
        <f t="array" ref="AD884">_xlfn.IFNA(_xlfn.IFS(AND(AA884=2,AB884=2,AC884=2),W884),"not_highest_rated")</f>
        <v>Low</v>
      </c>
      <c r="AE884" s="64">
        <f t="shared" si="16"/>
        <v>1</v>
      </c>
    </row>
    <row r="885" spans="1:31" x14ac:dyDescent="0.25">
      <c r="A885" s="63" t="s">
        <v>54</v>
      </c>
      <c r="B885" s="10">
        <f>VLOOKUP(A885,'Table for cuisine count'!$E$2:$F$139,2)</f>
        <v>1</v>
      </c>
      <c r="C885" s="10" t="str" cm="1">
        <f t="array" ref="C885:O885">_xlfn.XLOOKUP($A885,'Raw-consumers'!$A:$A,'Raw-consumers'!B:N)</f>
        <v>San Luis Potosi</v>
      </c>
      <c r="D885" s="10" t="str">
        <v>San Luis Potosi</v>
      </c>
      <c r="E885" s="10" t="str">
        <v>Mexico</v>
      </c>
      <c r="F885" s="10">
        <v>22.153385</v>
      </c>
      <c r="G885" s="10">
        <v>-100.97529400000001</v>
      </c>
      <c r="H885" s="10" t="str">
        <v>No</v>
      </c>
      <c r="I885" s="10" t="str">
        <v>Casual Drinker</v>
      </c>
      <c r="J885" s="10" t="str">
        <v>Public</v>
      </c>
      <c r="K885" s="10" t="str">
        <v>Single</v>
      </c>
      <c r="L885" s="10" t="str">
        <v>Independent</v>
      </c>
      <c r="M885" s="10">
        <v>23</v>
      </c>
      <c r="N885" s="10" t="str">
        <v>Student</v>
      </c>
      <c r="O885" s="10" t="str">
        <v>Medium</v>
      </c>
      <c r="P885" s="10">
        <v>135062</v>
      </c>
      <c r="Q885" s="10" t="str">
        <f>IFERROR(_xlfn.XLOOKUP('Final Table'!$P885,'Raw-restaurant_cuisines'!A:A,'Raw-restaurant_cuisines'!B:B),"not specified")</f>
        <v>not specified</v>
      </c>
      <c r="R885" s="10" t="str">
        <f>_xlfn.XLOOKUP($P885,'Raw-Restauarants'!$A:$A,'Raw-Restauarants'!B:B)</f>
        <v>Restaurante El Cielo Potosino</v>
      </c>
      <c r="S885" s="10" t="str">
        <f>_xlfn.XLOOKUP($P885,'Raw-Restauarants'!$A:$A,'Raw-Restauarants'!$C:$C)</f>
        <v>San Luis Potosi</v>
      </c>
      <c r="T885" s="10" t="str">
        <f>IFERROR(_xlfn.XLOOKUP(P885,'Table for cuisine count'!K:K,'Table for cuisine count'!L:L),"not specified")</f>
        <v>not specified</v>
      </c>
      <c r="U885" s="10" t="str" cm="1">
        <f t="array" ref="U885:Z885">_xlfn.XLOOKUP($P885,'Raw-Restauarants'!$A:$A,'Raw-Restauarants'!$I:$N)</f>
        <v>None</v>
      </c>
      <c r="V885" s="10" t="str">
        <v>No</v>
      </c>
      <c r="W885" s="10" t="str">
        <v>Medium</v>
      </c>
      <c r="X885" s="10" t="str">
        <v>No</v>
      </c>
      <c r="Y885" s="10" t="str">
        <v>Closed</v>
      </c>
      <c r="Z885" s="10" t="str">
        <v>Yes</v>
      </c>
      <c r="AA885" s="10">
        <v>0</v>
      </c>
      <c r="AB885" s="10">
        <v>0</v>
      </c>
      <c r="AC885" s="10">
        <v>0</v>
      </c>
      <c r="AD885" s="10" t="str" cm="1">
        <f t="array" ref="AD885">_xlfn.IFNA(_xlfn.IFS(AND(AA885=2,AB885=2,AC885=2),W885),"not_highest_rated")</f>
        <v>not_highest_rated</v>
      </c>
      <c r="AE885" s="64">
        <f t="shared" si="16"/>
        <v>2</v>
      </c>
    </row>
    <row r="886" spans="1:31" x14ac:dyDescent="0.25">
      <c r="A886" s="63" t="s">
        <v>54</v>
      </c>
      <c r="B886" s="10">
        <f>VLOOKUP(A886,'Table for cuisine count'!$E$2:$F$139,2)</f>
        <v>1</v>
      </c>
      <c r="C886" s="10" t="str" cm="1">
        <f t="array" ref="C886:O886">_xlfn.XLOOKUP($A886,'Raw-consumers'!$A:$A,'Raw-consumers'!B:N)</f>
        <v>San Luis Potosi</v>
      </c>
      <c r="D886" s="10" t="str">
        <v>San Luis Potosi</v>
      </c>
      <c r="E886" s="10" t="str">
        <v>Mexico</v>
      </c>
      <c r="F886" s="10">
        <v>22.153385</v>
      </c>
      <c r="G886" s="10">
        <v>-100.97529400000001</v>
      </c>
      <c r="H886" s="10" t="str">
        <v>No</v>
      </c>
      <c r="I886" s="10" t="str">
        <v>Casual Drinker</v>
      </c>
      <c r="J886" s="10" t="str">
        <v>Public</v>
      </c>
      <c r="K886" s="10" t="str">
        <v>Single</v>
      </c>
      <c r="L886" s="10" t="str">
        <v>Independent</v>
      </c>
      <c r="M886" s="10">
        <v>23</v>
      </c>
      <c r="N886" s="10" t="str">
        <v>Student</v>
      </c>
      <c r="O886" s="10" t="str">
        <v>Medium</v>
      </c>
      <c r="P886" s="10">
        <v>135086</v>
      </c>
      <c r="Q886" s="10" t="str">
        <f>IFERROR(_xlfn.XLOOKUP('Final Table'!$P886,'Raw-restaurant_cuisines'!A:A,'Raw-restaurant_cuisines'!B:B),"not specified")</f>
        <v>Burgers</v>
      </c>
      <c r="R886" s="10" t="str">
        <f>_xlfn.XLOOKUP($P886,'Raw-Restauarants'!$A:$A,'Raw-Restauarants'!B:B)</f>
        <v>McDonalds Parque Tangamanga</v>
      </c>
      <c r="S886" s="10" t="str">
        <f>_xlfn.XLOOKUP($P886,'Raw-Restauarants'!$A:$A,'Raw-Restauarants'!$C:$C)</f>
        <v>San Luis Potosi</v>
      </c>
      <c r="T886" s="10">
        <f>IFERROR(_xlfn.XLOOKUP(P886,'Table for cuisine count'!K:K,'Table for cuisine count'!L:L),"not specified")</f>
        <v>2</v>
      </c>
      <c r="U886" s="10" t="str" cm="1">
        <f t="array" ref="U886:Z886">_xlfn.XLOOKUP($P886,'Raw-Restauarants'!$A:$A,'Raw-Restauarants'!$I:$N)</f>
        <v>None</v>
      </c>
      <c r="V886" s="10" t="str">
        <v>No</v>
      </c>
      <c r="W886" s="10" t="str">
        <v>Medium</v>
      </c>
      <c r="X886" s="10" t="str">
        <v>Yes</v>
      </c>
      <c r="Y886" s="10" t="str">
        <v>Closed</v>
      </c>
      <c r="Z886" s="10" t="str">
        <v>Yes</v>
      </c>
      <c r="AA886" s="10">
        <v>0</v>
      </c>
      <c r="AB886" s="10">
        <v>0</v>
      </c>
      <c r="AC886" s="10">
        <v>0</v>
      </c>
      <c r="AD886" s="10" t="str" cm="1">
        <f t="array" ref="AD886">_xlfn.IFNA(_xlfn.IFS(AND(AA886=2,AB886=2,AC886=2),W886),"not_highest_rated")</f>
        <v>not_highest_rated</v>
      </c>
      <c r="AE886" s="64">
        <f t="shared" si="16"/>
        <v>2</v>
      </c>
    </row>
    <row r="887" spans="1:31" x14ac:dyDescent="0.25">
      <c r="A887" s="63" t="s">
        <v>176</v>
      </c>
      <c r="B887" s="10">
        <f>VLOOKUP(A887,'Table for cuisine count'!$E$2:$F$139,2)</f>
        <v>1</v>
      </c>
      <c r="C887" s="10" t="str" cm="1">
        <f t="array" ref="C887:O887">_xlfn.XLOOKUP($A887,'Raw-consumers'!$A:$A,'Raw-consumers'!B:N)</f>
        <v>San Luis Potosi</v>
      </c>
      <c r="D887" s="10" t="str">
        <v>San Luis Potosi</v>
      </c>
      <c r="E887" s="10" t="str">
        <v>Mexico</v>
      </c>
      <c r="F887" s="10">
        <v>22.144803</v>
      </c>
      <c r="G887" s="10">
        <v>-100.94462300000001</v>
      </c>
      <c r="H887" s="10" t="str">
        <v>No</v>
      </c>
      <c r="I887" s="10" t="str">
        <v>Social Drinker</v>
      </c>
      <c r="J887" s="10" t="str">
        <v>Public</v>
      </c>
      <c r="K887" s="10" t="str">
        <v>Single</v>
      </c>
      <c r="L887" s="10" t="str">
        <v>Independent</v>
      </c>
      <c r="M887" s="10">
        <v>23</v>
      </c>
      <c r="N887" s="10" t="str">
        <v>Student</v>
      </c>
      <c r="O887" s="10" t="str">
        <v>Low</v>
      </c>
      <c r="P887" s="10">
        <v>135085</v>
      </c>
      <c r="Q887" s="10" t="str">
        <f>IFERROR(_xlfn.XLOOKUP('Final Table'!$P887,'Raw-restaurant_cuisines'!A:A,'Raw-restaurant_cuisines'!B:B),"not specified")</f>
        <v>Fast Food</v>
      </c>
      <c r="R887" s="10" t="str">
        <f>_xlfn.XLOOKUP($P887,'Raw-Restauarants'!$A:$A,'Raw-Restauarants'!B:B)</f>
        <v>Tortas Locas Hipocampo</v>
      </c>
      <c r="S887" s="10" t="str">
        <f>_xlfn.XLOOKUP($P887,'Raw-Restauarants'!$A:$A,'Raw-Restauarants'!$C:$C)</f>
        <v>San Luis Potosi</v>
      </c>
      <c r="T887" s="10">
        <f>IFERROR(_xlfn.XLOOKUP(P887,'Table for cuisine count'!K:K,'Table for cuisine count'!L:L),"not specified")</f>
        <v>1</v>
      </c>
      <c r="U887" s="10" t="str" cm="1">
        <f t="array" ref="U887:Z887">_xlfn.XLOOKUP($P887,'Raw-Restauarants'!$A:$A,'Raw-Restauarants'!$I:$N)</f>
        <v>None</v>
      </c>
      <c r="V887" s="10" t="str">
        <v>No</v>
      </c>
      <c r="W887" s="10" t="str">
        <v>Medium</v>
      </c>
      <c r="X887" s="10" t="str">
        <v>No</v>
      </c>
      <c r="Y887" s="10" t="str">
        <v>Closed</v>
      </c>
      <c r="Z887" s="10" t="str">
        <v>Public</v>
      </c>
      <c r="AA887" s="10">
        <v>2</v>
      </c>
      <c r="AB887" s="10">
        <v>1</v>
      </c>
      <c r="AC887" s="10">
        <v>2</v>
      </c>
      <c r="AD887" s="10" t="str" cm="1">
        <f t="array" ref="AD887">_xlfn.IFNA(_xlfn.IFS(AND(AA887=2,AB887=2,AC887=2),W887),"not_highest_rated")</f>
        <v>not_highest_rated</v>
      </c>
      <c r="AE887" s="64">
        <f t="shared" si="16"/>
        <v>1</v>
      </c>
    </row>
    <row r="888" spans="1:31" x14ac:dyDescent="0.25">
      <c r="A888" s="63" t="s">
        <v>176</v>
      </c>
      <c r="B888" s="10">
        <f>VLOOKUP(A888,'Table for cuisine count'!$E$2:$F$139,2)</f>
        <v>1</v>
      </c>
      <c r="C888" s="10" t="str" cm="1">
        <f t="array" ref="C888:O888">_xlfn.XLOOKUP($A888,'Raw-consumers'!$A:$A,'Raw-consumers'!B:N)</f>
        <v>San Luis Potosi</v>
      </c>
      <c r="D888" s="10" t="str">
        <v>San Luis Potosi</v>
      </c>
      <c r="E888" s="10" t="str">
        <v>Mexico</v>
      </c>
      <c r="F888" s="10">
        <v>22.144803</v>
      </c>
      <c r="G888" s="10">
        <v>-100.94462300000001</v>
      </c>
      <c r="H888" s="10" t="str">
        <v>No</v>
      </c>
      <c r="I888" s="10" t="str">
        <v>Social Drinker</v>
      </c>
      <c r="J888" s="10" t="str">
        <v>Public</v>
      </c>
      <c r="K888" s="10" t="str">
        <v>Single</v>
      </c>
      <c r="L888" s="10" t="str">
        <v>Independent</v>
      </c>
      <c r="M888" s="10">
        <v>23</v>
      </c>
      <c r="N888" s="10" t="str">
        <v>Student</v>
      </c>
      <c r="O888" s="10" t="str">
        <v>Low</v>
      </c>
      <c r="P888" s="10">
        <v>132834</v>
      </c>
      <c r="Q888" s="10" t="str">
        <f>IFERROR(_xlfn.XLOOKUP('Final Table'!$P888,'Raw-restaurant_cuisines'!A:A,'Raw-restaurant_cuisines'!B:B),"not specified")</f>
        <v>Mexican</v>
      </c>
      <c r="R888" s="10" t="str">
        <f>_xlfn.XLOOKUP($P888,'Raw-Restauarants'!$A:$A,'Raw-Restauarants'!B:B)</f>
        <v>Gorditas Doa Gloria</v>
      </c>
      <c r="S888" s="10" t="str">
        <f>_xlfn.XLOOKUP($P888,'Raw-Restauarants'!$A:$A,'Raw-Restauarants'!$C:$C)</f>
        <v>San Luis Potosi</v>
      </c>
      <c r="T888" s="10">
        <f>IFERROR(_xlfn.XLOOKUP(P888,'Table for cuisine count'!K:K,'Table for cuisine count'!L:L),"not specified")</f>
        <v>1</v>
      </c>
      <c r="U888" s="10" t="str" cm="1">
        <f t="array" ref="U888:Z888">_xlfn.XLOOKUP($P888,'Raw-Restauarants'!$A:$A,'Raw-Restauarants'!$I:$N)</f>
        <v>None</v>
      </c>
      <c r="V888" s="10" t="str">
        <v>No</v>
      </c>
      <c r="W888" s="10" t="str">
        <v>Low</v>
      </c>
      <c r="X888" s="10" t="str">
        <v>No</v>
      </c>
      <c r="Y888" s="10" t="str">
        <v>Closed</v>
      </c>
      <c r="Z888" s="10" t="str">
        <v>Public</v>
      </c>
      <c r="AA888" s="10">
        <v>2</v>
      </c>
      <c r="AB888" s="10">
        <v>2</v>
      </c>
      <c r="AC888" s="10">
        <v>2</v>
      </c>
      <c r="AD888" s="10" t="str" cm="1">
        <f t="array" ref="AD888">_xlfn.IFNA(_xlfn.IFS(AND(AA888=2,AB888=2,AC888=2),W888),"not_highest_rated")</f>
        <v>Low</v>
      </c>
      <c r="AE888" s="64">
        <f t="shared" si="16"/>
        <v>1</v>
      </c>
    </row>
    <row r="889" spans="1:31" x14ac:dyDescent="0.25">
      <c r="A889" s="63" t="s">
        <v>129</v>
      </c>
      <c r="B889" s="10">
        <f>VLOOKUP(A889,'Table for cuisine count'!$E$2:$F$139,2)</f>
        <v>1</v>
      </c>
      <c r="C889" s="10" t="str" cm="1">
        <f t="array" ref="C889:O889">_xlfn.XLOOKUP($A889,'Raw-consumers'!$A:$A,'Raw-consumers'!B:N)</f>
        <v>San Luis Potosi</v>
      </c>
      <c r="D889" s="10" t="str">
        <v>San Luis Potosi</v>
      </c>
      <c r="E889" s="10" t="str">
        <v>Mexico</v>
      </c>
      <c r="F889" s="10">
        <v>22.158473000000001</v>
      </c>
      <c r="G889" s="10">
        <v>-100.984268</v>
      </c>
      <c r="H889" s="10" t="str">
        <v>No</v>
      </c>
      <c r="I889" s="10" t="str">
        <v>Social Drinker</v>
      </c>
      <c r="J889" s="10" t="str">
        <v>Car</v>
      </c>
      <c r="K889" s="10" t="str">
        <v>Single</v>
      </c>
      <c r="L889" s="10" t="str">
        <v>Independent</v>
      </c>
      <c r="M889" s="10">
        <v>24</v>
      </c>
      <c r="N889" s="10" t="str">
        <v>Student</v>
      </c>
      <c r="O889" s="10" t="str">
        <v>Medium</v>
      </c>
      <c r="P889" s="10">
        <v>132572</v>
      </c>
      <c r="Q889" s="10" t="str">
        <f>IFERROR(_xlfn.XLOOKUP('Final Table'!$P889,'Raw-restaurant_cuisines'!A:A,'Raw-restaurant_cuisines'!B:B),"not specified")</f>
        <v>Cafeteria</v>
      </c>
      <c r="R889" s="10" t="str">
        <f>_xlfn.XLOOKUP($P889,'Raw-Restauarants'!$A:$A,'Raw-Restauarants'!B:B)</f>
        <v>Cafe Chaires</v>
      </c>
      <c r="S889" s="10" t="str">
        <f>_xlfn.XLOOKUP($P889,'Raw-Restauarants'!$A:$A,'Raw-Restauarants'!$C:$C)</f>
        <v>San Luis Potosi</v>
      </c>
      <c r="T889" s="10">
        <f>IFERROR(_xlfn.XLOOKUP(P889,'Table for cuisine count'!K:K,'Table for cuisine count'!L:L),"not specified")</f>
        <v>1</v>
      </c>
      <c r="U889" s="10" t="str" cm="1">
        <f t="array" ref="U889:Z889">_xlfn.XLOOKUP($P889,'Raw-Restauarants'!$A:$A,'Raw-Restauarants'!$I:$N)</f>
        <v>None</v>
      </c>
      <c r="V889" s="10" t="str">
        <v>No</v>
      </c>
      <c r="W889" s="10" t="str">
        <v>Low</v>
      </c>
      <c r="X889" s="10" t="str">
        <v>No</v>
      </c>
      <c r="Y889" s="10" t="str">
        <v>Closed</v>
      </c>
      <c r="Z889" s="10" t="str">
        <v>Yes</v>
      </c>
      <c r="AA889" s="10">
        <v>1</v>
      </c>
      <c r="AB889" s="10">
        <v>1</v>
      </c>
      <c r="AC889" s="10">
        <v>2</v>
      </c>
      <c r="AD889" s="10" t="str" cm="1">
        <f t="array" ref="AD889">_xlfn.IFNA(_xlfn.IFS(AND(AA889=2,AB889=2,AC889=2),W889),"not_highest_rated")</f>
        <v>not_highest_rated</v>
      </c>
      <c r="AE889" s="64">
        <f t="shared" si="16"/>
        <v>2</v>
      </c>
    </row>
    <row r="890" spans="1:31" x14ac:dyDescent="0.25">
      <c r="A890" s="63" t="s">
        <v>176</v>
      </c>
      <c r="B890" s="10">
        <f>VLOOKUP(A890,'Table for cuisine count'!$E$2:$F$139,2)</f>
        <v>1</v>
      </c>
      <c r="C890" s="10" t="str" cm="1">
        <f t="array" ref="C890:O890">_xlfn.XLOOKUP($A890,'Raw-consumers'!$A:$A,'Raw-consumers'!B:N)</f>
        <v>San Luis Potosi</v>
      </c>
      <c r="D890" s="10" t="str">
        <v>San Luis Potosi</v>
      </c>
      <c r="E890" s="10" t="str">
        <v>Mexico</v>
      </c>
      <c r="F890" s="10">
        <v>22.144803</v>
      </c>
      <c r="G890" s="10">
        <v>-100.94462300000001</v>
      </c>
      <c r="H890" s="10" t="str">
        <v>No</v>
      </c>
      <c r="I890" s="10" t="str">
        <v>Social Drinker</v>
      </c>
      <c r="J890" s="10" t="str">
        <v>Public</v>
      </c>
      <c r="K890" s="10" t="str">
        <v>Single</v>
      </c>
      <c r="L890" s="10" t="str">
        <v>Independent</v>
      </c>
      <c r="M890" s="10">
        <v>23</v>
      </c>
      <c r="N890" s="10" t="str">
        <v>Student</v>
      </c>
      <c r="O890" s="10" t="str">
        <v>Low</v>
      </c>
      <c r="P890" s="10">
        <v>132862</v>
      </c>
      <c r="Q890" s="10" t="str">
        <f>IFERROR(_xlfn.XLOOKUP('Final Table'!$P890,'Raw-restaurant_cuisines'!A:A,'Raw-restaurant_cuisines'!B:B),"not specified")</f>
        <v>International</v>
      </c>
      <c r="R890" s="10" t="str">
        <f>_xlfn.XLOOKUP($P890,'Raw-Restauarants'!$A:$A,'Raw-Restauarants'!B:B)</f>
        <v>La Posada Del Virrey</v>
      </c>
      <c r="S890" s="10" t="str">
        <f>_xlfn.XLOOKUP($P890,'Raw-Restauarants'!$A:$A,'Raw-Restauarants'!$C:$C)</f>
        <v>San Luis Potosi</v>
      </c>
      <c r="T890" s="10">
        <f>IFERROR(_xlfn.XLOOKUP(P890,'Table for cuisine count'!K:K,'Table for cuisine count'!L:L),"not specified")</f>
        <v>1</v>
      </c>
      <c r="U890" s="10" t="str" cm="1">
        <f t="array" ref="U890:Z890">_xlfn.XLOOKUP($P890,'Raw-Restauarants'!$A:$A,'Raw-Restauarants'!$I:$N)</f>
        <v>Wine &amp; Beer</v>
      </c>
      <c r="V890" s="10" t="str">
        <v>No</v>
      </c>
      <c r="W890" s="10" t="str">
        <v>High</v>
      </c>
      <c r="X890" s="10" t="str">
        <v>No</v>
      </c>
      <c r="Y890" s="10" t="str">
        <v>Closed</v>
      </c>
      <c r="Z890" s="10" t="str">
        <v>Valet</v>
      </c>
      <c r="AA890" s="10">
        <v>2</v>
      </c>
      <c r="AB890" s="10">
        <v>2</v>
      </c>
      <c r="AC890" s="10">
        <v>2</v>
      </c>
      <c r="AD890" s="10" t="str" cm="1">
        <f t="array" ref="AD890">_xlfn.IFNA(_xlfn.IFS(AND(AA890=2,AB890=2,AC890=2),W890),"not_highest_rated")</f>
        <v>High</v>
      </c>
      <c r="AE890" s="64">
        <f t="shared" si="16"/>
        <v>1</v>
      </c>
    </row>
    <row r="891" spans="1:31" x14ac:dyDescent="0.25">
      <c r="A891" s="63" t="s">
        <v>176</v>
      </c>
      <c r="B891" s="10">
        <f>VLOOKUP(A891,'Table for cuisine count'!$E$2:$F$139,2)</f>
        <v>1</v>
      </c>
      <c r="C891" s="10" t="str" cm="1">
        <f t="array" ref="C891:O891">_xlfn.XLOOKUP($A891,'Raw-consumers'!$A:$A,'Raw-consumers'!B:N)</f>
        <v>San Luis Potosi</v>
      </c>
      <c r="D891" s="10" t="str">
        <v>San Luis Potosi</v>
      </c>
      <c r="E891" s="10" t="str">
        <v>Mexico</v>
      </c>
      <c r="F891" s="10">
        <v>22.144803</v>
      </c>
      <c r="G891" s="10">
        <v>-100.94462300000001</v>
      </c>
      <c r="H891" s="10" t="str">
        <v>No</v>
      </c>
      <c r="I891" s="10" t="str">
        <v>Social Drinker</v>
      </c>
      <c r="J891" s="10" t="str">
        <v>Public</v>
      </c>
      <c r="K891" s="10" t="str">
        <v>Single</v>
      </c>
      <c r="L891" s="10" t="str">
        <v>Independent</v>
      </c>
      <c r="M891" s="10">
        <v>23</v>
      </c>
      <c r="N891" s="10" t="str">
        <v>Student</v>
      </c>
      <c r="O891" s="10" t="str">
        <v>Low</v>
      </c>
      <c r="P891" s="10">
        <v>135058</v>
      </c>
      <c r="Q891" s="10" t="str">
        <f>IFERROR(_xlfn.XLOOKUP('Final Table'!$P891,'Raw-restaurant_cuisines'!A:A,'Raw-restaurant_cuisines'!B:B),"not specified")</f>
        <v>Pizzeria</v>
      </c>
      <c r="R891" s="10" t="str">
        <f>_xlfn.XLOOKUP($P891,'Raw-Restauarants'!$A:$A,'Raw-Restauarants'!B:B)</f>
        <v>Restaurante Tiberius</v>
      </c>
      <c r="S891" s="10" t="str">
        <f>_xlfn.XLOOKUP($P891,'Raw-Restauarants'!$A:$A,'Raw-Restauarants'!$C:$C)</f>
        <v>San Luis Potosi</v>
      </c>
      <c r="T891" s="10">
        <f>IFERROR(_xlfn.XLOOKUP(P891,'Table for cuisine count'!K:K,'Table for cuisine count'!L:L),"not specified")</f>
        <v>1</v>
      </c>
      <c r="U891" s="10" t="str" cm="1">
        <f t="array" ref="U891:Z891">_xlfn.XLOOKUP($P891,'Raw-Restauarants'!$A:$A,'Raw-Restauarants'!$I:$N)</f>
        <v>None</v>
      </c>
      <c r="V891" s="10" t="str">
        <v>No</v>
      </c>
      <c r="W891" s="10" t="str">
        <v>Medium</v>
      </c>
      <c r="X891" s="10" t="str">
        <v>Yes</v>
      </c>
      <c r="Y891" s="10" t="str">
        <v>Closed</v>
      </c>
      <c r="Z891" s="10" t="str">
        <v>Public</v>
      </c>
      <c r="AA891" s="10">
        <v>0</v>
      </c>
      <c r="AB891" s="10">
        <v>2</v>
      </c>
      <c r="AC891" s="10">
        <v>2</v>
      </c>
      <c r="AD891" s="10" t="str" cm="1">
        <f t="array" ref="AD891">_xlfn.IFNA(_xlfn.IFS(AND(AA891=2,AB891=2,AC891=2),W891),"not_highest_rated")</f>
        <v>not_highest_rated</v>
      </c>
      <c r="AE891" s="64">
        <f t="shared" si="16"/>
        <v>1</v>
      </c>
    </row>
    <row r="892" spans="1:31" x14ac:dyDescent="0.25">
      <c r="A892" s="63" t="s">
        <v>176</v>
      </c>
      <c r="B892" s="10">
        <f>VLOOKUP(A892,'Table for cuisine count'!$E$2:$F$139,2)</f>
        <v>1</v>
      </c>
      <c r="C892" s="10" t="str" cm="1">
        <f t="array" ref="C892:O892">_xlfn.XLOOKUP($A892,'Raw-consumers'!$A:$A,'Raw-consumers'!B:N)</f>
        <v>San Luis Potosi</v>
      </c>
      <c r="D892" s="10" t="str">
        <v>San Luis Potosi</v>
      </c>
      <c r="E892" s="10" t="str">
        <v>Mexico</v>
      </c>
      <c r="F892" s="10">
        <v>22.144803</v>
      </c>
      <c r="G892" s="10">
        <v>-100.94462300000001</v>
      </c>
      <c r="H892" s="10" t="str">
        <v>No</v>
      </c>
      <c r="I892" s="10" t="str">
        <v>Social Drinker</v>
      </c>
      <c r="J892" s="10" t="str">
        <v>Public</v>
      </c>
      <c r="K892" s="10" t="str">
        <v>Single</v>
      </c>
      <c r="L892" s="10" t="str">
        <v>Independent</v>
      </c>
      <c r="M892" s="10">
        <v>23</v>
      </c>
      <c r="N892" s="10" t="str">
        <v>Student</v>
      </c>
      <c r="O892" s="10" t="str">
        <v>Low</v>
      </c>
      <c r="P892" s="10">
        <v>135059</v>
      </c>
      <c r="Q892" s="10" t="str">
        <f>IFERROR(_xlfn.XLOOKUP('Final Table'!$P892,'Raw-restaurant_cuisines'!A:A,'Raw-restaurant_cuisines'!B:B),"not specified")</f>
        <v>Bar</v>
      </c>
      <c r="R892" s="10" t="str">
        <f>_xlfn.XLOOKUP($P892,'Raw-Restauarants'!$A:$A,'Raw-Restauarants'!B:B)</f>
        <v>Restaurant Bar Hacienda Los Martinez</v>
      </c>
      <c r="S892" s="10" t="str">
        <f>_xlfn.XLOOKUP($P892,'Raw-Restauarants'!$A:$A,'Raw-Restauarants'!$C:$C)</f>
        <v>San Luis Potosi</v>
      </c>
      <c r="T892" s="10">
        <f>IFERROR(_xlfn.XLOOKUP(P892,'Table for cuisine count'!K:K,'Table for cuisine count'!L:L),"not specified")</f>
        <v>1</v>
      </c>
      <c r="U892" s="10" t="str" cm="1">
        <f t="array" ref="U892:Z892">_xlfn.XLOOKUP($P892,'Raw-Restauarants'!$A:$A,'Raw-Restauarants'!$I:$N)</f>
        <v>Wine &amp; Beer</v>
      </c>
      <c r="V892" s="10" t="str">
        <v>Smoking Section</v>
      </c>
      <c r="W892" s="10" t="str">
        <v>Medium</v>
      </c>
      <c r="X892" s="10" t="str">
        <v>No</v>
      </c>
      <c r="Y892" s="10" t="str">
        <v>Closed</v>
      </c>
      <c r="Z892" s="10" t="str">
        <v>Yes</v>
      </c>
      <c r="AA892" s="10">
        <v>2</v>
      </c>
      <c r="AB892" s="10">
        <v>0</v>
      </c>
      <c r="AC892" s="10">
        <v>2</v>
      </c>
      <c r="AD892" s="10" t="str" cm="1">
        <f t="array" ref="AD892">_xlfn.IFNA(_xlfn.IFS(AND(AA892=2,AB892=2,AC892=2),W892),"not_highest_rated")</f>
        <v>not_highest_rated</v>
      </c>
      <c r="AE892" s="64">
        <f t="shared" si="16"/>
        <v>1</v>
      </c>
    </row>
    <row r="893" spans="1:31" x14ac:dyDescent="0.25">
      <c r="A893" s="63" t="s">
        <v>176</v>
      </c>
      <c r="B893" s="10">
        <f>VLOOKUP(A893,'Table for cuisine count'!$E$2:$F$139,2)</f>
        <v>1</v>
      </c>
      <c r="C893" s="10" t="str" cm="1">
        <f t="array" ref="C893:O893">_xlfn.XLOOKUP($A893,'Raw-consumers'!$A:$A,'Raw-consumers'!B:N)</f>
        <v>San Luis Potosi</v>
      </c>
      <c r="D893" s="10" t="str">
        <v>San Luis Potosi</v>
      </c>
      <c r="E893" s="10" t="str">
        <v>Mexico</v>
      </c>
      <c r="F893" s="10">
        <v>22.144803</v>
      </c>
      <c r="G893" s="10">
        <v>-100.94462300000001</v>
      </c>
      <c r="H893" s="10" t="str">
        <v>No</v>
      </c>
      <c r="I893" s="10" t="str">
        <v>Social Drinker</v>
      </c>
      <c r="J893" s="10" t="str">
        <v>Public</v>
      </c>
      <c r="K893" s="10" t="str">
        <v>Single</v>
      </c>
      <c r="L893" s="10" t="str">
        <v>Independent</v>
      </c>
      <c r="M893" s="10">
        <v>23</v>
      </c>
      <c r="N893" s="10" t="str">
        <v>Student</v>
      </c>
      <c r="O893" s="10" t="str">
        <v>Low</v>
      </c>
      <c r="P893" s="10">
        <v>135062</v>
      </c>
      <c r="Q893" s="10" t="str">
        <f>IFERROR(_xlfn.XLOOKUP('Final Table'!$P893,'Raw-restaurant_cuisines'!A:A,'Raw-restaurant_cuisines'!B:B),"not specified")</f>
        <v>not specified</v>
      </c>
      <c r="R893" s="10" t="str">
        <f>_xlfn.XLOOKUP($P893,'Raw-Restauarants'!$A:$A,'Raw-Restauarants'!B:B)</f>
        <v>Restaurante El Cielo Potosino</v>
      </c>
      <c r="S893" s="10" t="str">
        <f>_xlfn.XLOOKUP($P893,'Raw-Restauarants'!$A:$A,'Raw-Restauarants'!$C:$C)</f>
        <v>San Luis Potosi</v>
      </c>
      <c r="T893" s="10" t="str">
        <f>IFERROR(_xlfn.XLOOKUP(P893,'Table for cuisine count'!K:K,'Table for cuisine count'!L:L),"not specified")</f>
        <v>not specified</v>
      </c>
      <c r="U893" s="10" t="str" cm="1">
        <f t="array" ref="U893:Z893">_xlfn.XLOOKUP($P893,'Raw-Restauarants'!$A:$A,'Raw-Restauarants'!$I:$N)</f>
        <v>None</v>
      </c>
      <c r="V893" s="10" t="str">
        <v>No</v>
      </c>
      <c r="W893" s="10" t="str">
        <v>Medium</v>
      </c>
      <c r="X893" s="10" t="str">
        <v>No</v>
      </c>
      <c r="Y893" s="10" t="str">
        <v>Closed</v>
      </c>
      <c r="Z893" s="10" t="str">
        <v>Yes</v>
      </c>
      <c r="AA893" s="10">
        <v>2</v>
      </c>
      <c r="AB893" s="10">
        <v>2</v>
      </c>
      <c r="AC893" s="10">
        <v>2</v>
      </c>
      <c r="AD893" s="10" t="str" cm="1">
        <f t="array" ref="AD893">_xlfn.IFNA(_xlfn.IFS(AND(AA893=2,AB893=2,AC893=2),W893),"not_highest_rated")</f>
        <v>Medium</v>
      </c>
      <c r="AE893" s="64">
        <f t="shared" si="16"/>
        <v>1</v>
      </c>
    </row>
    <row r="894" spans="1:31" x14ac:dyDescent="0.25">
      <c r="A894" s="63" t="s">
        <v>176</v>
      </c>
      <c r="B894" s="10">
        <f>VLOOKUP(A894,'Table for cuisine count'!$E$2:$F$139,2)</f>
        <v>1</v>
      </c>
      <c r="C894" s="10" t="str" cm="1">
        <f t="array" ref="C894:O894">_xlfn.XLOOKUP($A894,'Raw-consumers'!$A:$A,'Raw-consumers'!B:N)</f>
        <v>San Luis Potosi</v>
      </c>
      <c r="D894" s="10" t="str">
        <v>San Luis Potosi</v>
      </c>
      <c r="E894" s="10" t="str">
        <v>Mexico</v>
      </c>
      <c r="F894" s="10">
        <v>22.144803</v>
      </c>
      <c r="G894" s="10">
        <v>-100.94462300000001</v>
      </c>
      <c r="H894" s="10" t="str">
        <v>No</v>
      </c>
      <c r="I894" s="10" t="str">
        <v>Social Drinker</v>
      </c>
      <c r="J894" s="10" t="str">
        <v>Public</v>
      </c>
      <c r="K894" s="10" t="str">
        <v>Single</v>
      </c>
      <c r="L894" s="10" t="str">
        <v>Independent</v>
      </c>
      <c r="M894" s="10">
        <v>23</v>
      </c>
      <c r="N894" s="10" t="str">
        <v>Student</v>
      </c>
      <c r="O894" s="10" t="str">
        <v>Low</v>
      </c>
      <c r="P894" s="10">
        <v>132825</v>
      </c>
      <c r="Q894" s="10" t="str">
        <f>IFERROR(_xlfn.XLOOKUP('Final Table'!$P894,'Raw-restaurant_cuisines'!A:A,'Raw-restaurant_cuisines'!B:B),"not specified")</f>
        <v>Mexican</v>
      </c>
      <c r="R894" s="10" t="str">
        <f>_xlfn.XLOOKUP($P894,'Raw-Restauarants'!$A:$A,'Raw-Restauarants'!B:B)</f>
        <v>Puesto De Tacos</v>
      </c>
      <c r="S894" s="10" t="str">
        <f>_xlfn.XLOOKUP($P894,'Raw-Restauarants'!$A:$A,'Raw-Restauarants'!$C:$C)</f>
        <v>San Luis Potosi</v>
      </c>
      <c r="T894" s="10">
        <f>IFERROR(_xlfn.XLOOKUP(P894,'Table for cuisine count'!K:K,'Table for cuisine count'!L:L),"not specified")</f>
        <v>1</v>
      </c>
      <c r="U894" s="10" t="str" cm="1">
        <f t="array" ref="U894:Z894">_xlfn.XLOOKUP($P894,'Raw-Restauarants'!$A:$A,'Raw-Restauarants'!$I:$N)</f>
        <v>None</v>
      </c>
      <c r="V894" s="10" t="str">
        <v>No</v>
      </c>
      <c r="W894" s="10" t="str">
        <v>Low</v>
      </c>
      <c r="X894" s="10" t="str">
        <v>No</v>
      </c>
      <c r="Y894" s="10" t="str">
        <v>Open</v>
      </c>
      <c r="Z894" s="10" t="str">
        <v>None</v>
      </c>
      <c r="AA894" s="10">
        <v>2</v>
      </c>
      <c r="AB894" s="10">
        <v>2</v>
      </c>
      <c r="AC894" s="10">
        <v>1</v>
      </c>
      <c r="AD894" s="10" t="str" cm="1">
        <f t="array" ref="AD894">_xlfn.IFNA(_xlfn.IFS(AND(AA894=2,AB894=2,AC894=2),W894),"not_highest_rated")</f>
        <v>not_highest_rated</v>
      </c>
      <c r="AE894" s="64">
        <f t="shared" si="16"/>
        <v>1</v>
      </c>
    </row>
    <row r="895" spans="1:31" x14ac:dyDescent="0.25">
      <c r="A895" s="63" t="s">
        <v>176</v>
      </c>
      <c r="B895" s="10">
        <f>VLOOKUP(A895,'Table for cuisine count'!$E$2:$F$139,2)</f>
        <v>1</v>
      </c>
      <c r="C895" s="10" t="str" cm="1">
        <f t="array" ref="C895:O895">_xlfn.XLOOKUP($A895,'Raw-consumers'!$A:$A,'Raw-consumers'!B:N)</f>
        <v>San Luis Potosi</v>
      </c>
      <c r="D895" s="10" t="str">
        <v>San Luis Potosi</v>
      </c>
      <c r="E895" s="10" t="str">
        <v>Mexico</v>
      </c>
      <c r="F895" s="10">
        <v>22.144803</v>
      </c>
      <c r="G895" s="10">
        <v>-100.94462300000001</v>
      </c>
      <c r="H895" s="10" t="str">
        <v>No</v>
      </c>
      <c r="I895" s="10" t="str">
        <v>Social Drinker</v>
      </c>
      <c r="J895" s="10" t="str">
        <v>Public</v>
      </c>
      <c r="K895" s="10" t="str">
        <v>Single</v>
      </c>
      <c r="L895" s="10" t="str">
        <v>Independent</v>
      </c>
      <c r="M895" s="10">
        <v>23</v>
      </c>
      <c r="N895" s="10" t="str">
        <v>Student</v>
      </c>
      <c r="O895" s="10" t="str">
        <v>Low</v>
      </c>
      <c r="P895" s="10">
        <v>132723</v>
      </c>
      <c r="Q895" s="10" t="str">
        <f>IFERROR(_xlfn.XLOOKUP('Final Table'!$P895,'Raw-restaurant_cuisines'!A:A,'Raw-restaurant_cuisines'!B:B),"not specified")</f>
        <v>Mexican</v>
      </c>
      <c r="R895" s="10" t="str">
        <f>_xlfn.XLOOKUP($P895,'Raw-Restauarants'!$A:$A,'Raw-Restauarants'!B:B)</f>
        <v>Gordas De Morales</v>
      </c>
      <c r="S895" s="10" t="str">
        <f>_xlfn.XLOOKUP($P895,'Raw-Restauarants'!$A:$A,'Raw-Restauarants'!$C:$C)</f>
        <v>San Luis Potosi</v>
      </c>
      <c r="T895" s="10">
        <f>IFERROR(_xlfn.XLOOKUP(P895,'Table for cuisine count'!K:K,'Table for cuisine count'!L:L),"not specified")</f>
        <v>1</v>
      </c>
      <c r="U895" s="10" t="str" cm="1">
        <f t="array" ref="U895:Z895">_xlfn.XLOOKUP($P895,'Raw-Restauarants'!$A:$A,'Raw-Restauarants'!$I:$N)</f>
        <v>Full Bar</v>
      </c>
      <c r="V895" s="10" t="str">
        <v>Smoking Section</v>
      </c>
      <c r="W895" s="10" t="str">
        <v>Medium</v>
      </c>
      <c r="X895" s="10" t="str">
        <v>No</v>
      </c>
      <c r="Y895" s="10" t="str">
        <v>Closed</v>
      </c>
      <c r="Z895" s="10" t="str">
        <v>Public</v>
      </c>
      <c r="AA895" s="10">
        <v>2</v>
      </c>
      <c r="AB895" s="10">
        <v>2</v>
      </c>
      <c r="AC895" s="10">
        <v>2</v>
      </c>
      <c r="AD895" s="10" t="str" cm="1">
        <f t="array" ref="AD895">_xlfn.IFNA(_xlfn.IFS(AND(AA895=2,AB895=2,AC895=2),W895),"not_highest_rated")</f>
        <v>Medium</v>
      </c>
      <c r="AE895" s="64">
        <f t="shared" si="16"/>
        <v>1</v>
      </c>
    </row>
    <row r="896" spans="1:31" x14ac:dyDescent="0.25">
      <c r="A896" s="63" t="s">
        <v>176</v>
      </c>
      <c r="B896" s="10">
        <f>VLOOKUP(A896,'Table for cuisine count'!$E$2:$F$139,2)</f>
        <v>1</v>
      </c>
      <c r="C896" s="10" t="str" cm="1">
        <f t="array" ref="C896:O896">_xlfn.XLOOKUP($A896,'Raw-consumers'!$A:$A,'Raw-consumers'!B:N)</f>
        <v>San Luis Potosi</v>
      </c>
      <c r="D896" s="10" t="str">
        <v>San Luis Potosi</v>
      </c>
      <c r="E896" s="10" t="str">
        <v>Mexico</v>
      </c>
      <c r="F896" s="10">
        <v>22.144803</v>
      </c>
      <c r="G896" s="10">
        <v>-100.94462300000001</v>
      </c>
      <c r="H896" s="10" t="str">
        <v>No</v>
      </c>
      <c r="I896" s="10" t="str">
        <v>Social Drinker</v>
      </c>
      <c r="J896" s="10" t="str">
        <v>Public</v>
      </c>
      <c r="K896" s="10" t="str">
        <v>Single</v>
      </c>
      <c r="L896" s="10" t="str">
        <v>Independent</v>
      </c>
      <c r="M896" s="10">
        <v>23</v>
      </c>
      <c r="N896" s="10" t="str">
        <v>Student</v>
      </c>
      <c r="O896" s="10" t="str">
        <v>Low</v>
      </c>
      <c r="P896" s="10">
        <v>132755</v>
      </c>
      <c r="Q896" s="10" t="str">
        <f>IFERROR(_xlfn.XLOOKUP('Final Table'!$P896,'Raw-restaurant_cuisines'!A:A,'Raw-restaurant_cuisines'!B:B),"not specified")</f>
        <v>Mexican</v>
      </c>
      <c r="R896" s="10" t="str">
        <f>_xlfn.XLOOKUP($P896,'Raw-Restauarants'!$A:$A,'Raw-Restauarants'!B:B)</f>
        <v>La Estrella De Dimas</v>
      </c>
      <c r="S896" s="10" t="str">
        <f>_xlfn.XLOOKUP($P896,'Raw-Restauarants'!$A:$A,'Raw-Restauarants'!$C:$C)</f>
        <v>San Luis Potosi</v>
      </c>
      <c r="T896" s="10">
        <f>IFERROR(_xlfn.XLOOKUP(P896,'Table for cuisine count'!K:K,'Table for cuisine count'!L:L),"not specified")</f>
        <v>1</v>
      </c>
      <c r="U896" s="10" t="str" cm="1">
        <f t="array" ref="U896:Z896">_xlfn.XLOOKUP($P896,'Raw-Restauarants'!$A:$A,'Raw-Restauarants'!$I:$N)</f>
        <v>None</v>
      </c>
      <c r="V896" s="10" t="str">
        <v>No</v>
      </c>
      <c r="W896" s="10" t="str">
        <v>Medium</v>
      </c>
      <c r="X896" s="10" t="str">
        <v>No</v>
      </c>
      <c r="Y896" s="10" t="str">
        <v>Closed</v>
      </c>
      <c r="Z896" s="10" t="str">
        <v>Public</v>
      </c>
      <c r="AA896" s="10">
        <v>2</v>
      </c>
      <c r="AB896" s="10">
        <v>2</v>
      </c>
      <c r="AC896" s="10">
        <v>2</v>
      </c>
      <c r="AD896" s="10" t="str" cm="1">
        <f t="array" ref="AD896">_xlfn.IFNA(_xlfn.IFS(AND(AA896=2,AB896=2,AC896=2),W896),"not_highest_rated")</f>
        <v>Medium</v>
      </c>
      <c r="AE896" s="64">
        <f t="shared" si="16"/>
        <v>1</v>
      </c>
    </row>
    <row r="897" spans="1:31" x14ac:dyDescent="0.25">
      <c r="A897" s="63" t="s">
        <v>176</v>
      </c>
      <c r="B897" s="10">
        <f>VLOOKUP(A897,'Table for cuisine count'!$E$2:$F$139,2)</f>
        <v>1</v>
      </c>
      <c r="C897" s="10" t="str" cm="1">
        <f t="array" ref="C897:O897">_xlfn.XLOOKUP($A897,'Raw-consumers'!$A:$A,'Raw-consumers'!B:N)</f>
        <v>San Luis Potosi</v>
      </c>
      <c r="D897" s="10" t="str">
        <v>San Luis Potosi</v>
      </c>
      <c r="E897" s="10" t="str">
        <v>Mexico</v>
      </c>
      <c r="F897" s="10">
        <v>22.144803</v>
      </c>
      <c r="G897" s="10">
        <v>-100.94462300000001</v>
      </c>
      <c r="H897" s="10" t="str">
        <v>No</v>
      </c>
      <c r="I897" s="10" t="str">
        <v>Social Drinker</v>
      </c>
      <c r="J897" s="10" t="str">
        <v>Public</v>
      </c>
      <c r="K897" s="10" t="str">
        <v>Single</v>
      </c>
      <c r="L897" s="10" t="str">
        <v>Independent</v>
      </c>
      <c r="M897" s="10">
        <v>23</v>
      </c>
      <c r="N897" s="10" t="str">
        <v>Student</v>
      </c>
      <c r="O897" s="10" t="str">
        <v>Low</v>
      </c>
      <c r="P897" s="10">
        <v>135042</v>
      </c>
      <c r="Q897" s="10" t="str">
        <f>IFERROR(_xlfn.XLOOKUP('Final Table'!$P897,'Raw-restaurant_cuisines'!A:A,'Raw-restaurant_cuisines'!B:B),"not specified")</f>
        <v>Chinese</v>
      </c>
      <c r="R897" s="10" t="str">
        <f>_xlfn.XLOOKUP($P897,'Raw-Restauarants'!$A:$A,'Raw-Restauarants'!B:B)</f>
        <v>Restaurant Oriental Express</v>
      </c>
      <c r="S897" s="10" t="str">
        <f>_xlfn.XLOOKUP($P897,'Raw-Restauarants'!$A:$A,'Raw-Restauarants'!$C:$C)</f>
        <v>San Luis Potosi</v>
      </c>
      <c r="T897" s="10">
        <f>IFERROR(_xlfn.XLOOKUP(P897,'Table for cuisine count'!K:K,'Table for cuisine count'!L:L),"not specified")</f>
        <v>1</v>
      </c>
      <c r="U897" s="10" t="str" cm="1">
        <f t="array" ref="U897:Z897">_xlfn.XLOOKUP($P897,'Raw-Restauarants'!$A:$A,'Raw-Restauarants'!$I:$N)</f>
        <v>None</v>
      </c>
      <c r="V897" s="10" t="str">
        <v>No</v>
      </c>
      <c r="W897" s="10" t="str">
        <v>Medium</v>
      </c>
      <c r="X897" s="10" t="str">
        <v>No</v>
      </c>
      <c r="Y897" s="10" t="str">
        <v>Closed</v>
      </c>
      <c r="Z897" s="10" t="str">
        <v>None</v>
      </c>
      <c r="AA897" s="10">
        <v>2</v>
      </c>
      <c r="AB897" s="10">
        <v>2</v>
      </c>
      <c r="AC897" s="10">
        <v>2</v>
      </c>
      <c r="AD897" s="10" t="str" cm="1">
        <f t="array" ref="AD897">_xlfn.IFNA(_xlfn.IFS(AND(AA897=2,AB897=2,AC897=2),W897),"not_highest_rated")</f>
        <v>Medium</v>
      </c>
      <c r="AE897" s="64">
        <f t="shared" si="16"/>
        <v>1</v>
      </c>
    </row>
    <row r="898" spans="1:31" x14ac:dyDescent="0.25">
      <c r="A898" s="63" t="s">
        <v>176</v>
      </c>
      <c r="B898" s="10">
        <f>VLOOKUP(A898,'Table for cuisine count'!$E$2:$F$139,2)</f>
        <v>1</v>
      </c>
      <c r="C898" s="10" t="str" cm="1">
        <f t="array" ref="C898:O898">_xlfn.XLOOKUP($A898,'Raw-consumers'!$A:$A,'Raw-consumers'!B:N)</f>
        <v>San Luis Potosi</v>
      </c>
      <c r="D898" s="10" t="str">
        <v>San Luis Potosi</v>
      </c>
      <c r="E898" s="10" t="str">
        <v>Mexico</v>
      </c>
      <c r="F898" s="10">
        <v>22.144803</v>
      </c>
      <c r="G898" s="10">
        <v>-100.94462300000001</v>
      </c>
      <c r="H898" s="10" t="str">
        <v>No</v>
      </c>
      <c r="I898" s="10" t="str">
        <v>Social Drinker</v>
      </c>
      <c r="J898" s="10" t="str">
        <v>Public</v>
      </c>
      <c r="K898" s="10" t="str">
        <v>Single</v>
      </c>
      <c r="L898" s="10" t="str">
        <v>Independent</v>
      </c>
      <c r="M898" s="10">
        <v>23</v>
      </c>
      <c r="N898" s="10" t="str">
        <v>Student</v>
      </c>
      <c r="O898" s="10" t="str">
        <v>Low</v>
      </c>
      <c r="P898" s="10">
        <v>132884</v>
      </c>
      <c r="Q898" s="10" t="str">
        <f>IFERROR(_xlfn.XLOOKUP('Final Table'!$P898,'Raw-restaurant_cuisines'!A:A,'Raw-restaurant_cuisines'!B:B),"not specified")</f>
        <v>not specified</v>
      </c>
      <c r="R898" s="10" t="str">
        <f>_xlfn.XLOOKUP($P898,'Raw-Restauarants'!$A:$A,'Raw-Restauarants'!B:B)</f>
        <v>Dairy Queen</v>
      </c>
      <c r="S898" s="10" t="str">
        <f>_xlfn.XLOOKUP($P898,'Raw-Restauarants'!$A:$A,'Raw-Restauarants'!$C:$C)</f>
        <v>San Luis Potosi</v>
      </c>
      <c r="T898" s="10" t="str">
        <f>IFERROR(_xlfn.XLOOKUP(P898,'Table for cuisine count'!K:K,'Table for cuisine count'!L:L),"not specified")</f>
        <v>not specified</v>
      </c>
      <c r="U898" s="10" t="str" cm="1">
        <f t="array" ref="U898:Z898">_xlfn.XLOOKUP($P898,'Raw-Restauarants'!$A:$A,'Raw-Restauarants'!$I:$N)</f>
        <v>None</v>
      </c>
      <c r="V898" s="10" t="str">
        <v>No</v>
      </c>
      <c r="W898" s="10" t="str">
        <v>Low</v>
      </c>
      <c r="X898" s="10" t="str">
        <v>No</v>
      </c>
      <c r="Y898" s="10" t="str">
        <v>Closed</v>
      </c>
      <c r="Z898" s="10" t="str">
        <v>None</v>
      </c>
      <c r="AA898" s="10">
        <v>2</v>
      </c>
      <c r="AB898" s="10">
        <v>2</v>
      </c>
      <c r="AC898" s="10">
        <v>2</v>
      </c>
      <c r="AD898" s="10" t="str" cm="1">
        <f t="array" ref="AD898">_xlfn.IFNA(_xlfn.IFS(AND(AA898=2,AB898=2,AC898=2),W898),"not_highest_rated")</f>
        <v>Low</v>
      </c>
      <c r="AE898" s="64">
        <f t="shared" si="16"/>
        <v>1</v>
      </c>
    </row>
    <row r="899" spans="1:31" x14ac:dyDescent="0.25">
      <c r="A899" s="63" t="s">
        <v>176</v>
      </c>
      <c r="B899" s="10">
        <f>VLOOKUP(A899,'Table for cuisine count'!$E$2:$F$139,2)</f>
        <v>1</v>
      </c>
      <c r="C899" s="10" t="str" cm="1">
        <f t="array" ref="C899:O899">_xlfn.XLOOKUP($A899,'Raw-consumers'!$A:$A,'Raw-consumers'!B:N)</f>
        <v>San Luis Potosi</v>
      </c>
      <c r="D899" s="10" t="str">
        <v>San Luis Potosi</v>
      </c>
      <c r="E899" s="10" t="str">
        <v>Mexico</v>
      </c>
      <c r="F899" s="10">
        <v>22.144803</v>
      </c>
      <c r="G899" s="10">
        <v>-100.94462300000001</v>
      </c>
      <c r="H899" s="10" t="str">
        <v>No</v>
      </c>
      <c r="I899" s="10" t="str">
        <v>Social Drinker</v>
      </c>
      <c r="J899" s="10" t="str">
        <v>Public</v>
      </c>
      <c r="K899" s="10" t="str">
        <v>Single</v>
      </c>
      <c r="L899" s="10" t="str">
        <v>Independent</v>
      </c>
      <c r="M899" s="10">
        <v>23</v>
      </c>
      <c r="N899" s="10" t="str">
        <v>Student</v>
      </c>
      <c r="O899" s="10" t="str">
        <v>Low</v>
      </c>
      <c r="P899" s="10">
        <v>135049</v>
      </c>
      <c r="Q899" s="10" t="str">
        <f>IFERROR(_xlfn.XLOOKUP('Final Table'!$P899,'Raw-restaurant_cuisines'!A:A,'Raw-restaurant_cuisines'!B:B),"not specified")</f>
        <v>Seafood</v>
      </c>
      <c r="R899" s="10" t="str">
        <f>_xlfn.XLOOKUP($P899,'Raw-Restauarants'!$A:$A,'Raw-Restauarants'!B:B)</f>
        <v>Restaurante De Mariscos La Langosta</v>
      </c>
      <c r="S899" s="10" t="str">
        <f>_xlfn.XLOOKUP($P899,'Raw-Restauarants'!$A:$A,'Raw-Restauarants'!$C:$C)</f>
        <v>San Luis Potosi</v>
      </c>
      <c r="T899" s="10">
        <f>IFERROR(_xlfn.XLOOKUP(P899,'Table for cuisine count'!K:K,'Table for cuisine count'!L:L),"not specified")</f>
        <v>1</v>
      </c>
      <c r="U899" s="10" t="str" cm="1">
        <f t="array" ref="U899:Z899">_xlfn.XLOOKUP($P899,'Raw-Restauarants'!$A:$A,'Raw-Restauarants'!$I:$N)</f>
        <v>None</v>
      </c>
      <c r="V899" s="10" t="str">
        <v>No</v>
      </c>
      <c r="W899" s="10" t="str">
        <v>Medium</v>
      </c>
      <c r="X899" s="10" t="str">
        <v>No</v>
      </c>
      <c r="Y899" s="10" t="str">
        <v>Closed</v>
      </c>
      <c r="Z899" s="10" t="str">
        <v>None</v>
      </c>
      <c r="AA899" s="10">
        <v>2</v>
      </c>
      <c r="AB899" s="10">
        <v>2</v>
      </c>
      <c r="AC899" s="10">
        <v>2</v>
      </c>
      <c r="AD899" s="10" t="str" cm="1">
        <f t="array" ref="AD899">_xlfn.IFNA(_xlfn.IFS(AND(AA899=2,AB899=2,AC899=2),W899),"not_highest_rated")</f>
        <v>Medium</v>
      </c>
      <c r="AE899" s="64">
        <f t="shared" si="16"/>
        <v>1</v>
      </c>
    </row>
    <row r="900" spans="1:31" x14ac:dyDescent="0.25">
      <c r="A900" s="63" t="s">
        <v>176</v>
      </c>
      <c r="B900" s="10">
        <f>VLOOKUP(A900,'Table for cuisine count'!$E$2:$F$139,2)</f>
        <v>1</v>
      </c>
      <c r="C900" s="10" t="str" cm="1">
        <f t="array" ref="C900:O900">_xlfn.XLOOKUP($A900,'Raw-consumers'!$A:$A,'Raw-consumers'!B:N)</f>
        <v>San Luis Potosi</v>
      </c>
      <c r="D900" s="10" t="str">
        <v>San Luis Potosi</v>
      </c>
      <c r="E900" s="10" t="str">
        <v>Mexico</v>
      </c>
      <c r="F900" s="10">
        <v>22.144803</v>
      </c>
      <c r="G900" s="10">
        <v>-100.94462300000001</v>
      </c>
      <c r="H900" s="10" t="str">
        <v>No</v>
      </c>
      <c r="I900" s="10" t="str">
        <v>Social Drinker</v>
      </c>
      <c r="J900" s="10" t="str">
        <v>Public</v>
      </c>
      <c r="K900" s="10" t="str">
        <v>Single</v>
      </c>
      <c r="L900" s="10" t="str">
        <v>Independent</v>
      </c>
      <c r="M900" s="10">
        <v>23</v>
      </c>
      <c r="N900" s="10" t="str">
        <v>Student</v>
      </c>
      <c r="O900" s="10" t="str">
        <v>Low</v>
      </c>
      <c r="P900" s="10">
        <v>135075</v>
      </c>
      <c r="Q900" s="10" t="str">
        <f>IFERROR(_xlfn.XLOOKUP('Final Table'!$P900,'Raw-restaurant_cuisines'!A:A,'Raw-restaurant_cuisines'!B:B),"not specified")</f>
        <v>Seafood</v>
      </c>
      <c r="R900" s="10" t="str">
        <f>_xlfn.XLOOKUP($P900,'Raw-Restauarants'!$A:$A,'Raw-Restauarants'!B:B)</f>
        <v>Mariscos El Pescador</v>
      </c>
      <c r="S900" s="10" t="str">
        <f>_xlfn.XLOOKUP($P900,'Raw-Restauarants'!$A:$A,'Raw-Restauarants'!$C:$C)</f>
        <v>San Luis Potosi</v>
      </c>
      <c r="T900" s="10">
        <f>IFERROR(_xlfn.XLOOKUP(P900,'Table for cuisine count'!K:K,'Table for cuisine count'!L:L),"not specified")</f>
        <v>1</v>
      </c>
      <c r="U900" s="10" t="str" cm="1">
        <f t="array" ref="U900:Z900">_xlfn.XLOOKUP($P900,'Raw-Restauarants'!$A:$A,'Raw-Restauarants'!$I:$N)</f>
        <v>None</v>
      </c>
      <c r="V900" s="10" t="str">
        <v>No</v>
      </c>
      <c r="W900" s="10" t="str">
        <v>Medium</v>
      </c>
      <c r="X900" s="10" t="str">
        <v>No</v>
      </c>
      <c r="Y900" s="10" t="str">
        <v>Closed</v>
      </c>
      <c r="Z900" s="10" t="str">
        <v>Yes</v>
      </c>
      <c r="AA900" s="10">
        <v>2</v>
      </c>
      <c r="AB900" s="10">
        <v>2</v>
      </c>
      <c r="AC900" s="10">
        <v>2</v>
      </c>
      <c r="AD900" s="10" t="str" cm="1">
        <f t="array" ref="AD900">_xlfn.IFNA(_xlfn.IFS(AND(AA900=2,AB900=2,AC900=2),W900),"not_highest_rated")</f>
        <v>Medium</v>
      </c>
      <c r="AE900" s="64">
        <f t="shared" si="16"/>
        <v>1</v>
      </c>
    </row>
    <row r="901" spans="1:31" x14ac:dyDescent="0.25">
      <c r="A901" s="63" t="s">
        <v>153</v>
      </c>
      <c r="B901" s="10">
        <f>VLOOKUP(A901,'Table for cuisine count'!$E$2:$F$139,2)</f>
        <v>1</v>
      </c>
      <c r="C901" s="10" t="str" cm="1">
        <f t="array" ref="C901:O901">_xlfn.XLOOKUP($A901,'Raw-consumers'!$A:$A,'Raw-consumers'!B:N)</f>
        <v>San Luis Potosi</v>
      </c>
      <c r="D901" s="10" t="str">
        <v>San Luis Potosi</v>
      </c>
      <c r="E901" s="10" t="str">
        <v>Mexico</v>
      </c>
      <c r="F901" s="10">
        <v>22.177726</v>
      </c>
      <c r="G901" s="10">
        <v>-101.014094</v>
      </c>
      <c r="H901" s="10" t="str">
        <v>No</v>
      </c>
      <c r="I901" s="10" t="str">
        <v>Abstemious</v>
      </c>
      <c r="J901" s="10" t="str">
        <v>On Foot</v>
      </c>
      <c r="K901" s="10" t="str">
        <v>Single</v>
      </c>
      <c r="L901" s="10" t="str">
        <v>Independent</v>
      </c>
      <c r="M901" s="10">
        <v>21</v>
      </c>
      <c r="N901" s="10" t="str">
        <v>Student</v>
      </c>
      <c r="O901" s="10" t="str">
        <v>Medium</v>
      </c>
      <c r="P901" s="10">
        <v>132825</v>
      </c>
      <c r="Q901" s="10" t="str">
        <f>IFERROR(_xlfn.XLOOKUP('Final Table'!$P901,'Raw-restaurant_cuisines'!A:A,'Raw-restaurant_cuisines'!B:B),"not specified")</f>
        <v>Mexican</v>
      </c>
      <c r="R901" s="10" t="str">
        <f>_xlfn.XLOOKUP($P901,'Raw-Restauarants'!$A:$A,'Raw-Restauarants'!B:B)</f>
        <v>Puesto De Tacos</v>
      </c>
      <c r="S901" s="10" t="str">
        <f>_xlfn.XLOOKUP($P901,'Raw-Restauarants'!$A:$A,'Raw-Restauarants'!$C:$C)</f>
        <v>San Luis Potosi</v>
      </c>
      <c r="T901" s="10">
        <f>IFERROR(_xlfn.XLOOKUP(P901,'Table for cuisine count'!K:K,'Table for cuisine count'!L:L),"not specified")</f>
        <v>1</v>
      </c>
      <c r="U901" s="10" t="str" cm="1">
        <f t="array" ref="U901:Z901">_xlfn.XLOOKUP($P901,'Raw-Restauarants'!$A:$A,'Raw-Restauarants'!$I:$N)</f>
        <v>None</v>
      </c>
      <c r="V901" s="10" t="str">
        <v>No</v>
      </c>
      <c r="W901" s="10" t="str">
        <v>Low</v>
      </c>
      <c r="X901" s="10" t="str">
        <v>No</v>
      </c>
      <c r="Y901" s="10" t="str">
        <v>Open</v>
      </c>
      <c r="Z901" s="10" t="str">
        <v>None</v>
      </c>
      <c r="AA901" s="10">
        <v>0</v>
      </c>
      <c r="AB901" s="10">
        <v>0</v>
      </c>
      <c r="AC901" s="10">
        <v>0</v>
      </c>
      <c r="AD901" s="10" t="str" cm="1">
        <f t="array" ref="AD901">_xlfn.IFNA(_xlfn.IFS(AND(AA901=2,AB901=2,AC901=2),W901),"not_highest_rated")</f>
        <v>not_highest_rated</v>
      </c>
      <c r="AE901" s="64">
        <f t="shared" si="16"/>
        <v>2</v>
      </c>
    </row>
    <row r="902" spans="1:31" x14ac:dyDescent="0.25">
      <c r="A902" s="63" t="s">
        <v>153</v>
      </c>
      <c r="B902" s="10">
        <f>VLOOKUP(A902,'Table for cuisine count'!$E$2:$F$139,2)</f>
        <v>1</v>
      </c>
      <c r="C902" s="10" t="str" cm="1">
        <f t="array" ref="C902:O902">_xlfn.XLOOKUP($A902,'Raw-consumers'!$A:$A,'Raw-consumers'!B:N)</f>
        <v>San Luis Potosi</v>
      </c>
      <c r="D902" s="10" t="str">
        <v>San Luis Potosi</v>
      </c>
      <c r="E902" s="10" t="str">
        <v>Mexico</v>
      </c>
      <c r="F902" s="10">
        <v>22.177726</v>
      </c>
      <c r="G902" s="10">
        <v>-101.014094</v>
      </c>
      <c r="H902" s="10" t="str">
        <v>No</v>
      </c>
      <c r="I902" s="10" t="str">
        <v>Abstemious</v>
      </c>
      <c r="J902" s="10" t="str">
        <v>On Foot</v>
      </c>
      <c r="K902" s="10" t="str">
        <v>Single</v>
      </c>
      <c r="L902" s="10" t="str">
        <v>Independent</v>
      </c>
      <c r="M902" s="10">
        <v>21</v>
      </c>
      <c r="N902" s="10" t="str">
        <v>Student</v>
      </c>
      <c r="O902" s="10" t="str">
        <v>Medium</v>
      </c>
      <c r="P902" s="10">
        <v>135065</v>
      </c>
      <c r="Q902" s="10" t="str">
        <f>IFERROR(_xlfn.XLOOKUP('Final Table'!$P902,'Raw-restaurant_cuisines'!A:A,'Raw-restaurant_cuisines'!B:B),"not specified")</f>
        <v>not specified</v>
      </c>
      <c r="R902" s="10" t="str">
        <f>_xlfn.XLOOKUP($P902,'Raw-Restauarants'!$A:$A,'Raw-Restauarants'!B:B)</f>
        <v>El Angel Restaurante</v>
      </c>
      <c r="S902" s="10" t="str">
        <f>_xlfn.XLOOKUP($P902,'Raw-Restauarants'!$A:$A,'Raw-Restauarants'!$C:$C)</f>
        <v>San Luis Potosi</v>
      </c>
      <c r="T902" s="10" t="str">
        <f>IFERROR(_xlfn.XLOOKUP(P902,'Table for cuisine count'!K:K,'Table for cuisine count'!L:L),"not specified")</f>
        <v>not specified</v>
      </c>
      <c r="U902" s="10" t="str" cm="1">
        <f t="array" ref="U902:Z902">_xlfn.XLOOKUP($P902,'Raw-Restauarants'!$A:$A,'Raw-Restauarants'!$I:$N)</f>
        <v>Wine &amp; Beer</v>
      </c>
      <c r="V902" s="10" t="str">
        <v>Smoking Section</v>
      </c>
      <c r="W902" s="10" t="str">
        <v>High</v>
      </c>
      <c r="X902" s="10" t="str">
        <v>No</v>
      </c>
      <c r="Y902" s="10" t="str">
        <v>Closed</v>
      </c>
      <c r="Z902" s="10" t="str">
        <v>None</v>
      </c>
      <c r="AA902" s="10">
        <v>0</v>
      </c>
      <c r="AB902" s="10">
        <v>0</v>
      </c>
      <c r="AC902" s="10">
        <v>0</v>
      </c>
      <c r="AD902" s="10" t="str" cm="1">
        <f t="array" ref="AD902">_xlfn.IFNA(_xlfn.IFS(AND(AA902=2,AB902=2,AC902=2),W902),"not_highest_rated")</f>
        <v>not_highest_rated</v>
      </c>
      <c r="AE902" s="64">
        <f t="shared" ref="AE902:AE965" si="17">IF(AND(N902="Student",O902="Low"),1,IF(AND(N902="Student",O902="Medium"),2,IF(AND(N902="Student",O902="High"),3,IF(AND(N902="Unemployed",O902="Low"),4,IF(AND(N902="Unemployed",O902="Medium"),5,IF(AND(N902="Unemployed",O902="High"),6,IF(AND(N902="Employed",O902="Low"),7,IF(AND(N902="Employed",O902="Medium"),8,IF(AND(N902="Employed",O902="High"),9,"others")))))))))</f>
        <v>2</v>
      </c>
    </row>
    <row r="903" spans="1:31" x14ac:dyDescent="0.25">
      <c r="A903" s="63" t="s">
        <v>153</v>
      </c>
      <c r="B903" s="10">
        <f>VLOOKUP(A903,'Table for cuisine count'!$E$2:$F$139,2)</f>
        <v>1</v>
      </c>
      <c r="C903" s="10" t="str" cm="1">
        <f t="array" ref="C903:O903">_xlfn.XLOOKUP($A903,'Raw-consumers'!$A:$A,'Raw-consumers'!B:N)</f>
        <v>San Luis Potosi</v>
      </c>
      <c r="D903" s="10" t="str">
        <v>San Luis Potosi</v>
      </c>
      <c r="E903" s="10" t="str">
        <v>Mexico</v>
      </c>
      <c r="F903" s="10">
        <v>22.177726</v>
      </c>
      <c r="G903" s="10">
        <v>-101.014094</v>
      </c>
      <c r="H903" s="10" t="str">
        <v>No</v>
      </c>
      <c r="I903" s="10" t="str">
        <v>Abstemious</v>
      </c>
      <c r="J903" s="10" t="str">
        <v>On Foot</v>
      </c>
      <c r="K903" s="10" t="str">
        <v>Single</v>
      </c>
      <c r="L903" s="10" t="str">
        <v>Independent</v>
      </c>
      <c r="M903" s="10">
        <v>21</v>
      </c>
      <c r="N903" s="10" t="str">
        <v>Student</v>
      </c>
      <c r="O903" s="10" t="str">
        <v>Medium</v>
      </c>
      <c r="P903" s="10">
        <v>135058</v>
      </c>
      <c r="Q903" s="10" t="str">
        <f>IFERROR(_xlfn.XLOOKUP('Final Table'!$P903,'Raw-restaurant_cuisines'!A:A,'Raw-restaurant_cuisines'!B:B),"not specified")</f>
        <v>Pizzeria</v>
      </c>
      <c r="R903" s="10" t="str">
        <f>_xlfn.XLOOKUP($P903,'Raw-Restauarants'!$A:$A,'Raw-Restauarants'!B:B)</f>
        <v>Restaurante Tiberius</v>
      </c>
      <c r="S903" s="10" t="str">
        <f>_xlfn.XLOOKUP($P903,'Raw-Restauarants'!$A:$A,'Raw-Restauarants'!$C:$C)</f>
        <v>San Luis Potosi</v>
      </c>
      <c r="T903" s="10">
        <f>IFERROR(_xlfn.XLOOKUP(P903,'Table for cuisine count'!K:K,'Table for cuisine count'!L:L),"not specified")</f>
        <v>1</v>
      </c>
      <c r="U903" s="10" t="str" cm="1">
        <f t="array" ref="U903:Z903">_xlfn.XLOOKUP($P903,'Raw-Restauarants'!$A:$A,'Raw-Restauarants'!$I:$N)</f>
        <v>None</v>
      </c>
      <c r="V903" s="10" t="str">
        <v>No</v>
      </c>
      <c r="W903" s="10" t="str">
        <v>Medium</v>
      </c>
      <c r="X903" s="10" t="str">
        <v>Yes</v>
      </c>
      <c r="Y903" s="10" t="str">
        <v>Closed</v>
      </c>
      <c r="Z903" s="10" t="str">
        <v>Public</v>
      </c>
      <c r="AA903" s="10">
        <v>0</v>
      </c>
      <c r="AB903" s="10">
        <v>0</v>
      </c>
      <c r="AC903" s="10">
        <v>0</v>
      </c>
      <c r="AD903" s="10" t="str" cm="1">
        <f t="array" ref="AD903">_xlfn.IFNA(_xlfn.IFS(AND(AA903=2,AB903=2,AC903=2),W903),"not_highest_rated")</f>
        <v>not_highest_rated</v>
      </c>
      <c r="AE903" s="64">
        <f t="shared" si="17"/>
        <v>2</v>
      </c>
    </row>
    <row r="904" spans="1:31" x14ac:dyDescent="0.25">
      <c r="A904" s="63" t="s">
        <v>153</v>
      </c>
      <c r="B904" s="10">
        <f>VLOOKUP(A904,'Table for cuisine count'!$E$2:$F$139,2)</f>
        <v>1</v>
      </c>
      <c r="C904" s="10" t="str" cm="1">
        <f t="array" ref="C904:O904">_xlfn.XLOOKUP($A904,'Raw-consumers'!$A:$A,'Raw-consumers'!B:N)</f>
        <v>San Luis Potosi</v>
      </c>
      <c r="D904" s="10" t="str">
        <v>San Luis Potosi</v>
      </c>
      <c r="E904" s="10" t="str">
        <v>Mexico</v>
      </c>
      <c r="F904" s="10">
        <v>22.177726</v>
      </c>
      <c r="G904" s="10">
        <v>-101.014094</v>
      </c>
      <c r="H904" s="10" t="str">
        <v>No</v>
      </c>
      <c r="I904" s="10" t="str">
        <v>Abstemious</v>
      </c>
      <c r="J904" s="10" t="str">
        <v>On Foot</v>
      </c>
      <c r="K904" s="10" t="str">
        <v>Single</v>
      </c>
      <c r="L904" s="10" t="str">
        <v>Independent</v>
      </c>
      <c r="M904" s="10">
        <v>21</v>
      </c>
      <c r="N904" s="10" t="str">
        <v>Student</v>
      </c>
      <c r="O904" s="10" t="str">
        <v>Medium</v>
      </c>
      <c r="P904" s="10">
        <v>132723</v>
      </c>
      <c r="Q904" s="10" t="str">
        <f>IFERROR(_xlfn.XLOOKUP('Final Table'!$P904,'Raw-restaurant_cuisines'!A:A,'Raw-restaurant_cuisines'!B:B),"not specified")</f>
        <v>Mexican</v>
      </c>
      <c r="R904" s="10" t="str">
        <f>_xlfn.XLOOKUP($P904,'Raw-Restauarants'!$A:$A,'Raw-Restauarants'!B:B)</f>
        <v>Gordas De Morales</v>
      </c>
      <c r="S904" s="10" t="str">
        <f>_xlfn.XLOOKUP($P904,'Raw-Restauarants'!$A:$A,'Raw-Restauarants'!$C:$C)</f>
        <v>San Luis Potosi</v>
      </c>
      <c r="T904" s="10">
        <f>IFERROR(_xlfn.XLOOKUP(P904,'Table for cuisine count'!K:K,'Table for cuisine count'!L:L),"not specified")</f>
        <v>1</v>
      </c>
      <c r="U904" s="10" t="str" cm="1">
        <f t="array" ref="U904:Z904">_xlfn.XLOOKUP($P904,'Raw-Restauarants'!$A:$A,'Raw-Restauarants'!$I:$N)</f>
        <v>Full Bar</v>
      </c>
      <c r="V904" s="10" t="str">
        <v>Smoking Section</v>
      </c>
      <c r="W904" s="10" t="str">
        <v>Medium</v>
      </c>
      <c r="X904" s="10" t="str">
        <v>No</v>
      </c>
      <c r="Y904" s="10" t="str">
        <v>Closed</v>
      </c>
      <c r="Z904" s="10" t="str">
        <v>Public</v>
      </c>
      <c r="AA904" s="10">
        <v>0</v>
      </c>
      <c r="AB904" s="10">
        <v>0</v>
      </c>
      <c r="AC904" s="10">
        <v>0</v>
      </c>
      <c r="AD904" s="10" t="str" cm="1">
        <f t="array" ref="AD904">_xlfn.IFNA(_xlfn.IFS(AND(AA904=2,AB904=2,AC904=2),W904),"not_highest_rated")</f>
        <v>not_highest_rated</v>
      </c>
      <c r="AE904" s="64">
        <f t="shared" si="17"/>
        <v>2</v>
      </c>
    </row>
    <row r="905" spans="1:31" x14ac:dyDescent="0.25">
      <c r="A905" s="63" t="s">
        <v>153</v>
      </c>
      <c r="B905" s="10">
        <f>VLOOKUP(A905,'Table for cuisine count'!$E$2:$F$139,2)</f>
        <v>1</v>
      </c>
      <c r="C905" s="10" t="str" cm="1">
        <f t="array" ref="C905:O905">_xlfn.XLOOKUP($A905,'Raw-consumers'!$A:$A,'Raw-consumers'!B:N)</f>
        <v>San Luis Potosi</v>
      </c>
      <c r="D905" s="10" t="str">
        <v>San Luis Potosi</v>
      </c>
      <c r="E905" s="10" t="str">
        <v>Mexico</v>
      </c>
      <c r="F905" s="10">
        <v>22.177726</v>
      </c>
      <c r="G905" s="10">
        <v>-101.014094</v>
      </c>
      <c r="H905" s="10" t="str">
        <v>No</v>
      </c>
      <c r="I905" s="10" t="str">
        <v>Abstemious</v>
      </c>
      <c r="J905" s="10" t="str">
        <v>On Foot</v>
      </c>
      <c r="K905" s="10" t="str">
        <v>Single</v>
      </c>
      <c r="L905" s="10" t="str">
        <v>Independent</v>
      </c>
      <c r="M905" s="10">
        <v>21</v>
      </c>
      <c r="N905" s="10" t="str">
        <v>Student</v>
      </c>
      <c r="O905" s="10" t="str">
        <v>Medium</v>
      </c>
      <c r="P905" s="10">
        <v>132951</v>
      </c>
      <c r="Q905" s="10" t="str">
        <f>IFERROR(_xlfn.XLOOKUP('Final Table'!$P905,'Raw-restaurant_cuisines'!A:A,'Raw-restaurant_cuisines'!B:B),"not specified")</f>
        <v>American</v>
      </c>
      <c r="R905" s="10" t="str">
        <f>_xlfn.XLOOKUP($P905,'Raw-Restauarants'!$A:$A,'Raw-Restauarants'!B:B)</f>
        <v>Vips</v>
      </c>
      <c r="S905" s="10" t="str">
        <f>_xlfn.XLOOKUP($P905,'Raw-Restauarants'!$A:$A,'Raw-Restauarants'!$C:$C)</f>
        <v>San Luis Potosi</v>
      </c>
      <c r="T905" s="10">
        <f>IFERROR(_xlfn.XLOOKUP(P905,'Table for cuisine count'!K:K,'Table for cuisine count'!L:L),"not specified")</f>
        <v>1</v>
      </c>
      <c r="U905" s="10" t="str" cm="1">
        <f t="array" ref="U905:Z905">_xlfn.XLOOKUP($P905,'Raw-Restauarants'!$A:$A,'Raw-Restauarants'!$I:$N)</f>
        <v>None</v>
      </c>
      <c r="V905" s="10" t="str">
        <v>No</v>
      </c>
      <c r="W905" s="10" t="str">
        <v>Low</v>
      </c>
      <c r="X905" s="10" t="str">
        <v>No</v>
      </c>
      <c r="Y905" s="10" t="str">
        <v>Closed</v>
      </c>
      <c r="Z905" s="10" t="str">
        <v>Yes</v>
      </c>
      <c r="AA905" s="10">
        <v>0</v>
      </c>
      <c r="AB905" s="10">
        <v>0</v>
      </c>
      <c r="AC905" s="10">
        <v>0</v>
      </c>
      <c r="AD905" s="10" t="str" cm="1">
        <f t="array" ref="AD905">_xlfn.IFNA(_xlfn.IFS(AND(AA905=2,AB905=2,AC905=2),W905),"not_highest_rated")</f>
        <v>not_highest_rated</v>
      </c>
      <c r="AE905" s="64">
        <f t="shared" si="17"/>
        <v>2</v>
      </c>
    </row>
    <row r="906" spans="1:31" x14ac:dyDescent="0.25">
      <c r="A906" s="63" t="s">
        <v>153</v>
      </c>
      <c r="B906" s="10">
        <f>VLOOKUP(A906,'Table for cuisine count'!$E$2:$F$139,2)</f>
        <v>1</v>
      </c>
      <c r="C906" s="10" t="str" cm="1">
        <f t="array" ref="C906:O906">_xlfn.XLOOKUP($A906,'Raw-consumers'!$A:$A,'Raw-consumers'!B:N)</f>
        <v>San Luis Potosi</v>
      </c>
      <c r="D906" s="10" t="str">
        <v>San Luis Potosi</v>
      </c>
      <c r="E906" s="10" t="str">
        <v>Mexico</v>
      </c>
      <c r="F906" s="10">
        <v>22.177726</v>
      </c>
      <c r="G906" s="10">
        <v>-101.014094</v>
      </c>
      <c r="H906" s="10" t="str">
        <v>No</v>
      </c>
      <c r="I906" s="10" t="str">
        <v>Abstemious</v>
      </c>
      <c r="J906" s="10" t="str">
        <v>On Foot</v>
      </c>
      <c r="K906" s="10" t="str">
        <v>Single</v>
      </c>
      <c r="L906" s="10" t="str">
        <v>Independent</v>
      </c>
      <c r="M906" s="10">
        <v>21</v>
      </c>
      <c r="N906" s="10" t="str">
        <v>Student</v>
      </c>
      <c r="O906" s="10" t="str">
        <v>Medium</v>
      </c>
      <c r="P906" s="10">
        <v>132872</v>
      </c>
      <c r="Q906" s="10" t="str">
        <f>IFERROR(_xlfn.XLOOKUP('Final Table'!$P906,'Raw-restaurant_cuisines'!A:A,'Raw-restaurant_cuisines'!B:B),"not specified")</f>
        <v>American</v>
      </c>
      <c r="R906" s="10" t="str">
        <f>_xlfn.XLOOKUP($P906,'Raw-Restauarants'!$A:$A,'Raw-Restauarants'!B:B)</f>
        <v>Pizzeria Julios</v>
      </c>
      <c r="S906" s="10" t="str">
        <f>_xlfn.XLOOKUP($P906,'Raw-Restauarants'!$A:$A,'Raw-Restauarants'!$C:$C)</f>
        <v>San Luis Potosi</v>
      </c>
      <c r="T906" s="10">
        <f>IFERROR(_xlfn.XLOOKUP(P906,'Table for cuisine count'!K:K,'Table for cuisine count'!L:L),"not specified")</f>
        <v>1</v>
      </c>
      <c r="U906" s="10" t="str" cm="1">
        <f t="array" ref="U906:Z906">_xlfn.XLOOKUP($P906,'Raw-Restauarants'!$A:$A,'Raw-Restauarants'!$I:$N)</f>
        <v>None</v>
      </c>
      <c r="V906" s="10" t="str">
        <v>No</v>
      </c>
      <c r="W906" s="10" t="str">
        <v>Medium</v>
      </c>
      <c r="X906" s="10" t="str">
        <v>No</v>
      </c>
      <c r="Y906" s="10" t="str">
        <v>Closed</v>
      </c>
      <c r="Z906" s="10" t="str">
        <v>Public</v>
      </c>
      <c r="AA906" s="10">
        <v>1</v>
      </c>
      <c r="AB906" s="10">
        <v>1</v>
      </c>
      <c r="AC906" s="10">
        <v>1</v>
      </c>
      <c r="AD906" s="10" t="str" cm="1">
        <f t="array" ref="AD906">_xlfn.IFNA(_xlfn.IFS(AND(AA906=2,AB906=2,AC906=2),W906),"not_highest_rated")</f>
        <v>not_highest_rated</v>
      </c>
      <c r="AE906" s="64">
        <f t="shared" si="17"/>
        <v>2</v>
      </c>
    </row>
    <row r="907" spans="1:31" x14ac:dyDescent="0.25">
      <c r="A907" s="63" t="s">
        <v>153</v>
      </c>
      <c r="B907" s="10">
        <f>VLOOKUP(A907,'Table for cuisine count'!$E$2:$F$139,2)</f>
        <v>1</v>
      </c>
      <c r="C907" s="10" t="str" cm="1">
        <f t="array" ref="C907:O907">_xlfn.XLOOKUP($A907,'Raw-consumers'!$A:$A,'Raw-consumers'!B:N)</f>
        <v>San Luis Potosi</v>
      </c>
      <c r="D907" s="10" t="str">
        <v>San Luis Potosi</v>
      </c>
      <c r="E907" s="10" t="str">
        <v>Mexico</v>
      </c>
      <c r="F907" s="10">
        <v>22.177726</v>
      </c>
      <c r="G907" s="10">
        <v>-101.014094</v>
      </c>
      <c r="H907" s="10" t="str">
        <v>No</v>
      </c>
      <c r="I907" s="10" t="str">
        <v>Abstemious</v>
      </c>
      <c r="J907" s="10" t="str">
        <v>On Foot</v>
      </c>
      <c r="K907" s="10" t="str">
        <v>Single</v>
      </c>
      <c r="L907" s="10" t="str">
        <v>Independent</v>
      </c>
      <c r="M907" s="10">
        <v>21</v>
      </c>
      <c r="N907" s="10" t="str">
        <v>Student</v>
      </c>
      <c r="O907" s="10" t="str">
        <v>Medium</v>
      </c>
      <c r="P907" s="10">
        <v>132834</v>
      </c>
      <c r="Q907" s="10" t="str">
        <f>IFERROR(_xlfn.XLOOKUP('Final Table'!$P907,'Raw-restaurant_cuisines'!A:A,'Raw-restaurant_cuisines'!B:B),"not specified")</f>
        <v>Mexican</v>
      </c>
      <c r="R907" s="10" t="str">
        <f>_xlfn.XLOOKUP($P907,'Raw-Restauarants'!$A:$A,'Raw-Restauarants'!B:B)</f>
        <v>Gorditas Doa Gloria</v>
      </c>
      <c r="S907" s="10" t="str">
        <f>_xlfn.XLOOKUP($P907,'Raw-Restauarants'!$A:$A,'Raw-Restauarants'!$C:$C)</f>
        <v>San Luis Potosi</v>
      </c>
      <c r="T907" s="10">
        <f>IFERROR(_xlfn.XLOOKUP(P907,'Table for cuisine count'!K:K,'Table for cuisine count'!L:L),"not specified")</f>
        <v>1</v>
      </c>
      <c r="U907" s="10" t="str" cm="1">
        <f t="array" ref="U907:Z907">_xlfn.XLOOKUP($P907,'Raw-Restauarants'!$A:$A,'Raw-Restauarants'!$I:$N)</f>
        <v>None</v>
      </c>
      <c r="V907" s="10" t="str">
        <v>No</v>
      </c>
      <c r="W907" s="10" t="str">
        <v>Low</v>
      </c>
      <c r="X907" s="10" t="str">
        <v>No</v>
      </c>
      <c r="Y907" s="10" t="str">
        <v>Closed</v>
      </c>
      <c r="Z907" s="10" t="str">
        <v>Public</v>
      </c>
      <c r="AA907" s="10">
        <v>0</v>
      </c>
      <c r="AB907" s="10">
        <v>0</v>
      </c>
      <c r="AC907" s="10">
        <v>0</v>
      </c>
      <c r="AD907" s="10" t="str" cm="1">
        <f t="array" ref="AD907">_xlfn.IFNA(_xlfn.IFS(AND(AA907=2,AB907=2,AC907=2),W907),"not_highest_rated")</f>
        <v>not_highest_rated</v>
      </c>
      <c r="AE907" s="64">
        <f t="shared" si="17"/>
        <v>2</v>
      </c>
    </row>
    <row r="908" spans="1:31" x14ac:dyDescent="0.25">
      <c r="A908" s="63" t="s">
        <v>153</v>
      </c>
      <c r="B908" s="10">
        <f>VLOOKUP(A908,'Table for cuisine count'!$E$2:$F$139,2)</f>
        <v>1</v>
      </c>
      <c r="C908" s="10" t="str" cm="1">
        <f t="array" ref="C908:O908">_xlfn.XLOOKUP($A908,'Raw-consumers'!$A:$A,'Raw-consumers'!B:N)</f>
        <v>San Luis Potosi</v>
      </c>
      <c r="D908" s="10" t="str">
        <v>San Luis Potosi</v>
      </c>
      <c r="E908" s="10" t="str">
        <v>Mexico</v>
      </c>
      <c r="F908" s="10">
        <v>22.177726</v>
      </c>
      <c r="G908" s="10">
        <v>-101.014094</v>
      </c>
      <c r="H908" s="10" t="str">
        <v>No</v>
      </c>
      <c r="I908" s="10" t="str">
        <v>Abstemious</v>
      </c>
      <c r="J908" s="10" t="str">
        <v>On Foot</v>
      </c>
      <c r="K908" s="10" t="str">
        <v>Single</v>
      </c>
      <c r="L908" s="10" t="str">
        <v>Independent</v>
      </c>
      <c r="M908" s="10">
        <v>21</v>
      </c>
      <c r="N908" s="10" t="str">
        <v>Student</v>
      </c>
      <c r="O908" s="10" t="str">
        <v>Medium</v>
      </c>
      <c r="P908" s="10">
        <v>135072</v>
      </c>
      <c r="Q908" s="10" t="str">
        <f>IFERROR(_xlfn.XLOOKUP('Final Table'!$P908,'Raw-restaurant_cuisines'!A:A,'Raw-restaurant_cuisines'!B:B),"not specified")</f>
        <v>Japanese</v>
      </c>
      <c r="R908" s="10" t="str">
        <f>_xlfn.XLOOKUP($P908,'Raw-Restauarants'!$A:$A,'Raw-Restauarants'!B:B)</f>
        <v>Sushi Itto</v>
      </c>
      <c r="S908" s="10" t="str">
        <f>_xlfn.XLOOKUP($P908,'Raw-Restauarants'!$A:$A,'Raw-Restauarants'!$C:$C)</f>
        <v>San Luis Potosi</v>
      </c>
      <c r="T908" s="10">
        <f>IFERROR(_xlfn.XLOOKUP(P908,'Table for cuisine count'!K:K,'Table for cuisine count'!L:L),"not specified")</f>
        <v>1</v>
      </c>
      <c r="U908" s="10" t="str" cm="1">
        <f t="array" ref="U908:Z908">_xlfn.XLOOKUP($P908,'Raw-Restauarants'!$A:$A,'Raw-Restauarants'!$I:$N)</f>
        <v>None</v>
      </c>
      <c r="V908" s="10" t="str">
        <v>No</v>
      </c>
      <c r="W908" s="10" t="str">
        <v>Medium</v>
      </c>
      <c r="X908" s="10" t="str">
        <v>No</v>
      </c>
      <c r="Y908" s="10" t="str">
        <v>Closed</v>
      </c>
      <c r="Z908" s="10" t="str">
        <v>None</v>
      </c>
      <c r="AA908" s="10">
        <v>0</v>
      </c>
      <c r="AB908" s="10">
        <v>0</v>
      </c>
      <c r="AC908" s="10">
        <v>0</v>
      </c>
      <c r="AD908" s="10" t="str" cm="1">
        <f t="array" ref="AD908">_xlfn.IFNA(_xlfn.IFS(AND(AA908=2,AB908=2,AC908=2),W908),"not_highest_rated")</f>
        <v>not_highest_rated</v>
      </c>
      <c r="AE908" s="64">
        <f t="shared" si="17"/>
        <v>2</v>
      </c>
    </row>
    <row r="909" spans="1:31" x14ac:dyDescent="0.25">
      <c r="A909" s="63" t="s">
        <v>153</v>
      </c>
      <c r="B909" s="10">
        <f>VLOOKUP(A909,'Table for cuisine count'!$E$2:$F$139,2)</f>
        <v>1</v>
      </c>
      <c r="C909" s="10" t="str" cm="1">
        <f t="array" ref="C909:O909">_xlfn.XLOOKUP($A909,'Raw-consumers'!$A:$A,'Raw-consumers'!B:N)</f>
        <v>San Luis Potosi</v>
      </c>
      <c r="D909" s="10" t="str">
        <v>San Luis Potosi</v>
      </c>
      <c r="E909" s="10" t="str">
        <v>Mexico</v>
      </c>
      <c r="F909" s="10">
        <v>22.177726</v>
      </c>
      <c r="G909" s="10">
        <v>-101.014094</v>
      </c>
      <c r="H909" s="10" t="str">
        <v>No</v>
      </c>
      <c r="I909" s="10" t="str">
        <v>Abstemious</v>
      </c>
      <c r="J909" s="10" t="str">
        <v>On Foot</v>
      </c>
      <c r="K909" s="10" t="str">
        <v>Single</v>
      </c>
      <c r="L909" s="10" t="str">
        <v>Independent</v>
      </c>
      <c r="M909" s="10">
        <v>21</v>
      </c>
      <c r="N909" s="10" t="str">
        <v>Student</v>
      </c>
      <c r="O909" s="10" t="str">
        <v>Medium</v>
      </c>
      <c r="P909" s="10">
        <v>132754</v>
      </c>
      <c r="Q909" s="10" t="str">
        <f>IFERROR(_xlfn.XLOOKUP('Final Table'!$P909,'Raw-restaurant_cuisines'!A:A,'Raw-restaurant_cuisines'!B:B),"not specified")</f>
        <v>Mexican</v>
      </c>
      <c r="R909" s="10" t="str">
        <f>_xlfn.XLOOKUP($P909,'Raw-Restauarants'!$A:$A,'Raw-Restauarants'!B:B)</f>
        <v>Cabana Huasteca</v>
      </c>
      <c r="S909" s="10" t="str">
        <f>_xlfn.XLOOKUP($P909,'Raw-Restauarants'!$A:$A,'Raw-Restauarants'!$C:$C)</f>
        <v>San Luis Potosi</v>
      </c>
      <c r="T909" s="10">
        <f>IFERROR(_xlfn.XLOOKUP(P909,'Table for cuisine count'!K:K,'Table for cuisine count'!L:L),"not specified")</f>
        <v>1</v>
      </c>
      <c r="U909" s="10" t="str" cm="1">
        <f t="array" ref="U909:Z909">_xlfn.XLOOKUP($P909,'Raw-Restauarants'!$A:$A,'Raw-Restauarants'!$I:$N)</f>
        <v>None</v>
      </c>
      <c r="V909" s="10" t="str">
        <v>No</v>
      </c>
      <c r="W909" s="10" t="str">
        <v>Medium</v>
      </c>
      <c r="X909" s="10" t="str">
        <v>No</v>
      </c>
      <c r="Y909" s="10" t="str">
        <v>Closed</v>
      </c>
      <c r="Z909" s="10" t="str">
        <v>None</v>
      </c>
      <c r="AA909" s="10">
        <v>0</v>
      </c>
      <c r="AB909" s="10">
        <v>0</v>
      </c>
      <c r="AC909" s="10">
        <v>0</v>
      </c>
      <c r="AD909" s="10" t="str" cm="1">
        <f t="array" ref="AD909">_xlfn.IFNA(_xlfn.IFS(AND(AA909=2,AB909=2,AC909=2),W909),"not_highest_rated")</f>
        <v>not_highest_rated</v>
      </c>
      <c r="AE909" s="64">
        <f t="shared" si="17"/>
        <v>2</v>
      </c>
    </row>
    <row r="910" spans="1:31" x14ac:dyDescent="0.25">
      <c r="A910" s="63" t="s">
        <v>153</v>
      </c>
      <c r="B910" s="10">
        <f>VLOOKUP(A910,'Table for cuisine count'!$E$2:$F$139,2)</f>
        <v>1</v>
      </c>
      <c r="C910" s="10" t="str" cm="1">
        <f t="array" ref="C910:O910">_xlfn.XLOOKUP($A910,'Raw-consumers'!$A:$A,'Raw-consumers'!B:N)</f>
        <v>San Luis Potosi</v>
      </c>
      <c r="D910" s="10" t="str">
        <v>San Luis Potosi</v>
      </c>
      <c r="E910" s="10" t="str">
        <v>Mexico</v>
      </c>
      <c r="F910" s="10">
        <v>22.177726</v>
      </c>
      <c r="G910" s="10">
        <v>-101.014094</v>
      </c>
      <c r="H910" s="10" t="str">
        <v>No</v>
      </c>
      <c r="I910" s="10" t="str">
        <v>Abstemious</v>
      </c>
      <c r="J910" s="10" t="str">
        <v>On Foot</v>
      </c>
      <c r="K910" s="10" t="str">
        <v>Single</v>
      </c>
      <c r="L910" s="10" t="str">
        <v>Independent</v>
      </c>
      <c r="M910" s="10">
        <v>21</v>
      </c>
      <c r="N910" s="10" t="str">
        <v>Student</v>
      </c>
      <c r="O910" s="10" t="str">
        <v>Medium</v>
      </c>
      <c r="P910" s="10">
        <v>132755</v>
      </c>
      <c r="Q910" s="10" t="str">
        <f>IFERROR(_xlfn.XLOOKUP('Final Table'!$P910,'Raw-restaurant_cuisines'!A:A,'Raw-restaurant_cuisines'!B:B),"not specified")</f>
        <v>Mexican</v>
      </c>
      <c r="R910" s="10" t="str">
        <f>_xlfn.XLOOKUP($P910,'Raw-Restauarants'!$A:$A,'Raw-Restauarants'!B:B)</f>
        <v>La Estrella De Dimas</v>
      </c>
      <c r="S910" s="10" t="str">
        <f>_xlfn.XLOOKUP($P910,'Raw-Restauarants'!$A:$A,'Raw-Restauarants'!$C:$C)</f>
        <v>San Luis Potosi</v>
      </c>
      <c r="T910" s="10">
        <f>IFERROR(_xlfn.XLOOKUP(P910,'Table for cuisine count'!K:K,'Table for cuisine count'!L:L),"not specified")</f>
        <v>1</v>
      </c>
      <c r="U910" s="10" t="str" cm="1">
        <f t="array" ref="U910:Z910">_xlfn.XLOOKUP($P910,'Raw-Restauarants'!$A:$A,'Raw-Restauarants'!$I:$N)</f>
        <v>None</v>
      </c>
      <c r="V910" s="10" t="str">
        <v>No</v>
      </c>
      <c r="W910" s="10" t="str">
        <v>Medium</v>
      </c>
      <c r="X910" s="10" t="str">
        <v>No</v>
      </c>
      <c r="Y910" s="10" t="str">
        <v>Closed</v>
      </c>
      <c r="Z910" s="10" t="str">
        <v>Public</v>
      </c>
      <c r="AA910" s="10">
        <v>1</v>
      </c>
      <c r="AB910" s="10">
        <v>2</v>
      </c>
      <c r="AC910" s="10">
        <v>1</v>
      </c>
      <c r="AD910" s="10" t="str" cm="1">
        <f t="array" ref="AD910">_xlfn.IFNA(_xlfn.IFS(AND(AA910=2,AB910=2,AC910=2),W910),"not_highest_rated")</f>
        <v>not_highest_rated</v>
      </c>
      <c r="AE910" s="64">
        <f t="shared" si="17"/>
        <v>2</v>
      </c>
    </row>
    <row r="911" spans="1:31" x14ac:dyDescent="0.25">
      <c r="A911" s="63" t="s">
        <v>100</v>
      </c>
      <c r="B911" s="10">
        <f>VLOOKUP(A911,'Table for cuisine count'!$E$2:$F$139,2)</f>
        <v>1</v>
      </c>
      <c r="C911" s="10" t="str" cm="1">
        <f t="array" ref="C911:O911">_xlfn.XLOOKUP($A911,'Raw-consumers'!$A:$A,'Raw-consumers'!B:N)</f>
        <v>San Luis Potosi</v>
      </c>
      <c r="D911" s="10" t="str">
        <v>San Luis Potosi</v>
      </c>
      <c r="E911" s="10" t="str">
        <v>Mexico</v>
      </c>
      <c r="F911" s="10">
        <v>22.140388000000002</v>
      </c>
      <c r="G911" s="10">
        <v>-100.937321</v>
      </c>
      <c r="H911" s="10" t="str">
        <v>No</v>
      </c>
      <c r="I911" s="10" t="str">
        <v>Social Drinker</v>
      </c>
      <c r="J911" s="10" t="str">
        <v>Car</v>
      </c>
      <c r="K911" s="10" t="str">
        <v>Single</v>
      </c>
      <c r="L911" s="10" t="str">
        <v>Independent</v>
      </c>
      <c r="M911" s="10">
        <v>22</v>
      </c>
      <c r="N911" s="10" t="str">
        <v>Employed</v>
      </c>
      <c r="O911" s="10" t="str">
        <v>Medium</v>
      </c>
      <c r="P911" s="10">
        <v>132825</v>
      </c>
      <c r="Q911" s="10" t="str">
        <f>IFERROR(_xlfn.XLOOKUP('Final Table'!$P911,'Raw-restaurant_cuisines'!A:A,'Raw-restaurant_cuisines'!B:B),"not specified")</f>
        <v>Mexican</v>
      </c>
      <c r="R911" s="10" t="str">
        <f>_xlfn.XLOOKUP($P911,'Raw-Restauarants'!$A:$A,'Raw-Restauarants'!B:B)</f>
        <v>Puesto De Tacos</v>
      </c>
      <c r="S911" s="10" t="str">
        <f>_xlfn.XLOOKUP($P911,'Raw-Restauarants'!$A:$A,'Raw-Restauarants'!$C:$C)</f>
        <v>San Luis Potosi</v>
      </c>
      <c r="T911" s="10">
        <f>IFERROR(_xlfn.XLOOKUP(P911,'Table for cuisine count'!K:K,'Table for cuisine count'!L:L),"not specified")</f>
        <v>1</v>
      </c>
      <c r="U911" s="10" t="str" cm="1">
        <f t="array" ref="U911:Z911">_xlfn.XLOOKUP($P911,'Raw-Restauarants'!$A:$A,'Raw-Restauarants'!$I:$N)</f>
        <v>None</v>
      </c>
      <c r="V911" s="10" t="str">
        <v>No</v>
      </c>
      <c r="W911" s="10" t="str">
        <v>Low</v>
      </c>
      <c r="X911" s="10" t="str">
        <v>No</v>
      </c>
      <c r="Y911" s="10" t="str">
        <v>Open</v>
      </c>
      <c r="Z911" s="10" t="str">
        <v>None</v>
      </c>
      <c r="AA911" s="10">
        <v>1</v>
      </c>
      <c r="AB911" s="10">
        <v>2</v>
      </c>
      <c r="AC911" s="10">
        <v>1</v>
      </c>
      <c r="AD911" s="10" t="str" cm="1">
        <f t="array" ref="AD911">_xlfn.IFNA(_xlfn.IFS(AND(AA911=2,AB911=2,AC911=2),W911),"not_highest_rated")</f>
        <v>not_highest_rated</v>
      </c>
      <c r="AE911" s="64">
        <f t="shared" si="17"/>
        <v>8</v>
      </c>
    </row>
    <row r="912" spans="1:31" x14ac:dyDescent="0.25">
      <c r="A912" s="63" t="s">
        <v>100</v>
      </c>
      <c r="B912" s="10">
        <f>VLOOKUP(A912,'Table for cuisine count'!$E$2:$F$139,2)</f>
        <v>1</v>
      </c>
      <c r="C912" s="10" t="str" cm="1">
        <f t="array" ref="C912:O912">_xlfn.XLOOKUP($A912,'Raw-consumers'!$A:$A,'Raw-consumers'!B:N)</f>
        <v>San Luis Potosi</v>
      </c>
      <c r="D912" s="10" t="str">
        <v>San Luis Potosi</v>
      </c>
      <c r="E912" s="10" t="str">
        <v>Mexico</v>
      </c>
      <c r="F912" s="10">
        <v>22.140388000000002</v>
      </c>
      <c r="G912" s="10">
        <v>-100.937321</v>
      </c>
      <c r="H912" s="10" t="str">
        <v>No</v>
      </c>
      <c r="I912" s="10" t="str">
        <v>Social Drinker</v>
      </c>
      <c r="J912" s="10" t="str">
        <v>Car</v>
      </c>
      <c r="K912" s="10" t="str">
        <v>Single</v>
      </c>
      <c r="L912" s="10" t="str">
        <v>Independent</v>
      </c>
      <c r="M912" s="10">
        <v>22</v>
      </c>
      <c r="N912" s="10" t="str">
        <v>Employed</v>
      </c>
      <c r="O912" s="10" t="str">
        <v>Medium</v>
      </c>
      <c r="P912" s="10">
        <v>135048</v>
      </c>
      <c r="Q912" s="10" t="str">
        <f>IFERROR(_xlfn.XLOOKUP('Final Table'!$P912,'Raw-restaurant_cuisines'!A:A,'Raw-restaurant_cuisines'!B:B),"not specified")</f>
        <v>Bar</v>
      </c>
      <c r="R912" s="10" t="str">
        <f>_xlfn.XLOOKUP($P912,'Raw-Restauarants'!$A:$A,'Raw-Restauarants'!B:B)</f>
        <v>Restaurante Bar Fu-Hao</v>
      </c>
      <c r="S912" s="10" t="str">
        <f>_xlfn.XLOOKUP($P912,'Raw-Restauarants'!$A:$A,'Raw-Restauarants'!$C:$C)</f>
        <v>San Luis Potosi</v>
      </c>
      <c r="T912" s="10">
        <f>IFERROR(_xlfn.XLOOKUP(P912,'Table for cuisine count'!K:K,'Table for cuisine count'!L:L),"not specified")</f>
        <v>1</v>
      </c>
      <c r="U912" s="10" t="str" cm="1">
        <f t="array" ref="U912:Z912">_xlfn.XLOOKUP($P912,'Raw-Restauarants'!$A:$A,'Raw-Restauarants'!$I:$N)</f>
        <v>Wine &amp; Beer</v>
      </c>
      <c r="V912" s="10" t="str">
        <v>No</v>
      </c>
      <c r="W912" s="10" t="str">
        <v>High</v>
      </c>
      <c r="X912" s="10" t="str">
        <v>No</v>
      </c>
      <c r="Y912" s="10" t="str">
        <v>Closed</v>
      </c>
      <c r="Z912" s="10" t="str">
        <v>Yes</v>
      </c>
      <c r="AA912" s="10">
        <v>2</v>
      </c>
      <c r="AB912" s="10">
        <v>2</v>
      </c>
      <c r="AC912" s="10">
        <v>2</v>
      </c>
      <c r="AD912" s="10" t="str" cm="1">
        <f t="array" ref="AD912">_xlfn.IFNA(_xlfn.IFS(AND(AA912=2,AB912=2,AC912=2),W912),"not_highest_rated")</f>
        <v>High</v>
      </c>
      <c r="AE912" s="64">
        <f t="shared" si="17"/>
        <v>8</v>
      </c>
    </row>
    <row r="913" spans="1:31" x14ac:dyDescent="0.25">
      <c r="A913" s="63" t="s">
        <v>100</v>
      </c>
      <c r="B913" s="10">
        <f>VLOOKUP(A913,'Table for cuisine count'!$E$2:$F$139,2)</f>
        <v>1</v>
      </c>
      <c r="C913" s="10" t="str" cm="1">
        <f t="array" ref="C913:O913">_xlfn.XLOOKUP($A913,'Raw-consumers'!$A:$A,'Raw-consumers'!B:N)</f>
        <v>San Luis Potosi</v>
      </c>
      <c r="D913" s="10" t="str">
        <v>San Luis Potosi</v>
      </c>
      <c r="E913" s="10" t="str">
        <v>Mexico</v>
      </c>
      <c r="F913" s="10">
        <v>22.140388000000002</v>
      </c>
      <c r="G913" s="10">
        <v>-100.937321</v>
      </c>
      <c r="H913" s="10" t="str">
        <v>No</v>
      </c>
      <c r="I913" s="10" t="str">
        <v>Social Drinker</v>
      </c>
      <c r="J913" s="10" t="str">
        <v>Car</v>
      </c>
      <c r="K913" s="10" t="str">
        <v>Single</v>
      </c>
      <c r="L913" s="10" t="str">
        <v>Independent</v>
      </c>
      <c r="M913" s="10">
        <v>22</v>
      </c>
      <c r="N913" s="10" t="str">
        <v>Employed</v>
      </c>
      <c r="O913" s="10" t="str">
        <v>Medium</v>
      </c>
      <c r="P913" s="10">
        <v>132921</v>
      </c>
      <c r="Q913" s="10" t="str">
        <f>IFERROR(_xlfn.XLOOKUP('Final Table'!$P913,'Raw-restaurant_cuisines'!A:A,'Raw-restaurant_cuisines'!B:B),"not specified")</f>
        <v>Bar</v>
      </c>
      <c r="R913" s="10" t="str">
        <f>_xlfn.XLOOKUP($P913,'Raw-Restauarants'!$A:$A,'Raw-Restauarants'!B:B)</f>
        <v>Crudalia</v>
      </c>
      <c r="S913" s="10" t="str">
        <f>_xlfn.XLOOKUP($P913,'Raw-Restauarants'!$A:$A,'Raw-Restauarants'!$C:$C)</f>
        <v>San Luis Potosi</v>
      </c>
      <c r="T913" s="10">
        <f>IFERROR(_xlfn.XLOOKUP(P913,'Table for cuisine count'!K:K,'Table for cuisine count'!L:L),"not specified")</f>
        <v>1</v>
      </c>
      <c r="U913" s="10" t="str" cm="1">
        <f t="array" ref="U913:Z913">_xlfn.XLOOKUP($P913,'Raw-Restauarants'!$A:$A,'Raw-Restauarants'!$I:$N)</f>
        <v>Wine &amp; Beer</v>
      </c>
      <c r="V913" s="10" t="str">
        <v>Smoking Section</v>
      </c>
      <c r="W913" s="10" t="str">
        <v>Low</v>
      </c>
      <c r="X913" s="10" t="str">
        <v>No</v>
      </c>
      <c r="Y913" s="10" t="str">
        <v>Open</v>
      </c>
      <c r="Z913" s="10" t="str">
        <v>None</v>
      </c>
      <c r="AA913" s="10">
        <v>1</v>
      </c>
      <c r="AB913" s="10">
        <v>2</v>
      </c>
      <c r="AC913" s="10">
        <v>1</v>
      </c>
      <c r="AD913" s="10" t="str" cm="1">
        <f t="array" ref="AD913">_xlfn.IFNA(_xlfn.IFS(AND(AA913=2,AB913=2,AC913=2),W913),"not_highest_rated")</f>
        <v>not_highest_rated</v>
      </c>
      <c r="AE913" s="64">
        <f t="shared" si="17"/>
        <v>8</v>
      </c>
    </row>
    <row r="914" spans="1:31" x14ac:dyDescent="0.25">
      <c r="A914" s="63" t="s">
        <v>100</v>
      </c>
      <c r="B914" s="10">
        <f>VLOOKUP(A914,'Table for cuisine count'!$E$2:$F$139,2)</f>
        <v>1</v>
      </c>
      <c r="C914" s="10" t="str" cm="1">
        <f t="array" ref="C914:O914">_xlfn.XLOOKUP($A914,'Raw-consumers'!$A:$A,'Raw-consumers'!B:N)</f>
        <v>San Luis Potosi</v>
      </c>
      <c r="D914" s="10" t="str">
        <v>San Luis Potosi</v>
      </c>
      <c r="E914" s="10" t="str">
        <v>Mexico</v>
      </c>
      <c r="F914" s="10">
        <v>22.140388000000002</v>
      </c>
      <c r="G914" s="10">
        <v>-100.937321</v>
      </c>
      <c r="H914" s="10" t="str">
        <v>No</v>
      </c>
      <c r="I914" s="10" t="str">
        <v>Social Drinker</v>
      </c>
      <c r="J914" s="10" t="str">
        <v>Car</v>
      </c>
      <c r="K914" s="10" t="str">
        <v>Single</v>
      </c>
      <c r="L914" s="10" t="str">
        <v>Independent</v>
      </c>
      <c r="M914" s="10">
        <v>22</v>
      </c>
      <c r="N914" s="10" t="str">
        <v>Employed</v>
      </c>
      <c r="O914" s="10" t="str">
        <v>Medium</v>
      </c>
      <c r="P914" s="10">
        <v>135026</v>
      </c>
      <c r="Q914" s="10" t="str">
        <f>IFERROR(_xlfn.XLOOKUP('Final Table'!$P914,'Raw-restaurant_cuisines'!A:A,'Raw-restaurant_cuisines'!B:B),"not specified")</f>
        <v>Bar</v>
      </c>
      <c r="R914" s="10" t="str">
        <f>_xlfn.XLOOKUP($P914,'Raw-Restauarants'!$A:$A,'Raw-Restauarants'!B:B)</f>
        <v>La Cantina</v>
      </c>
      <c r="S914" s="10" t="str">
        <f>_xlfn.XLOOKUP($P914,'Raw-Restauarants'!$A:$A,'Raw-Restauarants'!$C:$C)</f>
        <v>San Luis Potosi</v>
      </c>
      <c r="T914" s="10">
        <f>IFERROR(_xlfn.XLOOKUP(P914,'Table for cuisine count'!K:K,'Table for cuisine count'!L:L),"not specified")</f>
        <v>2</v>
      </c>
      <c r="U914" s="10" t="str" cm="1">
        <f t="array" ref="U914:Z914">_xlfn.XLOOKUP($P914,'Raw-Restauarants'!$A:$A,'Raw-Restauarants'!$I:$N)</f>
        <v>Full Bar</v>
      </c>
      <c r="V914" s="10" t="str">
        <v>No</v>
      </c>
      <c r="W914" s="10" t="str">
        <v>High</v>
      </c>
      <c r="X914" s="10" t="str">
        <v>No</v>
      </c>
      <c r="Y914" s="10" t="str">
        <v>Closed</v>
      </c>
      <c r="Z914" s="10" t="str">
        <v>None</v>
      </c>
      <c r="AA914" s="10">
        <v>2</v>
      </c>
      <c r="AB914" s="10">
        <v>2</v>
      </c>
      <c r="AC914" s="10">
        <v>2</v>
      </c>
      <c r="AD914" s="10" t="str" cm="1">
        <f t="array" ref="AD914">_xlfn.IFNA(_xlfn.IFS(AND(AA914=2,AB914=2,AC914=2),W914),"not_highest_rated")</f>
        <v>High</v>
      </c>
      <c r="AE914" s="64">
        <f t="shared" si="17"/>
        <v>8</v>
      </c>
    </row>
    <row r="915" spans="1:31" x14ac:dyDescent="0.25">
      <c r="A915" s="63" t="s">
        <v>100</v>
      </c>
      <c r="B915" s="10">
        <f>VLOOKUP(A915,'Table for cuisine count'!$E$2:$F$139,2)</f>
        <v>1</v>
      </c>
      <c r="C915" s="10" t="str" cm="1">
        <f t="array" ref="C915:O915">_xlfn.XLOOKUP($A915,'Raw-consumers'!$A:$A,'Raw-consumers'!B:N)</f>
        <v>San Luis Potosi</v>
      </c>
      <c r="D915" s="10" t="str">
        <v>San Luis Potosi</v>
      </c>
      <c r="E915" s="10" t="str">
        <v>Mexico</v>
      </c>
      <c r="F915" s="10">
        <v>22.140388000000002</v>
      </c>
      <c r="G915" s="10">
        <v>-100.937321</v>
      </c>
      <c r="H915" s="10" t="str">
        <v>No</v>
      </c>
      <c r="I915" s="10" t="str">
        <v>Social Drinker</v>
      </c>
      <c r="J915" s="10" t="str">
        <v>Car</v>
      </c>
      <c r="K915" s="10" t="str">
        <v>Single</v>
      </c>
      <c r="L915" s="10" t="str">
        <v>Independent</v>
      </c>
      <c r="M915" s="10">
        <v>22</v>
      </c>
      <c r="N915" s="10" t="str">
        <v>Employed</v>
      </c>
      <c r="O915" s="10" t="str">
        <v>Medium</v>
      </c>
      <c r="P915" s="10">
        <v>132723</v>
      </c>
      <c r="Q915" s="10" t="str">
        <f>IFERROR(_xlfn.XLOOKUP('Final Table'!$P915,'Raw-restaurant_cuisines'!A:A,'Raw-restaurant_cuisines'!B:B),"not specified")</f>
        <v>Mexican</v>
      </c>
      <c r="R915" s="10" t="str">
        <f>_xlfn.XLOOKUP($P915,'Raw-Restauarants'!$A:$A,'Raw-Restauarants'!B:B)</f>
        <v>Gordas De Morales</v>
      </c>
      <c r="S915" s="10" t="str">
        <f>_xlfn.XLOOKUP($P915,'Raw-Restauarants'!$A:$A,'Raw-Restauarants'!$C:$C)</f>
        <v>San Luis Potosi</v>
      </c>
      <c r="T915" s="10">
        <f>IFERROR(_xlfn.XLOOKUP(P915,'Table for cuisine count'!K:K,'Table for cuisine count'!L:L),"not specified")</f>
        <v>1</v>
      </c>
      <c r="U915" s="10" t="str" cm="1">
        <f t="array" ref="U915:Z915">_xlfn.XLOOKUP($P915,'Raw-Restauarants'!$A:$A,'Raw-Restauarants'!$I:$N)</f>
        <v>Full Bar</v>
      </c>
      <c r="V915" s="10" t="str">
        <v>Smoking Section</v>
      </c>
      <c r="W915" s="10" t="str">
        <v>Medium</v>
      </c>
      <c r="X915" s="10" t="str">
        <v>No</v>
      </c>
      <c r="Y915" s="10" t="str">
        <v>Closed</v>
      </c>
      <c r="Z915" s="10" t="str">
        <v>Public</v>
      </c>
      <c r="AA915" s="10">
        <v>2</v>
      </c>
      <c r="AB915" s="10">
        <v>2</v>
      </c>
      <c r="AC915" s="10">
        <v>1</v>
      </c>
      <c r="AD915" s="10" t="str" cm="1">
        <f t="array" ref="AD915">_xlfn.IFNA(_xlfn.IFS(AND(AA915=2,AB915=2,AC915=2),W915),"not_highest_rated")</f>
        <v>not_highest_rated</v>
      </c>
      <c r="AE915" s="64">
        <f t="shared" si="17"/>
        <v>8</v>
      </c>
    </row>
    <row r="916" spans="1:31" x14ac:dyDescent="0.25">
      <c r="A916" s="63" t="s">
        <v>100</v>
      </c>
      <c r="B916" s="10">
        <f>VLOOKUP(A916,'Table for cuisine count'!$E$2:$F$139,2)</f>
        <v>1</v>
      </c>
      <c r="C916" s="10" t="str" cm="1">
        <f t="array" ref="C916:O916">_xlfn.XLOOKUP($A916,'Raw-consumers'!$A:$A,'Raw-consumers'!B:N)</f>
        <v>San Luis Potosi</v>
      </c>
      <c r="D916" s="10" t="str">
        <v>San Luis Potosi</v>
      </c>
      <c r="E916" s="10" t="str">
        <v>Mexico</v>
      </c>
      <c r="F916" s="10">
        <v>22.140388000000002</v>
      </c>
      <c r="G916" s="10">
        <v>-100.937321</v>
      </c>
      <c r="H916" s="10" t="str">
        <v>No</v>
      </c>
      <c r="I916" s="10" t="str">
        <v>Social Drinker</v>
      </c>
      <c r="J916" s="10" t="str">
        <v>Car</v>
      </c>
      <c r="K916" s="10" t="str">
        <v>Single</v>
      </c>
      <c r="L916" s="10" t="str">
        <v>Independent</v>
      </c>
      <c r="M916" s="10">
        <v>22</v>
      </c>
      <c r="N916" s="10" t="str">
        <v>Employed</v>
      </c>
      <c r="O916" s="10" t="str">
        <v>Medium</v>
      </c>
      <c r="P916" s="10">
        <v>135075</v>
      </c>
      <c r="Q916" s="10" t="str">
        <f>IFERROR(_xlfn.XLOOKUP('Final Table'!$P916,'Raw-restaurant_cuisines'!A:A,'Raw-restaurant_cuisines'!B:B),"not specified")</f>
        <v>Seafood</v>
      </c>
      <c r="R916" s="10" t="str">
        <f>_xlfn.XLOOKUP($P916,'Raw-Restauarants'!$A:$A,'Raw-Restauarants'!B:B)</f>
        <v>Mariscos El Pescador</v>
      </c>
      <c r="S916" s="10" t="str">
        <f>_xlfn.XLOOKUP($P916,'Raw-Restauarants'!$A:$A,'Raw-Restauarants'!$C:$C)</f>
        <v>San Luis Potosi</v>
      </c>
      <c r="T916" s="10">
        <f>IFERROR(_xlfn.XLOOKUP(P916,'Table for cuisine count'!K:K,'Table for cuisine count'!L:L),"not specified")</f>
        <v>1</v>
      </c>
      <c r="U916" s="10" t="str" cm="1">
        <f t="array" ref="U916:Z916">_xlfn.XLOOKUP($P916,'Raw-Restauarants'!$A:$A,'Raw-Restauarants'!$I:$N)</f>
        <v>None</v>
      </c>
      <c r="V916" s="10" t="str">
        <v>No</v>
      </c>
      <c r="W916" s="10" t="str">
        <v>Medium</v>
      </c>
      <c r="X916" s="10" t="str">
        <v>No</v>
      </c>
      <c r="Y916" s="10" t="str">
        <v>Closed</v>
      </c>
      <c r="Z916" s="10" t="str">
        <v>Yes</v>
      </c>
      <c r="AA916" s="10">
        <v>2</v>
      </c>
      <c r="AB916" s="10">
        <v>2</v>
      </c>
      <c r="AC916" s="10">
        <v>2</v>
      </c>
      <c r="AD916" s="10" t="str" cm="1">
        <f t="array" ref="AD916">_xlfn.IFNA(_xlfn.IFS(AND(AA916=2,AB916=2,AC916=2),W916),"not_highest_rated")</f>
        <v>Medium</v>
      </c>
      <c r="AE916" s="64">
        <f t="shared" si="17"/>
        <v>8</v>
      </c>
    </row>
    <row r="917" spans="1:31" x14ac:dyDescent="0.25">
      <c r="A917" s="63" t="s">
        <v>100</v>
      </c>
      <c r="B917" s="10">
        <f>VLOOKUP(A917,'Table for cuisine count'!$E$2:$F$139,2)</f>
        <v>1</v>
      </c>
      <c r="C917" s="10" t="str" cm="1">
        <f t="array" ref="C917:O917">_xlfn.XLOOKUP($A917,'Raw-consumers'!$A:$A,'Raw-consumers'!B:N)</f>
        <v>San Luis Potosi</v>
      </c>
      <c r="D917" s="10" t="str">
        <v>San Luis Potosi</v>
      </c>
      <c r="E917" s="10" t="str">
        <v>Mexico</v>
      </c>
      <c r="F917" s="10">
        <v>22.140388000000002</v>
      </c>
      <c r="G917" s="10">
        <v>-100.937321</v>
      </c>
      <c r="H917" s="10" t="str">
        <v>No</v>
      </c>
      <c r="I917" s="10" t="str">
        <v>Social Drinker</v>
      </c>
      <c r="J917" s="10" t="str">
        <v>Car</v>
      </c>
      <c r="K917" s="10" t="str">
        <v>Single</v>
      </c>
      <c r="L917" s="10" t="str">
        <v>Independent</v>
      </c>
      <c r="M917" s="10">
        <v>22</v>
      </c>
      <c r="N917" s="10" t="str">
        <v>Employed</v>
      </c>
      <c r="O917" s="10" t="str">
        <v>Medium</v>
      </c>
      <c r="P917" s="10">
        <v>135034</v>
      </c>
      <c r="Q917" s="10" t="str">
        <f>IFERROR(_xlfn.XLOOKUP('Final Table'!$P917,'Raw-restaurant_cuisines'!A:A,'Raw-restaurant_cuisines'!B:B),"not specified")</f>
        <v>Japanese</v>
      </c>
      <c r="R917" s="10" t="str">
        <f>_xlfn.XLOOKUP($P917,'Raw-Restauarants'!$A:$A,'Raw-Restauarants'!B:B)</f>
        <v>Michiko Restaurant Japones</v>
      </c>
      <c r="S917" s="10" t="str">
        <f>_xlfn.XLOOKUP($P917,'Raw-Restauarants'!$A:$A,'Raw-Restauarants'!$C:$C)</f>
        <v>San Luis Potosi</v>
      </c>
      <c r="T917" s="10">
        <f>IFERROR(_xlfn.XLOOKUP(P917,'Table for cuisine count'!K:K,'Table for cuisine count'!L:L),"not specified")</f>
        <v>1</v>
      </c>
      <c r="U917" s="10" t="str" cm="1">
        <f t="array" ref="U917:Z917">_xlfn.XLOOKUP($P917,'Raw-Restauarants'!$A:$A,'Raw-Restauarants'!$I:$N)</f>
        <v>None</v>
      </c>
      <c r="V917" s="10" t="str">
        <v>No</v>
      </c>
      <c r="W917" s="10" t="str">
        <v>Medium</v>
      </c>
      <c r="X917" s="10" t="str">
        <v>No</v>
      </c>
      <c r="Y917" s="10" t="str">
        <v>Closed</v>
      </c>
      <c r="Z917" s="10" t="str">
        <v>None</v>
      </c>
      <c r="AA917" s="10">
        <v>2</v>
      </c>
      <c r="AB917" s="10">
        <v>2</v>
      </c>
      <c r="AC917" s="10">
        <v>2</v>
      </c>
      <c r="AD917" s="10" t="str" cm="1">
        <f t="array" ref="AD917">_xlfn.IFNA(_xlfn.IFS(AND(AA917=2,AB917=2,AC917=2),W917),"not_highest_rated")</f>
        <v>Medium</v>
      </c>
      <c r="AE917" s="64">
        <f t="shared" si="17"/>
        <v>8</v>
      </c>
    </row>
    <row r="918" spans="1:31" x14ac:dyDescent="0.25">
      <c r="A918" s="63" t="s">
        <v>100</v>
      </c>
      <c r="B918" s="10">
        <f>VLOOKUP(A918,'Table for cuisine count'!$E$2:$F$139,2)</f>
        <v>1</v>
      </c>
      <c r="C918" s="10" t="str" cm="1">
        <f t="array" ref="C918:O918">_xlfn.XLOOKUP($A918,'Raw-consumers'!$A:$A,'Raw-consumers'!B:N)</f>
        <v>San Luis Potosi</v>
      </c>
      <c r="D918" s="10" t="str">
        <v>San Luis Potosi</v>
      </c>
      <c r="E918" s="10" t="str">
        <v>Mexico</v>
      </c>
      <c r="F918" s="10">
        <v>22.140388000000002</v>
      </c>
      <c r="G918" s="10">
        <v>-100.937321</v>
      </c>
      <c r="H918" s="10" t="str">
        <v>No</v>
      </c>
      <c r="I918" s="10" t="str">
        <v>Social Drinker</v>
      </c>
      <c r="J918" s="10" t="str">
        <v>Car</v>
      </c>
      <c r="K918" s="10" t="str">
        <v>Single</v>
      </c>
      <c r="L918" s="10" t="str">
        <v>Independent</v>
      </c>
      <c r="M918" s="10">
        <v>22</v>
      </c>
      <c r="N918" s="10" t="str">
        <v>Employed</v>
      </c>
      <c r="O918" s="10" t="str">
        <v>Medium</v>
      </c>
      <c r="P918" s="10">
        <v>135041</v>
      </c>
      <c r="Q918" s="10" t="str">
        <f>IFERROR(_xlfn.XLOOKUP('Final Table'!$P918,'Raw-restaurant_cuisines'!A:A,'Raw-restaurant_cuisines'!B:B),"not specified")</f>
        <v>Bar</v>
      </c>
      <c r="R918" s="10" t="str">
        <f>_xlfn.XLOOKUP($P918,'Raw-Restauarants'!$A:$A,'Raw-Restauarants'!B:B)</f>
        <v>Luna Cafe</v>
      </c>
      <c r="S918" s="10" t="str">
        <f>_xlfn.XLOOKUP($P918,'Raw-Restauarants'!$A:$A,'Raw-Restauarants'!$C:$C)</f>
        <v>San Luis Potosi</v>
      </c>
      <c r="T918" s="10">
        <f>IFERROR(_xlfn.XLOOKUP(P918,'Table for cuisine count'!K:K,'Table for cuisine count'!L:L),"not specified")</f>
        <v>2</v>
      </c>
      <c r="U918" s="10" t="str" cm="1">
        <f t="array" ref="U918:Z918">_xlfn.XLOOKUP($P918,'Raw-Restauarants'!$A:$A,'Raw-Restauarants'!$I:$N)</f>
        <v>Wine &amp; Beer</v>
      </c>
      <c r="V918" s="10" t="str">
        <v>No</v>
      </c>
      <c r="W918" s="10" t="str">
        <v>Medium</v>
      </c>
      <c r="X918" s="10" t="str">
        <v>No</v>
      </c>
      <c r="Y918" s="10" t="str">
        <v>Closed</v>
      </c>
      <c r="Z918" s="10" t="str">
        <v>None</v>
      </c>
      <c r="AA918" s="10">
        <v>2</v>
      </c>
      <c r="AB918" s="10">
        <v>2</v>
      </c>
      <c r="AC918" s="10">
        <v>2</v>
      </c>
      <c r="AD918" s="10" t="str" cm="1">
        <f t="array" ref="AD918">_xlfn.IFNA(_xlfn.IFS(AND(AA918=2,AB918=2,AC918=2),W918),"not_highest_rated")</f>
        <v>Medium</v>
      </c>
      <c r="AE918" s="64">
        <f t="shared" si="17"/>
        <v>8</v>
      </c>
    </row>
    <row r="919" spans="1:31" x14ac:dyDescent="0.25">
      <c r="A919" s="63" t="s">
        <v>48</v>
      </c>
      <c r="B919" s="10">
        <f>VLOOKUP(A919,'Table for cuisine count'!$E$2:$F$139,2)</f>
        <v>1</v>
      </c>
      <c r="C919" s="10" t="str" cm="1">
        <f t="array" ref="C919:O919">_xlfn.XLOOKUP($A919,'Raw-consumers'!$A:$A,'Raw-consumers'!B:N)</f>
        <v>San Luis Potosi</v>
      </c>
      <c r="D919" s="10" t="str">
        <v>San Luis Potosi</v>
      </c>
      <c r="E919" s="10" t="str">
        <v>Mexico</v>
      </c>
      <c r="F919" s="10">
        <v>22.174624000000001</v>
      </c>
      <c r="G919" s="10">
        <v>-100.99387299999999</v>
      </c>
      <c r="H919" s="10" t="str">
        <v>No</v>
      </c>
      <c r="I919" s="10" t="str">
        <v>Abstemious</v>
      </c>
      <c r="J919" s="10" t="str">
        <v>Public</v>
      </c>
      <c r="K919" s="10" t="str">
        <v>Single</v>
      </c>
      <c r="L919" s="10" t="str">
        <v>Independent</v>
      </c>
      <c r="M919" s="10">
        <v>30</v>
      </c>
      <c r="N919" s="10" t="str">
        <v>Employed</v>
      </c>
      <c r="O919" s="10" t="str">
        <v>Medium</v>
      </c>
      <c r="P919" s="10">
        <v>132572</v>
      </c>
      <c r="Q919" s="10" t="str">
        <f>IFERROR(_xlfn.XLOOKUP('Final Table'!$P919,'Raw-restaurant_cuisines'!A:A,'Raw-restaurant_cuisines'!B:B),"not specified")</f>
        <v>Cafeteria</v>
      </c>
      <c r="R919" s="10" t="str">
        <f>_xlfn.XLOOKUP($P919,'Raw-Restauarants'!$A:$A,'Raw-Restauarants'!B:B)</f>
        <v>Cafe Chaires</v>
      </c>
      <c r="S919" s="10" t="str">
        <f>_xlfn.XLOOKUP($P919,'Raw-Restauarants'!$A:$A,'Raw-Restauarants'!$C:$C)</f>
        <v>San Luis Potosi</v>
      </c>
      <c r="T919" s="10">
        <f>IFERROR(_xlfn.XLOOKUP(P919,'Table for cuisine count'!K:K,'Table for cuisine count'!L:L),"not specified")</f>
        <v>1</v>
      </c>
      <c r="U919" s="10" t="str" cm="1">
        <f t="array" ref="U919:Z919">_xlfn.XLOOKUP($P919,'Raw-Restauarants'!$A:$A,'Raw-Restauarants'!$I:$N)</f>
        <v>None</v>
      </c>
      <c r="V919" s="10" t="str">
        <v>No</v>
      </c>
      <c r="W919" s="10" t="str">
        <v>Low</v>
      </c>
      <c r="X919" s="10" t="str">
        <v>No</v>
      </c>
      <c r="Y919" s="10" t="str">
        <v>Closed</v>
      </c>
      <c r="Z919" s="10" t="str">
        <v>Yes</v>
      </c>
      <c r="AA919" s="10">
        <v>1</v>
      </c>
      <c r="AB919" s="10">
        <v>1</v>
      </c>
      <c r="AC919" s="10">
        <v>0</v>
      </c>
      <c r="AD919" s="10" t="str" cm="1">
        <f t="array" ref="AD919">_xlfn.IFNA(_xlfn.IFS(AND(AA919=2,AB919=2,AC919=2),W919),"not_highest_rated")</f>
        <v>not_highest_rated</v>
      </c>
      <c r="AE919" s="64">
        <f t="shared" si="17"/>
        <v>8</v>
      </c>
    </row>
    <row r="920" spans="1:31" x14ac:dyDescent="0.25">
      <c r="A920" s="63" t="s">
        <v>48</v>
      </c>
      <c r="B920" s="10">
        <f>VLOOKUP(A920,'Table for cuisine count'!$E$2:$F$139,2)</f>
        <v>1</v>
      </c>
      <c r="C920" s="10" t="str" cm="1">
        <f t="array" ref="C920:O920">_xlfn.XLOOKUP($A920,'Raw-consumers'!$A:$A,'Raw-consumers'!B:N)</f>
        <v>San Luis Potosi</v>
      </c>
      <c r="D920" s="10" t="str">
        <v>San Luis Potosi</v>
      </c>
      <c r="E920" s="10" t="str">
        <v>Mexico</v>
      </c>
      <c r="F920" s="10">
        <v>22.174624000000001</v>
      </c>
      <c r="G920" s="10">
        <v>-100.99387299999999</v>
      </c>
      <c r="H920" s="10" t="str">
        <v>No</v>
      </c>
      <c r="I920" s="10" t="str">
        <v>Abstemious</v>
      </c>
      <c r="J920" s="10" t="str">
        <v>Public</v>
      </c>
      <c r="K920" s="10" t="str">
        <v>Single</v>
      </c>
      <c r="L920" s="10" t="str">
        <v>Independent</v>
      </c>
      <c r="M920" s="10">
        <v>30</v>
      </c>
      <c r="N920" s="10" t="str">
        <v>Employed</v>
      </c>
      <c r="O920" s="10" t="str">
        <v>Medium</v>
      </c>
      <c r="P920" s="10">
        <v>135075</v>
      </c>
      <c r="Q920" s="10" t="str">
        <f>IFERROR(_xlfn.XLOOKUP('Final Table'!$P920,'Raw-restaurant_cuisines'!A:A,'Raw-restaurant_cuisines'!B:B),"not specified")</f>
        <v>Seafood</v>
      </c>
      <c r="R920" s="10" t="str">
        <f>_xlfn.XLOOKUP($P920,'Raw-Restauarants'!$A:$A,'Raw-Restauarants'!B:B)</f>
        <v>Mariscos El Pescador</v>
      </c>
      <c r="S920" s="10" t="str">
        <f>_xlfn.XLOOKUP($P920,'Raw-Restauarants'!$A:$A,'Raw-Restauarants'!$C:$C)</f>
        <v>San Luis Potosi</v>
      </c>
      <c r="T920" s="10">
        <f>IFERROR(_xlfn.XLOOKUP(P920,'Table for cuisine count'!K:K,'Table for cuisine count'!L:L),"not specified")</f>
        <v>1</v>
      </c>
      <c r="U920" s="10" t="str" cm="1">
        <f t="array" ref="U920:Z920">_xlfn.XLOOKUP($P920,'Raw-Restauarants'!$A:$A,'Raw-Restauarants'!$I:$N)</f>
        <v>None</v>
      </c>
      <c r="V920" s="10" t="str">
        <v>No</v>
      </c>
      <c r="W920" s="10" t="str">
        <v>Medium</v>
      </c>
      <c r="X920" s="10" t="str">
        <v>No</v>
      </c>
      <c r="Y920" s="10" t="str">
        <v>Closed</v>
      </c>
      <c r="Z920" s="10" t="str">
        <v>Yes</v>
      </c>
      <c r="AA920" s="10">
        <v>2</v>
      </c>
      <c r="AB920" s="10">
        <v>2</v>
      </c>
      <c r="AC920" s="10">
        <v>1</v>
      </c>
      <c r="AD920" s="10" t="str" cm="1">
        <f t="array" ref="AD920">_xlfn.IFNA(_xlfn.IFS(AND(AA920=2,AB920=2,AC920=2),W920),"not_highest_rated")</f>
        <v>not_highest_rated</v>
      </c>
      <c r="AE920" s="64">
        <f t="shared" si="17"/>
        <v>8</v>
      </c>
    </row>
    <row r="921" spans="1:31" x14ac:dyDescent="0.25">
      <c r="A921" s="63" t="s">
        <v>100</v>
      </c>
      <c r="B921" s="10">
        <f>VLOOKUP(A921,'Table for cuisine count'!$E$2:$F$139,2)</f>
        <v>1</v>
      </c>
      <c r="C921" s="10" t="str" cm="1">
        <f t="array" ref="C921:O921">_xlfn.XLOOKUP($A921,'Raw-consumers'!$A:$A,'Raw-consumers'!B:N)</f>
        <v>San Luis Potosi</v>
      </c>
      <c r="D921" s="10" t="str">
        <v>San Luis Potosi</v>
      </c>
      <c r="E921" s="10" t="str">
        <v>Mexico</v>
      </c>
      <c r="F921" s="10">
        <v>22.140388000000002</v>
      </c>
      <c r="G921" s="10">
        <v>-100.937321</v>
      </c>
      <c r="H921" s="10" t="str">
        <v>No</v>
      </c>
      <c r="I921" s="10" t="str">
        <v>Social Drinker</v>
      </c>
      <c r="J921" s="10" t="str">
        <v>Car</v>
      </c>
      <c r="K921" s="10" t="str">
        <v>Single</v>
      </c>
      <c r="L921" s="10" t="str">
        <v>Independent</v>
      </c>
      <c r="M921" s="10">
        <v>22</v>
      </c>
      <c r="N921" s="10" t="str">
        <v>Employed</v>
      </c>
      <c r="O921" s="10" t="str">
        <v>Medium</v>
      </c>
      <c r="P921" s="10">
        <v>135046</v>
      </c>
      <c r="Q921" s="10" t="str">
        <f>IFERROR(_xlfn.XLOOKUP('Final Table'!$P921,'Raw-restaurant_cuisines'!A:A,'Raw-restaurant_cuisines'!B:B),"not specified")</f>
        <v>Fast Food</v>
      </c>
      <c r="R921" s="10" t="str">
        <f>_xlfn.XLOOKUP($P921,'Raw-Restauarants'!$A:$A,'Raw-Restauarants'!B:B)</f>
        <v>Restaurante El Reyecito</v>
      </c>
      <c r="S921" s="10" t="str">
        <f>_xlfn.XLOOKUP($P921,'Raw-Restauarants'!$A:$A,'Raw-Restauarants'!$C:$C)</f>
        <v>San Luis Potosi</v>
      </c>
      <c r="T921" s="10">
        <f>IFERROR(_xlfn.XLOOKUP(P921,'Table for cuisine count'!K:K,'Table for cuisine count'!L:L),"not specified")</f>
        <v>1</v>
      </c>
      <c r="U921" s="10" t="str" cm="1">
        <f t="array" ref="U921:Z921">_xlfn.XLOOKUP($P921,'Raw-Restauarants'!$A:$A,'Raw-Restauarants'!$I:$N)</f>
        <v>None</v>
      </c>
      <c r="V921" s="10" t="str">
        <v>No</v>
      </c>
      <c r="W921" s="10" t="str">
        <v>Medium</v>
      </c>
      <c r="X921" s="10" t="str">
        <v>No</v>
      </c>
      <c r="Y921" s="10" t="str">
        <v>Closed</v>
      </c>
      <c r="Z921" s="10" t="str">
        <v>Yes</v>
      </c>
      <c r="AA921" s="10">
        <v>1</v>
      </c>
      <c r="AB921" s="10">
        <v>2</v>
      </c>
      <c r="AC921" s="10">
        <v>1</v>
      </c>
      <c r="AD921" s="10" t="str" cm="1">
        <f t="array" ref="AD921">_xlfn.IFNA(_xlfn.IFS(AND(AA921=2,AB921=2,AC921=2),W921),"not_highest_rated")</f>
        <v>not_highest_rated</v>
      </c>
      <c r="AE921" s="64">
        <f t="shared" si="17"/>
        <v>8</v>
      </c>
    </row>
    <row r="922" spans="1:31" x14ac:dyDescent="0.25">
      <c r="A922" s="63" t="s">
        <v>100</v>
      </c>
      <c r="B922" s="10">
        <f>VLOOKUP(A922,'Table for cuisine count'!$E$2:$F$139,2)</f>
        <v>1</v>
      </c>
      <c r="C922" s="10" t="str" cm="1">
        <f t="array" ref="C922:O922">_xlfn.XLOOKUP($A922,'Raw-consumers'!$A:$A,'Raw-consumers'!B:N)</f>
        <v>San Luis Potosi</v>
      </c>
      <c r="D922" s="10" t="str">
        <v>San Luis Potosi</v>
      </c>
      <c r="E922" s="10" t="str">
        <v>Mexico</v>
      </c>
      <c r="F922" s="10">
        <v>22.140388000000002</v>
      </c>
      <c r="G922" s="10">
        <v>-100.937321</v>
      </c>
      <c r="H922" s="10" t="str">
        <v>No</v>
      </c>
      <c r="I922" s="10" t="str">
        <v>Social Drinker</v>
      </c>
      <c r="J922" s="10" t="str">
        <v>Car</v>
      </c>
      <c r="K922" s="10" t="str">
        <v>Single</v>
      </c>
      <c r="L922" s="10" t="str">
        <v>Independent</v>
      </c>
      <c r="M922" s="10">
        <v>22</v>
      </c>
      <c r="N922" s="10" t="str">
        <v>Employed</v>
      </c>
      <c r="O922" s="10" t="str">
        <v>Medium</v>
      </c>
      <c r="P922" s="10">
        <v>132572</v>
      </c>
      <c r="Q922" s="10" t="str">
        <f>IFERROR(_xlfn.XLOOKUP('Final Table'!$P922,'Raw-restaurant_cuisines'!A:A,'Raw-restaurant_cuisines'!B:B),"not specified")</f>
        <v>Cafeteria</v>
      </c>
      <c r="R922" s="10" t="str">
        <f>_xlfn.XLOOKUP($P922,'Raw-Restauarants'!$A:$A,'Raw-Restauarants'!B:B)</f>
        <v>Cafe Chaires</v>
      </c>
      <c r="S922" s="10" t="str">
        <f>_xlfn.XLOOKUP($P922,'Raw-Restauarants'!$A:$A,'Raw-Restauarants'!$C:$C)</f>
        <v>San Luis Potosi</v>
      </c>
      <c r="T922" s="10">
        <f>IFERROR(_xlfn.XLOOKUP(P922,'Table for cuisine count'!K:K,'Table for cuisine count'!L:L),"not specified")</f>
        <v>1</v>
      </c>
      <c r="U922" s="10" t="str" cm="1">
        <f t="array" ref="U922:Z922">_xlfn.XLOOKUP($P922,'Raw-Restauarants'!$A:$A,'Raw-Restauarants'!$I:$N)</f>
        <v>None</v>
      </c>
      <c r="V922" s="10" t="str">
        <v>No</v>
      </c>
      <c r="W922" s="10" t="str">
        <v>Low</v>
      </c>
      <c r="X922" s="10" t="str">
        <v>No</v>
      </c>
      <c r="Y922" s="10" t="str">
        <v>Closed</v>
      </c>
      <c r="Z922" s="10" t="str">
        <v>Yes</v>
      </c>
      <c r="AA922" s="10">
        <v>1</v>
      </c>
      <c r="AB922" s="10">
        <v>2</v>
      </c>
      <c r="AC922" s="10">
        <v>2</v>
      </c>
      <c r="AD922" s="10" t="str" cm="1">
        <f t="array" ref="AD922">_xlfn.IFNA(_xlfn.IFS(AND(AA922=2,AB922=2,AC922=2),W922),"not_highest_rated")</f>
        <v>not_highest_rated</v>
      </c>
      <c r="AE922" s="64">
        <f t="shared" si="17"/>
        <v>8</v>
      </c>
    </row>
    <row r="923" spans="1:31" x14ac:dyDescent="0.25">
      <c r="A923" s="63" t="s">
        <v>100</v>
      </c>
      <c r="B923" s="10">
        <f>VLOOKUP(A923,'Table for cuisine count'!$E$2:$F$139,2)</f>
        <v>1</v>
      </c>
      <c r="C923" s="10" t="str" cm="1">
        <f t="array" ref="C923:O923">_xlfn.XLOOKUP($A923,'Raw-consumers'!$A:$A,'Raw-consumers'!B:N)</f>
        <v>San Luis Potosi</v>
      </c>
      <c r="D923" s="10" t="str">
        <v>San Luis Potosi</v>
      </c>
      <c r="E923" s="10" t="str">
        <v>Mexico</v>
      </c>
      <c r="F923" s="10">
        <v>22.140388000000002</v>
      </c>
      <c r="G923" s="10">
        <v>-100.937321</v>
      </c>
      <c r="H923" s="10" t="str">
        <v>No</v>
      </c>
      <c r="I923" s="10" t="str">
        <v>Social Drinker</v>
      </c>
      <c r="J923" s="10" t="str">
        <v>Car</v>
      </c>
      <c r="K923" s="10" t="str">
        <v>Single</v>
      </c>
      <c r="L923" s="10" t="str">
        <v>Independent</v>
      </c>
      <c r="M923" s="10">
        <v>22</v>
      </c>
      <c r="N923" s="10" t="str">
        <v>Employed</v>
      </c>
      <c r="O923" s="10" t="str">
        <v>Medium</v>
      </c>
      <c r="P923" s="10">
        <v>135058</v>
      </c>
      <c r="Q923" s="10" t="str">
        <f>IFERROR(_xlfn.XLOOKUP('Final Table'!$P923,'Raw-restaurant_cuisines'!A:A,'Raw-restaurant_cuisines'!B:B),"not specified")</f>
        <v>Pizzeria</v>
      </c>
      <c r="R923" s="10" t="str">
        <f>_xlfn.XLOOKUP($P923,'Raw-Restauarants'!$A:$A,'Raw-Restauarants'!B:B)</f>
        <v>Restaurante Tiberius</v>
      </c>
      <c r="S923" s="10" t="str">
        <f>_xlfn.XLOOKUP($P923,'Raw-Restauarants'!$A:$A,'Raw-Restauarants'!$C:$C)</f>
        <v>San Luis Potosi</v>
      </c>
      <c r="T923" s="10">
        <f>IFERROR(_xlfn.XLOOKUP(P923,'Table for cuisine count'!K:K,'Table for cuisine count'!L:L),"not specified")</f>
        <v>1</v>
      </c>
      <c r="U923" s="10" t="str" cm="1">
        <f t="array" ref="U923:Z923">_xlfn.XLOOKUP($P923,'Raw-Restauarants'!$A:$A,'Raw-Restauarants'!$I:$N)</f>
        <v>None</v>
      </c>
      <c r="V923" s="10" t="str">
        <v>No</v>
      </c>
      <c r="W923" s="10" t="str">
        <v>Medium</v>
      </c>
      <c r="X923" s="10" t="str">
        <v>Yes</v>
      </c>
      <c r="Y923" s="10" t="str">
        <v>Closed</v>
      </c>
      <c r="Z923" s="10" t="str">
        <v>Public</v>
      </c>
      <c r="AA923" s="10">
        <v>1</v>
      </c>
      <c r="AB923" s="10">
        <v>1</v>
      </c>
      <c r="AC923" s="10">
        <v>1</v>
      </c>
      <c r="AD923" s="10" t="str" cm="1">
        <f t="array" ref="AD923">_xlfn.IFNA(_xlfn.IFS(AND(AA923=2,AB923=2,AC923=2),W923),"not_highest_rated")</f>
        <v>not_highest_rated</v>
      </c>
      <c r="AE923" s="64">
        <f t="shared" si="17"/>
        <v>8</v>
      </c>
    </row>
    <row r="924" spans="1:31" x14ac:dyDescent="0.25">
      <c r="A924" s="63" t="s">
        <v>84</v>
      </c>
      <c r="B924" s="10">
        <f>VLOOKUP(A924,'Table for cuisine count'!$E$2:$F$139,2)</f>
        <v>1</v>
      </c>
      <c r="C924" s="10" t="str" cm="1">
        <f t="array" ref="C924:O924">_xlfn.XLOOKUP($A924,'Raw-consumers'!$A:$A,'Raw-consumers'!B:N)</f>
        <v>San Luis Potosi</v>
      </c>
      <c r="D924" s="10" t="str">
        <v>San Luis Potosi</v>
      </c>
      <c r="E924" s="10" t="str">
        <v>Mexico</v>
      </c>
      <c r="F924" s="10">
        <v>22.144414999999999</v>
      </c>
      <c r="G924" s="10">
        <v>-100.933097</v>
      </c>
      <c r="H924" s="10" t="str">
        <v>No</v>
      </c>
      <c r="I924" s="10" t="str">
        <v>Social Drinker</v>
      </c>
      <c r="J924" s="10" t="str">
        <v>Car</v>
      </c>
      <c r="K924" s="10" t="str">
        <v>Single</v>
      </c>
      <c r="L924" s="10" t="str">
        <v>Independent</v>
      </c>
      <c r="M924" s="10">
        <v>22</v>
      </c>
      <c r="N924" s="10" t="str">
        <v>Student</v>
      </c>
      <c r="O924" s="10" t="str">
        <v>Medium</v>
      </c>
      <c r="P924" s="10">
        <v>135044</v>
      </c>
      <c r="Q924" s="10" t="str">
        <f>IFERROR(_xlfn.XLOOKUP('Final Table'!$P924,'Raw-restaurant_cuisines'!A:A,'Raw-restaurant_cuisines'!B:B),"not specified")</f>
        <v>Chinese</v>
      </c>
      <c r="R924" s="10" t="str">
        <f>_xlfn.XLOOKUP($P924,'Raw-Restauarants'!$A:$A,'Raw-Restauarants'!B:B)</f>
        <v>Restaurant Wu Zhuo Yi</v>
      </c>
      <c r="S924" s="10" t="str">
        <f>_xlfn.XLOOKUP($P924,'Raw-Restauarants'!$A:$A,'Raw-Restauarants'!$C:$C)</f>
        <v>San Luis Potosi</v>
      </c>
      <c r="T924" s="10">
        <f>IFERROR(_xlfn.XLOOKUP(P924,'Table for cuisine count'!K:K,'Table for cuisine count'!L:L),"not specified")</f>
        <v>1</v>
      </c>
      <c r="U924" s="10" t="str" cm="1">
        <f t="array" ref="U924:Z924">_xlfn.XLOOKUP($P924,'Raw-Restauarants'!$A:$A,'Raw-Restauarants'!$I:$N)</f>
        <v>None</v>
      </c>
      <c r="V924" s="10" t="str">
        <v>No</v>
      </c>
      <c r="W924" s="10" t="str">
        <v>Medium</v>
      </c>
      <c r="X924" s="10" t="str">
        <v>No</v>
      </c>
      <c r="Y924" s="10" t="str">
        <v>Closed</v>
      </c>
      <c r="Z924" s="10" t="str">
        <v>None</v>
      </c>
      <c r="AA924" s="10">
        <v>1</v>
      </c>
      <c r="AB924" s="10">
        <v>1</v>
      </c>
      <c r="AC924" s="10">
        <v>0</v>
      </c>
      <c r="AD924" s="10" t="str" cm="1">
        <f t="array" ref="AD924">_xlfn.IFNA(_xlfn.IFS(AND(AA924=2,AB924=2,AC924=2),W924),"not_highest_rated")</f>
        <v>not_highest_rated</v>
      </c>
      <c r="AE924" s="64">
        <f t="shared" si="17"/>
        <v>2</v>
      </c>
    </row>
    <row r="925" spans="1:31" x14ac:dyDescent="0.25">
      <c r="A925" s="63" t="s">
        <v>84</v>
      </c>
      <c r="B925" s="10">
        <f>VLOOKUP(A925,'Table for cuisine count'!$E$2:$F$139,2)</f>
        <v>1</v>
      </c>
      <c r="C925" s="10" t="str" cm="1">
        <f t="array" ref="C925:O925">_xlfn.XLOOKUP($A925,'Raw-consumers'!$A:$A,'Raw-consumers'!B:N)</f>
        <v>San Luis Potosi</v>
      </c>
      <c r="D925" s="10" t="str">
        <v>San Luis Potosi</v>
      </c>
      <c r="E925" s="10" t="str">
        <v>Mexico</v>
      </c>
      <c r="F925" s="10">
        <v>22.144414999999999</v>
      </c>
      <c r="G925" s="10">
        <v>-100.933097</v>
      </c>
      <c r="H925" s="10" t="str">
        <v>No</v>
      </c>
      <c r="I925" s="10" t="str">
        <v>Social Drinker</v>
      </c>
      <c r="J925" s="10" t="str">
        <v>Car</v>
      </c>
      <c r="K925" s="10" t="str">
        <v>Single</v>
      </c>
      <c r="L925" s="10" t="str">
        <v>Independent</v>
      </c>
      <c r="M925" s="10">
        <v>22</v>
      </c>
      <c r="N925" s="10" t="str">
        <v>Student</v>
      </c>
      <c r="O925" s="10" t="str">
        <v>Medium</v>
      </c>
      <c r="P925" s="10">
        <v>135065</v>
      </c>
      <c r="Q925" s="10" t="str">
        <f>IFERROR(_xlfn.XLOOKUP('Final Table'!$P925,'Raw-restaurant_cuisines'!A:A,'Raw-restaurant_cuisines'!B:B),"not specified")</f>
        <v>not specified</v>
      </c>
      <c r="R925" s="10" t="str">
        <f>_xlfn.XLOOKUP($P925,'Raw-Restauarants'!$A:$A,'Raw-Restauarants'!B:B)</f>
        <v>El Angel Restaurante</v>
      </c>
      <c r="S925" s="10" t="str">
        <f>_xlfn.XLOOKUP($P925,'Raw-Restauarants'!$A:$A,'Raw-Restauarants'!$C:$C)</f>
        <v>San Luis Potosi</v>
      </c>
      <c r="T925" s="10" t="str">
        <f>IFERROR(_xlfn.XLOOKUP(P925,'Table for cuisine count'!K:K,'Table for cuisine count'!L:L),"not specified")</f>
        <v>not specified</v>
      </c>
      <c r="U925" s="10" t="str" cm="1">
        <f t="array" ref="U925:Z925">_xlfn.XLOOKUP($P925,'Raw-Restauarants'!$A:$A,'Raw-Restauarants'!$I:$N)</f>
        <v>Wine &amp; Beer</v>
      </c>
      <c r="V925" s="10" t="str">
        <v>Smoking Section</v>
      </c>
      <c r="W925" s="10" t="str">
        <v>High</v>
      </c>
      <c r="X925" s="10" t="str">
        <v>No</v>
      </c>
      <c r="Y925" s="10" t="str">
        <v>Closed</v>
      </c>
      <c r="Z925" s="10" t="str">
        <v>None</v>
      </c>
      <c r="AA925" s="10">
        <v>2</v>
      </c>
      <c r="AB925" s="10">
        <v>2</v>
      </c>
      <c r="AC925" s="10">
        <v>2</v>
      </c>
      <c r="AD925" s="10" t="str" cm="1">
        <f t="array" ref="AD925">_xlfn.IFNA(_xlfn.IFS(AND(AA925=2,AB925=2,AC925=2),W925),"not_highest_rated")</f>
        <v>High</v>
      </c>
      <c r="AE925" s="64">
        <f t="shared" si="17"/>
        <v>2</v>
      </c>
    </row>
    <row r="926" spans="1:31" x14ac:dyDescent="0.25">
      <c r="A926" s="63" t="s">
        <v>84</v>
      </c>
      <c r="B926" s="10">
        <f>VLOOKUP(A926,'Table for cuisine count'!$E$2:$F$139,2)</f>
        <v>1</v>
      </c>
      <c r="C926" s="10" t="str" cm="1">
        <f t="array" ref="C926:O926">_xlfn.XLOOKUP($A926,'Raw-consumers'!$A:$A,'Raw-consumers'!B:N)</f>
        <v>San Luis Potosi</v>
      </c>
      <c r="D926" s="10" t="str">
        <v>San Luis Potosi</v>
      </c>
      <c r="E926" s="10" t="str">
        <v>Mexico</v>
      </c>
      <c r="F926" s="10">
        <v>22.144414999999999</v>
      </c>
      <c r="G926" s="10">
        <v>-100.933097</v>
      </c>
      <c r="H926" s="10" t="str">
        <v>No</v>
      </c>
      <c r="I926" s="10" t="str">
        <v>Social Drinker</v>
      </c>
      <c r="J926" s="10" t="str">
        <v>Car</v>
      </c>
      <c r="K926" s="10" t="str">
        <v>Single</v>
      </c>
      <c r="L926" s="10" t="str">
        <v>Independent</v>
      </c>
      <c r="M926" s="10">
        <v>22</v>
      </c>
      <c r="N926" s="10" t="str">
        <v>Student</v>
      </c>
      <c r="O926" s="10" t="str">
        <v>Medium</v>
      </c>
      <c r="P926" s="10">
        <v>132921</v>
      </c>
      <c r="Q926" s="10" t="str">
        <f>IFERROR(_xlfn.XLOOKUP('Final Table'!$P926,'Raw-restaurant_cuisines'!A:A,'Raw-restaurant_cuisines'!B:B),"not specified")</f>
        <v>Bar</v>
      </c>
      <c r="R926" s="10" t="str">
        <f>_xlfn.XLOOKUP($P926,'Raw-Restauarants'!$A:$A,'Raw-Restauarants'!B:B)</f>
        <v>Crudalia</v>
      </c>
      <c r="S926" s="10" t="str">
        <f>_xlfn.XLOOKUP($P926,'Raw-Restauarants'!$A:$A,'Raw-Restauarants'!$C:$C)</f>
        <v>San Luis Potosi</v>
      </c>
      <c r="T926" s="10">
        <f>IFERROR(_xlfn.XLOOKUP(P926,'Table for cuisine count'!K:K,'Table for cuisine count'!L:L),"not specified")</f>
        <v>1</v>
      </c>
      <c r="U926" s="10" t="str" cm="1">
        <f t="array" ref="U926:Z926">_xlfn.XLOOKUP($P926,'Raw-Restauarants'!$A:$A,'Raw-Restauarants'!$I:$N)</f>
        <v>Wine &amp; Beer</v>
      </c>
      <c r="V926" s="10" t="str">
        <v>Smoking Section</v>
      </c>
      <c r="W926" s="10" t="str">
        <v>Low</v>
      </c>
      <c r="X926" s="10" t="str">
        <v>No</v>
      </c>
      <c r="Y926" s="10" t="str">
        <v>Open</v>
      </c>
      <c r="Z926" s="10" t="str">
        <v>None</v>
      </c>
      <c r="AA926" s="10">
        <v>2</v>
      </c>
      <c r="AB926" s="10">
        <v>1</v>
      </c>
      <c r="AC926" s="10">
        <v>2</v>
      </c>
      <c r="AD926" s="10" t="str" cm="1">
        <f t="array" ref="AD926">_xlfn.IFNA(_xlfn.IFS(AND(AA926=2,AB926=2,AC926=2),W926),"not_highest_rated")</f>
        <v>not_highest_rated</v>
      </c>
      <c r="AE926" s="64">
        <f t="shared" si="17"/>
        <v>2</v>
      </c>
    </row>
    <row r="927" spans="1:31" x14ac:dyDescent="0.25">
      <c r="A927" s="63" t="s">
        <v>84</v>
      </c>
      <c r="B927" s="10">
        <f>VLOOKUP(A927,'Table for cuisine count'!$E$2:$F$139,2)</f>
        <v>1</v>
      </c>
      <c r="C927" s="10" t="str" cm="1">
        <f t="array" ref="C927:O927">_xlfn.XLOOKUP($A927,'Raw-consumers'!$A:$A,'Raw-consumers'!B:N)</f>
        <v>San Luis Potosi</v>
      </c>
      <c r="D927" s="10" t="str">
        <v>San Luis Potosi</v>
      </c>
      <c r="E927" s="10" t="str">
        <v>Mexico</v>
      </c>
      <c r="F927" s="10">
        <v>22.144414999999999</v>
      </c>
      <c r="G927" s="10">
        <v>-100.933097</v>
      </c>
      <c r="H927" s="10" t="str">
        <v>No</v>
      </c>
      <c r="I927" s="10" t="str">
        <v>Social Drinker</v>
      </c>
      <c r="J927" s="10" t="str">
        <v>Car</v>
      </c>
      <c r="K927" s="10" t="str">
        <v>Single</v>
      </c>
      <c r="L927" s="10" t="str">
        <v>Independent</v>
      </c>
      <c r="M927" s="10">
        <v>22</v>
      </c>
      <c r="N927" s="10" t="str">
        <v>Student</v>
      </c>
      <c r="O927" s="10" t="str">
        <v>Medium</v>
      </c>
      <c r="P927" s="10">
        <v>135085</v>
      </c>
      <c r="Q927" s="10" t="str">
        <f>IFERROR(_xlfn.XLOOKUP('Final Table'!$P927,'Raw-restaurant_cuisines'!A:A,'Raw-restaurant_cuisines'!B:B),"not specified")</f>
        <v>Fast Food</v>
      </c>
      <c r="R927" s="10" t="str">
        <f>_xlfn.XLOOKUP($P927,'Raw-Restauarants'!$A:$A,'Raw-Restauarants'!B:B)</f>
        <v>Tortas Locas Hipocampo</v>
      </c>
      <c r="S927" s="10" t="str">
        <f>_xlfn.XLOOKUP($P927,'Raw-Restauarants'!$A:$A,'Raw-Restauarants'!$C:$C)</f>
        <v>San Luis Potosi</v>
      </c>
      <c r="T927" s="10">
        <f>IFERROR(_xlfn.XLOOKUP(P927,'Table for cuisine count'!K:K,'Table for cuisine count'!L:L),"not specified")</f>
        <v>1</v>
      </c>
      <c r="U927" s="10" t="str" cm="1">
        <f t="array" ref="U927:Z927">_xlfn.XLOOKUP($P927,'Raw-Restauarants'!$A:$A,'Raw-Restauarants'!$I:$N)</f>
        <v>None</v>
      </c>
      <c r="V927" s="10" t="str">
        <v>No</v>
      </c>
      <c r="W927" s="10" t="str">
        <v>Medium</v>
      </c>
      <c r="X927" s="10" t="str">
        <v>No</v>
      </c>
      <c r="Y927" s="10" t="str">
        <v>Closed</v>
      </c>
      <c r="Z927" s="10" t="str">
        <v>Public</v>
      </c>
      <c r="AA927" s="10">
        <v>1</v>
      </c>
      <c r="AB927" s="10">
        <v>2</v>
      </c>
      <c r="AC927" s="10">
        <v>1</v>
      </c>
      <c r="AD927" s="10" t="str" cm="1">
        <f t="array" ref="AD927">_xlfn.IFNA(_xlfn.IFS(AND(AA927=2,AB927=2,AC927=2),W927),"not_highest_rated")</f>
        <v>not_highest_rated</v>
      </c>
      <c r="AE927" s="64">
        <f t="shared" si="17"/>
        <v>2</v>
      </c>
    </row>
    <row r="928" spans="1:31" x14ac:dyDescent="0.25">
      <c r="A928" s="63" t="s">
        <v>84</v>
      </c>
      <c r="B928" s="10">
        <f>VLOOKUP(A928,'Table for cuisine count'!$E$2:$F$139,2)</f>
        <v>1</v>
      </c>
      <c r="C928" s="10" t="str" cm="1">
        <f t="array" ref="C928:O928">_xlfn.XLOOKUP($A928,'Raw-consumers'!$A:$A,'Raw-consumers'!B:N)</f>
        <v>San Luis Potosi</v>
      </c>
      <c r="D928" s="10" t="str">
        <v>San Luis Potosi</v>
      </c>
      <c r="E928" s="10" t="str">
        <v>Mexico</v>
      </c>
      <c r="F928" s="10">
        <v>22.144414999999999</v>
      </c>
      <c r="G928" s="10">
        <v>-100.933097</v>
      </c>
      <c r="H928" s="10" t="str">
        <v>No</v>
      </c>
      <c r="I928" s="10" t="str">
        <v>Social Drinker</v>
      </c>
      <c r="J928" s="10" t="str">
        <v>Car</v>
      </c>
      <c r="K928" s="10" t="str">
        <v>Single</v>
      </c>
      <c r="L928" s="10" t="str">
        <v>Independent</v>
      </c>
      <c r="M928" s="10">
        <v>22</v>
      </c>
      <c r="N928" s="10" t="str">
        <v>Student</v>
      </c>
      <c r="O928" s="10" t="str">
        <v>Medium</v>
      </c>
      <c r="P928" s="10">
        <v>132572</v>
      </c>
      <c r="Q928" s="10" t="str">
        <f>IFERROR(_xlfn.XLOOKUP('Final Table'!$P928,'Raw-restaurant_cuisines'!A:A,'Raw-restaurant_cuisines'!B:B),"not specified")</f>
        <v>Cafeteria</v>
      </c>
      <c r="R928" s="10" t="str">
        <f>_xlfn.XLOOKUP($P928,'Raw-Restauarants'!$A:$A,'Raw-Restauarants'!B:B)</f>
        <v>Cafe Chaires</v>
      </c>
      <c r="S928" s="10" t="str">
        <f>_xlfn.XLOOKUP($P928,'Raw-Restauarants'!$A:$A,'Raw-Restauarants'!$C:$C)</f>
        <v>San Luis Potosi</v>
      </c>
      <c r="T928" s="10">
        <f>IFERROR(_xlfn.XLOOKUP(P928,'Table for cuisine count'!K:K,'Table for cuisine count'!L:L),"not specified")</f>
        <v>1</v>
      </c>
      <c r="U928" s="10" t="str" cm="1">
        <f t="array" ref="U928:Z928">_xlfn.XLOOKUP($P928,'Raw-Restauarants'!$A:$A,'Raw-Restauarants'!$I:$N)</f>
        <v>None</v>
      </c>
      <c r="V928" s="10" t="str">
        <v>No</v>
      </c>
      <c r="W928" s="10" t="str">
        <v>Low</v>
      </c>
      <c r="X928" s="10" t="str">
        <v>No</v>
      </c>
      <c r="Y928" s="10" t="str">
        <v>Closed</v>
      </c>
      <c r="Z928" s="10" t="str">
        <v>Yes</v>
      </c>
      <c r="AA928" s="10">
        <v>1</v>
      </c>
      <c r="AB928" s="10">
        <v>2</v>
      </c>
      <c r="AC928" s="10">
        <v>0</v>
      </c>
      <c r="AD928" s="10" t="str" cm="1">
        <f t="array" ref="AD928">_xlfn.IFNA(_xlfn.IFS(AND(AA928=2,AB928=2,AC928=2),W928),"not_highest_rated")</f>
        <v>not_highest_rated</v>
      </c>
      <c r="AE928" s="64">
        <f t="shared" si="17"/>
        <v>2</v>
      </c>
    </row>
    <row r="929" spans="1:31" x14ac:dyDescent="0.25">
      <c r="A929" s="63" t="s">
        <v>84</v>
      </c>
      <c r="B929" s="10">
        <f>VLOOKUP(A929,'Table for cuisine count'!$E$2:$F$139,2)</f>
        <v>1</v>
      </c>
      <c r="C929" s="10" t="str" cm="1">
        <f t="array" ref="C929:O929">_xlfn.XLOOKUP($A929,'Raw-consumers'!$A:$A,'Raw-consumers'!B:N)</f>
        <v>San Luis Potosi</v>
      </c>
      <c r="D929" s="10" t="str">
        <v>San Luis Potosi</v>
      </c>
      <c r="E929" s="10" t="str">
        <v>Mexico</v>
      </c>
      <c r="F929" s="10">
        <v>22.144414999999999</v>
      </c>
      <c r="G929" s="10">
        <v>-100.933097</v>
      </c>
      <c r="H929" s="10" t="str">
        <v>No</v>
      </c>
      <c r="I929" s="10" t="str">
        <v>Social Drinker</v>
      </c>
      <c r="J929" s="10" t="str">
        <v>Car</v>
      </c>
      <c r="K929" s="10" t="str">
        <v>Single</v>
      </c>
      <c r="L929" s="10" t="str">
        <v>Independent</v>
      </c>
      <c r="M929" s="10">
        <v>22</v>
      </c>
      <c r="N929" s="10" t="str">
        <v>Student</v>
      </c>
      <c r="O929" s="10" t="str">
        <v>Medium</v>
      </c>
      <c r="P929" s="10">
        <v>135058</v>
      </c>
      <c r="Q929" s="10" t="str">
        <f>IFERROR(_xlfn.XLOOKUP('Final Table'!$P929,'Raw-restaurant_cuisines'!A:A,'Raw-restaurant_cuisines'!B:B),"not specified")</f>
        <v>Pizzeria</v>
      </c>
      <c r="R929" s="10" t="str">
        <f>_xlfn.XLOOKUP($P929,'Raw-Restauarants'!$A:$A,'Raw-Restauarants'!B:B)</f>
        <v>Restaurante Tiberius</v>
      </c>
      <c r="S929" s="10" t="str">
        <f>_xlfn.XLOOKUP($P929,'Raw-Restauarants'!$A:$A,'Raw-Restauarants'!$C:$C)</f>
        <v>San Luis Potosi</v>
      </c>
      <c r="T929" s="10">
        <f>IFERROR(_xlfn.XLOOKUP(P929,'Table for cuisine count'!K:K,'Table for cuisine count'!L:L),"not specified")</f>
        <v>1</v>
      </c>
      <c r="U929" s="10" t="str" cm="1">
        <f t="array" ref="U929:Z929">_xlfn.XLOOKUP($P929,'Raw-Restauarants'!$A:$A,'Raw-Restauarants'!$I:$N)</f>
        <v>None</v>
      </c>
      <c r="V929" s="10" t="str">
        <v>No</v>
      </c>
      <c r="W929" s="10" t="str">
        <v>Medium</v>
      </c>
      <c r="X929" s="10" t="str">
        <v>Yes</v>
      </c>
      <c r="Y929" s="10" t="str">
        <v>Closed</v>
      </c>
      <c r="Z929" s="10" t="str">
        <v>Public</v>
      </c>
      <c r="AA929" s="10">
        <v>2</v>
      </c>
      <c r="AB929" s="10">
        <v>2</v>
      </c>
      <c r="AC929" s="10">
        <v>1</v>
      </c>
      <c r="AD929" s="10" t="str" cm="1">
        <f t="array" ref="AD929">_xlfn.IFNA(_xlfn.IFS(AND(AA929=2,AB929=2,AC929=2),W929),"not_highest_rated")</f>
        <v>not_highest_rated</v>
      </c>
      <c r="AE929" s="64">
        <f t="shared" si="17"/>
        <v>2</v>
      </c>
    </row>
    <row r="930" spans="1:31" x14ac:dyDescent="0.25">
      <c r="A930" s="63" t="s">
        <v>84</v>
      </c>
      <c r="B930" s="10">
        <f>VLOOKUP(A930,'Table for cuisine count'!$E$2:$F$139,2)</f>
        <v>1</v>
      </c>
      <c r="C930" s="10" t="str" cm="1">
        <f t="array" ref="C930:O930">_xlfn.XLOOKUP($A930,'Raw-consumers'!$A:$A,'Raw-consumers'!B:N)</f>
        <v>San Luis Potosi</v>
      </c>
      <c r="D930" s="10" t="str">
        <v>San Luis Potosi</v>
      </c>
      <c r="E930" s="10" t="str">
        <v>Mexico</v>
      </c>
      <c r="F930" s="10">
        <v>22.144414999999999</v>
      </c>
      <c r="G930" s="10">
        <v>-100.933097</v>
      </c>
      <c r="H930" s="10" t="str">
        <v>No</v>
      </c>
      <c r="I930" s="10" t="str">
        <v>Social Drinker</v>
      </c>
      <c r="J930" s="10" t="str">
        <v>Car</v>
      </c>
      <c r="K930" s="10" t="str">
        <v>Single</v>
      </c>
      <c r="L930" s="10" t="str">
        <v>Independent</v>
      </c>
      <c r="M930" s="10">
        <v>22</v>
      </c>
      <c r="N930" s="10" t="str">
        <v>Student</v>
      </c>
      <c r="O930" s="10" t="str">
        <v>Medium</v>
      </c>
      <c r="P930" s="10">
        <v>132951</v>
      </c>
      <c r="Q930" s="10" t="str">
        <f>IFERROR(_xlfn.XLOOKUP('Final Table'!$P930,'Raw-restaurant_cuisines'!A:A,'Raw-restaurant_cuisines'!B:B),"not specified")</f>
        <v>American</v>
      </c>
      <c r="R930" s="10" t="str">
        <f>_xlfn.XLOOKUP($P930,'Raw-Restauarants'!$A:$A,'Raw-Restauarants'!B:B)</f>
        <v>Vips</v>
      </c>
      <c r="S930" s="10" t="str">
        <f>_xlfn.XLOOKUP($P930,'Raw-Restauarants'!$A:$A,'Raw-Restauarants'!$C:$C)</f>
        <v>San Luis Potosi</v>
      </c>
      <c r="T930" s="10">
        <f>IFERROR(_xlfn.XLOOKUP(P930,'Table for cuisine count'!K:K,'Table for cuisine count'!L:L),"not specified")</f>
        <v>1</v>
      </c>
      <c r="U930" s="10" t="str" cm="1">
        <f t="array" ref="U930:Z930">_xlfn.XLOOKUP($P930,'Raw-Restauarants'!$A:$A,'Raw-Restauarants'!$I:$N)</f>
        <v>None</v>
      </c>
      <c r="V930" s="10" t="str">
        <v>No</v>
      </c>
      <c r="W930" s="10" t="str">
        <v>Low</v>
      </c>
      <c r="X930" s="10" t="str">
        <v>No</v>
      </c>
      <c r="Y930" s="10" t="str">
        <v>Closed</v>
      </c>
      <c r="Z930" s="10" t="str">
        <v>Yes</v>
      </c>
      <c r="AA930" s="10">
        <v>1</v>
      </c>
      <c r="AB930" s="10">
        <v>1</v>
      </c>
      <c r="AC930" s="10">
        <v>2</v>
      </c>
      <c r="AD930" s="10" t="str" cm="1">
        <f t="array" ref="AD930">_xlfn.IFNA(_xlfn.IFS(AND(AA930=2,AB930=2,AC930=2),W930),"not_highest_rated")</f>
        <v>not_highest_rated</v>
      </c>
      <c r="AE930" s="64">
        <f t="shared" si="17"/>
        <v>2</v>
      </c>
    </row>
    <row r="931" spans="1:31" x14ac:dyDescent="0.25">
      <c r="A931" s="63" t="s">
        <v>84</v>
      </c>
      <c r="B931" s="10">
        <f>VLOOKUP(A931,'Table for cuisine count'!$E$2:$F$139,2)</f>
        <v>1</v>
      </c>
      <c r="C931" s="10" t="str" cm="1">
        <f t="array" ref="C931:O931">_xlfn.XLOOKUP($A931,'Raw-consumers'!$A:$A,'Raw-consumers'!B:N)</f>
        <v>San Luis Potosi</v>
      </c>
      <c r="D931" s="10" t="str">
        <v>San Luis Potosi</v>
      </c>
      <c r="E931" s="10" t="str">
        <v>Mexico</v>
      </c>
      <c r="F931" s="10">
        <v>22.144414999999999</v>
      </c>
      <c r="G931" s="10">
        <v>-100.933097</v>
      </c>
      <c r="H931" s="10" t="str">
        <v>No</v>
      </c>
      <c r="I931" s="10" t="str">
        <v>Social Drinker</v>
      </c>
      <c r="J931" s="10" t="str">
        <v>Car</v>
      </c>
      <c r="K931" s="10" t="str">
        <v>Single</v>
      </c>
      <c r="L931" s="10" t="str">
        <v>Independent</v>
      </c>
      <c r="M931" s="10">
        <v>22</v>
      </c>
      <c r="N931" s="10" t="str">
        <v>Student</v>
      </c>
      <c r="O931" s="10" t="str">
        <v>Medium</v>
      </c>
      <c r="P931" s="10">
        <v>132861</v>
      </c>
      <c r="Q931" s="10" t="str">
        <f>IFERROR(_xlfn.XLOOKUP('Final Table'!$P931,'Raw-restaurant_cuisines'!A:A,'Raw-restaurant_cuisines'!B:B),"not specified")</f>
        <v>Burgers</v>
      </c>
      <c r="R931" s="10" t="str">
        <f>_xlfn.XLOOKUP($P931,'Raw-Restauarants'!$A:$A,'Raw-Restauarants'!B:B)</f>
        <v>Carl's Jr</v>
      </c>
      <c r="S931" s="10" t="str">
        <f>_xlfn.XLOOKUP($P931,'Raw-Restauarants'!$A:$A,'Raw-Restauarants'!$C:$C)</f>
        <v>San Luis Potosi</v>
      </c>
      <c r="T931" s="10">
        <f>IFERROR(_xlfn.XLOOKUP(P931,'Table for cuisine count'!K:K,'Table for cuisine count'!L:L),"not specified")</f>
        <v>1</v>
      </c>
      <c r="U931" s="10" t="str" cm="1">
        <f t="array" ref="U931:Z931">_xlfn.XLOOKUP($P931,'Raw-Restauarants'!$A:$A,'Raw-Restauarants'!$I:$N)</f>
        <v>None</v>
      </c>
      <c r="V931" s="10" t="str">
        <v>No</v>
      </c>
      <c r="W931" s="10" t="str">
        <v>Medium</v>
      </c>
      <c r="X931" s="10" t="str">
        <v>Yes</v>
      </c>
      <c r="Y931" s="10" t="str">
        <v>Closed</v>
      </c>
      <c r="Z931" s="10" t="str">
        <v>Yes</v>
      </c>
      <c r="AA931" s="10">
        <v>1</v>
      </c>
      <c r="AB931" s="10">
        <v>2</v>
      </c>
      <c r="AC931" s="10">
        <v>2</v>
      </c>
      <c r="AD931" s="10" t="str" cm="1">
        <f t="array" ref="AD931">_xlfn.IFNA(_xlfn.IFS(AND(AA931=2,AB931=2,AC931=2),W931),"not_highest_rated")</f>
        <v>not_highest_rated</v>
      </c>
      <c r="AE931" s="64">
        <f t="shared" si="17"/>
        <v>2</v>
      </c>
    </row>
    <row r="932" spans="1:31" x14ac:dyDescent="0.25">
      <c r="A932" s="63" t="s">
        <v>78</v>
      </c>
      <c r="B932" s="10">
        <f>VLOOKUP(A932,'Table for cuisine count'!$E$2:$F$139,2)</f>
        <v>1</v>
      </c>
      <c r="C932" s="10" t="str" cm="1">
        <f t="array" ref="C932:O932">_xlfn.XLOOKUP($A932,'Raw-consumers'!$A:$A,'Raw-consumers'!B:N)</f>
        <v>Cuernavaca</v>
      </c>
      <c r="D932" s="10" t="str">
        <v>Morelos</v>
      </c>
      <c r="E932" s="10" t="str">
        <v>Mexico</v>
      </c>
      <c r="F932" s="10">
        <v>18.935191</v>
      </c>
      <c r="G932" s="10">
        <v>-99.236239999999995</v>
      </c>
      <c r="H932" s="10" t="str">
        <v>No</v>
      </c>
      <c r="I932" s="10" t="str">
        <v>Abstemious</v>
      </c>
      <c r="J932" s="10" t="str">
        <v>On Foot</v>
      </c>
      <c r="K932" s="10" t="str">
        <v>Single</v>
      </c>
      <c r="L932" s="10" t="str">
        <v>Independent</v>
      </c>
      <c r="M932" s="10">
        <v>27</v>
      </c>
      <c r="N932" s="10" t="str">
        <v>Employed</v>
      </c>
      <c r="O932" s="10" t="str">
        <v>Medium</v>
      </c>
      <c r="P932" s="10">
        <v>135001</v>
      </c>
      <c r="Q932" s="10" t="str">
        <f>IFERROR(_xlfn.XLOOKUP('Final Table'!$P932,'Raw-restaurant_cuisines'!A:A,'Raw-restaurant_cuisines'!B:B),"not specified")</f>
        <v>not specified</v>
      </c>
      <c r="R932" s="10" t="str">
        <f>_xlfn.XLOOKUP($P932,'Raw-Restauarants'!$A:$A,'Raw-Restauarants'!B:B)</f>
        <v>Vips</v>
      </c>
      <c r="S932" s="10" t="str">
        <f>_xlfn.XLOOKUP($P932,'Raw-Restauarants'!$A:$A,'Raw-Restauarants'!$C:$C)</f>
        <v>Cuernavaca</v>
      </c>
      <c r="T932" s="10" t="str">
        <f>IFERROR(_xlfn.XLOOKUP(P932,'Table for cuisine count'!K:K,'Table for cuisine count'!L:L),"not specified")</f>
        <v>not specified</v>
      </c>
      <c r="U932" s="10" t="str" cm="1">
        <f t="array" ref="U932:Z932">_xlfn.XLOOKUP($P932,'Raw-Restauarants'!$A:$A,'Raw-Restauarants'!$I:$N)</f>
        <v>Wine &amp; Beer</v>
      </c>
      <c r="V932" s="10" t="str">
        <v>No</v>
      </c>
      <c r="W932" s="10" t="str">
        <v>Medium</v>
      </c>
      <c r="X932" s="10" t="str">
        <v>Yes</v>
      </c>
      <c r="Y932" s="10" t="str">
        <v>Closed</v>
      </c>
      <c r="Z932" s="10" t="str">
        <v>Yes</v>
      </c>
      <c r="AA932" s="10">
        <v>1</v>
      </c>
      <c r="AB932" s="10">
        <v>1</v>
      </c>
      <c r="AC932" s="10">
        <v>1</v>
      </c>
      <c r="AD932" s="10" t="str" cm="1">
        <f t="array" ref="AD932">_xlfn.IFNA(_xlfn.IFS(AND(AA932=2,AB932=2,AC932=2),W932),"not_highest_rated")</f>
        <v>not_highest_rated</v>
      </c>
      <c r="AE932" s="64">
        <f t="shared" si="17"/>
        <v>8</v>
      </c>
    </row>
    <row r="933" spans="1:31" x14ac:dyDescent="0.25">
      <c r="A933" s="63" t="s">
        <v>78</v>
      </c>
      <c r="B933" s="10">
        <f>VLOOKUP(A933,'Table for cuisine count'!$E$2:$F$139,2)</f>
        <v>1</v>
      </c>
      <c r="C933" s="10" t="str" cm="1">
        <f t="array" ref="C933:O933">_xlfn.XLOOKUP($A933,'Raw-consumers'!$A:$A,'Raw-consumers'!B:N)</f>
        <v>Cuernavaca</v>
      </c>
      <c r="D933" s="10" t="str">
        <v>Morelos</v>
      </c>
      <c r="E933" s="10" t="str">
        <v>Mexico</v>
      </c>
      <c r="F933" s="10">
        <v>18.935191</v>
      </c>
      <c r="G933" s="10">
        <v>-99.236239999999995</v>
      </c>
      <c r="H933" s="10" t="str">
        <v>No</v>
      </c>
      <c r="I933" s="10" t="str">
        <v>Abstemious</v>
      </c>
      <c r="J933" s="10" t="str">
        <v>On Foot</v>
      </c>
      <c r="K933" s="10" t="str">
        <v>Single</v>
      </c>
      <c r="L933" s="10" t="str">
        <v>Independent</v>
      </c>
      <c r="M933" s="10">
        <v>27</v>
      </c>
      <c r="N933" s="10" t="str">
        <v>Employed</v>
      </c>
      <c r="O933" s="10" t="str">
        <v>Medium</v>
      </c>
      <c r="P933" s="10">
        <v>134983</v>
      </c>
      <c r="Q933" s="10" t="str">
        <f>IFERROR(_xlfn.XLOOKUP('Final Table'!$P933,'Raw-restaurant_cuisines'!A:A,'Raw-restaurant_cuisines'!B:B),"not specified")</f>
        <v>Bar</v>
      </c>
      <c r="R933" s="10" t="str">
        <f>_xlfn.XLOOKUP($P933,'Raw-Restauarants'!$A:$A,'Raw-Restauarants'!B:B)</f>
        <v>Restaurant And Bar And Clothesline Carlos N Charlies</v>
      </c>
      <c r="S933" s="10" t="str">
        <f>_xlfn.XLOOKUP($P933,'Raw-Restauarants'!$A:$A,'Raw-Restauarants'!$C:$C)</f>
        <v>Cuernavaca</v>
      </c>
      <c r="T933" s="10">
        <f>IFERROR(_xlfn.XLOOKUP(P933,'Table for cuisine count'!K:K,'Table for cuisine count'!L:L),"not specified")</f>
        <v>2</v>
      </c>
      <c r="U933" s="10" t="str" cm="1">
        <f t="array" ref="U933:Z933">_xlfn.XLOOKUP($P933,'Raw-Restauarants'!$A:$A,'Raw-Restauarants'!$I:$N)</f>
        <v>Full Bar</v>
      </c>
      <c r="V933" s="10" t="str">
        <v>Smoking Section</v>
      </c>
      <c r="W933" s="10" t="str">
        <v>High</v>
      </c>
      <c r="X933" s="10" t="str">
        <v>No</v>
      </c>
      <c r="Y933" s="10" t="str">
        <v>Closed</v>
      </c>
      <c r="Z933" s="10" t="str">
        <v>Yes</v>
      </c>
      <c r="AA933" s="10">
        <v>2</v>
      </c>
      <c r="AB933" s="10">
        <v>2</v>
      </c>
      <c r="AC933" s="10">
        <v>2</v>
      </c>
      <c r="AD933" s="10" t="str" cm="1">
        <f t="array" ref="AD933">_xlfn.IFNA(_xlfn.IFS(AND(AA933=2,AB933=2,AC933=2),W933),"not_highest_rated")</f>
        <v>High</v>
      </c>
      <c r="AE933" s="64">
        <f t="shared" si="17"/>
        <v>8</v>
      </c>
    </row>
    <row r="934" spans="1:31" x14ac:dyDescent="0.25">
      <c r="A934" s="63" t="s">
        <v>78</v>
      </c>
      <c r="B934" s="10">
        <f>VLOOKUP(A934,'Table for cuisine count'!$E$2:$F$139,2)</f>
        <v>1</v>
      </c>
      <c r="C934" s="10" t="str" cm="1">
        <f t="array" ref="C934:O934">_xlfn.XLOOKUP($A934,'Raw-consumers'!$A:$A,'Raw-consumers'!B:N)</f>
        <v>Cuernavaca</v>
      </c>
      <c r="D934" s="10" t="str">
        <v>Morelos</v>
      </c>
      <c r="E934" s="10" t="str">
        <v>Mexico</v>
      </c>
      <c r="F934" s="10">
        <v>18.935191</v>
      </c>
      <c r="G934" s="10">
        <v>-99.236239999999995</v>
      </c>
      <c r="H934" s="10" t="str">
        <v>No</v>
      </c>
      <c r="I934" s="10" t="str">
        <v>Abstemious</v>
      </c>
      <c r="J934" s="10" t="str">
        <v>On Foot</v>
      </c>
      <c r="K934" s="10" t="str">
        <v>Single</v>
      </c>
      <c r="L934" s="10" t="str">
        <v>Independent</v>
      </c>
      <c r="M934" s="10">
        <v>27</v>
      </c>
      <c r="N934" s="10" t="str">
        <v>Employed</v>
      </c>
      <c r="O934" s="10" t="str">
        <v>Medium</v>
      </c>
      <c r="P934" s="10">
        <v>135021</v>
      </c>
      <c r="Q934" s="10" t="str">
        <f>IFERROR(_xlfn.XLOOKUP('Final Table'!$P934,'Raw-restaurant_cuisines'!A:A,'Raw-restaurant_cuisines'!B:B),"not specified")</f>
        <v>Fast Food</v>
      </c>
      <c r="R934" s="10" t="str">
        <f>_xlfn.XLOOKUP($P934,'Raw-Restauarants'!$A:$A,'Raw-Restauarants'!B:B)</f>
        <v>Subway</v>
      </c>
      <c r="S934" s="10" t="str">
        <f>_xlfn.XLOOKUP($P934,'Raw-Restauarants'!$A:$A,'Raw-Restauarants'!$C:$C)</f>
        <v>Cuernavaca</v>
      </c>
      <c r="T934" s="10">
        <f>IFERROR(_xlfn.XLOOKUP(P934,'Table for cuisine count'!K:K,'Table for cuisine count'!L:L),"not specified")</f>
        <v>1</v>
      </c>
      <c r="U934" s="10" t="str" cm="1">
        <f t="array" ref="U934:Z934">_xlfn.XLOOKUP($P934,'Raw-Restauarants'!$A:$A,'Raw-Restauarants'!$I:$N)</f>
        <v>None</v>
      </c>
      <c r="V934" s="10" t="str">
        <v>No</v>
      </c>
      <c r="W934" s="10" t="str">
        <v>Low</v>
      </c>
      <c r="X934" s="10" t="str">
        <v>Yes</v>
      </c>
      <c r="Y934" s="10" t="str">
        <v>Closed</v>
      </c>
      <c r="Z934" s="10" t="str">
        <v>Public</v>
      </c>
      <c r="AA934" s="10">
        <v>2</v>
      </c>
      <c r="AB934" s="10">
        <v>2</v>
      </c>
      <c r="AC934" s="10">
        <v>2</v>
      </c>
      <c r="AD934" s="10" t="str" cm="1">
        <f t="array" ref="AD934">_xlfn.IFNA(_xlfn.IFS(AND(AA934=2,AB934=2,AC934=2),W934),"not_highest_rated")</f>
        <v>Low</v>
      </c>
      <c r="AE934" s="64">
        <f t="shared" si="17"/>
        <v>8</v>
      </c>
    </row>
    <row r="935" spans="1:31" x14ac:dyDescent="0.25">
      <c r="A935" s="63" t="s">
        <v>78</v>
      </c>
      <c r="B935" s="10">
        <f>VLOOKUP(A935,'Table for cuisine count'!$E$2:$F$139,2)</f>
        <v>1</v>
      </c>
      <c r="C935" s="10" t="str" cm="1">
        <f t="array" ref="C935:O935">_xlfn.XLOOKUP($A935,'Raw-consumers'!$A:$A,'Raw-consumers'!B:N)</f>
        <v>Cuernavaca</v>
      </c>
      <c r="D935" s="10" t="str">
        <v>Morelos</v>
      </c>
      <c r="E935" s="10" t="str">
        <v>Mexico</v>
      </c>
      <c r="F935" s="10">
        <v>18.935191</v>
      </c>
      <c r="G935" s="10">
        <v>-99.236239999999995</v>
      </c>
      <c r="H935" s="10" t="str">
        <v>No</v>
      </c>
      <c r="I935" s="10" t="str">
        <v>Abstemious</v>
      </c>
      <c r="J935" s="10" t="str">
        <v>On Foot</v>
      </c>
      <c r="K935" s="10" t="str">
        <v>Single</v>
      </c>
      <c r="L935" s="10" t="str">
        <v>Independent</v>
      </c>
      <c r="M935" s="10">
        <v>27</v>
      </c>
      <c r="N935" s="10" t="str">
        <v>Employed</v>
      </c>
      <c r="O935" s="10" t="str">
        <v>Medium</v>
      </c>
      <c r="P935" s="10">
        <v>134992</v>
      </c>
      <c r="Q935" s="10" t="str">
        <f>IFERROR(_xlfn.XLOOKUP('Final Table'!$P935,'Raw-restaurant_cuisines'!A:A,'Raw-restaurant_cuisines'!B:B),"not specified")</f>
        <v>not specified</v>
      </c>
      <c r="R935" s="10" t="str">
        <f>_xlfn.XLOOKUP($P935,'Raw-Restauarants'!$A:$A,'Raw-Restauarants'!B:B)</f>
        <v>Restaurant Teely</v>
      </c>
      <c r="S935" s="10" t="str">
        <f>_xlfn.XLOOKUP($P935,'Raw-Restauarants'!$A:$A,'Raw-Restauarants'!$C:$C)</f>
        <v>Cuernavaca</v>
      </c>
      <c r="T935" s="10" t="str">
        <f>IFERROR(_xlfn.XLOOKUP(P935,'Table for cuisine count'!K:K,'Table for cuisine count'!L:L),"not specified")</f>
        <v>not specified</v>
      </c>
      <c r="U935" s="10" t="str" cm="1">
        <f t="array" ref="U935:Z935">_xlfn.XLOOKUP($P935,'Raw-Restauarants'!$A:$A,'Raw-Restauarants'!$I:$N)</f>
        <v>Wine &amp; Beer</v>
      </c>
      <c r="V935" s="10" t="str">
        <v>Smoking Section</v>
      </c>
      <c r="W935" s="10" t="str">
        <v>High</v>
      </c>
      <c r="X935" s="10" t="str">
        <v>No</v>
      </c>
      <c r="Y935" s="10" t="str">
        <v>Closed</v>
      </c>
      <c r="Z935" s="10" t="str">
        <v>Yes</v>
      </c>
      <c r="AA935" s="10">
        <v>2</v>
      </c>
      <c r="AB935" s="10">
        <v>2</v>
      </c>
      <c r="AC935" s="10">
        <v>2</v>
      </c>
      <c r="AD935" s="10" t="str" cm="1">
        <f t="array" ref="AD935">_xlfn.IFNA(_xlfn.IFS(AND(AA935=2,AB935=2,AC935=2),W935),"not_highest_rated")</f>
        <v>High</v>
      </c>
      <c r="AE935" s="64">
        <f t="shared" si="17"/>
        <v>8</v>
      </c>
    </row>
    <row r="936" spans="1:31" x14ac:dyDescent="0.25">
      <c r="A936" s="63" t="s">
        <v>78</v>
      </c>
      <c r="B936" s="10">
        <f>VLOOKUP(A936,'Table for cuisine count'!$E$2:$F$139,2)</f>
        <v>1</v>
      </c>
      <c r="C936" s="10" t="str" cm="1">
        <f t="array" ref="C936:O936">_xlfn.XLOOKUP($A936,'Raw-consumers'!$A:$A,'Raw-consumers'!B:N)</f>
        <v>Cuernavaca</v>
      </c>
      <c r="D936" s="10" t="str">
        <v>Morelos</v>
      </c>
      <c r="E936" s="10" t="str">
        <v>Mexico</v>
      </c>
      <c r="F936" s="10">
        <v>18.935191</v>
      </c>
      <c r="G936" s="10">
        <v>-99.236239999999995</v>
      </c>
      <c r="H936" s="10" t="str">
        <v>No</v>
      </c>
      <c r="I936" s="10" t="str">
        <v>Abstemious</v>
      </c>
      <c r="J936" s="10" t="str">
        <v>On Foot</v>
      </c>
      <c r="K936" s="10" t="str">
        <v>Single</v>
      </c>
      <c r="L936" s="10" t="str">
        <v>Independent</v>
      </c>
      <c r="M936" s="10">
        <v>27</v>
      </c>
      <c r="N936" s="10" t="str">
        <v>Employed</v>
      </c>
      <c r="O936" s="10" t="str">
        <v>Medium</v>
      </c>
      <c r="P936" s="10">
        <v>132768</v>
      </c>
      <c r="Q936" s="10" t="str">
        <f>IFERROR(_xlfn.XLOOKUP('Final Table'!$P936,'Raw-restaurant_cuisines'!A:A,'Raw-restaurant_cuisines'!B:B),"not specified")</f>
        <v>Family</v>
      </c>
      <c r="R936" s="10" t="str">
        <f>_xlfn.XLOOKUP($P936,'Raw-Restauarants'!$A:$A,'Raw-Restauarants'!B:B)</f>
        <v>Mariscos Tia Licha</v>
      </c>
      <c r="S936" s="10" t="str">
        <f>_xlfn.XLOOKUP($P936,'Raw-Restauarants'!$A:$A,'Raw-Restauarants'!$C:$C)</f>
        <v>Cuernavaca</v>
      </c>
      <c r="T936" s="10">
        <f>IFERROR(_xlfn.XLOOKUP(P936,'Table for cuisine count'!K:K,'Table for cuisine count'!L:L),"not specified")</f>
        <v>1</v>
      </c>
      <c r="U936" s="10" t="str" cm="1">
        <f t="array" ref="U936:Z936">_xlfn.XLOOKUP($P936,'Raw-Restauarants'!$A:$A,'Raw-Restauarants'!$I:$N)</f>
        <v>None</v>
      </c>
      <c r="V936" s="10" t="str">
        <v>No</v>
      </c>
      <c r="W936" s="10" t="str">
        <v>Medium</v>
      </c>
      <c r="X936" s="10" t="str">
        <v>Yes</v>
      </c>
      <c r="Y936" s="10" t="str">
        <v>Closed</v>
      </c>
      <c r="Z936" s="10" t="str">
        <v>None</v>
      </c>
      <c r="AA936" s="10">
        <v>2</v>
      </c>
      <c r="AB936" s="10">
        <v>2</v>
      </c>
      <c r="AC936" s="10">
        <v>1</v>
      </c>
      <c r="AD936" s="10" t="str" cm="1">
        <f t="array" ref="AD936">_xlfn.IFNA(_xlfn.IFS(AND(AA936=2,AB936=2,AC936=2),W936),"not_highest_rated")</f>
        <v>not_highest_rated</v>
      </c>
      <c r="AE936" s="64">
        <f t="shared" si="17"/>
        <v>8</v>
      </c>
    </row>
    <row r="937" spans="1:31" x14ac:dyDescent="0.25">
      <c r="A937" s="63" t="s">
        <v>78</v>
      </c>
      <c r="B937" s="10">
        <f>VLOOKUP(A937,'Table for cuisine count'!$E$2:$F$139,2)</f>
        <v>1</v>
      </c>
      <c r="C937" s="10" t="str" cm="1">
        <f t="array" ref="C937:O937">_xlfn.XLOOKUP($A937,'Raw-consumers'!$A:$A,'Raw-consumers'!B:N)</f>
        <v>Cuernavaca</v>
      </c>
      <c r="D937" s="10" t="str">
        <v>Morelos</v>
      </c>
      <c r="E937" s="10" t="str">
        <v>Mexico</v>
      </c>
      <c r="F937" s="10">
        <v>18.935191</v>
      </c>
      <c r="G937" s="10">
        <v>-99.236239999999995</v>
      </c>
      <c r="H937" s="10" t="str">
        <v>No</v>
      </c>
      <c r="I937" s="10" t="str">
        <v>Abstemious</v>
      </c>
      <c r="J937" s="10" t="str">
        <v>On Foot</v>
      </c>
      <c r="K937" s="10" t="str">
        <v>Single</v>
      </c>
      <c r="L937" s="10" t="str">
        <v>Independent</v>
      </c>
      <c r="M937" s="10">
        <v>27</v>
      </c>
      <c r="N937" s="10" t="str">
        <v>Employed</v>
      </c>
      <c r="O937" s="10" t="str">
        <v>Medium</v>
      </c>
      <c r="P937" s="10">
        <v>135109</v>
      </c>
      <c r="Q937" s="10" t="str">
        <f>IFERROR(_xlfn.XLOOKUP('Final Table'!$P937,'Raw-restaurant_cuisines'!A:A,'Raw-restaurant_cuisines'!B:B),"not specified")</f>
        <v>Italian</v>
      </c>
      <c r="R937" s="10" t="str">
        <f>_xlfn.XLOOKUP($P937,'Raw-Restauarants'!$A:$A,'Raw-Restauarants'!B:B)</f>
        <v>Paniroles</v>
      </c>
      <c r="S937" s="10" t="str">
        <f>_xlfn.XLOOKUP($P937,'Raw-Restauarants'!$A:$A,'Raw-Restauarants'!$C:$C)</f>
        <v>Cuernavaca</v>
      </c>
      <c r="T937" s="10">
        <f>IFERROR(_xlfn.XLOOKUP(P937,'Table for cuisine count'!K:K,'Table for cuisine count'!L:L),"not specified")</f>
        <v>1</v>
      </c>
      <c r="U937" s="10" t="str" cm="1">
        <f t="array" ref="U937:Z937">_xlfn.XLOOKUP($P937,'Raw-Restauarants'!$A:$A,'Raw-Restauarants'!$I:$N)</f>
        <v>Wine &amp; Beer</v>
      </c>
      <c r="V937" s="10" t="str">
        <v>No</v>
      </c>
      <c r="W937" s="10" t="str">
        <v>Medium</v>
      </c>
      <c r="X937" s="10" t="str">
        <v>No</v>
      </c>
      <c r="Y937" s="10" t="str">
        <v>Closed</v>
      </c>
      <c r="Z937" s="10" t="str">
        <v>None</v>
      </c>
      <c r="AA937" s="10">
        <v>1</v>
      </c>
      <c r="AB937" s="10">
        <v>2</v>
      </c>
      <c r="AC937" s="10">
        <v>1</v>
      </c>
      <c r="AD937" s="10" t="str" cm="1">
        <f t="array" ref="AD937">_xlfn.IFNA(_xlfn.IFS(AND(AA937=2,AB937=2,AC937=2),W937),"not_highest_rated")</f>
        <v>not_highest_rated</v>
      </c>
      <c r="AE937" s="64">
        <f t="shared" si="17"/>
        <v>8</v>
      </c>
    </row>
    <row r="938" spans="1:31" x14ac:dyDescent="0.25">
      <c r="A938" s="63" t="s">
        <v>29</v>
      </c>
      <c r="B938" s="10">
        <f>VLOOKUP(A938,'Table for cuisine count'!$E$2:$F$139,2)</f>
        <v>9</v>
      </c>
      <c r="C938" s="10" t="str" cm="1">
        <f t="array" ref="C938:O938">_xlfn.XLOOKUP($A938,'Raw-consumers'!$A:$A,'Raw-consumers'!B:N)</f>
        <v>Cuernavaca</v>
      </c>
      <c r="D938" s="10" t="str">
        <v>Morelos</v>
      </c>
      <c r="E938" s="10" t="str">
        <v>Mexico</v>
      </c>
      <c r="F938" s="10">
        <v>18.867000000000001</v>
      </c>
      <c r="G938" s="10">
        <v>-99.183000000000007</v>
      </c>
      <c r="H938" s="10" t="str">
        <v>No</v>
      </c>
      <c r="I938" s="10" t="str">
        <v>Abstemious</v>
      </c>
      <c r="J938" s="10" t="str">
        <v>Public</v>
      </c>
      <c r="K938" s="10" t="str">
        <v>Single</v>
      </c>
      <c r="L938" s="10" t="str">
        <v>Independent</v>
      </c>
      <c r="M938" s="10">
        <v>72</v>
      </c>
      <c r="N938" s="10" t="str">
        <v>Employed</v>
      </c>
      <c r="O938" s="10" t="str">
        <v>Medium</v>
      </c>
      <c r="P938" s="10">
        <v>132954</v>
      </c>
      <c r="Q938" s="10" t="str">
        <f>IFERROR(_xlfn.XLOOKUP('Final Table'!$P938,'Raw-restaurant_cuisines'!A:A,'Raw-restaurant_cuisines'!B:B),"not specified")</f>
        <v>Breakfast</v>
      </c>
      <c r="R938" s="10" t="str">
        <f>_xlfn.XLOOKUP($P938,'Raw-Restauarants'!$A:$A,'Raw-Restauarants'!B:B)</f>
        <v>La Parroquia</v>
      </c>
      <c r="S938" s="10" t="str">
        <f>_xlfn.XLOOKUP($P938,'Raw-Restauarants'!$A:$A,'Raw-Restauarants'!$C:$C)</f>
        <v>San Luis Potosi</v>
      </c>
      <c r="T938" s="10">
        <f>IFERROR(_xlfn.XLOOKUP(P938,'Table for cuisine count'!K:K,'Table for cuisine count'!L:L),"not specified")</f>
        <v>1</v>
      </c>
      <c r="U938" s="10" t="str" cm="1">
        <f t="array" ref="U938:Z938">_xlfn.XLOOKUP($P938,'Raw-Restauarants'!$A:$A,'Raw-Restauarants'!$I:$N)</f>
        <v>None</v>
      </c>
      <c r="V938" s="10" t="str">
        <v>No</v>
      </c>
      <c r="W938" s="10" t="str">
        <v>Medium</v>
      </c>
      <c r="X938" s="10" t="str">
        <v>Yes</v>
      </c>
      <c r="Y938" s="10" t="str">
        <v>Closed</v>
      </c>
      <c r="Z938" s="10" t="str">
        <v>Yes</v>
      </c>
      <c r="AA938" s="10">
        <v>2</v>
      </c>
      <c r="AB938" s="10">
        <v>2</v>
      </c>
      <c r="AC938" s="10">
        <v>2</v>
      </c>
      <c r="AD938" s="10" t="str" cm="1">
        <f t="array" ref="AD938">_xlfn.IFNA(_xlfn.IFS(AND(AA938=2,AB938=2,AC938=2),W938),"not_highest_rated")</f>
        <v>Medium</v>
      </c>
      <c r="AE938" s="64">
        <f t="shared" si="17"/>
        <v>8</v>
      </c>
    </row>
    <row r="939" spans="1:31" x14ac:dyDescent="0.25">
      <c r="A939" s="63" t="s">
        <v>29</v>
      </c>
      <c r="B939" s="10">
        <f>VLOOKUP(A939,'Table for cuisine count'!$E$2:$F$139,2)</f>
        <v>9</v>
      </c>
      <c r="C939" s="10" t="str" cm="1">
        <f t="array" ref="C939:O939">_xlfn.XLOOKUP($A939,'Raw-consumers'!$A:$A,'Raw-consumers'!B:N)</f>
        <v>Cuernavaca</v>
      </c>
      <c r="D939" s="10" t="str">
        <v>Morelos</v>
      </c>
      <c r="E939" s="10" t="str">
        <v>Mexico</v>
      </c>
      <c r="F939" s="10">
        <v>18.867000000000001</v>
      </c>
      <c r="G939" s="10">
        <v>-99.183000000000007</v>
      </c>
      <c r="H939" s="10" t="str">
        <v>No</v>
      </c>
      <c r="I939" s="10" t="str">
        <v>Abstemious</v>
      </c>
      <c r="J939" s="10" t="str">
        <v>Public</v>
      </c>
      <c r="K939" s="10" t="str">
        <v>Single</v>
      </c>
      <c r="L939" s="10" t="str">
        <v>Independent</v>
      </c>
      <c r="M939" s="10">
        <v>72</v>
      </c>
      <c r="N939" s="10" t="str">
        <v>Employed</v>
      </c>
      <c r="O939" s="10" t="str">
        <v>Medium</v>
      </c>
      <c r="P939" s="10">
        <v>132955</v>
      </c>
      <c r="Q939" s="10" t="str">
        <f>IFERROR(_xlfn.XLOOKUP('Final Table'!$P939,'Raw-restaurant_cuisines'!A:A,'Raw-restaurant_cuisines'!B:B),"not specified")</f>
        <v>Brewery</v>
      </c>
      <c r="R939" s="10" t="str">
        <f>_xlfn.XLOOKUP($P939,'Raw-Restauarants'!$A:$A,'Raw-Restauarants'!B:B)</f>
        <v>Emilianos</v>
      </c>
      <c r="S939" s="10" t="str">
        <f>_xlfn.XLOOKUP($P939,'Raw-Restauarants'!$A:$A,'Raw-Restauarants'!$C:$C)</f>
        <v>San Luis Potosi</v>
      </c>
      <c r="T939" s="10">
        <f>IFERROR(_xlfn.XLOOKUP(P939,'Table for cuisine count'!K:K,'Table for cuisine count'!L:L),"not specified")</f>
        <v>1</v>
      </c>
      <c r="U939" s="10" t="str" cm="1">
        <f t="array" ref="U939:Z939">_xlfn.XLOOKUP($P939,'Raw-Restauarants'!$A:$A,'Raw-Restauarants'!$I:$N)</f>
        <v>Wine &amp; Beer</v>
      </c>
      <c r="V939" s="10" t="str">
        <v>No</v>
      </c>
      <c r="W939" s="10" t="str">
        <v>Low</v>
      </c>
      <c r="X939" s="10" t="str">
        <v>Yes</v>
      </c>
      <c r="Y939" s="10" t="str">
        <v>Closed</v>
      </c>
      <c r="Z939" s="10" t="str">
        <v>None</v>
      </c>
      <c r="AA939" s="10">
        <v>2</v>
      </c>
      <c r="AB939" s="10">
        <v>2</v>
      </c>
      <c r="AC939" s="10">
        <v>2</v>
      </c>
      <c r="AD939" s="10" t="str" cm="1">
        <f t="array" ref="AD939">_xlfn.IFNA(_xlfn.IFS(AND(AA939=2,AB939=2,AC939=2),W939),"not_highest_rated")</f>
        <v>Low</v>
      </c>
      <c r="AE939" s="64">
        <f t="shared" si="17"/>
        <v>8</v>
      </c>
    </row>
    <row r="940" spans="1:31" x14ac:dyDescent="0.25">
      <c r="A940" s="63" t="s">
        <v>29</v>
      </c>
      <c r="B940" s="10">
        <f>VLOOKUP(A940,'Table for cuisine count'!$E$2:$F$139,2)</f>
        <v>9</v>
      </c>
      <c r="C940" s="10" t="str" cm="1">
        <f t="array" ref="C940:O940">_xlfn.XLOOKUP($A940,'Raw-consumers'!$A:$A,'Raw-consumers'!B:N)</f>
        <v>Cuernavaca</v>
      </c>
      <c r="D940" s="10" t="str">
        <v>Morelos</v>
      </c>
      <c r="E940" s="10" t="str">
        <v>Mexico</v>
      </c>
      <c r="F940" s="10">
        <v>18.867000000000001</v>
      </c>
      <c r="G940" s="10">
        <v>-99.183000000000007</v>
      </c>
      <c r="H940" s="10" t="str">
        <v>No</v>
      </c>
      <c r="I940" s="10" t="str">
        <v>Abstemious</v>
      </c>
      <c r="J940" s="10" t="str">
        <v>Public</v>
      </c>
      <c r="K940" s="10" t="str">
        <v>Single</v>
      </c>
      <c r="L940" s="10" t="str">
        <v>Independent</v>
      </c>
      <c r="M940" s="10">
        <v>72</v>
      </c>
      <c r="N940" s="10" t="str">
        <v>Employed</v>
      </c>
      <c r="O940" s="10" t="str">
        <v>Medium</v>
      </c>
      <c r="P940" s="10">
        <v>132958</v>
      </c>
      <c r="Q940" s="10" t="str">
        <f>IFERROR(_xlfn.XLOOKUP('Final Table'!$P940,'Raw-restaurant_cuisines'!A:A,'Raw-restaurant_cuisines'!B:B),"not specified")</f>
        <v>American</v>
      </c>
      <c r="R940" s="10" t="str">
        <f>_xlfn.XLOOKUP($P940,'Raw-Restauarants'!$A:$A,'Raw-Restauarants'!B:B)</f>
        <v>Tacos Los Volcanes</v>
      </c>
      <c r="S940" s="10" t="str">
        <f>_xlfn.XLOOKUP($P940,'Raw-Restauarants'!$A:$A,'Raw-Restauarants'!$C:$C)</f>
        <v>San Luis Potosi</v>
      </c>
      <c r="T940" s="10">
        <f>IFERROR(_xlfn.XLOOKUP(P940,'Table for cuisine count'!K:K,'Table for cuisine count'!L:L),"not specified")</f>
        <v>1</v>
      </c>
      <c r="U940" s="10" t="str" cm="1">
        <f t="array" ref="U940:Z940">_xlfn.XLOOKUP($P940,'Raw-Restauarants'!$A:$A,'Raw-Restauarants'!$I:$N)</f>
        <v>None</v>
      </c>
      <c r="V940" s="10" t="str">
        <v>No</v>
      </c>
      <c r="W940" s="10" t="str">
        <v>Low</v>
      </c>
      <c r="X940" s="10" t="str">
        <v>Yes</v>
      </c>
      <c r="Y940" s="10" t="str">
        <v>Closed</v>
      </c>
      <c r="Z940" s="10" t="str">
        <v>None</v>
      </c>
      <c r="AA940" s="10">
        <v>2</v>
      </c>
      <c r="AB940" s="10">
        <v>2</v>
      </c>
      <c r="AC940" s="10">
        <v>2</v>
      </c>
      <c r="AD940" s="10" t="str" cm="1">
        <f t="array" ref="AD940">_xlfn.IFNA(_xlfn.IFS(AND(AA940=2,AB940=2,AC940=2),W940),"not_highest_rated")</f>
        <v>Low</v>
      </c>
      <c r="AE940" s="64">
        <f t="shared" si="17"/>
        <v>8</v>
      </c>
    </row>
    <row r="941" spans="1:31" x14ac:dyDescent="0.25">
      <c r="A941" s="63" t="s">
        <v>27</v>
      </c>
      <c r="B941" s="10">
        <f>VLOOKUP(A941,'Table for cuisine count'!$E$2:$F$139,2)</f>
        <v>1</v>
      </c>
      <c r="C941" s="10" t="str" cm="1">
        <f t="array" ref="C941:O941">_xlfn.XLOOKUP($A941,'Raw-consumers'!$A:$A,'Raw-consumers'!B:N)</f>
        <v>San Luis Potosi</v>
      </c>
      <c r="D941" s="10" t="str">
        <v>San Luis Potosi</v>
      </c>
      <c r="E941" s="10" t="str">
        <v>Mexico</v>
      </c>
      <c r="F941" s="10">
        <v>22.119847</v>
      </c>
      <c r="G941" s="10">
        <v>-100.946527</v>
      </c>
      <c r="H941" s="10" t="str">
        <v>No</v>
      </c>
      <c r="I941" s="10" t="str">
        <v>Social Drinker</v>
      </c>
      <c r="J941" s="10" t="str">
        <v>Public</v>
      </c>
      <c r="K941" s="10" t="str">
        <v>Single</v>
      </c>
      <c r="L941" s="10" t="str">
        <v>Independent</v>
      </c>
      <c r="M941" s="10">
        <v>23</v>
      </c>
      <c r="N941" s="10" t="str">
        <v>Student</v>
      </c>
      <c r="O941" s="10" t="str">
        <v>Low</v>
      </c>
      <c r="P941" s="10">
        <v>132754</v>
      </c>
      <c r="Q941" s="10" t="str">
        <f>IFERROR(_xlfn.XLOOKUP('Final Table'!$P941,'Raw-restaurant_cuisines'!A:A,'Raw-restaurant_cuisines'!B:B),"not specified")</f>
        <v>Mexican</v>
      </c>
      <c r="R941" s="10" t="str">
        <f>_xlfn.XLOOKUP($P941,'Raw-Restauarants'!$A:$A,'Raw-Restauarants'!B:B)</f>
        <v>Cabana Huasteca</v>
      </c>
      <c r="S941" s="10" t="str">
        <f>_xlfn.XLOOKUP($P941,'Raw-Restauarants'!$A:$A,'Raw-Restauarants'!$C:$C)</f>
        <v>San Luis Potosi</v>
      </c>
      <c r="T941" s="10">
        <f>IFERROR(_xlfn.XLOOKUP(P941,'Table for cuisine count'!K:K,'Table for cuisine count'!L:L),"not specified")</f>
        <v>1</v>
      </c>
      <c r="U941" s="10" t="str" cm="1">
        <f t="array" ref="U941:Z941">_xlfn.XLOOKUP($P941,'Raw-Restauarants'!$A:$A,'Raw-Restauarants'!$I:$N)</f>
        <v>None</v>
      </c>
      <c r="V941" s="10" t="str">
        <v>No</v>
      </c>
      <c r="W941" s="10" t="str">
        <v>Medium</v>
      </c>
      <c r="X941" s="10" t="str">
        <v>No</v>
      </c>
      <c r="Y941" s="10" t="str">
        <v>Closed</v>
      </c>
      <c r="Z941" s="10" t="str">
        <v>None</v>
      </c>
      <c r="AA941" s="10">
        <v>2</v>
      </c>
      <c r="AB941" s="10">
        <v>2</v>
      </c>
      <c r="AC941" s="10">
        <v>2</v>
      </c>
      <c r="AD941" s="10" t="str" cm="1">
        <f t="array" ref="AD941">_xlfn.IFNA(_xlfn.IFS(AND(AA941=2,AB941=2,AC941=2),W941),"not_highest_rated")</f>
        <v>Medium</v>
      </c>
      <c r="AE941" s="64">
        <f t="shared" si="17"/>
        <v>1</v>
      </c>
    </row>
    <row r="942" spans="1:31" x14ac:dyDescent="0.25">
      <c r="A942" s="63" t="s">
        <v>97</v>
      </c>
      <c r="B942" s="10">
        <f>VLOOKUP(A942,'Table for cuisine count'!$E$2:$F$139,2)</f>
        <v>1</v>
      </c>
      <c r="C942" s="10" t="str" cm="1">
        <f t="array" ref="C942:O942">_xlfn.XLOOKUP($A942,'Raw-consumers'!$A:$A,'Raw-consumers'!B:N)</f>
        <v>Jiutepec</v>
      </c>
      <c r="D942" s="10" t="str">
        <v>Morelos</v>
      </c>
      <c r="E942" s="10" t="str">
        <v>Mexico</v>
      </c>
      <c r="F942" s="10">
        <v>18.988278000000001</v>
      </c>
      <c r="G942" s="10">
        <v>-99.097022999999993</v>
      </c>
      <c r="H942" s="10" t="str">
        <v>No</v>
      </c>
      <c r="I942" s="10" t="str">
        <v>Abstemious</v>
      </c>
      <c r="J942" s="10" t="str">
        <v>On Foot</v>
      </c>
      <c r="K942" s="10" t="str">
        <v>Single</v>
      </c>
      <c r="L942" s="10" t="str">
        <v>Independent</v>
      </c>
      <c r="M942" s="10">
        <v>25</v>
      </c>
      <c r="N942" s="10" t="str">
        <v>Student</v>
      </c>
      <c r="O942" s="10" t="str">
        <v>Medium</v>
      </c>
      <c r="P942" s="10">
        <v>135064</v>
      </c>
      <c r="Q942" s="10" t="str">
        <f>IFERROR(_xlfn.XLOOKUP('Final Table'!$P942,'Raw-restaurant_cuisines'!A:A,'Raw-restaurant_cuisines'!B:B),"not specified")</f>
        <v>not specified</v>
      </c>
      <c r="R942" s="10" t="str">
        <f>_xlfn.XLOOKUP($P942,'Raw-Restauarants'!$A:$A,'Raw-Restauarants'!B:B)</f>
        <v>Restaurante El Chivero S.A. De C.V.</v>
      </c>
      <c r="S942" s="10" t="str">
        <f>_xlfn.XLOOKUP($P942,'Raw-Restauarants'!$A:$A,'Raw-Restauarants'!$C:$C)</f>
        <v>San Luis Potosi</v>
      </c>
      <c r="T942" s="10" t="str">
        <f>IFERROR(_xlfn.XLOOKUP(P942,'Table for cuisine count'!K:K,'Table for cuisine count'!L:L),"not specified")</f>
        <v>not specified</v>
      </c>
      <c r="U942" s="10" t="str" cm="1">
        <f t="array" ref="U942:Z942">_xlfn.XLOOKUP($P942,'Raw-Restauarants'!$A:$A,'Raw-Restauarants'!$I:$N)</f>
        <v>None</v>
      </c>
      <c r="V942" s="10" t="str">
        <v>No</v>
      </c>
      <c r="W942" s="10" t="str">
        <v>High</v>
      </c>
      <c r="X942" s="10" t="str">
        <v>No</v>
      </c>
      <c r="Y942" s="10" t="str">
        <v>Closed</v>
      </c>
      <c r="Z942" s="10" t="str">
        <v>Yes</v>
      </c>
      <c r="AA942" s="10">
        <v>1</v>
      </c>
      <c r="AB942" s="10">
        <v>1</v>
      </c>
      <c r="AC942" s="10">
        <v>0</v>
      </c>
      <c r="AD942" s="10" t="str" cm="1">
        <f t="array" ref="AD942">_xlfn.IFNA(_xlfn.IFS(AND(AA942=2,AB942=2,AC942=2),W942),"not_highest_rated")</f>
        <v>not_highest_rated</v>
      </c>
      <c r="AE942" s="64">
        <f t="shared" si="17"/>
        <v>2</v>
      </c>
    </row>
    <row r="943" spans="1:31" x14ac:dyDescent="0.25">
      <c r="A943" s="63" t="s">
        <v>97</v>
      </c>
      <c r="B943" s="10">
        <f>VLOOKUP(A943,'Table for cuisine count'!$E$2:$F$139,2)</f>
        <v>1</v>
      </c>
      <c r="C943" s="10" t="str" cm="1">
        <f t="array" ref="C943:O943">_xlfn.XLOOKUP($A943,'Raw-consumers'!$A:$A,'Raw-consumers'!B:N)</f>
        <v>Jiutepec</v>
      </c>
      <c r="D943" s="10" t="str">
        <v>Morelos</v>
      </c>
      <c r="E943" s="10" t="str">
        <v>Mexico</v>
      </c>
      <c r="F943" s="10">
        <v>18.988278000000001</v>
      </c>
      <c r="G943" s="10">
        <v>-99.097022999999993</v>
      </c>
      <c r="H943" s="10" t="str">
        <v>No</v>
      </c>
      <c r="I943" s="10" t="str">
        <v>Abstemious</v>
      </c>
      <c r="J943" s="10" t="str">
        <v>On Foot</v>
      </c>
      <c r="K943" s="10" t="str">
        <v>Single</v>
      </c>
      <c r="L943" s="10" t="str">
        <v>Independent</v>
      </c>
      <c r="M943" s="10">
        <v>25</v>
      </c>
      <c r="N943" s="10" t="str">
        <v>Student</v>
      </c>
      <c r="O943" s="10" t="str">
        <v>Medium</v>
      </c>
      <c r="P943" s="10">
        <v>135075</v>
      </c>
      <c r="Q943" s="10" t="str">
        <f>IFERROR(_xlfn.XLOOKUP('Final Table'!$P943,'Raw-restaurant_cuisines'!A:A,'Raw-restaurant_cuisines'!B:B),"not specified")</f>
        <v>Seafood</v>
      </c>
      <c r="R943" s="10" t="str">
        <f>_xlfn.XLOOKUP($P943,'Raw-Restauarants'!$A:$A,'Raw-Restauarants'!B:B)</f>
        <v>Mariscos El Pescador</v>
      </c>
      <c r="S943" s="10" t="str">
        <f>_xlfn.XLOOKUP($P943,'Raw-Restauarants'!$A:$A,'Raw-Restauarants'!$C:$C)</f>
        <v>San Luis Potosi</v>
      </c>
      <c r="T943" s="10">
        <f>IFERROR(_xlfn.XLOOKUP(P943,'Table for cuisine count'!K:K,'Table for cuisine count'!L:L),"not specified")</f>
        <v>1</v>
      </c>
      <c r="U943" s="10" t="str" cm="1">
        <f t="array" ref="U943:Z943">_xlfn.XLOOKUP($P943,'Raw-Restauarants'!$A:$A,'Raw-Restauarants'!$I:$N)</f>
        <v>None</v>
      </c>
      <c r="V943" s="10" t="str">
        <v>No</v>
      </c>
      <c r="W943" s="10" t="str">
        <v>Medium</v>
      </c>
      <c r="X943" s="10" t="str">
        <v>No</v>
      </c>
      <c r="Y943" s="10" t="str">
        <v>Closed</v>
      </c>
      <c r="Z943" s="10" t="str">
        <v>Yes</v>
      </c>
      <c r="AA943" s="10">
        <v>2</v>
      </c>
      <c r="AB943" s="10">
        <v>2</v>
      </c>
      <c r="AC943" s="10">
        <v>1</v>
      </c>
      <c r="AD943" s="10" t="str" cm="1">
        <f t="array" ref="AD943">_xlfn.IFNA(_xlfn.IFS(AND(AA943=2,AB943=2,AC943=2),W943),"not_highest_rated")</f>
        <v>not_highest_rated</v>
      </c>
      <c r="AE943" s="64">
        <f t="shared" si="17"/>
        <v>2</v>
      </c>
    </row>
    <row r="944" spans="1:31" x14ac:dyDescent="0.25">
      <c r="A944" s="63" t="s">
        <v>97</v>
      </c>
      <c r="B944" s="10">
        <f>VLOOKUP(A944,'Table for cuisine count'!$E$2:$F$139,2)</f>
        <v>1</v>
      </c>
      <c r="C944" s="10" t="str" cm="1">
        <f t="array" ref="C944:O944">_xlfn.XLOOKUP($A944,'Raw-consumers'!$A:$A,'Raw-consumers'!B:N)</f>
        <v>Jiutepec</v>
      </c>
      <c r="D944" s="10" t="str">
        <v>Morelos</v>
      </c>
      <c r="E944" s="10" t="str">
        <v>Mexico</v>
      </c>
      <c r="F944" s="10">
        <v>18.988278000000001</v>
      </c>
      <c r="G944" s="10">
        <v>-99.097022999999993</v>
      </c>
      <c r="H944" s="10" t="str">
        <v>No</v>
      </c>
      <c r="I944" s="10" t="str">
        <v>Abstemious</v>
      </c>
      <c r="J944" s="10" t="str">
        <v>On Foot</v>
      </c>
      <c r="K944" s="10" t="str">
        <v>Single</v>
      </c>
      <c r="L944" s="10" t="str">
        <v>Independent</v>
      </c>
      <c r="M944" s="10">
        <v>25</v>
      </c>
      <c r="N944" s="10" t="str">
        <v>Student</v>
      </c>
      <c r="O944" s="10" t="str">
        <v>Medium</v>
      </c>
      <c r="P944" s="10">
        <v>135028</v>
      </c>
      <c r="Q944" s="10" t="str">
        <f>IFERROR(_xlfn.XLOOKUP('Final Table'!$P944,'Raw-restaurant_cuisines'!A:A,'Raw-restaurant_cuisines'!B:B),"not specified")</f>
        <v>Mexican</v>
      </c>
      <c r="R944" s="10" t="str">
        <f>_xlfn.XLOOKUP($P944,'Raw-Restauarants'!$A:$A,'Raw-Restauarants'!B:B)</f>
        <v>La Virreina</v>
      </c>
      <c r="S944" s="10" t="str">
        <f>_xlfn.XLOOKUP($P944,'Raw-Restauarants'!$A:$A,'Raw-Restauarants'!$C:$C)</f>
        <v>San Luis Potosi</v>
      </c>
      <c r="T944" s="10">
        <f>IFERROR(_xlfn.XLOOKUP(P944,'Table for cuisine count'!K:K,'Table for cuisine count'!L:L),"not specified")</f>
        <v>1</v>
      </c>
      <c r="U944" s="10" t="str" cm="1">
        <f t="array" ref="U944:Z944">_xlfn.XLOOKUP($P944,'Raw-Restauarants'!$A:$A,'Raw-Restauarants'!$I:$N)</f>
        <v>Wine &amp; Beer</v>
      </c>
      <c r="V944" s="10" t="str">
        <v>No</v>
      </c>
      <c r="W944" s="10" t="str">
        <v>Medium</v>
      </c>
      <c r="X944" s="10" t="str">
        <v>No</v>
      </c>
      <c r="Y944" s="10" t="str">
        <v>Closed</v>
      </c>
      <c r="Z944" s="10" t="str">
        <v>None</v>
      </c>
      <c r="AA944" s="10">
        <v>1</v>
      </c>
      <c r="AB944" s="10">
        <v>1</v>
      </c>
      <c r="AC944" s="10">
        <v>1</v>
      </c>
      <c r="AD944" s="10" t="str" cm="1">
        <f t="array" ref="AD944">_xlfn.IFNA(_xlfn.IFS(AND(AA944=2,AB944=2,AC944=2),W944),"not_highest_rated")</f>
        <v>not_highest_rated</v>
      </c>
      <c r="AE944" s="64">
        <f t="shared" si="17"/>
        <v>2</v>
      </c>
    </row>
    <row r="945" spans="1:31" x14ac:dyDescent="0.25">
      <c r="A945" s="63" t="s">
        <v>100</v>
      </c>
      <c r="B945" s="10">
        <f>VLOOKUP(A945,'Table for cuisine count'!$E$2:$F$139,2)</f>
        <v>1</v>
      </c>
      <c r="C945" s="10" t="str" cm="1">
        <f t="array" ref="C945:O945">_xlfn.XLOOKUP($A945,'Raw-consumers'!$A:$A,'Raw-consumers'!B:N)</f>
        <v>San Luis Potosi</v>
      </c>
      <c r="D945" s="10" t="str">
        <v>San Luis Potosi</v>
      </c>
      <c r="E945" s="10" t="str">
        <v>Mexico</v>
      </c>
      <c r="F945" s="10">
        <v>22.140388000000002</v>
      </c>
      <c r="G945" s="10">
        <v>-100.937321</v>
      </c>
      <c r="H945" s="10" t="str">
        <v>No</v>
      </c>
      <c r="I945" s="10" t="str">
        <v>Social Drinker</v>
      </c>
      <c r="J945" s="10" t="str">
        <v>Car</v>
      </c>
      <c r="K945" s="10" t="str">
        <v>Single</v>
      </c>
      <c r="L945" s="10" t="str">
        <v>Independent</v>
      </c>
      <c r="M945" s="10">
        <v>22</v>
      </c>
      <c r="N945" s="10" t="str">
        <v>Employed</v>
      </c>
      <c r="O945" s="10" t="str">
        <v>Medium</v>
      </c>
      <c r="P945" s="10">
        <v>132834</v>
      </c>
      <c r="Q945" s="10" t="str">
        <f>IFERROR(_xlfn.XLOOKUP('Final Table'!$P945,'Raw-restaurant_cuisines'!A:A,'Raw-restaurant_cuisines'!B:B),"not specified")</f>
        <v>Mexican</v>
      </c>
      <c r="R945" s="10" t="str">
        <f>_xlfn.XLOOKUP($P945,'Raw-Restauarants'!$A:$A,'Raw-Restauarants'!B:B)</f>
        <v>Gorditas Doa Gloria</v>
      </c>
      <c r="S945" s="10" t="str">
        <f>_xlfn.XLOOKUP($P945,'Raw-Restauarants'!$A:$A,'Raw-Restauarants'!$C:$C)</f>
        <v>San Luis Potosi</v>
      </c>
      <c r="T945" s="10">
        <f>IFERROR(_xlfn.XLOOKUP(P945,'Table for cuisine count'!K:K,'Table for cuisine count'!L:L),"not specified")</f>
        <v>1</v>
      </c>
      <c r="U945" s="10" t="str" cm="1">
        <f t="array" ref="U945:Z945">_xlfn.XLOOKUP($P945,'Raw-Restauarants'!$A:$A,'Raw-Restauarants'!$I:$N)</f>
        <v>None</v>
      </c>
      <c r="V945" s="10" t="str">
        <v>No</v>
      </c>
      <c r="W945" s="10" t="str">
        <v>Low</v>
      </c>
      <c r="X945" s="10" t="str">
        <v>No</v>
      </c>
      <c r="Y945" s="10" t="str">
        <v>Closed</v>
      </c>
      <c r="Z945" s="10" t="str">
        <v>Public</v>
      </c>
      <c r="AA945" s="10">
        <v>1</v>
      </c>
      <c r="AB945" s="10">
        <v>2</v>
      </c>
      <c r="AC945" s="10">
        <v>1</v>
      </c>
      <c r="AD945" s="10" t="str" cm="1">
        <f t="array" ref="AD945">_xlfn.IFNA(_xlfn.IFS(AND(AA945=2,AB945=2,AC945=2),W945),"not_highest_rated")</f>
        <v>not_highest_rated</v>
      </c>
      <c r="AE945" s="64">
        <f t="shared" si="17"/>
        <v>8</v>
      </c>
    </row>
    <row r="946" spans="1:31" x14ac:dyDescent="0.25">
      <c r="A946" s="63" t="s">
        <v>100</v>
      </c>
      <c r="B946" s="10">
        <f>VLOOKUP(A946,'Table for cuisine count'!$E$2:$F$139,2)</f>
        <v>1</v>
      </c>
      <c r="C946" s="10" t="str" cm="1">
        <f t="array" ref="C946:O946">_xlfn.XLOOKUP($A946,'Raw-consumers'!$A:$A,'Raw-consumers'!B:N)</f>
        <v>San Luis Potosi</v>
      </c>
      <c r="D946" s="10" t="str">
        <v>San Luis Potosi</v>
      </c>
      <c r="E946" s="10" t="str">
        <v>Mexico</v>
      </c>
      <c r="F946" s="10">
        <v>22.140388000000002</v>
      </c>
      <c r="G946" s="10">
        <v>-100.937321</v>
      </c>
      <c r="H946" s="10" t="str">
        <v>No</v>
      </c>
      <c r="I946" s="10" t="str">
        <v>Social Drinker</v>
      </c>
      <c r="J946" s="10" t="str">
        <v>Car</v>
      </c>
      <c r="K946" s="10" t="str">
        <v>Single</v>
      </c>
      <c r="L946" s="10" t="str">
        <v>Independent</v>
      </c>
      <c r="M946" s="10">
        <v>22</v>
      </c>
      <c r="N946" s="10" t="str">
        <v>Employed</v>
      </c>
      <c r="O946" s="10" t="str">
        <v>Medium</v>
      </c>
      <c r="P946" s="10">
        <v>135086</v>
      </c>
      <c r="Q946" s="10" t="str">
        <f>IFERROR(_xlfn.XLOOKUP('Final Table'!$P946,'Raw-restaurant_cuisines'!A:A,'Raw-restaurant_cuisines'!B:B),"not specified")</f>
        <v>Burgers</v>
      </c>
      <c r="R946" s="10" t="str">
        <f>_xlfn.XLOOKUP($P946,'Raw-Restauarants'!$A:$A,'Raw-Restauarants'!B:B)</f>
        <v>McDonalds Parque Tangamanga</v>
      </c>
      <c r="S946" s="10" t="str">
        <f>_xlfn.XLOOKUP($P946,'Raw-Restauarants'!$A:$A,'Raw-Restauarants'!$C:$C)</f>
        <v>San Luis Potosi</v>
      </c>
      <c r="T946" s="10">
        <f>IFERROR(_xlfn.XLOOKUP(P946,'Table for cuisine count'!K:K,'Table for cuisine count'!L:L),"not specified")</f>
        <v>2</v>
      </c>
      <c r="U946" s="10" t="str" cm="1">
        <f t="array" ref="U946:Z946">_xlfn.XLOOKUP($P946,'Raw-Restauarants'!$A:$A,'Raw-Restauarants'!$I:$N)</f>
        <v>None</v>
      </c>
      <c r="V946" s="10" t="str">
        <v>No</v>
      </c>
      <c r="W946" s="10" t="str">
        <v>Medium</v>
      </c>
      <c r="X946" s="10" t="str">
        <v>Yes</v>
      </c>
      <c r="Y946" s="10" t="str">
        <v>Closed</v>
      </c>
      <c r="Z946" s="10" t="str">
        <v>Yes</v>
      </c>
      <c r="AA946" s="10">
        <v>1</v>
      </c>
      <c r="AB946" s="10">
        <v>1</v>
      </c>
      <c r="AC946" s="10">
        <v>2</v>
      </c>
      <c r="AD946" s="10" t="str" cm="1">
        <f t="array" ref="AD946">_xlfn.IFNA(_xlfn.IFS(AND(AA946=2,AB946=2,AC946=2),W946),"not_highest_rated")</f>
        <v>not_highest_rated</v>
      </c>
      <c r="AE946" s="64">
        <f t="shared" si="17"/>
        <v>8</v>
      </c>
    </row>
    <row r="947" spans="1:31" x14ac:dyDescent="0.25">
      <c r="A947" s="63" t="s">
        <v>100</v>
      </c>
      <c r="B947" s="10">
        <f>VLOOKUP(A947,'Table for cuisine count'!$E$2:$F$139,2)</f>
        <v>1</v>
      </c>
      <c r="C947" s="10" t="str" cm="1">
        <f t="array" ref="C947:O947">_xlfn.XLOOKUP($A947,'Raw-consumers'!$A:$A,'Raw-consumers'!B:N)</f>
        <v>San Luis Potosi</v>
      </c>
      <c r="D947" s="10" t="str">
        <v>San Luis Potosi</v>
      </c>
      <c r="E947" s="10" t="str">
        <v>Mexico</v>
      </c>
      <c r="F947" s="10">
        <v>22.140388000000002</v>
      </c>
      <c r="G947" s="10">
        <v>-100.937321</v>
      </c>
      <c r="H947" s="10" t="str">
        <v>No</v>
      </c>
      <c r="I947" s="10" t="str">
        <v>Social Drinker</v>
      </c>
      <c r="J947" s="10" t="str">
        <v>Car</v>
      </c>
      <c r="K947" s="10" t="str">
        <v>Single</v>
      </c>
      <c r="L947" s="10" t="str">
        <v>Independent</v>
      </c>
      <c r="M947" s="10">
        <v>22</v>
      </c>
      <c r="N947" s="10" t="str">
        <v>Employed</v>
      </c>
      <c r="O947" s="10" t="str">
        <v>Medium</v>
      </c>
      <c r="P947" s="10">
        <v>132754</v>
      </c>
      <c r="Q947" s="10" t="str">
        <f>IFERROR(_xlfn.XLOOKUP('Final Table'!$P947,'Raw-restaurant_cuisines'!A:A,'Raw-restaurant_cuisines'!B:B),"not specified")</f>
        <v>Mexican</v>
      </c>
      <c r="R947" s="10" t="str">
        <f>_xlfn.XLOOKUP($P947,'Raw-Restauarants'!$A:$A,'Raw-Restauarants'!B:B)</f>
        <v>Cabana Huasteca</v>
      </c>
      <c r="S947" s="10" t="str">
        <f>_xlfn.XLOOKUP($P947,'Raw-Restauarants'!$A:$A,'Raw-Restauarants'!$C:$C)</f>
        <v>San Luis Potosi</v>
      </c>
      <c r="T947" s="10">
        <f>IFERROR(_xlfn.XLOOKUP(P947,'Table for cuisine count'!K:K,'Table for cuisine count'!L:L),"not specified")</f>
        <v>1</v>
      </c>
      <c r="U947" s="10" t="str" cm="1">
        <f t="array" ref="U947:Z947">_xlfn.XLOOKUP($P947,'Raw-Restauarants'!$A:$A,'Raw-Restauarants'!$I:$N)</f>
        <v>None</v>
      </c>
      <c r="V947" s="10" t="str">
        <v>No</v>
      </c>
      <c r="W947" s="10" t="str">
        <v>Medium</v>
      </c>
      <c r="X947" s="10" t="str">
        <v>No</v>
      </c>
      <c r="Y947" s="10" t="str">
        <v>Closed</v>
      </c>
      <c r="Z947" s="10" t="str">
        <v>None</v>
      </c>
      <c r="AA947" s="10">
        <v>2</v>
      </c>
      <c r="AB947" s="10">
        <v>2</v>
      </c>
      <c r="AC947" s="10">
        <v>2</v>
      </c>
      <c r="AD947" s="10" t="str" cm="1">
        <f t="array" ref="AD947">_xlfn.IFNA(_xlfn.IFS(AND(AA947=2,AB947=2,AC947=2),W947),"not_highest_rated")</f>
        <v>Medium</v>
      </c>
      <c r="AE947" s="64">
        <f t="shared" si="17"/>
        <v>8</v>
      </c>
    </row>
    <row r="948" spans="1:31" x14ac:dyDescent="0.25">
      <c r="A948" s="63" t="s">
        <v>100</v>
      </c>
      <c r="B948" s="10">
        <f>VLOOKUP(A948,'Table for cuisine count'!$E$2:$F$139,2)</f>
        <v>1</v>
      </c>
      <c r="C948" s="10" t="str" cm="1">
        <f t="array" ref="C948:O948">_xlfn.XLOOKUP($A948,'Raw-consumers'!$A:$A,'Raw-consumers'!B:N)</f>
        <v>San Luis Potosi</v>
      </c>
      <c r="D948" s="10" t="str">
        <v>San Luis Potosi</v>
      </c>
      <c r="E948" s="10" t="str">
        <v>Mexico</v>
      </c>
      <c r="F948" s="10">
        <v>22.140388000000002</v>
      </c>
      <c r="G948" s="10">
        <v>-100.937321</v>
      </c>
      <c r="H948" s="10" t="str">
        <v>No</v>
      </c>
      <c r="I948" s="10" t="str">
        <v>Social Drinker</v>
      </c>
      <c r="J948" s="10" t="str">
        <v>Car</v>
      </c>
      <c r="K948" s="10" t="str">
        <v>Single</v>
      </c>
      <c r="L948" s="10" t="str">
        <v>Independent</v>
      </c>
      <c r="M948" s="10">
        <v>22</v>
      </c>
      <c r="N948" s="10" t="str">
        <v>Employed</v>
      </c>
      <c r="O948" s="10" t="str">
        <v>Medium</v>
      </c>
      <c r="P948" s="10">
        <v>135080</v>
      </c>
      <c r="Q948" s="10" t="str">
        <f>IFERROR(_xlfn.XLOOKUP('Final Table'!$P948,'Raw-restaurant_cuisines'!A:A,'Raw-restaurant_cuisines'!B:B),"not specified")</f>
        <v>not specified</v>
      </c>
      <c r="R948" s="10" t="str">
        <f>_xlfn.XLOOKUP($P948,'Raw-Restauarants'!$A:$A,'Raw-Restauarants'!B:B)</f>
        <v>Los Toneles</v>
      </c>
      <c r="S948" s="10" t="str">
        <f>_xlfn.XLOOKUP($P948,'Raw-Restauarants'!$A:$A,'Raw-Restauarants'!$C:$C)</f>
        <v>San Luis Potosi</v>
      </c>
      <c r="T948" s="10" t="str">
        <f>IFERROR(_xlfn.XLOOKUP(P948,'Table for cuisine count'!K:K,'Table for cuisine count'!L:L),"not specified")</f>
        <v>not specified</v>
      </c>
      <c r="U948" s="10" t="str" cm="1">
        <f t="array" ref="U948:Z948">_xlfn.XLOOKUP($P948,'Raw-Restauarants'!$A:$A,'Raw-Restauarants'!$I:$N)</f>
        <v>None</v>
      </c>
      <c r="V948" s="10" t="str">
        <v>Smoking Section</v>
      </c>
      <c r="W948" s="10" t="str">
        <v>High</v>
      </c>
      <c r="X948" s="10" t="str">
        <v>No</v>
      </c>
      <c r="Y948" s="10" t="str">
        <v>Closed</v>
      </c>
      <c r="Z948" s="10" t="str">
        <v>None</v>
      </c>
      <c r="AA948" s="10">
        <v>2</v>
      </c>
      <c r="AB948" s="10">
        <v>2</v>
      </c>
      <c r="AC948" s="10">
        <v>2</v>
      </c>
      <c r="AD948" s="10" t="str" cm="1">
        <f t="array" ref="AD948">_xlfn.IFNA(_xlfn.IFS(AND(AA948=2,AB948=2,AC948=2),W948),"not_highest_rated")</f>
        <v>High</v>
      </c>
      <c r="AE948" s="64">
        <f t="shared" si="17"/>
        <v>8</v>
      </c>
    </row>
    <row r="949" spans="1:31" x14ac:dyDescent="0.25">
      <c r="A949" s="63" t="s">
        <v>129</v>
      </c>
      <c r="B949" s="10">
        <f>VLOOKUP(A949,'Table for cuisine count'!$E$2:$F$139,2)</f>
        <v>1</v>
      </c>
      <c r="C949" s="10" t="str" cm="1">
        <f t="array" ref="C949:O949">_xlfn.XLOOKUP($A949,'Raw-consumers'!$A:$A,'Raw-consumers'!B:N)</f>
        <v>San Luis Potosi</v>
      </c>
      <c r="D949" s="10" t="str">
        <v>San Luis Potosi</v>
      </c>
      <c r="E949" s="10" t="str">
        <v>Mexico</v>
      </c>
      <c r="F949" s="10">
        <v>22.158473000000001</v>
      </c>
      <c r="G949" s="10">
        <v>-100.984268</v>
      </c>
      <c r="H949" s="10" t="str">
        <v>No</v>
      </c>
      <c r="I949" s="10" t="str">
        <v>Social Drinker</v>
      </c>
      <c r="J949" s="10" t="str">
        <v>Car</v>
      </c>
      <c r="K949" s="10" t="str">
        <v>Single</v>
      </c>
      <c r="L949" s="10" t="str">
        <v>Independent</v>
      </c>
      <c r="M949" s="10">
        <v>24</v>
      </c>
      <c r="N949" s="10" t="str">
        <v>Student</v>
      </c>
      <c r="O949" s="10" t="str">
        <v>Medium</v>
      </c>
      <c r="P949" s="10">
        <v>135062</v>
      </c>
      <c r="Q949" s="10" t="str">
        <f>IFERROR(_xlfn.XLOOKUP('Final Table'!$P949,'Raw-restaurant_cuisines'!A:A,'Raw-restaurant_cuisines'!B:B),"not specified")</f>
        <v>not specified</v>
      </c>
      <c r="R949" s="10" t="str">
        <f>_xlfn.XLOOKUP($P949,'Raw-Restauarants'!$A:$A,'Raw-Restauarants'!B:B)</f>
        <v>Restaurante El Cielo Potosino</v>
      </c>
      <c r="S949" s="10" t="str">
        <f>_xlfn.XLOOKUP($P949,'Raw-Restauarants'!$A:$A,'Raw-Restauarants'!$C:$C)</f>
        <v>San Luis Potosi</v>
      </c>
      <c r="T949" s="10" t="str">
        <f>IFERROR(_xlfn.XLOOKUP(P949,'Table for cuisine count'!K:K,'Table for cuisine count'!L:L),"not specified")</f>
        <v>not specified</v>
      </c>
      <c r="U949" s="10" t="str" cm="1">
        <f t="array" ref="U949:Z949">_xlfn.XLOOKUP($P949,'Raw-Restauarants'!$A:$A,'Raw-Restauarants'!$I:$N)</f>
        <v>None</v>
      </c>
      <c r="V949" s="10" t="str">
        <v>No</v>
      </c>
      <c r="W949" s="10" t="str">
        <v>Medium</v>
      </c>
      <c r="X949" s="10" t="str">
        <v>No</v>
      </c>
      <c r="Y949" s="10" t="str">
        <v>Closed</v>
      </c>
      <c r="Z949" s="10" t="str">
        <v>Yes</v>
      </c>
      <c r="AA949" s="10">
        <v>2</v>
      </c>
      <c r="AB949" s="10">
        <v>2</v>
      </c>
      <c r="AC949" s="10">
        <v>2</v>
      </c>
      <c r="AD949" s="10" t="str" cm="1">
        <f t="array" ref="AD949">_xlfn.IFNA(_xlfn.IFS(AND(AA949=2,AB949=2,AC949=2),W949),"not_highest_rated")</f>
        <v>Medium</v>
      </c>
      <c r="AE949" s="64">
        <f t="shared" si="17"/>
        <v>2</v>
      </c>
    </row>
    <row r="950" spans="1:31" x14ac:dyDescent="0.25">
      <c r="A950" s="63" t="s">
        <v>129</v>
      </c>
      <c r="B950" s="10">
        <f>VLOOKUP(A950,'Table for cuisine count'!$E$2:$F$139,2)</f>
        <v>1</v>
      </c>
      <c r="C950" s="10" t="str" cm="1">
        <f t="array" ref="C950:O950">_xlfn.XLOOKUP($A950,'Raw-consumers'!$A:$A,'Raw-consumers'!B:N)</f>
        <v>San Luis Potosi</v>
      </c>
      <c r="D950" s="10" t="str">
        <v>San Luis Potosi</v>
      </c>
      <c r="E950" s="10" t="str">
        <v>Mexico</v>
      </c>
      <c r="F950" s="10">
        <v>22.158473000000001</v>
      </c>
      <c r="G950" s="10">
        <v>-100.984268</v>
      </c>
      <c r="H950" s="10" t="str">
        <v>No</v>
      </c>
      <c r="I950" s="10" t="str">
        <v>Social Drinker</v>
      </c>
      <c r="J950" s="10" t="str">
        <v>Car</v>
      </c>
      <c r="K950" s="10" t="str">
        <v>Single</v>
      </c>
      <c r="L950" s="10" t="str">
        <v>Independent</v>
      </c>
      <c r="M950" s="10">
        <v>24</v>
      </c>
      <c r="N950" s="10" t="str">
        <v>Student</v>
      </c>
      <c r="O950" s="10" t="str">
        <v>Medium</v>
      </c>
      <c r="P950" s="10">
        <v>135052</v>
      </c>
      <c r="Q950" s="10" t="str">
        <f>IFERROR(_xlfn.XLOOKUP('Final Table'!$P950,'Raw-restaurant_cuisines'!A:A,'Raw-restaurant_cuisines'!B:B),"not specified")</f>
        <v>Bar</v>
      </c>
      <c r="R950" s="10" t="str">
        <f>_xlfn.XLOOKUP($P950,'Raw-Restauarants'!$A:$A,'Raw-Restauarants'!B:B)</f>
        <v>La Cantina Restaurante</v>
      </c>
      <c r="S950" s="10" t="str">
        <f>_xlfn.XLOOKUP($P950,'Raw-Restauarants'!$A:$A,'Raw-Restauarants'!$C:$C)</f>
        <v>San Luis Potosi</v>
      </c>
      <c r="T950" s="10">
        <f>IFERROR(_xlfn.XLOOKUP(P950,'Table for cuisine count'!K:K,'Table for cuisine count'!L:L),"not specified")</f>
        <v>2</v>
      </c>
      <c r="U950" s="10" t="str" cm="1">
        <f t="array" ref="U950:Z950">_xlfn.XLOOKUP($P950,'Raw-Restauarants'!$A:$A,'Raw-Restauarants'!$I:$N)</f>
        <v>Full Bar</v>
      </c>
      <c r="V950" s="10" t="str">
        <v>No</v>
      </c>
      <c r="W950" s="10" t="str">
        <v>High</v>
      </c>
      <c r="X950" s="10" t="str">
        <v>No</v>
      </c>
      <c r="Y950" s="10" t="str">
        <v>Closed</v>
      </c>
      <c r="Z950" s="10" t="str">
        <v>None</v>
      </c>
      <c r="AA950" s="10">
        <v>2</v>
      </c>
      <c r="AB950" s="10">
        <v>2</v>
      </c>
      <c r="AC950" s="10">
        <v>2</v>
      </c>
      <c r="AD950" s="10" t="str" cm="1">
        <f t="array" ref="AD950">_xlfn.IFNA(_xlfn.IFS(AND(AA950=2,AB950=2,AC950=2),W950),"not_highest_rated")</f>
        <v>High</v>
      </c>
      <c r="AE950" s="64">
        <f t="shared" si="17"/>
        <v>2</v>
      </c>
    </row>
    <row r="951" spans="1:31" x14ac:dyDescent="0.25">
      <c r="A951" s="63" t="s">
        <v>151</v>
      </c>
      <c r="B951" s="10">
        <f>VLOOKUP(A951,'Table for cuisine count'!$E$2:$F$139,2)</f>
        <v>1</v>
      </c>
      <c r="C951" s="10" t="str" cm="1">
        <f t="array" ref="C951:O951">_xlfn.XLOOKUP($A951,'Raw-consumers'!$A:$A,'Raw-consumers'!B:N)</f>
        <v>San Luis Potosi</v>
      </c>
      <c r="D951" s="10" t="str">
        <v>San Luis Potosi</v>
      </c>
      <c r="E951" s="10" t="str">
        <v>Mexico</v>
      </c>
      <c r="F951" s="10">
        <v>22.143077999999999</v>
      </c>
      <c r="G951" s="10">
        <v>-100.908523</v>
      </c>
      <c r="H951" s="10" t="str">
        <v>Yes</v>
      </c>
      <c r="I951" s="10" t="str">
        <v>Casual Drinker</v>
      </c>
      <c r="J951" s="10" t="str">
        <v>Car</v>
      </c>
      <c r="K951" s="10" t="str">
        <v>Single</v>
      </c>
      <c r="L951" s="10" t="str">
        <v>Independent</v>
      </c>
      <c r="M951" s="10">
        <v>21</v>
      </c>
      <c r="N951" s="10" t="str">
        <v>Student</v>
      </c>
      <c r="O951" s="10" t="str">
        <v>Medium</v>
      </c>
      <c r="P951" s="10">
        <v>135047</v>
      </c>
      <c r="Q951" s="10" t="str">
        <f>IFERROR(_xlfn.XLOOKUP('Final Table'!$P951,'Raw-restaurant_cuisines'!A:A,'Raw-restaurant_cuisines'!B:B),"not specified")</f>
        <v>not specified</v>
      </c>
      <c r="R951" s="10" t="str">
        <f>_xlfn.XLOOKUP($P951,'Raw-Restauarants'!$A:$A,'Raw-Restauarants'!B:B)</f>
        <v>Restaurante Casa De Las Flores</v>
      </c>
      <c r="S951" s="10" t="str">
        <f>_xlfn.XLOOKUP($P951,'Raw-Restauarants'!$A:$A,'Raw-Restauarants'!$C:$C)</f>
        <v>San Luis Potosi</v>
      </c>
      <c r="T951" s="10" t="str">
        <f>IFERROR(_xlfn.XLOOKUP(P951,'Table for cuisine count'!K:K,'Table for cuisine count'!L:L),"not specified")</f>
        <v>not specified</v>
      </c>
      <c r="U951" s="10" t="str" cm="1">
        <f t="array" ref="U951:Z951">_xlfn.XLOOKUP($P951,'Raw-Restauarants'!$A:$A,'Raw-Restauarants'!$I:$N)</f>
        <v>Wine &amp; Beer</v>
      </c>
      <c r="V951" s="10" t="str">
        <v>Smoking Section</v>
      </c>
      <c r="W951" s="10" t="str">
        <v>High</v>
      </c>
      <c r="X951" s="10" t="str">
        <v>No</v>
      </c>
      <c r="Y951" s="10" t="str">
        <v>Closed</v>
      </c>
      <c r="Z951" s="10" t="str">
        <v>Yes</v>
      </c>
      <c r="AA951" s="10">
        <v>0</v>
      </c>
      <c r="AB951" s="10">
        <v>0</v>
      </c>
      <c r="AC951" s="10">
        <v>0</v>
      </c>
      <c r="AD951" s="10" t="str" cm="1">
        <f t="array" ref="AD951">_xlfn.IFNA(_xlfn.IFS(AND(AA951=2,AB951=2,AC951=2),W951),"not_highest_rated")</f>
        <v>not_highest_rated</v>
      </c>
      <c r="AE951" s="64">
        <f t="shared" si="17"/>
        <v>2</v>
      </c>
    </row>
    <row r="952" spans="1:31" x14ac:dyDescent="0.25">
      <c r="A952" s="63" t="s">
        <v>151</v>
      </c>
      <c r="B952" s="10">
        <f>VLOOKUP(A952,'Table for cuisine count'!$E$2:$F$139,2)</f>
        <v>1</v>
      </c>
      <c r="C952" s="10" t="str" cm="1">
        <f t="array" ref="C952:O952">_xlfn.XLOOKUP($A952,'Raw-consumers'!$A:$A,'Raw-consumers'!B:N)</f>
        <v>San Luis Potosi</v>
      </c>
      <c r="D952" s="10" t="str">
        <v>San Luis Potosi</v>
      </c>
      <c r="E952" s="10" t="str">
        <v>Mexico</v>
      </c>
      <c r="F952" s="10">
        <v>22.143077999999999</v>
      </c>
      <c r="G952" s="10">
        <v>-100.908523</v>
      </c>
      <c r="H952" s="10" t="str">
        <v>Yes</v>
      </c>
      <c r="I952" s="10" t="str">
        <v>Casual Drinker</v>
      </c>
      <c r="J952" s="10" t="str">
        <v>Car</v>
      </c>
      <c r="K952" s="10" t="str">
        <v>Single</v>
      </c>
      <c r="L952" s="10" t="str">
        <v>Independent</v>
      </c>
      <c r="M952" s="10">
        <v>21</v>
      </c>
      <c r="N952" s="10" t="str">
        <v>Student</v>
      </c>
      <c r="O952" s="10" t="str">
        <v>Medium</v>
      </c>
      <c r="P952" s="10">
        <v>135026</v>
      </c>
      <c r="Q952" s="10" t="str">
        <f>IFERROR(_xlfn.XLOOKUP('Final Table'!$P952,'Raw-restaurant_cuisines'!A:A,'Raw-restaurant_cuisines'!B:B),"not specified")</f>
        <v>Bar</v>
      </c>
      <c r="R952" s="10" t="str">
        <f>_xlfn.XLOOKUP($P952,'Raw-Restauarants'!$A:$A,'Raw-Restauarants'!B:B)</f>
        <v>La Cantina</v>
      </c>
      <c r="S952" s="10" t="str">
        <f>_xlfn.XLOOKUP($P952,'Raw-Restauarants'!$A:$A,'Raw-Restauarants'!$C:$C)</f>
        <v>San Luis Potosi</v>
      </c>
      <c r="T952" s="10">
        <f>IFERROR(_xlfn.XLOOKUP(P952,'Table for cuisine count'!K:K,'Table for cuisine count'!L:L),"not specified")</f>
        <v>2</v>
      </c>
      <c r="U952" s="10" t="str" cm="1">
        <f t="array" ref="U952:Z952">_xlfn.XLOOKUP($P952,'Raw-Restauarants'!$A:$A,'Raw-Restauarants'!$I:$N)</f>
        <v>Full Bar</v>
      </c>
      <c r="V952" s="10" t="str">
        <v>No</v>
      </c>
      <c r="W952" s="10" t="str">
        <v>High</v>
      </c>
      <c r="X952" s="10" t="str">
        <v>No</v>
      </c>
      <c r="Y952" s="10" t="str">
        <v>Closed</v>
      </c>
      <c r="Z952" s="10" t="str">
        <v>None</v>
      </c>
      <c r="AA952" s="10">
        <v>1</v>
      </c>
      <c r="AB952" s="10">
        <v>1</v>
      </c>
      <c r="AC952" s="10">
        <v>1</v>
      </c>
      <c r="AD952" s="10" t="str" cm="1">
        <f t="array" ref="AD952">_xlfn.IFNA(_xlfn.IFS(AND(AA952=2,AB952=2,AC952=2),W952),"not_highest_rated")</f>
        <v>not_highest_rated</v>
      </c>
      <c r="AE952" s="64">
        <f t="shared" si="17"/>
        <v>2</v>
      </c>
    </row>
    <row r="953" spans="1:31" x14ac:dyDescent="0.25">
      <c r="A953" s="63" t="s">
        <v>151</v>
      </c>
      <c r="B953" s="10">
        <f>VLOOKUP(A953,'Table for cuisine count'!$E$2:$F$139,2)</f>
        <v>1</v>
      </c>
      <c r="C953" s="10" t="str" cm="1">
        <f t="array" ref="C953:O953">_xlfn.XLOOKUP($A953,'Raw-consumers'!$A:$A,'Raw-consumers'!B:N)</f>
        <v>San Luis Potosi</v>
      </c>
      <c r="D953" s="10" t="str">
        <v>San Luis Potosi</v>
      </c>
      <c r="E953" s="10" t="str">
        <v>Mexico</v>
      </c>
      <c r="F953" s="10">
        <v>22.143077999999999</v>
      </c>
      <c r="G953" s="10">
        <v>-100.908523</v>
      </c>
      <c r="H953" s="10" t="str">
        <v>Yes</v>
      </c>
      <c r="I953" s="10" t="str">
        <v>Casual Drinker</v>
      </c>
      <c r="J953" s="10" t="str">
        <v>Car</v>
      </c>
      <c r="K953" s="10" t="str">
        <v>Single</v>
      </c>
      <c r="L953" s="10" t="str">
        <v>Independent</v>
      </c>
      <c r="M953" s="10">
        <v>21</v>
      </c>
      <c r="N953" s="10" t="str">
        <v>Student</v>
      </c>
      <c r="O953" s="10" t="str">
        <v>Medium</v>
      </c>
      <c r="P953" s="10">
        <v>135064</v>
      </c>
      <c r="Q953" s="10" t="str">
        <f>IFERROR(_xlfn.XLOOKUP('Final Table'!$P953,'Raw-restaurant_cuisines'!A:A,'Raw-restaurant_cuisines'!B:B),"not specified")</f>
        <v>not specified</v>
      </c>
      <c r="R953" s="10" t="str">
        <f>_xlfn.XLOOKUP($P953,'Raw-Restauarants'!$A:$A,'Raw-Restauarants'!B:B)</f>
        <v>Restaurante El Chivero S.A. De C.V.</v>
      </c>
      <c r="S953" s="10" t="str">
        <f>_xlfn.XLOOKUP($P953,'Raw-Restauarants'!$A:$A,'Raw-Restauarants'!$C:$C)</f>
        <v>San Luis Potosi</v>
      </c>
      <c r="T953" s="10" t="str">
        <f>IFERROR(_xlfn.XLOOKUP(P953,'Table for cuisine count'!K:K,'Table for cuisine count'!L:L),"not specified")</f>
        <v>not specified</v>
      </c>
      <c r="U953" s="10" t="str" cm="1">
        <f t="array" ref="U953:Z953">_xlfn.XLOOKUP($P953,'Raw-Restauarants'!$A:$A,'Raw-Restauarants'!$I:$N)</f>
        <v>None</v>
      </c>
      <c r="V953" s="10" t="str">
        <v>No</v>
      </c>
      <c r="W953" s="10" t="str">
        <v>High</v>
      </c>
      <c r="X953" s="10" t="str">
        <v>No</v>
      </c>
      <c r="Y953" s="10" t="str">
        <v>Closed</v>
      </c>
      <c r="Z953" s="10" t="str">
        <v>Yes</v>
      </c>
      <c r="AA953" s="10">
        <v>0</v>
      </c>
      <c r="AB953" s="10">
        <v>1</v>
      </c>
      <c r="AC953" s="10">
        <v>1</v>
      </c>
      <c r="AD953" s="10" t="str" cm="1">
        <f t="array" ref="AD953">_xlfn.IFNA(_xlfn.IFS(AND(AA953=2,AB953=2,AC953=2),W953),"not_highest_rated")</f>
        <v>not_highest_rated</v>
      </c>
      <c r="AE953" s="64">
        <f t="shared" si="17"/>
        <v>2</v>
      </c>
    </row>
    <row r="954" spans="1:31" x14ac:dyDescent="0.25">
      <c r="A954" s="63" t="s">
        <v>129</v>
      </c>
      <c r="B954" s="10">
        <f>VLOOKUP(A954,'Table for cuisine count'!$E$2:$F$139,2)</f>
        <v>1</v>
      </c>
      <c r="C954" s="10" t="str" cm="1">
        <f t="array" ref="C954:O954">_xlfn.XLOOKUP($A954,'Raw-consumers'!$A:$A,'Raw-consumers'!B:N)</f>
        <v>San Luis Potosi</v>
      </c>
      <c r="D954" s="10" t="str">
        <v>San Luis Potosi</v>
      </c>
      <c r="E954" s="10" t="str">
        <v>Mexico</v>
      </c>
      <c r="F954" s="10">
        <v>22.158473000000001</v>
      </c>
      <c r="G954" s="10">
        <v>-100.984268</v>
      </c>
      <c r="H954" s="10" t="str">
        <v>No</v>
      </c>
      <c r="I954" s="10" t="str">
        <v>Social Drinker</v>
      </c>
      <c r="J954" s="10" t="str">
        <v>Car</v>
      </c>
      <c r="K954" s="10" t="str">
        <v>Single</v>
      </c>
      <c r="L954" s="10" t="str">
        <v>Independent</v>
      </c>
      <c r="M954" s="10">
        <v>24</v>
      </c>
      <c r="N954" s="10" t="str">
        <v>Student</v>
      </c>
      <c r="O954" s="10" t="str">
        <v>Medium</v>
      </c>
      <c r="P954" s="10">
        <v>132862</v>
      </c>
      <c r="Q954" s="10" t="str">
        <f>IFERROR(_xlfn.XLOOKUP('Final Table'!$P954,'Raw-restaurant_cuisines'!A:A,'Raw-restaurant_cuisines'!B:B),"not specified")</f>
        <v>International</v>
      </c>
      <c r="R954" s="10" t="str">
        <f>_xlfn.XLOOKUP($P954,'Raw-Restauarants'!$A:$A,'Raw-Restauarants'!B:B)</f>
        <v>La Posada Del Virrey</v>
      </c>
      <c r="S954" s="10" t="str">
        <f>_xlfn.XLOOKUP($P954,'Raw-Restauarants'!$A:$A,'Raw-Restauarants'!$C:$C)</f>
        <v>San Luis Potosi</v>
      </c>
      <c r="T954" s="10">
        <f>IFERROR(_xlfn.XLOOKUP(P954,'Table for cuisine count'!K:K,'Table for cuisine count'!L:L),"not specified")</f>
        <v>1</v>
      </c>
      <c r="U954" s="10" t="str" cm="1">
        <f t="array" ref="U954:Z954">_xlfn.XLOOKUP($P954,'Raw-Restauarants'!$A:$A,'Raw-Restauarants'!$I:$N)</f>
        <v>Wine &amp; Beer</v>
      </c>
      <c r="V954" s="10" t="str">
        <v>No</v>
      </c>
      <c r="W954" s="10" t="str">
        <v>High</v>
      </c>
      <c r="X954" s="10" t="str">
        <v>No</v>
      </c>
      <c r="Y954" s="10" t="str">
        <v>Closed</v>
      </c>
      <c r="Z954" s="10" t="str">
        <v>Valet</v>
      </c>
      <c r="AA954" s="10">
        <v>2</v>
      </c>
      <c r="AB954" s="10">
        <v>2</v>
      </c>
      <c r="AC954" s="10">
        <v>2</v>
      </c>
      <c r="AD954" s="10" t="str" cm="1">
        <f t="array" ref="AD954">_xlfn.IFNA(_xlfn.IFS(AND(AA954=2,AB954=2,AC954=2),W954),"not_highest_rated")</f>
        <v>High</v>
      </c>
      <c r="AE954" s="64">
        <f t="shared" si="17"/>
        <v>2</v>
      </c>
    </row>
    <row r="955" spans="1:31" x14ac:dyDescent="0.25">
      <c r="A955" s="63" t="s">
        <v>95</v>
      </c>
      <c r="B955" s="10">
        <f>VLOOKUP(A955,'Table for cuisine count'!$E$2:$F$139,2)</f>
        <v>1</v>
      </c>
      <c r="C955" s="10" t="str" cm="1">
        <f t="array" ref="C955:O955">_xlfn.XLOOKUP($A955,'Raw-consumers'!$A:$A,'Raw-consumers'!B:N)</f>
        <v>San Luis Potosi</v>
      </c>
      <c r="D955" s="10" t="str">
        <v>San Luis Potosi</v>
      </c>
      <c r="E955" s="10" t="str">
        <v>Mexico</v>
      </c>
      <c r="F955" s="10">
        <v>22.196624</v>
      </c>
      <c r="G955" s="10">
        <v>-100.91217</v>
      </c>
      <c r="H955" s="10" t="str">
        <v>Yes</v>
      </c>
      <c r="I955" s="10" t="str">
        <v>Casual Drinker</v>
      </c>
      <c r="J955" s="10" t="str">
        <v>Public</v>
      </c>
      <c r="K955" s="10" t="str">
        <v>Single</v>
      </c>
      <c r="L955" s="10" t="str">
        <v>Independent</v>
      </c>
      <c r="M955" s="10">
        <v>23</v>
      </c>
      <c r="N955" s="10" t="str">
        <v>Student</v>
      </c>
      <c r="O955" s="10" t="str">
        <v>Medium</v>
      </c>
      <c r="P955" s="10">
        <v>135070</v>
      </c>
      <c r="Q955" s="10" t="str">
        <f>IFERROR(_xlfn.XLOOKUP('Final Table'!$P955,'Raw-restaurant_cuisines'!A:A,'Raw-restaurant_cuisines'!B:B),"not specified")</f>
        <v>not specified</v>
      </c>
      <c r="R955" s="10" t="str">
        <f>_xlfn.XLOOKUP($P955,'Raw-Restauarants'!$A:$A,'Raw-Restauarants'!B:B)</f>
        <v>Restaurante 75</v>
      </c>
      <c r="S955" s="10" t="str">
        <f>_xlfn.XLOOKUP($P955,'Raw-Restauarants'!$A:$A,'Raw-Restauarants'!$C:$C)</f>
        <v>San Luis Potosi</v>
      </c>
      <c r="T955" s="10" t="str">
        <f>IFERROR(_xlfn.XLOOKUP(P955,'Table for cuisine count'!K:K,'Table for cuisine count'!L:L),"not specified")</f>
        <v>not specified</v>
      </c>
      <c r="U955" s="10" t="str" cm="1">
        <f t="array" ref="U955:Z955">_xlfn.XLOOKUP($P955,'Raw-Restauarants'!$A:$A,'Raw-Restauarants'!$I:$N)</f>
        <v>None</v>
      </c>
      <c r="V955" s="10" t="str">
        <v>No</v>
      </c>
      <c r="W955" s="10" t="str">
        <v>Medium</v>
      </c>
      <c r="X955" s="10" t="str">
        <v>No</v>
      </c>
      <c r="Y955" s="10" t="str">
        <v>Closed</v>
      </c>
      <c r="Z955" s="10" t="str">
        <v>Yes</v>
      </c>
      <c r="AA955" s="10">
        <v>1</v>
      </c>
      <c r="AB955" s="10">
        <v>1</v>
      </c>
      <c r="AC955" s="10">
        <v>1</v>
      </c>
      <c r="AD955" s="10" t="str" cm="1">
        <f t="array" ref="AD955">_xlfn.IFNA(_xlfn.IFS(AND(AA955=2,AB955=2,AC955=2),W955),"not_highest_rated")</f>
        <v>not_highest_rated</v>
      </c>
      <c r="AE955" s="64">
        <f t="shared" si="17"/>
        <v>2</v>
      </c>
    </row>
    <row r="956" spans="1:31" x14ac:dyDescent="0.25">
      <c r="A956" s="63" t="s">
        <v>151</v>
      </c>
      <c r="B956" s="10">
        <f>VLOOKUP(A956,'Table for cuisine count'!$E$2:$F$139,2)</f>
        <v>1</v>
      </c>
      <c r="C956" s="10" t="str" cm="1">
        <f t="array" ref="C956:O956">_xlfn.XLOOKUP($A956,'Raw-consumers'!$A:$A,'Raw-consumers'!B:N)</f>
        <v>San Luis Potosi</v>
      </c>
      <c r="D956" s="10" t="str">
        <v>San Luis Potosi</v>
      </c>
      <c r="E956" s="10" t="str">
        <v>Mexico</v>
      </c>
      <c r="F956" s="10">
        <v>22.143077999999999</v>
      </c>
      <c r="G956" s="10">
        <v>-100.908523</v>
      </c>
      <c r="H956" s="10" t="str">
        <v>Yes</v>
      </c>
      <c r="I956" s="10" t="str">
        <v>Casual Drinker</v>
      </c>
      <c r="J956" s="10" t="str">
        <v>Car</v>
      </c>
      <c r="K956" s="10" t="str">
        <v>Single</v>
      </c>
      <c r="L956" s="10" t="str">
        <v>Independent</v>
      </c>
      <c r="M956" s="10">
        <v>21</v>
      </c>
      <c r="N956" s="10" t="str">
        <v>Student</v>
      </c>
      <c r="O956" s="10" t="str">
        <v>Medium</v>
      </c>
      <c r="P956" s="10">
        <v>132954</v>
      </c>
      <c r="Q956" s="10" t="str">
        <f>IFERROR(_xlfn.XLOOKUP('Final Table'!$P956,'Raw-restaurant_cuisines'!A:A,'Raw-restaurant_cuisines'!B:B),"not specified")</f>
        <v>Breakfast</v>
      </c>
      <c r="R956" s="10" t="str">
        <f>_xlfn.XLOOKUP($P956,'Raw-Restauarants'!$A:$A,'Raw-Restauarants'!B:B)</f>
        <v>La Parroquia</v>
      </c>
      <c r="S956" s="10" t="str">
        <f>_xlfn.XLOOKUP($P956,'Raw-Restauarants'!$A:$A,'Raw-Restauarants'!$C:$C)</f>
        <v>San Luis Potosi</v>
      </c>
      <c r="T956" s="10">
        <f>IFERROR(_xlfn.XLOOKUP(P956,'Table for cuisine count'!K:K,'Table for cuisine count'!L:L),"not specified")</f>
        <v>1</v>
      </c>
      <c r="U956" s="10" t="str" cm="1">
        <f t="array" ref="U956:Z956">_xlfn.XLOOKUP($P956,'Raw-Restauarants'!$A:$A,'Raw-Restauarants'!$I:$N)</f>
        <v>None</v>
      </c>
      <c r="V956" s="10" t="str">
        <v>No</v>
      </c>
      <c r="W956" s="10" t="str">
        <v>Medium</v>
      </c>
      <c r="X956" s="10" t="str">
        <v>Yes</v>
      </c>
      <c r="Y956" s="10" t="str">
        <v>Closed</v>
      </c>
      <c r="Z956" s="10" t="str">
        <v>Yes</v>
      </c>
      <c r="AA956" s="10">
        <v>0</v>
      </c>
      <c r="AB956" s="10">
        <v>0</v>
      </c>
      <c r="AC956" s="10">
        <v>1</v>
      </c>
      <c r="AD956" s="10" t="str" cm="1">
        <f t="array" ref="AD956">_xlfn.IFNA(_xlfn.IFS(AND(AA956=2,AB956=2,AC956=2),W956),"not_highest_rated")</f>
        <v>not_highest_rated</v>
      </c>
      <c r="AE956" s="64">
        <f t="shared" si="17"/>
        <v>2</v>
      </c>
    </row>
    <row r="957" spans="1:31" x14ac:dyDescent="0.25">
      <c r="A957" s="63" t="s">
        <v>95</v>
      </c>
      <c r="B957" s="10">
        <f>VLOOKUP(A957,'Table for cuisine count'!$E$2:$F$139,2)</f>
        <v>1</v>
      </c>
      <c r="C957" s="10" t="str" cm="1">
        <f t="array" ref="C957:O957">_xlfn.XLOOKUP($A957,'Raw-consumers'!$A:$A,'Raw-consumers'!B:N)</f>
        <v>San Luis Potosi</v>
      </c>
      <c r="D957" s="10" t="str">
        <v>San Luis Potosi</v>
      </c>
      <c r="E957" s="10" t="str">
        <v>Mexico</v>
      </c>
      <c r="F957" s="10">
        <v>22.196624</v>
      </c>
      <c r="G957" s="10">
        <v>-100.91217</v>
      </c>
      <c r="H957" s="10" t="str">
        <v>Yes</v>
      </c>
      <c r="I957" s="10" t="str">
        <v>Casual Drinker</v>
      </c>
      <c r="J957" s="10" t="str">
        <v>Public</v>
      </c>
      <c r="K957" s="10" t="str">
        <v>Single</v>
      </c>
      <c r="L957" s="10" t="str">
        <v>Independent</v>
      </c>
      <c r="M957" s="10">
        <v>23</v>
      </c>
      <c r="N957" s="10" t="str">
        <v>Student</v>
      </c>
      <c r="O957" s="10" t="str">
        <v>Medium</v>
      </c>
      <c r="P957" s="10">
        <v>135043</v>
      </c>
      <c r="Q957" s="10" t="str">
        <f>IFERROR(_xlfn.XLOOKUP('Final Table'!$P957,'Raw-restaurant_cuisines'!A:A,'Raw-restaurant_cuisines'!B:B),"not specified")</f>
        <v>Fast Food</v>
      </c>
      <c r="R957" s="10" t="str">
        <f>_xlfn.XLOOKUP($P957,'Raw-Restauarants'!$A:$A,'Raw-Restauarants'!B:B)</f>
        <v>Pizza Clasica</v>
      </c>
      <c r="S957" s="10" t="str">
        <f>_xlfn.XLOOKUP($P957,'Raw-Restauarants'!$A:$A,'Raw-Restauarants'!$C:$C)</f>
        <v>San Luis Potosi</v>
      </c>
      <c r="T957" s="10">
        <f>IFERROR(_xlfn.XLOOKUP(P957,'Table for cuisine count'!K:K,'Table for cuisine count'!L:L),"not specified")</f>
        <v>2</v>
      </c>
      <c r="U957" s="10" t="str" cm="1">
        <f t="array" ref="U957:Z957">_xlfn.XLOOKUP($P957,'Raw-Restauarants'!$A:$A,'Raw-Restauarants'!$I:$N)</f>
        <v>None</v>
      </c>
      <c r="V957" s="10" t="str">
        <v>No</v>
      </c>
      <c r="W957" s="10" t="str">
        <v>Medium</v>
      </c>
      <c r="X957" s="10" t="str">
        <v>No</v>
      </c>
      <c r="Y957" s="10" t="str">
        <v>Closed</v>
      </c>
      <c r="Z957" s="10" t="str">
        <v>None</v>
      </c>
      <c r="AA957" s="10">
        <v>1</v>
      </c>
      <c r="AB957" s="10">
        <v>1</v>
      </c>
      <c r="AC957" s="10">
        <v>1</v>
      </c>
      <c r="AD957" s="10" t="str" cm="1">
        <f t="array" ref="AD957">_xlfn.IFNA(_xlfn.IFS(AND(AA957=2,AB957=2,AC957=2),W957),"not_highest_rated")</f>
        <v>not_highest_rated</v>
      </c>
      <c r="AE957" s="64">
        <f t="shared" si="17"/>
        <v>2</v>
      </c>
    </row>
    <row r="958" spans="1:31" x14ac:dyDescent="0.25">
      <c r="A958" s="63" t="s">
        <v>151</v>
      </c>
      <c r="B958" s="10">
        <f>VLOOKUP(A958,'Table for cuisine count'!$E$2:$F$139,2)</f>
        <v>1</v>
      </c>
      <c r="C958" s="10" t="str" cm="1">
        <f t="array" ref="C958:O958">_xlfn.XLOOKUP($A958,'Raw-consumers'!$A:$A,'Raw-consumers'!B:N)</f>
        <v>San Luis Potosi</v>
      </c>
      <c r="D958" s="10" t="str">
        <v>San Luis Potosi</v>
      </c>
      <c r="E958" s="10" t="str">
        <v>Mexico</v>
      </c>
      <c r="F958" s="10">
        <v>22.143077999999999</v>
      </c>
      <c r="G958" s="10">
        <v>-100.908523</v>
      </c>
      <c r="H958" s="10" t="str">
        <v>Yes</v>
      </c>
      <c r="I958" s="10" t="str">
        <v>Casual Drinker</v>
      </c>
      <c r="J958" s="10" t="str">
        <v>Car</v>
      </c>
      <c r="K958" s="10" t="str">
        <v>Single</v>
      </c>
      <c r="L958" s="10" t="str">
        <v>Independent</v>
      </c>
      <c r="M958" s="10">
        <v>21</v>
      </c>
      <c r="N958" s="10" t="str">
        <v>Student</v>
      </c>
      <c r="O958" s="10" t="str">
        <v>Medium</v>
      </c>
      <c r="P958" s="10">
        <v>135079</v>
      </c>
      <c r="Q958" s="10" t="str">
        <f>IFERROR(_xlfn.XLOOKUP('Final Table'!$P958,'Raw-restaurant_cuisines'!A:A,'Raw-restaurant_cuisines'!B:B),"not specified")</f>
        <v>Chinese</v>
      </c>
      <c r="R958" s="10" t="str">
        <f>_xlfn.XLOOKUP($P958,'Raw-Restauarants'!$A:$A,'Raw-Restauarants'!B:B)</f>
        <v>Koye Sushi</v>
      </c>
      <c r="S958" s="10" t="str">
        <f>_xlfn.XLOOKUP($P958,'Raw-Restauarants'!$A:$A,'Raw-Restauarants'!$C:$C)</f>
        <v>San Luis Potosi</v>
      </c>
      <c r="T958" s="10">
        <f>IFERROR(_xlfn.XLOOKUP(P958,'Table for cuisine count'!K:K,'Table for cuisine count'!L:L),"not specified")</f>
        <v>1</v>
      </c>
      <c r="U958" s="10" t="str" cm="1">
        <f t="array" ref="U958:Z958">_xlfn.XLOOKUP($P958,'Raw-Restauarants'!$A:$A,'Raw-Restauarants'!$I:$N)</f>
        <v>None</v>
      </c>
      <c r="V958" s="10" t="str">
        <v>No</v>
      </c>
      <c r="W958" s="10" t="str">
        <v>High</v>
      </c>
      <c r="X958" s="10" t="str">
        <v>No</v>
      </c>
      <c r="Y958" s="10" t="str">
        <v>Closed</v>
      </c>
      <c r="Z958" s="10" t="str">
        <v>None</v>
      </c>
      <c r="AA958" s="10">
        <v>1</v>
      </c>
      <c r="AB958" s="10">
        <v>0</v>
      </c>
      <c r="AC958" s="10">
        <v>0</v>
      </c>
      <c r="AD958" s="10" t="str" cm="1">
        <f t="array" ref="AD958">_xlfn.IFNA(_xlfn.IFS(AND(AA958=2,AB958=2,AC958=2),W958),"not_highest_rated")</f>
        <v>not_highest_rated</v>
      </c>
      <c r="AE958" s="64">
        <f t="shared" si="17"/>
        <v>2</v>
      </c>
    </row>
    <row r="959" spans="1:31" x14ac:dyDescent="0.25">
      <c r="A959" s="63" t="s">
        <v>151</v>
      </c>
      <c r="B959" s="10">
        <f>VLOOKUP(A959,'Table for cuisine count'!$E$2:$F$139,2)</f>
        <v>1</v>
      </c>
      <c r="C959" s="10" t="str" cm="1">
        <f t="array" ref="C959:O959">_xlfn.XLOOKUP($A959,'Raw-consumers'!$A:$A,'Raw-consumers'!B:N)</f>
        <v>San Luis Potosi</v>
      </c>
      <c r="D959" s="10" t="str">
        <v>San Luis Potosi</v>
      </c>
      <c r="E959" s="10" t="str">
        <v>Mexico</v>
      </c>
      <c r="F959" s="10">
        <v>22.143077999999999</v>
      </c>
      <c r="G959" s="10">
        <v>-100.908523</v>
      </c>
      <c r="H959" s="10" t="str">
        <v>Yes</v>
      </c>
      <c r="I959" s="10" t="str">
        <v>Casual Drinker</v>
      </c>
      <c r="J959" s="10" t="str">
        <v>Car</v>
      </c>
      <c r="K959" s="10" t="str">
        <v>Single</v>
      </c>
      <c r="L959" s="10" t="str">
        <v>Independent</v>
      </c>
      <c r="M959" s="10">
        <v>21</v>
      </c>
      <c r="N959" s="10" t="str">
        <v>Student</v>
      </c>
      <c r="O959" s="10" t="str">
        <v>Medium</v>
      </c>
      <c r="P959" s="10">
        <v>135062</v>
      </c>
      <c r="Q959" s="10" t="str">
        <f>IFERROR(_xlfn.XLOOKUP('Final Table'!$P959,'Raw-restaurant_cuisines'!A:A,'Raw-restaurant_cuisines'!B:B),"not specified")</f>
        <v>not specified</v>
      </c>
      <c r="R959" s="10" t="str">
        <f>_xlfn.XLOOKUP($P959,'Raw-Restauarants'!$A:$A,'Raw-Restauarants'!B:B)</f>
        <v>Restaurante El Cielo Potosino</v>
      </c>
      <c r="S959" s="10" t="str">
        <f>_xlfn.XLOOKUP($P959,'Raw-Restauarants'!$A:$A,'Raw-Restauarants'!$C:$C)</f>
        <v>San Luis Potosi</v>
      </c>
      <c r="T959" s="10" t="str">
        <f>IFERROR(_xlfn.XLOOKUP(P959,'Table for cuisine count'!K:K,'Table for cuisine count'!L:L),"not specified")</f>
        <v>not specified</v>
      </c>
      <c r="U959" s="10" t="str" cm="1">
        <f t="array" ref="U959:Z959">_xlfn.XLOOKUP($P959,'Raw-Restauarants'!$A:$A,'Raw-Restauarants'!$I:$N)</f>
        <v>None</v>
      </c>
      <c r="V959" s="10" t="str">
        <v>No</v>
      </c>
      <c r="W959" s="10" t="str">
        <v>Medium</v>
      </c>
      <c r="X959" s="10" t="str">
        <v>No</v>
      </c>
      <c r="Y959" s="10" t="str">
        <v>Closed</v>
      </c>
      <c r="Z959" s="10" t="str">
        <v>Yes</v>
      </c>
      <c r="AA959" s="10">
        <v>0</v>
      </c>
      <c r="AB959" s="10">
        <v>0</v>
      </c>
      <c r="AC959" s="10">
        <v>1</v>
      </c>
      <c r="AD959" s="10" t="str" cm="1">
        <f t="array" ref="AD959">_xlfn.IFNA(_xlfn.IFS(AND(AA959=2,AB959=2,AC959=2),W959),"not_highest_rated")</f>
        <v>not_highest_rated</v>
      </c>
      <c r="AE959" s="64">
        <f t="shared" si="17"/>
        <v>2</v>
      </c>
    </row>
    <row r="960" spans="1:31" x14ac:dyDescent="0.25">
      <c r="A960" s="63" t="s">
        <v>129</v>
      </c>
      <c r="B960" s="10">
        <f>VLOOKUP(A960,'Table for cuisine count'!$E$2:$F$139,2)</f>
        <v>1</v>
      </c>
      <c r="C960" s="10" t="str" cm="1">
        <f t="array" ref="C960:O960">_xlfn.XLOOKUP($A960,'Raw-consumers'!$A:$A,'Raw-consumers'!B:N)</f>
        <v>San Luis Potosi</v>
      </c>
      <c r="D960" s="10" t="str">
        <v>San Luis Potosi</v>
      </c>
      <c r="E960" s="10" t="str">
        <v>Mexico</v>
      </c>
      <c r="F960" s="10">
        <v>22.158473000000001</v>
      </c>
      <c r="G960" s="10">
        <v>-100.984268</v>
      </c>
      <c r="H960" s="10" t="str">
        <v>No</v>
      </c>
      <c r="I960" s="10" t="str">
        <v>Social Drinker</v>
      </c>
      <c r="J960" s="10" t="str">
        <v>Car</v>
      </c>
      <c r="K960" s="10" t="str">
        <v>Single</v>
      </c>
      <c r="L960" s="10" t="str">
        <v>Independent</v>
      </c>
      <c r="M960" s="10">
        <v>24</v>
      </c>
      <c r="N960" s="10" t="str">
        <v>Student</v>
      </c>
      <c r="O960" s="10" t="str">
        <v>Medium</v>
      </c>
      <c r="P960" s="10">
        <v>135051</v>
      </c>
      <c r="Q960" s="10" t="str">
        <f>IFERROR(_xlfn.XLOOKUP('Final Table'!$P960,'Raw-restaurant_cuisines'!A:A,'Raw-restaurant_cuisines'!B:B),"not specified")</f>
        <v>not specified</v>
      </c>
      <c r="R960" s="10" t="str">
        <f>_xlfn.XLOOKUP($P960,'Raw-Restauarants'!$A:$A,'Raw-Restauarants'!B:B)</f>
        <v>Restaurante Versalles</v>
      </c>
      <c r="S960" s="10" t="str">
        <f>_xlfn.XLOOKUP($P960,'Raw-Restauarants'!$A:$A,'Raw-Restauarants'!$C:$C)</f>
        <v>San Luis Potosi</v>
      </c>
      <c r="T960" s="10" t="str">
        <f>IFERROR(_xlfn.XLOOKUP(P960,'Table for cuisine count'!K:K,'Table for cuisine count'!L:L),"not specified")</f>
        <v>not specified</v>
      </c>
      <c r="U960" s="10" t="str" cm="1">
        <f t="array" ref="U960:Z960">_xlfn.XLOOKUP($P960,'Raw-Restauarants'!$A:$A,'Raw-Restauarants'!$I:$N)</f>
        <v>None</v>
      </c>
      <c r="V960" s="10" t="str">
        <v>Smoking Section</v>
      </c>
      <c r="W960" s="10" t="str">
        <v>Low</v>
      </c>
      <c r="X960" s="10" t="str">
        <v>No</v>
      </c>
      <c r="Y960" s="10" t="str">
        <v>Closed</v>
      </c>
      <c r="Z960" s="10" t="str">
        <v>None</v>
      </c>
      <c r="AA960" s="10">
        <v>1</v>
      </c>
      <c r="AB960" s="10">
        <v>2</v>
      </c>
      <c r="AC960" s="10">
        <v>1</v>
      </c>
      <c r="AD960" s="10" t="str" cm="1">
        <f t="array" ref="AD960">_xlfn.IFNA(_xlfn.IFS(AND(AA960=2,AB960=2,AC960=2),W960),"not_highest_rated")</f>
        <v>not_highest_rated</v>
      </c>
      <c r="AE960" s="64">
        <f t="shared" si="17"/>
        <v>2</v>
      </c>
    </row>
    <row r="961" spans="1:31" x14ac:dyDescent="0.25">
      <c r="A961" s="63" t="s">
        <v>129</v>
      </c>
      <c r="B961" s="10">
        <f>VLOOKUP(A961,'Table for cuisine count'!$E$2:$F$139,2)</f>
        <v>1</v>
      </c>
      <c r="C961" s="10" t="str" cm="1">
        <f t="array" ref="C961:O961">_xlfn.XLOOKUP($A961,'Raw-consumers'!$A:$A,'Raw-consumers'!B:N)</f>
        <v>San Luis Potosi</v>
      </c>
      <c r="D961" s="10" t="str">
        <v>San Luis Potosi</v>
      </c>
      <c r="E961" s="10" t="str">
        <v>Mexico</v>
      </c>
      <c r="F961" s="10">
        <v>22.158473000000001</v>
      </c>
      <c r="G961" s="10">
        <v>-100.984268</v>
      </c>
      <c r="H961" s="10" t="str">
        <v>No</v>
      </c>
      <c r="I961" s="10" t="str">
        <v>Social Drinker</v>
      </c>
      <c r="J961" s="10" t="str">
        <v>Car</v>
      </c>
      <c r="K961" s="10" t="str">
        <v>Single</v>
      </c>
      <c r="L961" s="10" t="str">
        <v>Independent</v>
      </c>
      <c r="M961" s="10">
        <v>24</v>
      </c>
      <c r="N961" s="10" t="str">
        <v>Student</v>
      </c>
      <c r="O961" s="10" t="str">
        <v>Medium</v>
      </c>
      <c r="P961" s="10">
        <v>132954</v>
      </c>
      <c r="Q961" s="10" t="str">
        <f>IFERROR(_xlfn.XLOOKUP('Final Table'!$P961,'Raw-restaurant_cuisines'!A:A,'Raw-restaurant_cuisines'!B:B),"not specified")</f>
        <v>Breakfast</v>
      </c>
      <c r="R961" s="10" t="str">
        <f>_xlfn.XLOOKUP($P961,'Raw-Restauarants'!$A:$A,'Raw-Restauarants'!B:B)</f>
        <v>La Parroquia</v>
      </c>
      <c r="S961" s="10" t="str">
        <f>_xlfn.XLOOKUP($P961,'Raw-Restauarants'!$A:$A,'Raw-Restauarants'!$C:$C)</f>
        <v>San Luis Potosi</v>
      </c>
      <c r="T961" s="10">
        <f>IFERROR(_xlfn.XLOOKUP(P961,'Table for cuisine count'!K:K,'Table for cuisine count'!L:L),"not specified")</f>
        <v>1</v>
      </c>
      <c r="U961" s="10" t="str" cm="1">
        <f t="array" ref="U961:Z961">_xlfn.XLOOKUP($P961,'Raw-Restauarants'!$A:$A,'Raw-Restauarants'!$I:$N)</f>
        <v>None</v>
      </c>
      <c r="V961" s="10" t="str">
        <v>No</v>
      </c>
      <c r="W961" s="10" t="str">
        <v>Medium</v>
      </c>
      <c r="X961" s="10" t="str">
        <v>Yes</v>
      </c>
      <c r="Y961" s="10" t="str">
        <v>Closed</v>
      </c>
      <c r="Z961" s="10" t="str">
        <v>Yes</v>
      </c>
      <c r="AA961" s="10">
        <v>2</v>
      </c>
      <c r="AB961" s="10">
        <v>2</v>
      </c>
      <c r="AC961" s="10">
        <v>2</v>
      </c>
      <c r="AD961" s="10" t="str" cm="1">
        <f t="array" ref="AD961">_xlfn.IFNA(_xlfn.IFS(AND(AA961=2,AB961=2,AC961=2),W961),"not_highest_rated")</f>
        <v>Medium</v>
      </c>
      <c r="AE961" s="64">
        <f t="shared" si="17"/>
        <v>2</v>
      </c>
    </row>
    <row r="962" spans="1:31" x14ac:dyDescent="0.25">
      <c r="A962" s="63" t="s">
        <v>151</v>
      </c>
      <c r="B962" s="10">
        <f>VLOOKUP(A962,'Table for cuisine count'!$E$2:$F$139,2)</f>
        <v>1</v>
      </c>
      <c r="C962" s="10" t="str" cm="1">
        <f t="array" ref="C962:O962">_xlfn.XLOOKUP($A962,'Raw-consumers'!$A:$A,'Raw-consumers'!B:N)</f>
        <v>San Luis Potosi</v>
      </c>
      <c r="D962" s="10" t="str">
        <v>San Luis Potosi</v>
      </c>
      <c r="E962" s="10" t="str">
        <v>Mexico</v>
      </c>
      <c r="F962" s="10">
        <v>22.143077999999999</v>
      </c>
      <c r="G962" s="10">
        <v>-100.908523</v>
      </c>
      <c r="H962" s="10" t="str">
        <v>Yes</v>
      </c>
      <c r="I962" s="10" t="str">
        <v>Casual Drinker</v>
      </c>
      <c r="J962" s="10" t="str">
        <v>Car</v>
      </c>
      <c r="K962" s="10" t="str">
        <v>Single</v>
      </c>
      <c r="L962" s="10" t="str">
        <v>Independent</v>
      </c>
      <c r="M962" s="10">
        <v>21</v>
      </c>
      <c r="N962" s="10" t="str">
        <v>Student</v>
      </c>
      <c r="O962" s="10" t="str">
        <v>Medium</v>
      </c>
      <c r="P962" s="10">
        <v>135048</v>
      </c>
      <c r="Q962" s="10" t="str">
        <f>IFERROR(_xlfn.XLOOKUP('Final Table'!$P962,'Raw-restaurant_cuisines'!A:A,'Raw-restaurant_cuisines'!B:B),"not specified")</f>
        <v>Bar</v>
      </c>
      <c r="R962" s="10" t="str">
        <f>_xlfn.XLOOKUP($P962,'Raw-Restauarants'!$A:$A,'Raw-Restauarants'!B:B)</f>
        <v>Restaurante Bar Fu-Hao</v>
      </c>
      <c r="S962" s="10" t="str">
        <f>_xlfn.XLOOKUP($P962,'Raw-Restauarants'!$A:$A,'Raw-Restauarants'!$C:$C)</f>
        <v>San Luis Potosi</v>
      </c>
      <c r="T962" s="10">
        <f>IFERROR(_xlfn.XLOOKUP(P962,'Table for cuisine count'!K:K,'Table for cuisine count'!L:L),"not specified")</f>
        <v>1</v>
      </c>
      <c r="U962" s="10" t="str" cm="1">
        <f t="array" ref="U962:Z962">_xlfn.XLOOKUP($P962,'Raw-Restauarants'!$A:$A,'Raw-Restauarants'!$I:$N)</f>
        <v>Wine &amp; Beer</v>
      </c>
      <c r="V962" s="10" t="str">
        <v>No</v>
      </c>
      <c r="W962" s="10" t="str">
        <v>High</v>
      </c>
      <c r="X962" s="10" t="str">
        <v>No</v>
      </c>
      <c r="Y962" s="10" t="str">
        <v>Closed</v>
      </c>
      <c r="Z962" s="10" t="str">
        <v>Yes</v>
      </c>
      <c r="AA962" s="10">
        <v>0</v>
      </c>
      <c r="AB962" s="10">
        <v>0</v>
      </c>
      <c r="AC962" s="10">
        <v>0</v>
      </c>
      <c r="AD962" s="10" t="str" cm="1">
        <f t="array" ref="AD962">_xlfn.IFNA(_xlfn.IFS(AND(AA962=2,AB962=2,AC962=2),W962),"not_highest_rated")</f>
        <v>not_highest_rated</v>
      </c>
      <c r="AE962" s="64">
        <f t="shared" si="17"/>
        <v>2</v>
      </c>
    </row>
    <row r="963" spans="1:31" x14ac:dyDescent="0.25">
      <c r="A963" s="63" t="s">
        <v>95</v>
      </c>
      <c r="B963" s="10">
        <f>VLOOKUP(A963,'Table for cuisine count'!$E$2:$F$139,2)</f>
        <v>1</v>
      </c>
      <c r="C963" s="10" t="str" cm="1">
        <f t="array" ref="C963:O963">_xlfn.XLOOKUP($A963,'Raw-consumers'!$A:$A,'Raw-consumers'!B:N)</f>
        <v>San Luis Potosi</v>
      </c>
      <c r="D963" s="10" t="str">
        <v>San Luis Potosi</v>
      </c>
      <c r="E963" s="10" t="str">
        <v>Mexico</v>
      </c>
      <c r="F963" s="10">
        <v>22.196624</v>
      </c>
      <c r="G963" s="10">
        <v>-100.91217</v>
      </c>
      <c r="H963" s="10" t="str">
        <v>Yes</v>
      </c>
      <c r="I963" s="10" t="str">
        <v>Casual Drinker</v>
      </c>
      <c r="J963" s="10" t="str">
        <v>Public</v>
      </c>
      <c r="K963" s="10" t="str">
        <v>Single</v>
      </c>
      <c r="L963" s="10" t="str">
        <v>Independent</v>
      </c>
      <c r="M963" s="10">
        <v>23</v>
      </c>
      <c r="N963" s="10" t="str">
        <v>Student</v>
      </c>
      <c r="O963" s="10" t="str">
        <v>Medium</v>
      </c>
      <c r="P963" s="10">
        <v>132954</v>
      </c>
      <c r="Q963" s="10" t="str">
        <f>IFERROR(_xlfn.XLOOKUP('Final Table'!$P963,'Raw-restaurant_cuisines'!A:A,'Raw-restaurant_cuisines'!B:B),"not specified")</f>
        <v>Breakfast</v>
      </c>
      <c r="R963" s="10" t="str">
        <f>_xlfn.XLOOKUP($P963,'Raw-Restauarants'!$A:$A,'Raw-Restauarants'!B:B)</f>
        <v>La Parroquia</v>
      </c>
      <c r="S963" s="10" t="str">
        <f>_xlfn.XLOOKUP($P963,'Raw-Restauarants'!$A:$A,'Raw-Restauarants'!$C:$C)</f>
        <v>San Luis Potosi</v>
      </c>
      <c r="T963" s="10">
        <f>IFERROR(_xlfn.XLOOKUP(P963,'Table for cuisine count'!K:K,'Table for cuisine count'!L:L),"not specified")</f>
        <v>1</v>
      </c>
      <c r="U963" s="10" t="str" cm="1">
        <f t="array" ref="U963:Z963">_xlfn.XLOOKUP($P963,'Raw-Restauarants'!$A:$A,'Raw-Restauarants'!$I:$N)</f>
        <v>None</v>
      </c>
      <c r="V963" s="10" t="str">
        <v>No</v>
      </c>
      <c r="W963" s="10" t="str">
        <v>Medium</v>
      </c>
      <c r="X963" s="10" t="str">
        <v>Yes</v>
      </c>
      <c r="Y963" s="10" t="str">
        <v>Closed</v>
      </c>
      <c r="Z963" s="10" t="str">
        <v>Yes</v>
      </c>
      <c r="AA963" s="10">
        <v>1</v>
      </c>
      <c r="AB963" s="10">
        <v>0</v>
      </c>
      <c r="AC963" s="10">
        <v>0</v>
      </c>
      <c r="AD963" s="10" t="str" cm="1">
        <f t="array" ref="AD963">_xlfn.IFNA(_xlfn.IFS(AND(AA963=2,AB963=2,AC963=2),W963),"not_highest_rated")</f>
        <v>not_highest_rated</v>
      </c>
      <c r="AE963" s="64">
        <f t="shared" si="17"/>
        <v>2</v>
      </c>
    </row>
    <row r="964" spans="1:31" x14ac:dyDescent="0.25">
      <c r="A964" s="63" t="s">
        <v>151</v>
      </c>
      <c r="B964" s="10">
        <f>VLOOKUP(A964,'Table for cuisine count'!$E$2:$F$139,2)</f>
        <v>1</v>
      </c>
      <c r="C964" s="10" t="str" cm="1">
        <f t="array" ref="C964:O964">_xlfn.XLOOKUP($A964,'Raw-consumers'!$A:$A,'Raw-consumers'!B:N)</f>
        <v>San Luis Potosi</v>
      </c>
      <c r="D964" s="10" t="str">
        <v>San Luis Potosi</v>
      </c>
      <c r="E964" s="10" t="str">
        <v>Mexico</v>
      </c>
      <c r="F964" s="10">
        <v>22.143077999999999</v>
      </c>
      <c r="G964" s="10">
        <v>-100.908523</v>
      </c>
      <c r="H964" s="10" t="str">
        <v>Yes</v>
      </c>
      <c r="I964" s="10" t="str">
        <v>Casual Drinker</v>
      </c>
      <c r="J964" s="10" t="str">
        <v>Car</v>
      </c>
      <c r="K964" s="10" t="str">
        <v>Single</v>
      </c>
      <c r="L964" s="10" t="str">
        <v>Independent</v>
      </c>
      <c r="M964" s="10">
        <v>21</v>
      </c>
      <c r="N964" s="10" t="str">
        <v>Student</v>
      </c>
      <c r="O964" s="10" t="str">
        <v>Medium</v>
      </c>
      <c r="P964" s="10">
        <v>135086</v>
      </c>
      <c r="Q964" s="10" t="str">
        <f>IFERROR(_xlfn.XLOOKUP('Final Table'!$P964,'Raw-restaurant_cuisines'!A:A,'Raw-restaurant_cuisines'!B:B),"not specified")</f>
        <v>Burgers</v>
      </c>
      <c r="R964" s="10" t="str">
        <f>_xlfn.XLOOKUP($P964,'Raw-Restauarants'!$A:$A,'Raw-Restauarants'!B:B)</f>
        <v>McDonalds Parque Tangamanga</v>
      </c>
      <c r="S964" s="10" t="str">
        <f>_xlfn.XLOOKUP($P964,'Raw-Restauarants'!$A:$A,'Raw-Restauarants'!$C:$C)</f>
        <v>San Luis Potosi</v>
      </c>
      <c r="T964" s="10">
        <f>IFERROR(_xlfn.XLOOKUP(P964,'Table for cuisine count'!K:K,'Table for cuisine count'!L:L),"not specified")</f>
        <v>2</v>
      </c>
      <c r="U964" s="10" t="str" cm="1">
        <f t="array" ref="U964:Z964">_xlfn.XLOOKUP($P964,'Raw-Restauarants'!$A:$A,'Raw-Restauarants'!$I:$N)</f>
        <v>None</v>
      </c>
      <c r="V964" s="10" t="str">
        <v>No</v>
      </c>
      <c r="W964" s="10" t="str">
        <v>Medium</v>
      </c>
      <c r="X964" s="10" t="str">
        <v>Yes</v>
      </c>
      <c r="Y964" s="10" t="str">
        <v>Closed</v>
      </c>
      <c r="Z964" s="10" t="str">
        <v>Yes</v>
      </c>
      <c r="AA964" s="10">
        <v>0</v>
      </c>
      <c r="AB964" s="10">
        <v>0</v>
      </c>
      <c r="AC964" s="10">
        <v>0</v>
      </c>
      <c r="AD964" s="10" t="str" cm="1">
        <f t="array" ref="AD964">_xlfn.IFNA(_xlfn.IFS(AND(AA964=2,AB964=2,AC964=2),W964),"not_highest_rated")</f>
        <v>not_highest_rated</v>
      </c>
      <c r="AE964" s="64">
        <f t="shared" si="17"/>
        <v>2</v>
      </c>
    </row>
    <row r="965" spans="1:31" x14ac:dyDescent="0.25">
      <c r="A965" s="63" t="s">
        <v>100</v>
      </c>
      <c r="B965" s="10">
        <f>VLOOKUP(A965,'Table for cuisine count'!$E$2:$F$139,2)</f>
        <v>1</v>
      </c>
      <c r="C965" s="10" t="str" cm="1">
        <f t="array" ref="C965:O965">_xlfn.XLOOKUP($A965,'Raw-consumers'!$A:$A,'Raw-consumers'!B:N)</f>
        <v>San Luis Potosi</v>
      </c>
      <c r="D965" s="10" t="str">
        <v>San Luis Potosi</v>
      </c>
      <c r="E965" s="10" t="str">
        <v>Mexico</v>
      </c>
      <c r="F965" s="10">
        <v>22.140388000000002</v>
      </c>
      <c r="G965" s="10">
        <v>-100.937321</v>
      </c>
      <c r="H965" s="10" t="str">
        <v>No</v>
      </c>
      <c r="I965" s="10" t="str">
        <v>Social Drinker</v>
      </c>
      <c r="J965" s="10" t="str">
        <v>Car</v>
      </c>
      <c r="K965" s="10" t="str">
        <v>Single</v>
      </c>
      <c r="L965" s="10" t="str">
        <v>Independent</v>
      </c>
      <c r="M965" s="10">
        <v>22</v>
      </c>
      <c r="N965" s="10" t="str">
        <v>Employed</v>
      </c>
      <c r="O965" s="10" t="str">
        <v>Medium</v>
      </c>
      <c r="P965" s="10">
        <v>132955</v>
      </c>
      <c r="Q965" s="10" t="str">
        <f>IFERROR(_xlfn.XLOOKUP('Final Table'!$P965,'Raw-restaurant_cuisines'!A:A,'Raw-restaurant_cuisines'!B:B),"not specified")</f>
        <v>Brewery</v>
      </c>
      <c r="R965" s="10" t="str">
        <f>_xlfn.XLOOKUP($P965,'Raw-Restauarants'!$A:$A,'Raw-Restauarants'!B:B)</f>
        <v>Emilianos</v>
      </c>
      <c r="S965" s="10" t="str">
        <f>_xlfn.XLOOKUP($P965,'Raw-Restauarants'!$A:$A,'Raw-Restauarants'!$C:$C)</f>
        <v>San Luis Potosi</v>
      </c>
      <c r="T965" s="10">
        <f>IFERROR(_xlfn.XLOOKUP(P965,'Table for cuisine count'!K:K,'Table for cuisine count'!L:L),"not specified")</f>
        <v>1</v>
      </c>
      <c r="U965" s="10" t="str" cm="1">
        <f t="array" ref="U965:Z965">_xlfn.XLOOKUP($P965,'Raw-Restauarants'!$A:$A,'Raw-Restauarants'!$I:$N)</f>
        <v>Wine &amp; Beer</v>
      </c>
      <c r="V965" s="10" t="str">
        <v>No</v>
      </c>
      <c r="W965" s="10" t="str">
        <v>Low</v>
      </c>
      <c r="X965" s="10" t="str">
        <v>Yes</v>
      </c>
      <c r="Y965" s="10" t="str">
        <v>Closed</v>
      </c>
      <c r="Z965" s="10" t="str">
        <v>None</v>
      </c>
      <c r="AA965" s="10">
        <v>2</v>
      </c>
      <c r="AB965" s="10">
        <v>2</v>
      </c>
      <c r="AC965" s="10">
        <v>2</v>
      </c>
      <c r="AD965" s="10" t="str" cm="1">
        <f t="array" ref="AD965">_xlfn.IFNA(_xlfn.IFS(AND(AA965=2,AB965=2,AC965=2),W965),"not_highest_rated")</f>
        <v>Low</v>
      </c>
      <c r="AE965" s="64">
        <f t="shared" si="17"/>
        <v>8</v>
      </c>
    </row>
    <row r="966" spans="1:31" x14ac:dyDescent="0.25">
      <c r="A966" s="63" t="s">
        <v>151</v>
      </c>
      <c r="B966" s="10">
        <f>VLOOKUP(A966,'Table for cuisine count'!$E$2:$F$139,2)</f>
        <v>1</v>
      </c>
      <c r="C966" s="10" t="str" cm="1">
        <f t="array" ref="C966:O966">_xlfn.XLOOKUP($A966,'Raw-consumers'!$A:$A,'Raw-consumers'!B:N)</f>
        <v>San Luis Potosi</v>
      </c>
      <c r="D966" s="10" t="str">
        <v>San Luis Potosi</v>
      </c>
      <c r="E966" s="10" t="str">
        <v>Mexico</v>
      </c>
      <c r="F966" s="10">
        <v>22.143077999999999</v>
      </c>
      <c r="G966" s="10">
        <v>-100.908523</v>
      </c>
      <c r="H966" s="10" t="str">
        <v>Yes</v>
      </c>
      <c r="I966" s="10" t="str">
        <v>Casual Drinker</v>
      </c>
      <c r="J966" s="10" t="str">
        <v>Car</v>
      </c>
      <c r="K966" s="10" t="str">
        <v>Single</v>
      </c>
      <c r="L966" s="10" t="str">
        <v>Independent</v>
      </c>
      <c r="M966" s="10">
        <v>21</v>
      </c>
      <c r="N966" s="10" t="str">
        <v>Student</v>
      </c>
      <c r="O966" s="10" t="str">
        <v>Medium</v>
      </c>
      <c r="P966" s="10">
        <v>132921</v>
      </c>
      <c r="Q966" s="10" t="str">
        <f>IFERROR(_xlfn.XLOOKUP('Final Table'!$P966,'Raw-restaurant_cuisines'!A:A,'Raw-restaurant_cuisines'!B:B),"not specified")</f>
        <v>Bar</v>
      </c>
      <c r="R966" s="10" t="str">
        <f>_xlfn.XLOOKUP($P966,'Raw-Restauarants'!$A:$A,'Raw-Restauarants'!B:B)</f>
        <v>Crudalia</v>
      </c>
      <c r="S966" s="10" t="str">
        <f>_xlfn.XLOOKUP($P966,'Raw-Restauarants'!$A:$A,'Raw-Restauarants'!$C:$C)</f>
        <v>San Luis Potosi</v>
      </c>
      <c r="T966" s="10">
        <f>IFERROR(_xlfn.XLOOKUP(P966,'Table for cuisine count'!K:K,'Table for cuisine count'!L:L),"not specified")</f>
        <v>1</v>
      </c>
      <c r="U966" s="10" t="str" cm="1">
        <f t="array" ref="U966:Z966">_xlfn.XLOOKUP($P966,'Raw-Restauarants'!$A:$A,'Raw-Restauarants'!$I:$N)</f>
        <v>Wine &amp; Beer</v>
      </c>
      <c r="V966" s="10" t="str">
        <v>Smoking Section</v>
      </c>
      <c r="W966" s="10" t="str">
        <v>Low</v>
      </c>
      <c r="X966" s="10" t="str">
        <v>No</v>
      </c>
      <c r="Y966" s="10" t="str">
        <v>Open</v>
      </c>
      <c r="Z966" s="10" t="str">
        <v>None</v>
      </c>
      <c r="AA966" s="10">
        <v>1</v>
      </c>
      <c r="AB966" s="10">
        <v>0</v>
      </c>
      <c r="AC966" s="10">
        <v>0</v>
      </c>
      <c r="AD966" s="10" t="str" cm="1">
        <f t="array" ref="AD966">_xlfn.IFNA(_xlfn.IFS(AND(AA966=2,AB966=2,AC966=2),W966),"not_highest_rated")</f>
        <v>not_highest_rated</v>
      </c>
      <c r="AE966" s="64">
        <f t="shared" ref="AE966:AE1029" si="18">IF(AND(N966="Student",O966="Low"),1,IF(AND(N966="Student",O966="Medium"),2,IF(AND(N966="Student",O966="High"),3,IF(AND(N966="Unemployed",O966="Low"),4,IF(AND(N966="Unemployed",O966="Medium"),5,IF(AND(N966="Unemployed",O966="High"),6,IF(AND(N966="Employed",O966="Low"),7,IF(AND(N966="Employed",O966="Medium"),8,IF(AND(N966="Employed",O966="High"),9,"others")))))))))</f>
        <v>2</v>
      </c>
    </row>
    <row r="967" spans="1:31" x14ac:dyDescent="0.25">
      <c r="A967" s="63" t="s">
        <v>100</v>
      </c>
      <c r="B967" s="10">
        <f>VLOOKUP(A967,'Table for cuisine count'!$E$2:$F$139,2)</f>
        <v>1</v>
      </c>
      <c r="C967" s="10" t="str" cm="1">
        <f t="array" ref="C967:O967">_xlfn.XLOOKUP($A967,'Raw-consumers'!$A:$A,'Raw-consumers'!B:N)</f>
        <v>San Luis Potosi</v>
      </c>
      <c r="D967" s="10" t="str">
        <v>San Luis Potosi</v>
      </c>
      <c r="E967" s="10" t="str">
        <v>Mexico</v>
      </c>
      <c r="F967" s="10">
        <v>22.140388000000002</v>
      </c>
      <c r="G967" s="10">
        <v>-100.937321</v>
      </c>
      <c r="H967" s="10" t="str">
        <v>No</v>
      </c>
      <c r="I967" s="10" t="str">
        <v>Social Drinker</v>
      </c>
      <c r="J967" s="10" t="str">
        <v>Car</v>
      </c>
      <c r="K967" s="10" t="str">
        <v>Single</v>
      </c>
      <c r="L967" s="10" t="str">
        <v>Independent</v>
      </c>
      <c r="M967" s="10">
        <v>22</v>
      </c>
      <c r="N967" s="10" t="str">
        <v>Employed</v>
      </c>
      <c r="O967" s="10" t="str">
        <v>Medium</v>
      </c>
      <c r="P967" s="10">
        <v>132958</v>
      </c>
      <c r="Q967" s="10" t="str">
        <f>IFERROR(_xlfn.XLOOKUP('Final Table'!$P967,'Raw-restaurant_cuisines'!A:A,'Raw-restaurant_cuisines'!B:B),"not specified")</f>
        <v>American</v>
      </c>
      <c r="R967" s="10" t="str">
        <f>_xlfn.XLOOKUP($P967,'Raw-Restauarants'!$A:$A,'Raw-Restauarants'!B:B)</f>
        <v>Tacos Los Volcanes</v>
      </c>
      <c r="S967" s="10" t="str">
        <f>_xlfn.XLOOKUP($P967,'Raw-Restauarants'!$A:$A,'Raw-Restauarants'!$C:$C)</f>
        <v>San Luis Potosi</v>
      </c>
      <c r="T967" s="10">
        <f>IFERROR(_xlfn.XLOOKUP(P967,'Table for cuisine count'!K:K,'Table for cuisine count'!L:L),"not specified")</f>
        <v>1</v>
      </c>
      <c r="U967" s="10" t="str" cm="1">
        <f t="array" ref="U967:Z967">_xlfn.XLOOKUP($P967,'Raw-Restauarants'!$A:$A,'Raw-Restauarants'!$I:$N)</f>
        <v>None</v>
      </c>
      <c r="V967" s="10" t="str">
        <v>No</v>
      </c>
      <c r="W967" s="10" t="str">
        <v>Low</v>
      </c>
      <c r="X967" s="10" t="str">
        <v>Yes</v>
      </c>
      <c r="Y967" s="10" t="str">
        <v>Closed</v>
      </c>
      <c r="Z967" s="10" t="str">
        <v>None</v>
      </c>
      <c r="AA967" s="10">
        <v>2</v>
      </c>
      <c r="AB967" s="10">
        <v>2</v>
      </c>
      <c r="AC967" s="10">
        <v>2</v>
      </c>
      <c r="AD967" s="10" t="str" cm="1">
        <f t="array" ref="AD967">_xlfn.IFNA(_xlfn.IFS(AND(AA967=2,AB967=2,AC967=2),W967),"not_highest_rated")</f>
        <v>Low</v>
      </c>
      <c r="AE967" s="64">
        <f t="shared" si="18"/>
        <v>8</v>
      </c>
    </row>
    <row r="968" spans="1:31" x14ac:dyDescent="0.25">
      <c r="A968" s="63" t="s">
        <v>151</v>
      </c>
      <c r="B968" s="10">
        <f>VLOOKUP(A968,'Table for cuisine count'!$E$2:$F$139,2)</f>
        <v>1</v>
      </c>
      <c r="C968" s="10" t="str" cm="1">
        <f t="array" ref="C968:O968">_xlfn.XLOOKUP($A968,'Raw-consumers'!$A:$A,'Raw-consumers'!B:N)</f>
        <v>San Luis Potosi</v>
      </c>
      <c r="D968" s="10" t="str">
        <v>San Luis Potosi</v>
      </c>
      <c r="E968" s="10" t="str">
        <v>Mexico</v>
      </c>
      <c r="F968" s="10">
        <v>22.143077999999999</v>
      </c>
      <c r="G968" s="10">
        <v>-100.908523</v>
      </c>
      <c r="H968" s="10" t="str">
        <v>Yes</v>
      </c>
      <c r="I968" s="10" t="str">
        <v>Casual Drinker</v>
      </c>
      <c r="J968" s="10" t="str">
        <v>Car</v>
      </c>
      <c r="K968" s="10" t="str">
        <v>Single</v>
      </c>
      <c r="L968" s="10" t="str">
        <v>Independent</v>
      </c>
      <c r="M968" s="10">
        <v>21</v>
      </c>
      <c r="N968" s="10" t="str">
        <v>Student</v>
      </c>
      <c r="O968" s="10" t="str">
        <v>Medium</v>
      </c>
      <c r="P968" s="10">
        <v>135046</v>
      </c>
      <c r="Q968" s="10" t="str">
        <f>IFERROR(_xlfn.XLOOKUP('Final Table'!$P968,'Raw-restaurant_cuisines'!A:A,'Raw-restaurant_cuisines'!B:B),"not specified")</f>
        <v>Fast Food</v>
      </c>
      <c r="R968" s="10" t="str">
        <f>_xlfn.XLOOKUP($P968,'Raw-Restauarants'!$A:$A,'Raw-Restauarants'!B:B)</f>
        <v>Restaurante El Reyecito</v>
      </c>
      <c r="S968" s="10" t="str">
        <f>_xlfn.XLOOKUP($P968,'Raw-Restauarants'!$A:$A,'Raw-Restauarants'!$C:$C)</f>
        <v>San Luis Potosi</v>
      </c>
      <c r="T968" s="10">
        <f>IFERROR(_xlfn.XLOOKUP(P968,'Table for cuisine count'!K:K,'Table for cuisine count'!L:L),"not specified")</f>
        <v>1</v>
      </c>
      <c r="U968" s="10" t="str" cm="1">
        <f t="array" ref="U968:Z968">_xlfn.XLOOKUP($P968,'Raw-Restauarants'!$A:$A,'Raw-Restauarants'!$I:$N)</f>
        <v>None</v>
      </c>
      <c r="V968" s="10" t="str">
        <v>No</v>
      </c>
      <c r="W968" s="10" t="str">
        <v>Medium</v>
      </c>
      <c r="X968" s="10" t="str">
        <v>No</v>
      </c>
      <c r="Y968" s="10" t="str">
        <v>Closed</v>
      </c>
      <c r="Z968" s="10" t="str">
        <v>Yes</v>
      </c>
      <c r="AA968" s="10">
        <v>0</v>
      </c>
      <c r="AB968" s="10">
        <v>0</v>
      </c>
      <c r="AC968" s="10">
        <v>0</v>
      </c>
      <c r="AD968" s="10" t="str" cm="1">
        <f t="array" ref="AD968">_xlfn.IFNA(_xlfn.IFS(AND(AA968=2,AB968=2,AC968=2),W968),"not_highest_rated")</f>
        <v>not_highest_rated</v>
      </c>
      <c r="AE968" s="64">
        <f t="shared" si="18"/>
        <v>2</v>
      </c>
    </row>
    <row r="969" spans="1:31" x14ac:dyDescent="0.25">
      <c r="A969" s="63" t="s">
        <v>129</v>
      </c>
      <c r="B969" s="10">
        <f>VLOOKUP(A969,'Table for cuisine count'!$E$2:$F$139,2)</f>
        <v>1</v>
      </c>
      <c r="C969" s="10" t="str" cm="1">
        <f t="array" ref="C969:O969">_xlfn.XLOOKUP($A969,'Raw-consumers'!$A:$A,'Raw-consumers'!B:N)</f>
        <v>San Luis Potosi</v>
      </c>
      <c r="D969" s="10" t="str">
        <v>San Luis Potosi</v>
      </c>
      <c r="E969" s="10" t="str">
        <v>Mexico</v>
      </c>
      <c r="F969" s="10">
        <v>22.158473000000001</v>
      </c>
      <c r="G969" s="10">
        <v>-100.984268</v>
      </c>
      <c r="H969" s="10" t="str">
        <v>No</v>
      </c>
      <c r="I969" s="10" t="str">
        <v>Social Drinker</v>
      </c>
      <c r="J969" s="10" t="str">
        <v>Car</v>
      </c>
      <c r="K969" s="10" t="str">
        <v>Single</v>
      </c>
      <c r="L969" s="10" t="str">
        <v>Independent</v>
      </c>
      <c r="M969" s="10">
        <v>24</v>
      </c>
      <c r="N969" s="10" t="str">
        <v>Student</v>
      </c>
      <c r="O969" s="10" t="str">
        <v>Medium</v>
      </c>
      <c r="P969" s="10">
        <v>135085</v>
      </c>
      <c r="Q969" s="10" t="str">
        <f>IFERROR(_xlfn.XLOOKUP('Final Table'!$P969,'Raw-restaurant_cuisines'!A:A,'Raw-restaurant_cuisines'!B:B),"not specified")</f>
        <v>Fast Food</v>
      </c>
      <c r="R969" s="10" t="str">
        <f>_xlfn.XLOOKUP($P969,'Raw-Restauarants'!$A:$A,'Raw-Restauarants'!B:B)</f>
        <v>Tortas Locas Hipocampo</v>
      </c>
      <c r="S969" s="10" t="str">
        <f>_xlfn.XLOOKUP($P969,'Raw-Restauarants'!$A:$A,'Raw-Restauarants'!$C:$C)</f>
        <v>San Luis Potosi</v>
      </c>
      <c r="T969" s="10">
        <f>IFERROR(_xlfn.XLOOKUP(P969,'Table for cuisine count'!K:K,'Table for cuisine count'!L:L),"not specified")</f>
        <v>1</v>
      </c>
      <c r="U969" s="10" t="str" cm="1">
        <f t="array" ref="U969:Z969">_xlfn.XLOOKUP($P969,'Raw-Restauarants'!$A:$A,'Raw-Restauarants'!$I:$N)</f>
        <v>None</v>
      </c>
      <c r="V969" s="10" t="str">
        <v>No</v>
      </c>
      <c r="W969" s="10" t="str">
        <v>Medium</v>
      </c>
      <c r="X969" s="10" t="str">
        <v>No</v>
      </c>
      <c r="Y969" s="10" t="str">
        <v>Closed</v>
      </c>
      <c r="Z969" s="10" t="str">
        <v>Public</v>
      </c>
      <c r="AA969" s="10">
        <v>2</v>
      </c>
      <c r="AB969" s="10">
        <v>2</v>
      </c>
      <c r="AC969" s="10">
        <v>2</v>
      </c>
      <c r="AD969" s="10" t="str" cm="1">
        <f t="array" ref="AD969">_xlfn.IFNA(_xlfn.IFS(AND(AA969=2,AB969=2,AC969=2),W969),"not_highest_rated")</f>
        <v>Medium</v>
      </c>
      <c r="AE969" s="64">
        <f t="shared" si="18"/>
        <v>2</v>
      </c>
    </row>
    <row r="970" spans="1:31" x14ac:dyDescent="0.25">
      <c r="A970" s="63" t="s">
        <v>151</v>
      </c>
      <c r="B970" s="10">
        <f>VLOOKUP(A970,'Table for cuisine count'!$E$2:$F$139,2)</f>
        <v>1</v>
      </c>
      <c r="C970" s="10" t="str" cm="1">
        <f t="array" ref="C970:O970">_xlfn.XLOOKUP($A970,'Raw-consumers'!$A:$A,'Raw-consumers'!B:N)</f>
        <v>San Luis Potosi</v>
      </c>
      <c r="D970" s="10" t="str">
        <v>San Luis Potosi</v>
      </c>
      <c r="E970" s="10" t="str">
        <v>Mexico</v>
      </c>
      <c r="F970" s="10">
        <v>22.143077999999999</v>
      </c>
      <c r="G970" s="10">
        <v>-100.908523</v>
      </c>
      <c r="H970" s="10" t="str">
        <v>Yes</v>
      </c>
      <c r="I970" s="10" t="str">
        <v>Casual Drinker</v>
      </c>
      <c r="J970" s="10" t="str">
        <v>Car</v>
      </c>
      <c r="K970" s="10" t="str">
        <v>Single</v>
      </c>
      <c r="L970" s="10" t="str">
        <v>Independent</v>
      </c>
      <c r="M970" s="10">
        <v>21</v>
      </c>
      <c r="N970" s="10" t="str">
        <v>Student</v>
      </c>
      <c r="O970" s="10" t="str">
        <v>Medium</v>
      </c>
      <c r="P970" s="10">
        <v>132572</v>
      </c>
      <c r="Q970" s="10" t="str">
        <f>IFERROR(_xlfn.XLOOKUP('Final Table'!$P970,'Raw-restaurant_cuisines'!A:A,'Raw-restaurant_cuisines'!B:B),"not specified")</f>
        <v>Cafeteria</v>
      </c>
      <c r="R970" s="10" t="str">
        <f>_xlfn.XLOOKUP($P970,'Raw-Restauarants'!$A:$A,'Raw-Restauarants'!B:B)</f>
        <v>Cafe Chaires</v>
      </c>
      <c r="S970" s="10" t="str">
        <f>_xlfn.XLOOKUP($P970,'Raw-Restauarants'!$A:$A,'Raw-Restauarants'!$C:$C)</f>
        <v>San Luis Potosi</v>
      </c>
      <c r="T970" s="10">
        <f>IFERROR(_xlfn.XLOOKUP(P970,'Table for cuisine count'!K:K,'Table for cuisine count'!L:L),"not specified")</f>
        <v>1</v>
      </c>
      <c r="U970" s="10" t="str" cm="1">
        <f t="array" ref="U970:Z970">_xlfn.XLOOKUP($P970,'Raw-Restauarants'!$A:$A,'Raw-Restauarants'!$I:$N)</f>
        <v>None</v>
      </c>
      <c r="V970" s="10" t="str">
        <v>No</v>
      </c>
      <c r="W970" s="10" t="str">
        <v>Low</v>
      </c>
      <c r="X970" s="10" t="str">
        <v>No</v>
      </c>
      <c r="Y970" s="10" t="str">
        <v>Closed</v>
      </c>
      <c r="Z970" s="10" t="str">
        <v>Yes</v>
      </c>
      <c r="AA970" s="10">
        <v>0</v>
      </c>
      <c r="AB970" s="10">
        <v>0</v>
      </c>
      <c r="AC970" s="10">
        <v>1</v>
      </c>
      <c r="AD970" s="10" t="str" cm="1">
        <f t="array" ref="AD970">_xlfn.IFNA(_xlfn.IFS(AND(AA970=2,AB970=2,AC970=2),W970),"not_highest_rated")</f>
        <v>not_highest_rated</v>
      </c>
      <c r="AE970" s="64">
        <f t="shared" si="18"/>
        <v>2</v>
      </c>
    </row>
    <row r="971" spans="1:31" x14ac:dyDescent="0.25">
      <c r="A971" s="63" t="s">
        <v>129</v>
      </c>
      <c r="B971" s="10">
        <f>VLOOKUP(A971,'Table for cuisine count'!$E$2:$F$139,2)</f>
        <v>1</v>
      </c>
      <c r="C971" s="10" t="str" cm="1">
        <f t="array" ref="C971:O971">_xlfn.XLOOKUP($A971,'Raw-consumers'!$A:$A,'Raw-consumers'!B:N)</f>
        <v>San Luis Potosi</v>
      </c>
      <c r="D971" s="10" t="str">
        <v>San Luis Potosi</v>
      </c>
      <c r="E971" s="10" t="str">
        <v>Mexico</v>
      </c>
      <c r="F971" s="10">
        <v>22.158473000000001</v>
      </c>
      <c r="G971" s="10">
        <v>-100.984268</v>
      </c>
      <c r="H971" s="10" t="str">
        <v>No</v>
      </c>
      <c r="I971" s="10" t="str">
        <v>Social Drinker</v>
      </c>
      <c r="J971" s="10" t="str">
        <v>Car</v>
      </c>
      <c r="K971" s="10" t="str">
        <v>Single</v>
      </c>
      <c r="L971" s="10" t="str">
        <v>Independent</v>
      </c>
      <c r="M971" s="10">
        <v>24</v>
      </c>
      <c r="N971" s="10" t="str">
        <v>Student</v>
      </c>
      <c r="O971" s="10" t="str">
        <v>Medium</v>
      </c>
      <c r="P971" s="10">
        <v>132922</v>
      </c>
      <c r="Q971" s="10" t="str">
        <f>IFERROR(_xlfn.XLOOKUP('Final Table'!$P971,'Raw-restaurant_cuisines'!A:A,'Raw-restaurant_cuisines'!B:B),"not specified")</f>
        <v>Cafeteria</v>
      </c>
      <c r="R971" s="10" t="str">
        <f>_xlfn.XLOOKUP($P971,'Raw-Restauarants'!$A:$A,'Raw-Restauarants'!B:B)</f>
        <v>Cafe Punta Del Cielo</v>
      </c>
      <c r="S971" s="10" t="str">
        <f>_xlfn.XLOOKUP($P971,'Raw-Restauarants'!$A:$A,'Raw-Restauarants'!$C:$C)</f>
        <v>San Luis Potosi</v>
      </c>
      <c r="T971" s="10">
        <f>IFERROR(_xlfn.XLOOKUP(P971,'Table for cuisine count'!K:K,'Table for cuisine count'!L:L),"not specified")</f>
        <v>1</v>
      </c>
      <c r="U971" s="10" t="str" cm="1">
        <f t="array" ref="U971:Z971">_xlfn.XLOOKUP($P971,'Raw-Restauarants'!$A:$A,'Raw-Restauarants'!$I:$N)</f>
        <v>None</v>
      </c>
      <c r="V971" s="10" t="str">
        <v>Yes</v>
      </c>
      <c r="W971" s="10" t="str">
        <v>Medium</v>
      </c>
      <c r="X971" s="10" t="str">
        <v>No</v>
      </c>
      <c r="Y971" s="10" t="str">
        <v>Closed</v>
      </c>
      <c r="Z971" s="10" t="str">
        <v>None</v>
      </c>
      <c r="AA971" s="10">
        <v>2</v>
      </c>
      <c r="AB971" s="10">
        <v>2</v>
      </c>
      <c r="AC971" s="10">
        <v>2</v>
      </c>
      <c r="AD971" s="10" t="str" cm="1">
        <f t="array" ref="AD971">_xlfn.IFNA(_xlfn.IFS(AND(AA971=2,AB971=2,AC971=2),W971),"not_highest_rated")</f>
        <v>Medium</v>
      </c>
      <c r="AE971" s="64">
        <f t="shared" si="18"/>
        <v>2</v>
      </c>
    </row>
    <row r="972" spans="1:31" x14ac:dyDescent="0.25">
      <c r="A972" s="63" t="s">
        <v>61</v>
      </c>
      <c r="B972" s="10">
        <f>VLOOKUP(A972,'Table for cuisine count'!$E$2:$F$139,2)</f>
        <v>1</v>
      </c>
      <c r="C972" s="10" t="str" cm="1">
        <f t="array" ref="C972:O972">_xlfn.XLOOKUP($A972,'Raw-consumers'!$A:$A,'Raw-consumers'!B:N)</f>
        <v>San Luis Potosi</v>
      </c>
      <c r="D972" s="10" t="str">
        <v>San Luis Potosi</v>
      </c>
      <c r="E972" s="10" t="str">
        <v>Mexico</v>
      </c>
      <c r="F972" s="10">
        <v>22.125603000000002</v>
      </c>
      <c r="G972" s="10">
        <v>-100.907844</v>
      </c>
      <c r="H972" s="10" t="str">
        <v>No</v>
      </c>
      <c r="I972" s="10" t="str">
        <v>Social Drinker</v>
      </c>
      <c r="J972" s="10" t="str">
        <v>Public</v>
      </c>
      <c r="K972" s="10" t="str">
        <v>Single</v>
      </c>
      <c r="L972" s="10">
        <v>0</v>
      </c>
      <c r="M972" s="10">
        <v>22</v>
      </c>
      <c r="N972" s="10" t="str">
        <v>Student</v>
      </c>
      <c r="O972" s="10" t="str">
        <v>Medium</v>
      </c>
      <c r="P972" s="10">
        <v>132866</v>
      </c>
      <c r="Q972" s="10" t="str">
        <f>IFERROR(_xlfn.XLOOKUP('Final Table'!$P972,'Raw-restaurant_cuisines'!A:A,'Raw-restaurant_cuisines'!B:B),"not specified")</f>
        <v>Bakery</v>
      </c>
      <c r="R972" s="10" t="str">
        <f>_xlfn.XLOOKUP($P972,'Raw-Restauarants'!$A:$A,'Raw-Restauarants'!B:B)</f>
        <v>Chaires</v>
      </c>
      <c r="S972" s="10" t="str">
        <f>_xlfn.XLOOKUP($P972,'Raw-Restauarants'!$A:$A,'Raw-Restauarants'!$C:$C)</f>
        <v>San Luis Potosi</v>
      </c>
      <c r="T972" s="10">
        <f>IFERROR(_xlfn.XLOOKUP(P972,'Table for cuisine count'!K:K,'Table for cuisine count'!L:L),"not specified")</f>
        <v>2</v>
      </c>
      <c r="U972" s="10" t="str" cm="1">
        <f t="array" ref="U972:Z972">_xlfn.XLOOKUP($P972,'Raw-Restauarants'!$A:$A,'Raw-Restauarants'!$I:$N)</f>
        <v>None</v>
      </c>
      <c r="V972" s="10" t="str">
        <v>No</v>
      </c>
      <c r="W972" s="10" t="str">
        <v>Medium</v>
      </c>
      <c r="X972" s="10" t="str">
        <v>No</v>
      </c>
      <c r="Y972" s="10" t="str">
        <v>Closed</v>
      </c>
      <c r="Z972" s="10" t="str">
        <v>Yes</v>
      </c>
      <c r="AA972" s="10">
        <v>2</v>
      </c>
      <c r="AB972" s="10">
        <v>1</v>
      </c>
      <c r="AC972" s="10">
        <v>2</v>
      </c>
      <c r="AD972" s="10" t="str" cm="1">
        <f t="array" ref="AD972">_xlfn.IFNA(_xlfn.IFS(AND(AA972=2,AB972=2,AC972=2),W972),"not_highest_rated")</f>
        <v>not_highest_rated</v>
      </c>
      <c r="AE972" s="64">
        <f t="shared" si="18"/>
        <v>2</v>
      </c>
    </row>
    <row r="973" spans="1:31" x14ac:dyDescent="0.25">
      <c r="A973" s="63" t="s">
        <v>95</v>
      </c>
      <c r="B973" s="10">
        <f>VLOOKUP(A973,'Table for cuisine count'!$E$2:$F$139,2)</f>
        <v>1</v>
      </c>
      <c r="C973" s="10" t="str" cm="1">
        <f t="array" ref="C973:O973">_xlfn.XLOOKUP($A973,'Raw-consumers'!$A:$A,'Raw-consumers'!B:N)</f>
        <v>San Luis Potosi</v>
      </c>
      <c r="D973" s="10" t="str">
        <v>San Luis Potosi</v>
      </c>
      <c r="E973" s="10" t="str">
        <v>Mexico</v>
      </c>
      <c r="F973" s="10">
        <v>22.196624</v>
      </c>
      <c r="G973" s="10">
        <v>-100.91217</v>
      </c>
      <c r="H973" s="10" t="str">
        <v>Yes</v>
      </c>
      <c r="I973" s="10" t="str">
        <v>Casual Drinker</v>
      </c>
      <c r="J973" s="10" t="str">
        <v>Public</v>
      </c>
      <c r="K973" s="10" t="str">
        <v>Single</v>
      </c>
      <c r="L973" s="10" t="str">
        <v>Independent</v>
      </c>
      <c r="M973" s="10">
        <v>23</v>
      </c>
      <c r="N973" s="10" t="str">
        <v>Student</v>
      </c>
      <c r="O973" s="10" t="str">
        <v>Medium</v>
      </c>
      <c r="P973" s="10">
        <v>135080</v>
      </c>
      <c r="Q973" s="10" t="str">
        <f>IFERROR(_xlfn.XLOOKUP('Final Table'!$P973,'Raw-restaurant_cuisines'!A:A,'Raw-restaurant_cuisines'!B:B),"not specified")</f>
        <v>not specified</v>
      </c>
      <c r="R973" s="10" t="str">
        <f>_xlfn.XLOOKUP($P973,'Raw-Restauarants'!$A:$A,'Raw-Restauarants'!B:B)</f>
        <v>Los Toneles</v>
      </c>
      <c r="S973" s="10" t="str">
        <f>_xlfn.XLOOKUP($P973,'Raw-Restauarants'!$A:$A,'Raw-Restauarants'!$C:$C)</f>
        <v>San Luis Potosi</v>
      </c>
      <c r="T973" s="10" t="str">
        <f>IFERROR(_xlfn.XLOOKUP(P973,'Table for cuisine count'!K:K,'Table for cuisine count'!L:L),"not specified")</f>
        <v>not specified</v>
      </c>
      <c r="U973" s="10" t="str" cm="1">
        <f t="array" ref="U973:Z973">_xlfn.XLOOKUP($P973,'Raw-Restauarants'!$A:$A,'Raw-Restauarants'!$I:$N)</f>
        <v>None</v>
      </c>
      <c r="V973" s="10" t="str">
        <v>Smoking Section</v>
      </c>
      <c r="W973" s="10" t="str">
        <v>High</v>
      </c>
      <c r="X973" s="10" t="str">
        <v>No</v>
      </c>
      <c r="Y973" s="10" t="str">
        <v>Closed</v>
      </c>
      <c r="Z973" s="10" t="str">
        <v>None</v>
      </c>
      <c r="AA973" s="10">
        <v>1</v>
      </c>
      <c r="AB973" s="10">
        <v>1</v>
      </c>
      <c r="AC973" s="10">
        <v>0</v>
      </c>
      <c r="AD973" s="10" t="str" cm="1">
        <f t="array" ref="AD973">_xlfn.IFNA(_xlfn.IFS(AND(AA973=2,AB973=2,AC973=2),W973),"not_highest_rated")</f>
        <v>not_highest_rated</v>
      </c>
      <c r="AE973" s="64">
        <f t="shared" si="18"/>
        <v>2</v>
      </c>
    </row>
    <row r="974" spans="1:31" x14ac:dyDescent="0.25">
      <c r="A974" s="63" t="s">
        <v>151</v>
      </c>
      <c r="B974" s="10">
        <f>VLOOKUP(A974,'Table for cuisine count'!$E$2:$F$139,2)</f>
        <v>1</v>
      </c>
      <c r="C974" s="10" t="str" cm="1">
        <f t="array" ref="C974:O974">_xlfn.XLOOKUP($A974,'Raw-consumers'!$A:$A,'Raw-consumers'!B:N)</f>
        <v>San Luis Potosi</v>
      </c>
      <c r="D974" s="10" t="str">
        <v>San Luis Potosi</v>
      </c>
      <c r="E974" s="10" t="str">
        <v>Mexico</v>
      </c>
      <c r="F974" s="10">
        <v>22.143077999999999</v>
      </c>
      <c r="G974" s="10">
        <v>-100.908523</v>
      </c>
      <c r="H974" s="10" t="str">
        <v>Yes</v>
      </c>
      <c r="I974" s="10" t="str">
        <v>Casual Drinker</v>
      </c>
      <c r="J974" s="10" t="str">
        <v>Car</v>
      </c>
      <c r="K974" s="10" t="str">
        <v>Single</v>
      </c>
      <c r="L974" s="10" t="str">
        <v>Independent</v>
      </c>
      <c r="M974" s="10">
        <v>21</v>
      </c>
      <c r="N974" s="10" t="str">
        <v>Student</v>
      </c>
      <c r="O974" s="10" t="str">
        <v>Medium</v>
      </c>
      <c r="P974" s="10">
        <v>132834</v>
      </c>
      <c r="Q974" s="10" t="str">
        <f>IFERROR(_xlfn.XLOOKUP('Final Table'!$P974,'Raw-restaurant_cuisines'!A:A,'Raw-restaurant_cuisines'!B:B),"not specified")</f>
        <v>Mexican</v>
      </c>
      <c r="R974" s="10" t="str">
        <f>_xlfn.XLOOKUP($P974,'Raw-Restauarants'!$A:$A,'Raw-Restauarants'!B:B)</f>
        <v>Gorditas Doa Gloria</v>
      </c>
      <c r="S974" s="10" t="str">
        <f>_xlfn.XLOOKUP($P974,'Raw-Restauarants'!$A:$A,'Raw-Restauarants'!$C:$C)</f>
        <v>San Luis Potosi</v>
      </c>
      <c r="T974" s="10">
        <f>IFERROR(_xlfn.XLOOKUP(P974,'Table for cuisine count'!K:K,'Table for cuisine count'!L:L),"not specified")</f>
        <v>1</v>
      </c>
      <c r="U974" s="10" t="str" cm="1">
        <f t="array" ref="U974:Z974">_xlfn.XLOOKUP($P974,'Raw-Restauarants'!$A:$A,'Raw-Restauarants'!$I:$N)</f>
        <v>None</v>
      </c>
      <c r="V974" s="10" t="str">
        <v>No</v>
      </c>
      <c r="W974" s="10" t="str">
        <v>Low</v>
      </c>
      <c r="X974" s="10" t="str">
        <v>No</v>
      </c>
      <c r="Y974" s="10" t="str">
        <v>Closed</v>
      </c>
      <c r="Z974" s="10" t="str">
        <v>Public</v>
      </c>
      <c r="AA974" s="10">
        <v>1</v>
      </c>
      <c r="AB974" s="10">
        <v>0</v>
      </c>
      <c r="AC974" s="10">
        <v>0</v>
      </c>
      <c r="AD974" s="10" t="str" cm="1">
        <f t="array" ref="AD974">_xlfn.IFNA(_xlfn.IFS(AND(AA974=2,AB974=2,AC974=2),W974),"not_highest_rated")</f>
        <v>not_highest_rated</v>
      </c>
      <c r="AE974" s="64">
        <f t="shared" si="18"/>
        <v>2</v>
      </c>
    </row>
    <row r="975" spans="1:31" x14ac:dyDescent="0.25">
      <c r="A975" s="63" t="s">
        <v>95</v>
      </c>
      <c r="B975" s="10">
        <f>VLOOKUP(A975,'Table for cuisine count'!$E$2:$F$139,2)</f>
        <v>1</v>
      </c>
      <c r="C975" s="10" t="str" cm="1">
        <f t="array" ref="C975:O975">_xlfn.XLOOKUP($A975,'Raw-consumers'!$A:$A,'Raw-consumers'!B:N)</f>
        <v>San Luis Potosi</v>
      </c>
      <c r="D975" s="10" t="str">
        <v>San Luis Potosi</v>
      </c>
      <c r="E975" s="10" t="str">
        <v>Mexico</v>
      </c>
      <c r="F975" s="10">
        <v>22.196624</v>
      </c>
      <c r="G975" s="10">
        <v>-100.91217</v>
      </c>
      <c r="H975" s="10" t="str">
        <v>Yes</v>
      </c>
      <c r="I975" s="10" t="str">
        <v>Casual Drinker</v>
      </c>
      <c r="J975" s="10" t="str">
        <v>Public</v>
      </c>
      <c r="K975" s="10" t="str">
        <v>Single</v>
      </c>
      <c r="L975" s="10" t="str">
        <v>Independent</v>
      </c>
      <c r="M975" s="10">
        <v>23</v>
      </c>
      <c r="N975" s="10" t="str">
        <v>Student</v>
      </c>
      <c r="O975" s="10" t="str">
        <v>Medium</v>
      </c>
      <c r="P975" s="10">
        <v>132825</v>
      </c>
      <c r="Q975" s="10" t="str">
        <f>IFERROR(_xlfn.XLOOKUP('Final Table'!$P975,'Raw-restaurant_cuisines'!A:A,'Raw-restaurant_cuisines'!B:B),"not specified")</f>
        <v>Mexican</v>
      </c>
      <c r="R975" s="10" t="str">
        <f>_xlfn.XLOOKUP($P975,'Raw-Restauarants'!$A:$A,'Raw-Restauarants'!B:B)</f>
        <v>Puesto De Tacos</v>
      </c>
      <c r="S975" s="10" t="str">
        <f>_xlfn.XLOOKUP($P975,'Raw-Restauarants'!$A:$A,'Raw-Restauarants'!$C:$C)</f>
        <v>San Luis Potosi</v>
      </c>
      <c r="T975" s="10">
        <f>IFERROR(_xlfn.XLOOKUP(P975,'Table for cuisine count'!K:K,'Table for cuisine count'!L:L),"not specified")</f>
        <v>1</v>
      </c>
      <c r="U975" s="10" t="str" cm="1">
        <f t="array" ref="U975:Z975">_xlfn.XLOOKUP($P975,'Raw-Restauarants'!$A:$A,'Raw-Restauarants'!$I:$N)</f>
        <v>None</v>
      </c>
      <c r="V975" s="10" t="str">
        <v>No</v>
      </c>
      <c r="W975" s="10" t="str">
        <v>Low</v>
      </c>
      <c r="X975" s="10" t="str">
        <v>No</v>
      </c>
      <c r="Y975" s="10" t="str">
        <v>Open</v>
      </c>
      <c r="Z975" s="10" t="str">
        <v>None</v>
      </c>
      <c r="AA975" s="10">
        <v>1</v>
      </c>
      <c r="AB975" s="10">
        <v>1</v>
      </c>
      <c r="AC975" s="10">
        <v>0</v>
      </c>
      <c r="AD975" s="10" t="str" cm="1">
        <f t="array" ref="AD975">_xlfn.IFNA(_xlfn.IFS(AND(AA975=2,AB975=2,AC975=2),W975),"not_highest_rated")</f>
        <v>not_highest_rated</v>
      </c>
      <c r="AE975" s="64">
        <f t="shared" si="18"/>
        <v>2</v>
      </c>
    </row>
    <row r="976" spans="1:31" x14ac:dyDescent="0.25">
      <c r="A976" s="63" t="s">
        <v>151</v>
      </c>
      <c r="B976" s="10">
        <f>VLOOKUP(A976,'Table for cuisine count'!$E$2:$F$139,2)</f>
        <v>1</v>
      </c>
      <c r="C976" s="10" t="str" cm="1">
        <f t="array" ref="C976:O976">_xlfn.XLOOKUP($A976,'Raw-consumers'!$A:$A,'Raw-consumers'!B:N)</f>
        <v>San Luis Potosi</v>
      </c>
      <c r="D976" s="10" t="str">
        <v>San Luis Potosi</v>
      </c>
      <c r="E976" s="10" t="str">
        <v>Mexico</v>
      </c>
      <c r="F976" s="10">
        <v>22.143077999999999</v>
      </c>
      <c r="G976" s="10">
        <v>-100.908523</v>
      </c>
      <c r="H976" s="10" t="str">
        <v>Yes</v>
      </c>
      <c r="I976" s="10" t="str">
        <v>Casual Drinker</v>
      </c>
      <c r="J976" s="10" t="str">
        <v>Car</v>
      </c>
      <c r="K976" s="10" t="str">
        <v>Single</v>
      </c>
      <c r="L976" s="10" t="str">
        <v>Independent</v>
      </c>
      <c r="M976" s="10">
        <v>21</v>
      </c>
      <c r="N976" s="10" t="str">
        <v>Student</v>
      </c>
      <c r="O976" s="10" t="str">
        <v>Medium</v>
      </c>
      <c r="P976" s="10">
        <v>132862</v>
      </c>
      <c r="Q976" s="10" t="str">
        <f>IFERROR(_xlfn.XLOOKUP('Final Table'!$P976,'Raw-restaurant_cuisines'!A:A,'Raw-restaurant_cuisines'!B:B),"not specified")</f>
        <v>International</v>
      </c>
      <c r="R976" s="10" t="str">
        <f>_xlfn.XLOOKUP($P976,'Raw-Restauarants'!$A:$A,'Raw-Restauarants'!B:B)</f>
        <v>La Posada Del Virrey</v>
      </c>
      <c r="S976" s="10" t="str">
        <f>_xlfn.XLOOKUP($P976,'Raw-Restauarants'!$A:$A,'Raw-Restauarants'!$C:$C)</f>
        <v>San Luis Potosi</v>
      </c>
      <c r="T976" s="10">
        <f>IFERROR(_xlfn.XLOOKUP(P976,'Table for cuisine count'!K:K,'Table for cuisine count'!L:L),"not specified")</f>
        <v>1</v>
      </c>
      <c r="U976" s="10" t="str" cm="1">
        <f t="array" ref="U976:Z976">_xlfn.XLOOKUP($P976,'Raw-Restauarants'!$A:$A,'Raw-Restauarants'!$I:$N)</f>
        <v>Wine &amp; Beer</v>
      </c>
      <c r="V976" s="10" t="str">
        <v>No</v>
      </c>
      <c r="W976" s="10" t="str">
        <v>High</v>
      </c>
      <c r="X976" s="10" t="str">
        <v>No</v>
      </c>
      <c r="Y976" s="10" t="str">
        <v>Closed</v>
      </c>
      <c r="Z976" s="10" t="str">
        <v>Valet</v>
      </c>
      <c r="AA976" s="10">
        <v>1</v>
      </c>
      <c r="AB976" s="10">
        <v>1</v>
      </c>
      <c r="AC976" s="10">
        <v>1</v>
      </c>
      <c r="AD976" s="10" t="str" cm="1">
        <f t="array" ref="AD976">_xlfn.IFNA(_xlfn.IFS(AND(AA976=2,AB976=2,AC976=2),W976),"not_highest_rated")</f>
        <v>not_highest_rated</v>
      </c>
      <c r="AE976" s="64">
        <f t="shared" si="18"/>
        <v>2</v>
      </c>
    </row>
    <row r="977" spans="1:31" x14ac:dyDescent="0.25">
      <c r="A977" s="63" t="s">
        <v>100</v>
      </c>
      <c r="B977" s="10">
        <f>VLOOKUP(A977,'Table for cuisine count'!$E$2:$F$139,2)</f>
        <v>1</v>
      </c>
      <c r="C977" s="10" t="str" cm="1">
        <f t="array" ref="C977:O977">_xlfn.XLOOKUP($A977,'Raw-consumers'!$A:$A,'Raw-consumers'!B:N)</f>
        <v>San Luis Potosi</v>
      </c>
      <c r="D977" s="10" t="str">
        <v>San Luis Potosi</v>
      </c>
      <c r="E977" s="10" t="str">
        <v>Mexico</v>
      </c>
      <c r="F977" s="10">
        <v>22.140388000000002</v>
      </c>
      <c r="G977" s="10">
        <v>-100.937321</v>
      </c>
      <c r="H977" s="10" t="str">
        <v>No</v>
      </c>
      <c r="I977" s="10" t="str">
        <v>Social Drinker</v>
      </c>
      <c r="J977" s="10" t="str">
        <v>Car</v>
      </c>
      <c r="K977" s="10" t="str">
        <v>Single</v>
      </c>
      <c r="L977" s="10" t="str">
        <v>Independent</v>
      </c>
      <c r="M977" s="10">
        <v>22</v>
      </c>
      <c r="N977" s="10" t="str">
        <v>Employed</v>
      </c>
      <c r="O977" s="10" t="str">
        <v>Medium</v>
      </c>
      <c r="P977" s="10">
        <v>132954</v>
      </c>
      <c r="Q977" s="10" t="str">
        <f>IFERROR(_xlfn.XLOOKUP('Final Table'!$P977,'Raw-restaurant_cuisines'!A:A,'Raw-restaurant_cuisines'!B:B),"not specified")</f>
        <v>Breakfast</v>
      </c>
      <c r="R977" s="10" t="str">
        <f>_xlfn.XLOOKUP($P977,'Raw-Restauarants'!$A:$A,'Raw-Restauarants'!B:B)</f>
        <v>La Parroquia</v>
      </c>
      <c r="S977" s="10" t="str">
        <f>_xlfn.XLOOKUP($P977,'Raw-Restauarants'!$A:$A,'Raw-Restauarants'!$C:$C)</f>
        <v>San Luis Potosi</v>
      </c>
      <c r="T977" s="10">
        <f>IFERROR(_xlfn.XLOOKUP(P977,'Table for cuisine count'!K:K,'Table for cuisine count'!L:L),"not specified")</f>
        <v>1</v>
      </c>
      <c r="U977" s="10" t="str" cm="1">
        <f t="array" ref="U977:Z977">_xlfn.XLOOKUP($P977,'Raw-Restauarants'!$A:$A,'Raw-Restauarants'!$I:$N)</f>
        <v>None</v>
      </c>
      <c r="V977" s="10" t="str">
        <v>No</v>
      </c>
      <c r="W977" s="10" t="str">
        <v>Medium</v>
      </c>
      <c r="X977" s="10" t="str">
        <v>Yes</v>
      </c>
      <c r="Y977" s="10" t="str">
        <v>Closed</v>
      </c>
      <c r="Z977" s="10" t="str">
        <v>Yes</v>
      </c>
      <c r="AA977" s="10">
        <v>2</v>
      </c>
      <c r="AB977" s="10">
        <v>1</v>
      </c>
      <c r="AC977" s="10">
        <v>2</v>
      </c>
      <c r="AD977" s="10" t="str" cm="1">
        <f t="array" ref="AD977">_xlfn.IFNA(_xlfn.IFS(AND(AA977=2,AB977=2,AC977=2),W977),"not_highest_rated")</f>
        <v>not_highest_rated</v>
      </c>
      <c r="AE977" s="64">
        <f t="shared" si="18"/>
        <v>8</v>
      </c>
    </row>
    <row r="978" spans="1:31" x14ac:dyDescent="0.25">
      <c r="A978" s="63" t="s">
        <v>61</v>
      </c>
      <c r="B978" s="10">
        <f>VLOOKUP(A978,'Table for cuisine count'!$E$2:$F$139,2)</f>
        <v>1</v>
      </c>
      <c r="C978" s="10" t="str" cm="1">
        <f t="array" ref="C978:O978">_xlfn.XLOOKUP($A978,'Raw-consumers'!$A:$A,'Raw-consumers'!B:N)</f>
        <v>San Luis Potosi</v>
      </c>
      <c r="D978" s="10" t="str">
        <v>San Luis Potosi</v>
      </c>
      <c r="E978" s="10" t="str">
        <v>Mexico</v>
      </c>
      <c r="F978" s="10">
        <v>22.125603000000002</v>
      </c>
      <c r="G978" s="10">
        <v>-100.907844</v>
      </c>
      <c r="H978" s="10" t="str">
        <v>No</v>
      </c>
      <c r="I978" s="10" t="str">
        <v>Social Drinker</v>
      </c>
      <c r="J978" s="10" t="str">
        <v>Public</v>
      </c>
      <c r="K978" s="10" t="str">
        <v>Single</v>
      </c>
      <c r="L978" s="10">
        <v>0</v>
      </c>
      <c r="M978" s="10">
        <v>22</v>
      </c>
      <c r="N978" s="10" t="str">
        <v>Student</v>
      </c>
      <c r="O978" s="10" t="str">
        <v>Medium</v>
      </c>
      <c r="P978" s="10">
        <v>132877</v>
      </c>
      <c r="Q978" s="10" t="str">
        <f>IFERROR(_xlfn.XLOOKUP('Final Table'!$P978,'Raw-restaurant_cuisines'!A:A,'Raw-restaurant_cuisines'!B:B),"not specified")</f>
        <v>not specified</v>
      </c>
      <c r="R978" s="10" t="str">
        <f>_xlfn.XLOOKUP($P978,'Raw-Restauarants'!$A:$A,'Raw-Restauarants'!B:B)</f>
        <v>Sirloin Stockade</v>
      </c>
      <c r="S978" s="10" t="str">
        <f>_xlfn.XLOOKUP($P978,'Raw-Restauarants'!$A:$A,'Raw-Restauarants'!$C:$C)</f>
        <v>San Luis Potosi</v>
      </c>
      <c r="T978" s="10" t="str">
        <f>IFERROR(_xlfn.XLOOKUP(P978,'Table for cuisine count'!K:K,'Table for cuisine count'!L:L),"not specified")</f>
        <v>not specified</v>
      </c>
      <c r="U978" s="10" t="str" cm="1">
        <f t="array" ref="U978:Z978">_xlfn.XLOOKUP($P978,'Raw-Restauarants'!$A:$A,'Raw-Restauarants'!$I:$N)</f>
        <v>None</v>
      </c>
      <c r="V978" s="10" t="str">
        <v>No</v>
      </c>
      <c r="W978" s="10" t="str">
        <v>Low</v>
      </c>
      <c r="X978" s="10" t="str">
        <v>No</v>
      </c>
      <c r="Y978" s="10" t="str">
        <v>Closed</v>
      </c>
      <c r="Z978" s="10" t="str">
        <v>None</v>
      </c>
      <c r="AA978" s="10">
        <v>1</v>
      </c>
      <c r="AB978" s="10">
        <v>1</v>
      </c>
      <c r="AC978" s="10">
        <v>1</v>
      </c>
      <c r="AD978" s="10" t="str" cm="1">
        <f t="array" ref="AD978">_xlfn.IFNA(_xlfn.IFS(AND(AA978=2,AB978=2,AC978=2),W978),"not_highest_rated")</f>
        <v>not_highest_rated</v>
      </c>
      <c r="AE978" s="64">
        <f t="shared" si="18"/>
        <v>2</v>
      </c>
    </row>
    <row r="979" spans="1:31" x14ac:dyDescent="0.25">
      <c r="A979" s="63" t="s">
        <v>95</v>
      </c>
      <c r="B979" s="10">
        <f>VLOOKUP(A979,'Table for cuisine count'!$E$2:$F$139,2)</f>
        <v>1</v>
      </c>
      <c r="C979" s="10" t="str" cm="1">
        <f t="array" ref="C979:O979">_xlfn.XLOOKUP($A979,'Raw-consumers'!$A:$A,'Raw-consumers'!B:N)</f>
        <v>San Luis Potosi</v>
      </c>
      <c r="D979" s="10" t="str">
        <v>San Luis Potosi</v>
      </c>
      <c r="E979" s="10" t="str">
        <v>Mexico</v>
      </c>
      <c r="F979" s="10">
        <v>22.196624</v>
      </c>
      <c r="G979" s="10">
        <v>-100.91217</v>
      </c>
      <c r="H979" s="10" t="str">
        <v>Yes</v>
      </c>
      <c r="I979" s="10" t="str">
        <v>Casual Drinker</v>
      </c>
      <c r="J979" s="10" t="str">
        <v>Public</v>
      </c>
      <c r="K979" s="10" t="str">
        <v>Single</v>
      </c>
      <c r="L979" s="10" t="str">
        <v>Independent</v>
      </c>
      <c r="M979" s="10">
        <v>23</v>
      </c>
      <c r="N979" s="10" t="str">
        <v>Student</v>
      </c>
      <c r="O979" s="10" t="str">
        <v>Medium</v>
      </c>
      <c r="P979" s="10">
        <v>135064</v>
      </c>
      <c r="Q979" s="10" t="str">
        <f>IFERROR(_xlfn.XLOOKUP('Final Table'!$P979,'Raw-restaurant_cuisines'!A:A,'Raw-restaurant_cuisines'!B:B),"not specified")</f>
        <v>not specified</v>
      </c>
      <c r="R979" s="10" t="str">
        <f>_xlfn.XLOOKUP($P979,'Raw-Restauarants'!$A:$A,'Raw-Restauarants'!B:B)</f>
        <v>Restaurante El Chivero S.A. De C.V.</v>
      </c>
      <c r="S979" s="10" t="str">
        <f>_xlfn.XLOOKUP($P979,'Raw-Restauarants'!$A:$A,'Raw-Restauarants'!$C:$C)</f>
        <v>San Luis Potosi</v>
      </c>
      <c r="T979" s="10" t="str">
        <f>IFERROR(_xlfn.XLOOKUP(P979,'Table for cuisine count'!K:K,'Table for cuisine count'!L:L),"not specified")</f>
        <v>not specified</v>
      </c>
      <c r="U979" s="10" t="str" cm="1">
        <f t="array" ref="U979:Z979">_xlfn.XLOOKUP($P979,'Raw-Restauarants'!$A:$A,'Raw-Restauarants'!$I:$N)</f>
        <v>None</v>
      </c>
      <c r="V979" s="10" t="str">
        <v>No</v>
      </c>
      <c r="W979" s="10" t="str">
        <v>High</v>
      </c>
      <c r="X979" s="10" t="str">
        <v>No</v>
      </c>
      <c r="Y979" s="10" t="str">
        <v>Closed</v>
      </c>
      <c r="Z979" s="10" t="str">
        <v>Yes</v>
      </c>
      <c r="AA979" s="10">
        <v>1</v>
      </c>
      <c r="AB979" s="10">
        <v>1</v>
      </c>
      <c r="AC979" s="10">
        <v>0</v>
      </c>
      <c r="AD979" s="10" t="str" cm="1">
        <f t="array" ref="AD979">_xlfn.IFNA(_xlfn.IFS(AND(AA979=2,AB979=2,AC979=2),W979),"not_highest_rated")</f>
        <v>not_highest_rated</v>
      </c>
      <c r="AE979" s="64">
        <f t="shared" si="18"/>
        <v>2</v>
      </c>
    </row>
    <row r="980" spans="1:31" x14ac:dyDescent="0.25">
      <c r="A980" s="63" t="s">
        <v>95</v>
      </c>
      <c r="B980" s="10">
        <f>VLOOKUP(A980,'Table for cuisine count'!$E$2:$F$139,2)</f>
        <v>1</v>
      </c>
      <c r="C980" s="10" t="str" cm="1">
        <f t="array" ref="C980:O980">_xlfn.XLOOKUP($A980,'Raw-consumers'!$A:$A,'Raw-consumers'!B:N)</f>
        <v>San Luis Potosi</v>
      </c>
      <c r="D980" s="10" t="str">
        <v>San Luis Potosi</v>
      </c>
      <c r="E980" s="10" t="str">
        <v>Mexico</v>
      </c>
      <c r="F980" s="10">
        <v>22.196624</v>
      </c>
      <c r="G980" s="10">
        <v>-100.91217</v>
      </c>
      <c r="H980" s="10" t="str">
        <v>Yes</v>
      </c>
      <c r="I980" s="10" t="str">
        <v>Casual Drinker</v>
      </c>
      <c r="J980" s="10" t="str">
        <v>Public</v>
      </c>
      <c r="K980" s="10" t="str">
        <v>Single</v>
      </c>
      <c r="L980" s="10" t="str">
        <v>Independent</v>
      </c>
      <c r="M980" s="10">
        <v>23</v>
      </c>
      <c r="N980" s="10" t="str">
        <v>Student</v>
      </c>
      <c r="O980" s="10" t="str">
        <v>Medium</v>
      </c>
      <c r="P980" s="10">
        <v>135046</v>
      </c>
      <c r="Q980" s="10" t="str">
        <f>IFERROR(_xlfn.XLOOKUP('Final Table'!$P980,'Raw-restaurant_cuisines'!A:A,'Raw-restaurant_cuisines'!B:B),"not specified")</f>
        <v>Fast Food</v>
      </c>
      <c r="R980" s="10" t="str">
        <f>_xlfn.XLOOKUP($P980,'Raw-Restauarants'!$A:$A,'Raw-Restauarants'!B:B)</f>
        <v>Restaurante El Reyecito</v>
      </c>
      <c r="S980" s="10" t="str">
        <f>_xlfn.XLOOKUP($P980,'Raw-Restauarants'!$A:$A,'Raw-Restauarants'!$C:$C)</f>
        <v>San Luis Potosi</v>
      </c>
      <c r="T980" s="10">
        <f>IFERROR(_xlfn.XLOOKUP(P980,'Table for cuisine count'!K:K,'Table for cuisine count'!L:L),"not specified")</f>
        <v>1</v>
      </c>
      <c r="U980" s="10" t="str" cm="1">
        <f t="array" ref="U980:Z980">_xlfn.XLOOKUP($P980,'Raw-Restauarants'!$A:$A,'Raw-Restauarants'!$I:$N)</f>
        <v>None</v>
      </c>
      <c r="V980" s="10" t="str">
        <v>No</v>
      </c>
      <c r="W980" s="10" t="str">
        <v>Medium</v>
      </c>
      <c r="X980" s="10" t="str">
        <v>No</v>
      </c>
      <c r="Y980" s="10" t="str">
        <v>Closed</v>
      </c>
      <c r="Z980" s="10" t="str">
        <v>Yes</v>
      </c>
      <c r="AA980" s="10">
        <v>1</v>
      </c>
      <c r="AB980" s="10">
        <v>0</v>
      </c>
      <c r="AC980" s="10">
        <v>0</v>
      </c>
      <c r="AD980" s="10" t="str" cm="1">
        <f t="array" ref="AD980">_xlfn.IFNA(_xlfn.IFS(AND(AA980=2,AB980=2,AC980=2),W980),"not_highest_rated")</f>
        <v>not_highest_rated</v>
      </c>
      <c r="AE980" s="64">
        <f t="shared" si="18"/>
        <v>2</v>
      </c>
    </row>
    <row r="981" spans="1:31" x14ac:dyDescent="0.25">
      <c r="A981" s="63" t="s">
        <v>129</v>
      </c>
      <c r="B981" s="10">
        <f>VLOOKUP(A981,'Table for cuisine count'!$E$2:$F$139,2)</f>
        <v>1</v>
      </c>
      <c r="C981" s="10" t="str" cm="1">
        <f t="array" ref="C981:O981">_xlfn.XLOOKUP($A981,'Raw-consumers'!$A:$A,'Raw-consumers'!B:N)</f>
        <v>San Luis Potosi</v>
      </c>
      <c r="D981" s="10" t="str">
        <v>San Luis Potosi</v>
      </c>
      <c r="E981" s="10" t="str">
        <v>Mexico</v>
      </c>
      <c r="F981" s="10">
        <v>22.158473000000001</v>
      </c>
      <c r="G981" s="10">
        <v>-100.984268</v>
      </c>
      <c r="H981" s="10" t="str">
        <v>No</v>
      </c>
      <c r="I981" s="10" t="str">
        <v>Social Drinker</v>
      </c>
      <c r="J981" s="10" t="str">
        <v>Car</v>
      </c>
      <c r="K981" s="10" t="str">
        <v>Single</v>
      </c>
      <c r="L981" s="10" t="str">
        <v>Independent</v>
      </c>
      <c r="M981" s="10">
        <v>24</v>
      </c>
      <c r="N981" s="10" t="str">
        <v>Student</v>
      </c>
      <c r="O981" s="10" t="str">
        <v>Medium</v>
      </c>
      <c r="P981" s="10">
        <v>135025</v>
      </c>
      <c r="Q981" s="10" t="str">
        <f>IFERROR(_xlfn.XLOOKUP('Final Table'!$P981,'Raw-restaurant_cuisines'!A:A,'Raw-restaurant_cuisines'!B:B),"not specified")</f>
        <v>Mexican</v>
      </c>
      <c r="R981" s="10" t="str">
        <f>_xlfn.XLOOKUP($P981,'Raw-Restauarants'!$A:$A,'Raw-Restauarants'!B:B)</f>
        <v>El Rincon De San Francisco</v>
      </c>
      <c r="S981" s="10" t="str">
        <f>_xlfn.XLOOKUP($P981,'Raw-Restauarants'!$A:$A,'Raw-Restauarants'!$C:$C)</f>
        <v>San Luis Potosi</v>
      </c>
      <c r="T981" s="10">
        <f>IFERROR(_xlfn.XLOOKUP(P981,'Table for cuisine count'!K:K,'Table for cuisine count'!L:L),"not specified")</f>
        <v>1</v>
      </c>
      <c r="U981" s="10" t="str" cm="1">
        <f t="array" ref="U981:Z981">_xlfn.XLOOKUP($P981,'Raw-Restauarants'!$A:$A,'Raw-Restauarants'!$I:$N)</f>
        <v>None</v>
      </c>
      <c r="V981" s="10" t="str">
        <v>No</v>
      </c>
      <c r="W981" s="10" t="str">
        <v>Medium</v>
      </c>
      <c r="X981" s="10" t="str">
        <v>No</v>
      </c>
      <c r="Y981" s="10" t="str">
        <v>Closed</v>
      </c>
      <c r="Z981" s="10" t="str">
        <v>None</v>
      </c>
      <c r="AA981" s="10">
        <v>2</v>
      </c>
      <c r="AB981" s="10">
        <v>2</v>
      </c>
      <c r="AC981" s="10">
        <v>2</v>
      </c>
      <c r="AD981" s="10" t="str" cm="1">
        <f t="array" ref="AD981">_xlfn.IFNA(_xlfn.IFS(AND(AA981=2,AB981=2,AC981=2),W981),"not_highest_rated")</f>
        <v>Medium</v>
      </c>
      <c r="AE981" s="64">
        <f t="shared" si="18"/>
        <v>2</v>
      </c>
    </row>
    <row r="982" spans="1:31" x14ac:dyDescent="0.25">
      <c r="A982" s="63" t="s">
        <v>129</v>
      </c>
      <c r="B982" s="10">
        <f>VLOOKUP(A982,'Table for cuisine count'!$E$2:$F$139,2)</f>
        <v>1</v>
      </c>
      <c r="C982" s="10" t="str" cm="1">
        <f t="array" ref="C982:O982">_xlfn.XLOOKUP($A982,'Raw-consumers'!$A:$A,'Raw-consumers'!B:N)</f>
        <v>San Luis Potosi</v>
      </c>
      <c r="D982" s="10" t="str">
        <v>San Luis Potosi</v>
      </c>
      <c r="E982" s="10" t="str">
        <v>Mexico</v>
      </c>
      <c r="F982" s="10">
        <v>22.158473000000001</v>
      </c>
      <c r="G982" s="10">
        <v>-100.984268</v>
      </c>
      <c r="H982" s="10" t="str">
        <v>No</v>
      </c>
      <c r="I982" s="10" t="str">
        <v>Social Drinker</v>
      </c>
      <c r="J982" s="10" t="str">
        <v>Car</v>
      </c>
      <c r="K982" s="10" t="str">
        <v>Single</v>
      </c>
      <c r="L982" s="10" t="str">
        <v>Independent</v>
      </c>
      <c r="M982" s="10">
        <v>24</v>
      </c>
      <c r="N982" s="10" t="str">
        <v>Student</v>
      </c>
      <c r="O982" s="10" t="str">
        <v>Medium</v>
      </c>
      <c r="P982" s="10">
        <v>132925</v>
      </c>
      <c r="Q982" s="10" t="str">
        <f>IFERROR(_xlfn.XLOOKUP('Final Table'!$P982,'Raw-restaurant_cuisines'!A:A,'Raw-restaurant_cuisines'!B:B),"not specified")</f>
        <v>Mexican</v>
      </c>
      <c r="R982" s="10" t="str">
        <f>_xlfn.XLOOKUP($P982,'Raw-Restauarants'!$A:$A,'Raw-Restauarants'!B:B)</f>
        <v>El Pueblito</v>
      </c>
      <c r="S982" s="10" t="str">
        <f>_xlfn.XLOOKUP($P982,'Raw-Restauarants'!$A:$A,'Raw-Restauarants'!$C:$C)</f>
        <v>San Luis Potosi</v>
      </c>
      <c r="T982" s="10">
        <f>IFERROR(_xlfn.XLOOKUP(P982,'Table for cuisine count'!K:K,'Table for cuisine count'!L:L),"not specified")</f>
        <v>1</v>
      </c>
      <c r="U982" s="10" t="str" cm="1">
        <f t="array" ref="U982:Z982">_xlfn.XLOOKUP($P982,'Raw-Restauarants'!$A:$A,'Raw-Restauarants'!$I:$N)</f>
        <v>Wine &amp; Beer</v>
      </c>
      <c r="V982" s="10" t="str">
        <v>No</v>
      </c>
      <c r="W982" s="10" t="str">
        <v>Medium</v>
      </c>
      <c r="X982" s="10" t="str">
        <v>No</v>
      </c>
      <c r="Y982" s="10" t="str">
        <v>Closed</v>
      </c>
      <c r="Z982" s="10" t="str">
        <v>None</v>
      </c>
      <c r="AA982" s="10">
        <v>2</v>
      </c>
      <c r="AB982" s="10">
        <v>2</v>
      </c>
      <c r="AC982" s="10">
        <v>2</v>
      </c>
      <c r="AD982" s="10" t="str" cm="1">
        <f t="array" ref="AD982">_xlfn.IFNA(_xlfn.IFS(AND(AA982=2,AB982=2,AC982=2),W982),"not_highest_rated")</f>
        <v>Medium</v>
      </c>
      <c r="AE982" s="64">
        <f t="shared" si="18"/>
        <v>2</v>
      </c>
    </row>
    <row r="983" spans="1:31" x14ac:dyDescent="0.25">
      <c r="A983" s="63" t="s">
        <v>95</v>
      </c>
      <c r="B983" s="10">
        <f>VLOOKUP(A983,'Table for cuisine count'!$E$2:$F$139,2)</f>
        <v>1</v>
      </c>
      <c r="C983" s="10" t="str" cm="1">
        <f t="array" ref="C983:O983">_xlfn.XLOOKUP($A983,'Raw-consumers'!$A:$A,'Raw-consumers'!B:N)</f>
        <v>San Luis Potosi</v>
      </c>
      <c r="D983" s="10" t="str">
        <v>San Luis Potosi</v>
      </c>
      <c r="E983" s="10" t="str">
        <v>Mexico</v>
      </c>
      <c r="F983" s="10">
        <v>22.196624</v>
      </c>
      <c r="G983" s="10">
        <v>-100.91217</v>
      </c>
      <c r="H983" s="10" t="str">
        <v>Yes</v>
      </c>
      <c r="I983" s="10" t="str">
        <v>Casual Drinker</v>
      </c>
      <c r="J983" s="10" t="str">
        <v>Public</v>
      </c>
      <c r="K983" s="10" t="str">
        <v>Single</v>
      </c>
      <c r="L983" s="10" t="str">
        <v>Independent</v>
      </c>
      <c r="M983" s="10">
        <v>23</v>
      </c>
      <c r="N983" s="10" t="str">
        <v>Student</v>
      </c>
      <c r="O983" s="10" t="str">
        <v>Medium</v>
      </c>
      <c r="P983" s="10">
        <v>132862</v>
      </c>
      <c r="Q983" s="10" t="str">
        <f>IFERROR(_xlfn.XLOOKUP('Final Table'!$P983,'Raw-restaurant_cuisines'!A:A,'Raw-restaurant_cuisines'!B:B),"not specified")</f>
        <v>International</v>
      </c>
      <c r="R983" s="10" t="str">
        <f>_xlfn.XLOOKUP($P983,'Raw-Restauarants'!$A:$A,'Raw-Restauarants'!B:B)</f>
        <v>La Posada Del Virrey</v>
      </c>
      <c r="S983" s="10" t="str">
        <f>_xlfn.XLOOKUP($P983,'Raw-Restauarants'!$A:$A,'Raw-Restauarants'!$C:$C)</f>
        <v>San Luis Potosi</v>
      </c>
      <c r="T983" s="10">
        <f>IFERROR(_xlfn.XLOOKUP(P983,'Table for cuisine count'!K:K,'Table for cuisine count'!L:L),"not specified")</f>
        <v>1</v>
      </c>
      <c r="U983" s="10" t="str" cm="1">
        <f t="array" ref="U983:Z983">_xlfn.XLOOKUP($P983,'Raw-Restauarants'!$A:$A,'Raw-Restauarants'!$I:$N)</f>
        <v>Wine &amp; Beer</v>
      </c>
      <c r="V983" s="10" t="str">
        <v>No</v>
      </c>
      <c r="W983" s="10" t="str">
        <v>High</v>
      </c>
      <c r="X983" s="10" t="str">
        <v>No</v>
      </c>
      <c r="Y983" s="10" t="str">
        <v>Closed</v>
      </c>
      <c r="Z983" s="10" t="str">
        <v>Valet</v>
      </c>
      <c r="AA983" s="10">
        <v>1</v>
      </c>
      <c r="AB983" s="10">
        <v>0</v>
      </c>
      <c r="AC983" s="10">
        <v>0</v>
      </c>
      <c r="AD983" s="10" t="str" cm="1">
        <f t="array" ref="AD983">_xlfn.IFNA(_xlfn.IFS(AND(AA983=2,AB983=2,AC983=2),W983),"not_highest_rated")</f>
        <v>not_highest_rated</v>
      </c>
      <c r="AE983" s="64">
        <f t="shared" si="18"/>
        <v>2</v>
      </c>
    </row>
    <row r="984" spans="1:31" x14ac:dyDescent="0.25">
      <c r="A984" s="63" t="s">
        <v>95</v>
      </c>
      <c r="B984" s="10">
        <f>VLOOKUP(A984,'Table for cuisine count'!$E$2:$F$139,2)</f>
        <v>1</v>
      </c>
      <c r="C984" s="10" t="str" cm="1">
        <f t="array" ref="C984:O984">_xlfn.XLOOKUP($A984,'Raw-consumers'!$A:$A,'Raw-consumers'!B:N)</f>
        <v>San Luis Potosi</v>
      </c>
      <c r="D984" s="10" t="str">
        <v>San Luis Potosi</v>
      </c>
      <c r="E984" s="10" t="str">
        <v>Mexico</v>
      </c>
      <c r="F984" s="10">
        <v>22.196624</v>
      </c>
      <c r="G984" s="10">
        <v>-100.91217</v>
      </c>
      <c r="H984" s="10" t="str">
        <v>Yes</v>
      </c>
      <c r="I984" s="10" t="str">
        <v>Casual Drinker</v>
      </c>
      <c r="J984" s="10" t="str">
        <v>Public</v>
      </c>
      <c r="K984" s="10" t="str">
        <v>Single</v>
      </c>
      <c r="L984" s="10" t="str">
        <v>Independent</v>
      </c>
      <c r="M984" s="10">
        <v>23</v>
      </c>
      <c r="N984" s="10" t="str">
        <v>Student</v>
      </c>
      <c r="O984" s="10" t="str">
        <v>Medium</v>
      </c>
      <c r="P984" s="10">
        <v>135075</v>
      </c>
      <c r="Q984" s="10" t="str">
        <f>IFERROR(_xlfn.XLOOKUP('Final Table'!$P984,'Raw-restaurant_cuisines'!A:A,'Raw-restaurant_cuisines'!B:B),"not specified")</f>
        <v>Seafood</v>
      </c>
      <c r="R984" s="10" t="str">
        <f>_xlfn.XLOOKUP($P984,'Raw-Restauarants'!$A:$A,'Raw-Restauarants'!B:B)</f>
        <v>Mariscos El Pescador</v>
      </c>
      <c r="S984" s="10" t="str">
        <f>_xlfn.XLOOKUP($P984,'Raw-Restauarants'!$A:$A,'Raw-Restauarants'!$C:$C)</f>
        <v>San Luis Potosi</v>
      </c>
      <c r="T984" s="10">
        <f>IFERROR(_xlfn.XLOOKUP(P984,'Table for cuisine count'!K:K,'Table for cuisine count'!L:L),"not specified")</f>
        <v>1</v>
      </c>
      <c r="U984" s="10" t="str" cm="1">
        <f t="array" ref="U984:Z984">_xlfn.XLOOKUP($P984,'Raw-Restauarants'!$A:$A,'Raw-Restauarants'!$I:$N)</f>
        <v>None</v>
      </c>
      <c r="V984" s="10" t="str">
        <v>No</v>
      </c>
      <c r="W984" s="10" t="str">
        <v>Medium</v>
      </c>
      <c r="X984" s="10" t="str">
        <v>No</v>
      </c>
      <c r="Y984" s="10" t="str">
        <v>Closed</v>
      </c>
      <c r="Z984" s="10" t="str">
        <v>Yes</v>
      </c>
      <c r="AA984" s="10">
        <v>0</v>
      </c>
      <c r="AB984" s="10">
        <v>1</v>
      </c>
      <c r="AC984" s="10">
        <v>1</v>
      </c>
      <c r="AD984" s="10" t="str" cm="1">
        <f t="array" ref="AD984">_xlfn.IFNA(_xlfn.IFS(AND(AA984=2,AB984=2,AC984=2),W984),"not_highest_rated")</f>
        <v>not_highest_rated</v>
      </c>
      <c r="AE984" s="64">
        <f t="shared" si="18"/>
        <v>2</v>
      </c>
    </row>
    <row r="985" spans="1:31" x14ac:dyDescent="0.25">
      <c r="A985" s="63" t="s">
        <v>61</v>
      </c>
      <c r="B985" s="10">
        <f>VLOOKUP(A985,'Table for cuisine count'!$E$2:$F$139,2)</f>
        <v>1</v>
      </c>
      <c r="C985" s="10" t="str" cm="1">
        <f t="array" ref="C985:O985">_xlfn.XLOOKUP($A985,'Raw-consumers'!$A:$A,'Raw-consumers'!B:N)</f>
        <v>San Luis Potosi</v>
      </c>
      <c r="D985" s="10" t="str">
        <v>San Luis Potosi</v>
      </c>
      <c r="E985" s="10" t="str">
        <v>Mexico</v>
      </c>
      <c r="F985" s="10">
        <v>22.125603000000002</v>
      </c>
      <c r="G985" s="10">
        <v>-100.907844</v>
      </c>
      <c r="H985" s="10" t="str">
        <v>No</v>
      </c>
      <c r="I985" s="10" t="str">
        <v>Social Drinker</v>
      </c>
      <c r="J985" s="10" t="str">
        <v>Public</v>
      </c>
      <c r="K985" s="10" t="str">
        <v>Single</v>
      </c>
      <c r="L985" s="10">
        <v>0</v>
      </c>
      <c r="M985" s="10">
        <v>22</v>
      </c>
      <c r="N985" s="10" t="str">
        <v>Student</v>
      </c>
      <c r="O985" s="10" t="str">
        <v>Medium</v>
      </c>
      <c r="P985" s="10">
        <v>132847</v>
      </c>
      <c r="Q985" s="10" t="str">
        <f>IFERROR(_xlfn.XLOOKUP('Final Table'!$P985,'Raw-restaurant_cuisines'!A:A,'Raw-restaurant_cuisines'!B:B),"not specified")</f>
        <v>not specified</v>
      </c>
      <c r="R985" s="10" t="str">
        <f>_xlfn.XLOOKUP($P985,'Raw-Restauarants'!$A:$A,'Raw-Restauarants'!B:B)</f>
        <v>Don Burguers</v>
      </c>
      <c r="S985" s="10" t="str">
        <f>_xlfn.XLOOKUP($P985,'Raw-Restauarants'!$A:$A,'Raw-Restauarants'!$C:$C)</f>
        <v>San Luis Potosi</v>
      </c>
      <c r="T985" s="10" t="str">
        <f>IFERROR(_xlfn.XLOOKUP(P985,'Table for cuisine count'!K:K,'Table for cuisine count'!L:L),"not specified")</f>
        <v>not specified</v>
      </c>
      <c r="U985" s="10" t="str" cm="1">
        <f t="array" ref="U985:Z985">_xlfn.XLOOKUP($P985,'Raw-Restauarants'!$A:$A,'Raw-Restauarants'!$I:$N)</f>
        <v>None</v>
      </c>
      <c r="V985" s="10" t="str">
        <v>No</v>
      </c>
      <c r="W985" s="10" t="str">
        <v>Low</v>
      </c>
      <c r="X985" s="10" t="str">
        <v>No</v>
      </c>
      <c r="Y985" s="10" t="str">
        <v>Open</v>
      </c>
      <c r="Z985" s="10" t="str">
        <v>None</v>
      </c>
      <c r="AA985" s="10">
        <v>2</v>
      </c>
      <c r="AB985" s="10">
        <v>1</v>
      </c>
      <c r="AC985" s="10">
        <v>1</v>
      </c>
      <c r="AD985" s="10" t="str" cm="1">
        <f t="array" ref="AD985">_xlfn.IFNA(_xlfn.IFS(AND(AA985=2,AB985=2,AC985=2),W985),"not_highest_rated")</f>
        <v>not_highest_rated</v>
      </c>
      <c r="AE985" s="64">
        <f t="shared" si="18"/>
        <v>2</v>
      </c>
    </row>
    <row r="986" spans="1:31" x14ac:dyDescent="0.25">
      <c r="A986" s="63" t="s">
        <v>95</v>
      </c>
      <c r="B986" s="10">
        <f>VLOOKUP(A986,'Table for cuisine count'!$E$2:$F$139,2)</f>
        <v>1</v>
      </c>
      <c r="C986" s="10" t="str" cm="1">
        <f t="array" ref="C986:O986">_xlfn.XLOOKUP($A986,'Raw-consumers'!$A:$A,'Raw-consumers'!B:N)</f>
        <v>San Luis Potosi</v>
      </c>
      <c r="D986" s="10" t="str">
        <v>San Luis Potosi</v>
      </c>
      <c r="E986" s="10" t="str">
        <v>Mexico</v>
      </c>
      <c r="F986" s="10">
        <v>22.196624</v>
      </c>
      <c r="G986" s="10">
        <v>-100.91217</v>
      </c>
      <c r="H986" s="10" t="str">
        <v>Yes</v>
      </c>
      <c r="I986" s="10" t="str">
        <v>Casual Drinker</v>
      </c>
      <c r="J986" s="10" t="str">
        <v>Public</v>
      </c>
      <c r="K986" s="10" t="str">
        <v>Single</v>
      </c>
      <c r="L986" s="10" t="str">
        <v>Independent</v>
      </c>
      <c r="M986" s="10">
        <v>23</v>
      </c>
      <c r="N986" s="10" t="str">
        <v>Student</v>
      </c>
      <c r="O986" s="10" t="str">
        <v>Medium</v>
      </c>
      <c r="P986" s="10">
        <v>135030</v>
      </c>
      <c r="Q986" s="10" t="str">
        <f>IFERROR(_xlfn.XLOOKUP('Final Table'!$P986,'Raw-restaurant_cuisines'!A:A,'Raw-restaurant_cuisines'!B:B),"not specified")</f>
        <v>Coffee Shop</v>
      </c>
      <c r="R986" s="10" t="str">
        <f>_xlfn.XLOOKUP($P986,'Raw-Restauarants'!$A:$A,'Raw-Restauarants'!B:B)</f>
        <v>Preambulo Wifi Zone Cafe</v>
      </c>
      <c r="S986" s="10" t="str">
        <f>_xlfn.XLOOKUP($P986,'Raw-Restauarants'!$A:$A,'Raw-Restauarants'!$C:$C)</f>
        <v>San Luis Potosi</v>
      </c>
      <c r="T986" s="10">
        <f>IFERROR(_xlfn.XLOOKUP(P986,'Table for cuisine count'!K:K,'Table for cuisine count'!L:L),"not specified")</f>
        <v>2</v>
      </c>
      <c r="U986" s="10" t="str" cm="1">
        <f t="array" ref="U986:Z986">_xlfn.XLOOKUP($P986,'Raw-Restauarants'!$A:$A,'Raw-Restauarants'!$I:$N)</f>
        <v>None</v>
      </c>
      <c r="V986" s="10" t="str">
        <v>No</v>
      </c>
      <c r="W986" s="10" t="str">
        <v>Medium</v>
      </c>
      <c r="X986" s="10" t="str">
        <v>No</v>
      </c>
      <c r="Y986" s="10" t="str">
        <v>Closed</v>
      </c>
      <c r="Z986" s="10" t="str">
        <v>None</v>
      </c>
      <c r="AA986" s="10">
        <v>1</v>
      </c>
      <c r="AB986" s="10">
        <v>0</v>
      </c>
      <c r="AC986" s="10">
        <v>1</v>
      </c>
      <c r="AD986" s="10" t="str" cm="1">
        <f t="array" ref="AD986">_xlfn.IFNA(_xlfn.IFS(AND(AA986=2,AB986=2,AC986=2),W986),"not_highest_rated")</f>
        <v>not_highest_rated</v>
      </c>
      <c r="AE986" s="64">
        <f t="shared" si="18"/>
        <v>2</v>
      </c>
    </row>
    <row r="987" spans="1:31" x14ac:dyDescent="0.25">
      <c r="A987" s="63" t="s">
        <v>61</v>
      </c>
      <c r="B987" s="10">
        <f>VLOOKUP(A987,'Table for cuisine count'!$E$2:$F$139,2)</f>
        <v>1</v>
      </c>
      <c r="C987" s="10" t="str" cm="1">
        <f t="array" ref="C987:O987">_xlfn.XLOOKUP($A987,'Raw-consumers'!$A:$A,'Raw-consumers'!B:N)</f>
        <v>San Luis Potosi</v>
      </c>
      <c r="D987" s="10" t="str">
        <v>San Luis Potosi</v>
      </c>
      <c r="E987" s="10" t="str">
        <v>Mexico</v>
      </c>
      <c r="F987" s="10">
        <v>22.125603000000002</v>
      </c>
      <c r="G987" s="10">
        <v>-100.907844</v>
      </c>
      <c r="H987" s="10" t="str">
        <v>No</v>
      </c>
      <c r="I987" s="10" t="str">
        <v>Social Drinker</v>
      </c>
      <c r="J987" s="10" t="str">
        <v>Public</v>
      </c>
      <c r="K987" s="10" t="str">
        <v>Single</v>
      </c>
      <c r="L987" s="10">
        <v>0</v>
      </c>
      <c r="M987" s="10">
        <v>22</v>
      </c>
      <c r="N987" s="10" t="str">
        <v>Student</v>
      </c>
      <c r="O987" s="10" t="str">
        <v>Medium</v>
      </c>
      <c r="P987" s="10">
        <v>135071</v>
      </c>
      <c r="Q987" s="10" t="str">
        <f>IFERROR(_xlfn.XLOOKUP('Final Table'!$P987,'Raw-restaurant_cuisines'!A:A,'Raw-restaurant_cuisines'!B:B),"not specified")</f>
        <v>Bar</v>
      </c>
      <c r="R987" s="10" t="str">
        <f>_xlfn.XLOOKUP($P987,'Raw-Restauarants'!$A:$A,'Raw-Restauarants'!B:B)</f>
        <v>Restaurante La Cantina</v>
      </c>
      <c r="S987" s="10" t="str">
        <f>_xlfn.XLOOKUP($P987,'Raw-Restauarants'!$A:$A,'Raw-Restauarants'!$C:$C)</f>
        <v>San Luis Potosi</v>
      </c>
      <c r="T987" s="10">
        <f>IFERROR(_xlfn.XLOOKUP(P987,'Table for cuisine count'!K:K,'Table for cuisine count'!L:L),"not specified")</f>
        <v>2</v>
      </c>
      <c r="U987" s="10" t="str" cm="1">
        <f t="array" ref="U987:Z987">_xlfn.XLOOKUP($P987,'Raw-Restauarants'!$A:$A,'Raw-Restauarants'!$I:$N)</f>
        <v>Full Bar</v>
      </c>
      <c r="V987" s="10" t="str">
        <v>Smoking Section</v>
      </c>
      <c r="W987" s="10" t="str">
        <v>Medium</v>
      </c>
      <c r="X987" s="10" t="str">
        <v>No</v>
      </c>
      <c r="Y987" s="10" t="str">
        <v>Closed</v>
      </c>
      <c r="Z987" s="10" t="str">
        <v>Yes</v>
      </c>
      <c r="AA987" s="10">
        <v>2</v>
      </c>
      <c r="AB987" s="10">
        <v>2</v>
      </c>
      <c r="AC987" s="10">
        <v>2</v>
      </c>
      <c r="AD987" s="10" t="str" cm="1">
        <f t="array" ref="AD987">_xlfn.IFNA(_xlfn.IFS(AND(AA987=2,AB987=2,AC987=2),W987),"not_highest_rated")</f>
        <v>Medium</v>
      </c>
      <c r="AE987" s="64">
        <f t="shared" si="18"/>
        <v>2</v>
      </c>
    </row>
    <row r="988" spans="1:31" x14ac:dyDescent="0.25">
      <c r="A988" s="63" t="s">
        <v>95</v>
      </c>
      <c r="B988" s="10">
        <f>VLOOKUP(A988,'Table for cuisine count'!$E$2:$F$139,2)</f>
        <v>1</v>
      </c>
      <c r="C988" s="10" t="str" cm="1">
        <f t="array" ref="C988:O988">_xlfn.XLOOKUP($A988,'Raw-consumers'!$A:$A,'Raw-consumers'!B:N)</f>
        <v>San Luis Potosi</v>
      </c>
      <c r="D988" s="10" t="str">
        <v>San Luis Potosi</v>
      </c>
      <c r="E988" s="10" t="str">
        <v>Mexico</v>
      </c>
      <c r="F988" s="10">
        <v>22.196624</v>
      </c>
      <c r="G988" s="10">
        <v>-100.91217</v>
      </c>
      <c r="H988" s="10" t="str">
        <v>Yes</v>
      </c>
      <c r="I988" s="10" t="str">
        <v>Casual Drinker</v>
      </c>
      <c r="J988" s="10" t="str">
        <v>Public</v>
      </c>
      <c r="K988" s="10" t="str">
        <v>Single</v>
      </c>
      <c r="L988" s="10" t="str">
        <v>Independent</v>
      </c>
      <c r="M988" s="10">
        <v>23</v>
      </c>
      <c r="N988" s="10" t="str">
        <v>Student</v>
      </c>
      <c r="O988" s="10" t="str">
        <v>Medium</v>
      </c>
      <c r="P988" s="10">
        <v>132834</v>
      </c>
      <c r="Q988" s="10" t="str">
        <f>IFERROR(_xlfn.XLOOKUP('Final Table'!$P988,'Raw-restaurant_cuisines'!A:A,'Raw-restaurant_cuisines'!B:B),"not specified")</f>
        <v>Mexican</v>
      </c>
      <c r="R988" s="10" t="str">
        <f>_xlfn.XLOOKUP($P988,'Raw-Restauarants'!$A:$A,'Raw-Restauarants'!B:B)</f>
        <v>Gorditas Doa Gloria</v>
      </c>
      <c r="S988" s="10" t="str">
        <f>_xlfn.XLOOKUP($P988,'Raw-Restauarants'!$A:$A,'Raw-Restauarants'!$C:$C)</f>
        <v>San Luis Potosi</v>
      </c>
      <c r="T988" s="10">
        <f>IFERROR(_xlfn.XLOOKUP(P988,'Table for cuisine count'!K:K,'Table for cuisine count'!L:L),"not specified")</f>
        <v>1</v>
      </c>
      <c r="U988" s="10" t="str" cm="1">
        <f t="array" ref="U988:Z988">_xlfn.XLOOKUP($P988,'Raw-Restauarants'!$A:$A,'Raw-Restauarants'!$I:$N)</f>
        <v>None</v>
      </c>
      <c r="V988" s="10" t="str">
        <v>No</v>
      </c>
      <c r="W988" s="10" t="str">
        <v>Low</v>
      </c>
      <c r="X988" s="10" t="str">
        <v>No</v>
      </c>
      <c r="Y988" s="10" t="str">
        <v>Closed</v>
      </c>
      <c r="Z988" s="10" t="str">
        <v>Public</v>
      </c>
      <c r="AA988" s="10">
        <v>1</v>
      </c>
      <c r="AB988" s="10">
        <v>0</v>
      </c>
      <c r="AC988" s="10">
        <v>1</v>
      </c>
      <c r="AD988" s="10" t="str" cm="1">
        <f t="array" ref="AD988">_xlfn.IFNA(_xlfn.IFS(AND(AA988=2,AB988=2,AC988=2),W988),"not_highest_rated")</f>
        <v>not_highest_rated</v>
      </c>
      <c r="AE988" s="64">
        <f t="shared" si="18"/>
        <v>2</v>
      </c>
    </row>
    <row r="989" spans="1:31" x14ac:dyDescent="0.25">
      <c r="A989" s="63" t="s">
        <v>61</v>
      </c>
      <c r="B989" s="10">
        <f>VLOOKUP(A989,'Table for cuisine count'!$E$2:$F$139,2)</f>
        <v>1</v>
      </c>
      <c r="C989" s="10" t="str" cm="1">
        <f t="array" ref="C989:O989">_xlfn.XLOOKUP($A989,'Raw-consumers'!$A:$A,'Raw-consumers'!B:N)</f>
        <v>San Luis Potosi</v>
      </c>
      <c r="D989" s="10" t="str">
        <v>San Luis Potosi</v>
      </c>
      <c r="E989" s="10" t="str">
        <v>Mexico</v>
      </c>
      <c r="F989" s="10">
        <v>22.125603000000002</v>
      </c>
      <c r="G989" s="10">
        <v>-100.907844</v>
      </c>
      <c r="H989" s="10" t="str">
        <v>No</v>
      </c>
      <c r="I989" s="10" t="str">
        <v>Social Drinker</v>
      </c>
      <c r="J989" s="10" t="str">
        <v>Public</v>
      </c>
      <c r="K989" s="10" t="str">
        <v>Single</v>
      </c>
      <c r="L989" s="10">
        <v>0</v>
      </c>
      <c r="M989" s="10">
        <v>22</v>
      </c>
      <c r="N989" s="10" t="str">
        <v>Student</v>
      </c>
      <c r="O989" s="10" t="str">
        <v>Medium</v>
      </c>
      <c r="P989" s="10">
        <v>132958</v>
      </c>
      <c r="Q989" s="10" t="str">
        <f>IFERROR(_xlfn.XLOOKUP('Final Table'!$P989,'Raw-restaurant_cuisines'!A:A,'Raw-restaurant_cuisines'!B:B),"not specified")</f>
        <v>American</v>
      </c>
      <c r="R989" s="10" t="str">
        <f>_xlfn.XLOOKUP($P989,'Raw-Restauarants'!$A:$A,'Raw-Restauarants'!B:B)</f>
        <v>Tacos Los Volcanes</v>
      </c>
      <c r="S989" s="10" t="str">
        <f>_xlfn.XLOOKUP($P989,'Raw-Restauarants'!$A:$A,'Raw-Restauarants'!$C:$C)</f>
        <v>San Luis Potosi</v>
      </c>
      <c r="T989" s="10">
        <f>IFERROR(_xlfn.XLOOKUP(P989,'Table for cuisine count'!K:K,'Table for cuisine count'!L:L),"not specified")</f>
        <v>1</v>
      </c>
      <c r="U989" s="10" t="str" cm="1">
        <f t="array" ref="U989:Z989">_xlfn.XLOOKUP($P989,'Raw-Restauarants'!$A:$A,'Raw-Restauarants'!$I:$N)</f>
        <v>None</v>
      </c>
      <c r="V989" s="10" t="str">
        <v>No</v>
      </c>
      <c r="W989" s="10" t="str">
        <v>Low</v>
      </c>
      <c r="X989" s="10" t="str">
        <v>Yes</v>
      </c>
      <c r="Y989" s="10" t="str">
        <v>Closed</v>
      </c>
      <c r="Z989" s="10" t="str">
        <v>None</v>
      </c>
      <c r="AA989" s="10">
        <v>1</v>
      </c>
      <c r="AB989" s="10">
        <v>0</v>
      </c>
      <c r="AC989" s="10">
        <v>0</v>
      </c>
      <c r="AD989" s="10" t="str" cm="1">
        <f t="array" ref="AD989">_xlfn.IFNA(_xlfn.IFS(AND(AA989=2,AB989=2,AC989=2),W989),"not_highest_rated")</f>
        <v>not_highest_rated</v>
      </c>
      <c r="AE989" s="64">
        <f t="shared" si="18"/>
        <v>2</v>
      </c>
    </row>
    <row r="990" spans="1:31" x14ac:dyDescent="0.25">
      <c r="A990" s="63" t="s">
        <v>61</v>
      </c>
      <c r="B990" s="10">
        <f>VLOOKUP(A990,'Table for cuisine count'!$E$2:$F$139,2)</f>
        <v>1</v>
      </c>
      <c r="C990" s="10" t="str" cm="1">
        <f t="array" ref="C990:O990">_xlfn.XLOOKUP($A990,'Raw-consumers'!$A:$A,'Raw-consumers'!B:N)</f>
        <v>San Luis Potosi</v>
      </c>
      <c r="D990" s="10" t="str">
        <v>San Luis Potosi</v>
      </c>
      <c r="E990" s="10" t="str">
        <v>Mexico</v>
      </c>
      <c r="F990" s="10">
        <v>22.125603000000002</v>
      </c>
      <c r="G990" s="10">
        <v>-100.907844</v>
      </c>
      <c r="H990" s="10" t="str">
        <v>No</v>
      </c>
      <c r="I990" s="10" t="str">
        <v>Social Drinker</v>
      </c>
      <c r="J990" s="10" t="str">
        <v>Public</v>
      </c>
      <c r="K990" s="10" t="str">
        <v>Single</v>
      </c>
      <c r="L990" s="10">
        <v>0</v>
      </c>
      <c r="M990" s="10">
        <v>22</v>
      </c>
      <c r="N990" s="10" t="str">
        <v>Student</v>
      </c>
      <c r="O990" s="10" t="str">
        <v>Medium</v>
      </c>
      <c r="P990" s="10">
        <v>132825</v>
      </c>
      <c r="Q990" s="10" t="str">
        <f>IFERROR(_xlfn.XLOOKUP('Final Table'!$P990,'Raw-restaurant_cuisines'!A:A,'Raw-restaurant_cuisines'!B:B),"not specified")</f>
        <v>Mexican</v>
      </c>
      <c r="R990" s="10" t="str">
        <f>_xlfn.XLOOKUP($P990,'Raw-Restauarants'!$A:$A,'Raw-Restauarants'!B:B)</f>
        <v>Puesto De Tacos</v>
      </c>
      <c r="S990" s="10" t="str">
        <f>_xlfn.XLOOKUP($P990,'Raw-Restauarants'!$A:$A,'Raw-Restauarants'!$C:$C)</f>
        <v>San Luis Potosi</v>
      </c>
      <c r="T990" s="10">
        <f>IFERROR(_xlfn.XLOOKUP(P990,'Table for cuisine count'!K:K,'Table for cuisine count'!L:L),"not specified")</f>
        <v>1</v>
      </c>
      <c r="U990" s="10" t="str" cm="1">
        <f t="array" ref="U990:Z990">_xlfn.XLOOKUP($P990,'Raw-Restauarants'!$A:$A,'Raw-Restauarants'!$I:$N)</f>
        <v>None</v>
      </c>
      <c r="V990" s="10" t="str">
        <v>No</v>
      </c>
      <c r="W990" s="10" t="str">
        <v>Low</v>
      </c>
      <c r="X990" s="10" t="str">
        <v>No</v>
      </c>
      <c r="Y990" s="10" t="str">
        <v>Open</v>
      </c>
      <c r="Z990" s="10" t="str">
        <v>None</v>
      </c>
      <c r="AA990" s="10">
        <v>0</v>
      </c>
      <c r="AB990" s="10">
        <v>0</v>
      </c>
      <c r="AC990" s="10">
        <v>0</v>
      </c>
      <c r="AD990" s="10" t="str" cm="1">
        <f t="array" ref="AD990">_xlfn.IFNA(_xlfn.IFS(AND(AA990=2,AB990=2,AC990=2),W990),"not_highest_rated")</f>
        <v>not_highest_rated</v>
      </c>
      <c r="AE990" s="64">
        <f t="shared" si="18"/>
        <v>2</v>
      </c>
    </row>
    <row r="991" spans="1:31" x14ac:dyDescent="0.25">
      <c r="A991" s="63" t="s">
        <v>61</v>
      </c>
      <c r="B991" s="10">
        <f>VLOOKUP(A991,'Table for cuisine count'!$E$2:$F$139,2)</f>
        <v>1</v>
      </c>
      <c r="C991" s="10" t="str" cm="1">
        <f t="array" ref="C991:O991">_xlfn.XLOOKUP($A991,'Raw-consumers'!$A:$A,'Raw-consumers'!B:N)</f>
        <v>San Luis Potosi</v>
      </c>
      <c r="D991" s="10" t="str">
        <v>San Luis Potosi</v>
      </c>
      <c r="E991" s="10" t="str">
        <v>Mexico</v>
      </c>
      <c r="F991" s="10">
        <v>22.125603000000002</v>
      </c>
      <c r="G991" s="10">
        <v>-100.907844</v>
      </c>
      <c r="H991" s="10" t="str">
        <v>No</v>
      </c>
      <c r="I991" s="10" t="str">
        <v>Social Drinker</v>
      </c>
      <c r="J991" s="10" t="str">
        <v>Public</v>
      </c>
      <c r="K991" s="10" t="str">
        <v>Single</v>
      </c>
      <c r="L991" s="10">
        <v>0</v>
      </c>
      <c r="M991" s="10">
        <v>22</v>
      </c>
      <c r="N991" s="10" t="str">
        <v>Student</v>
      </c>
      <c r="O991" s="10" t="str">
        <v>Medium</v>
      </c>
      <c r="P991" s="10">
        <v>135028</v>
      </c>
      <c r="Q991" s="10" t="str">
        <f>IFERROR(_xlfn.XLOOKUP('Final Table'!$P991,'Raw-restaurant_cuisines'!A:A,'Raw-restaurant_cuisines'!B:B),"not specified")</f>
        <v>Mexican</v>
      </c>
      <c r="R991" s="10" t="str">
        <f>_xlfn.XLOOKUP($P991,'Raw-Restauarants'!$A:$A,'Raw-Restauarants'!B:B)</f>
        <v>La Virreina</v>
      </c>
      <c r="S991" s="10" t="str">
        <f>_xlfn.XLOOKUP($P991,'Raw-Restauarants'!$A:$A,'Raw-Restauarants'!$C:$C)</f>
        <v>San Luis Potosi</v>
      </c>
      <c r="T991" s="10">
        <f>IFERROR(_xlfn.XLOOKUP(P991,'Table for cuisine count'!K:K,'Table for cuisine count'!L:L),"not specified")</f>
        <v>1</v>
      </c>
      <c r="U991" s="10" t="str" cm="1">
        <f t="array" ref="U991:Z991">_xlfn.XLOOKUP($P991,'Raw-Restauarants'!$A:$A,'Raw-Restauarants'!$I:$N)</f>
        <v>Wine &amp; Beer</v>
      </c>
      <c r="V991" s="10" t="str">
        <v>No</v>
      </c>
      <c r="W991" s="10" t="str">
        <v>Medium</v>
      </c>
      <c r="X991" s="10" t="str">
        <v>No</v>
      </c>
      <c r="Y991" s="10" t="str">
        <v>Closed</v>
      </c>
      <c r="Z991" s="10" t="str">
        <v>None</v>
      </c>
      <c r="AA991" s="10">
        <v>2</v>
      </c>
      <c r="AB991" s="10">
        <v>1</v>
      </c>
      <c r="AC991" s="10">
        <v>0</v>
      </c>
      <c r="AD991" s="10" t="str" cm="1">
        <f t="array" ref="AD991">_xlfn.IFNA(_xlfn.IFS(AND(AA991=2,AB991=2,AC991=2),W991),"not_highest_rated")</f>
        <v>not_highest_rated</v>
      </c>
      <c r="AE991" s="64">
        <f t="shared" si="18"/>
        <v>2</v>
      </c>
    </row>
    <row r="992" spans="1:31" x14ac:dyDescent="0.25">
      <c r="A992" s="63" t="s">
        <v>61</v>
      </c>
      <c r="B992" s="10">
        <f>VLOOKUP(A992,'Table for cuisine count'!$E$2:$F$139,2)</f>
        <v>1</v>
      </c>
      <c r="C992" s="10" t="str" cm="1">
        <f t="array" ref="C992:O992">_xlfn.XLOOKUP($A992,'Raw-consumers'!$A:$A,'Raw-consumers'!B:N)</f>
        <v>San Luis Potosi</v>
      </c>
      <c r="D992" s="10" t="str">
        <v>San Luis Potosi</v>
      </c>
      <c r="E992" s="10" t="str">
        <v>Mexico</v>
      </c>
      <c r="F992" s="10">
        <v>22.125603000000002</v>
      </c>
      <c r="G992" s="10">
        <v>-100.907844</v>
      </c>
      <c r="H992" s="10" t="str">
        <v>No</v>
      </c>
      <c r="I992" s="10" t="str">
        <v>Social Drinker</v>
      </c>
      <c r="J992" s="10" t="str">
        <v>Public</v>
      </c>
      <c r="K992" s="10" t="str">
        <v>Single</v>
      </c>
      <c r="L992" s="10">
        <v>0</v>
      </c>
      <c r="M992" s="10">
        <v>22</v>
      </c>
      <c r="N992" s="10" t="str">
        <v>Student</v>
      </c>
      <c r="O992" s="10" t="str">
        <v>Medium</v>
      </c>
      <c r="P992" s="10">
        <v>135047</v>
      </c>
      <c r="Q992" s="10" t="str">
        <f>IFERROR(_xlfn.XLOOKUP('Final Table'!$P992,'Raw-restaurant_cuisines'!A:A,'Raw-restaurant_cuisines'!B:B),"not specified")</f>
        <v>not specified</v>
      </c>
      <c r="R992" s="10" t="str">
        <f>_xlfn.XLOOKUP($P992,'Raw-Restauarants'!$A:$A,'Raw-Restauarants'!B:B)</f>
        <v>Restaurante Casa De Las Flores</v>
      </c>
      <c r="S992" s="10" t="str">
        <f>_xlfn.XLOOKUP($P992,'Raw-Restauarants'!$A:$A,'Raw-Restauarants'!$C:$C)</f>
        <v>San Luis Potosi</v>
      </c>
      <c r="T992" s="10" t="str">
        <f>IFERROR(_xlfn.XLOOKUP(P992,'Table for cuisine count'!K:K,'Table for cuisine count'!L:L),"not specified")</f>
        <v>not specified</v>
      </c>
      <c r="U992" s="10" t="str" cm="1">
        <f t="array" ref="U992:Z992">_xlfn.XLOOKUP($P992,'Raw-Restauarants'!$A:$A,'Raw-Restauarants'!$I:$N)</f>
        <v>Wine &amp; Beer</v>
      </c>
      <c r="V992" s="10" t="str">
        <v>Smoking Section</v>
      </c>
      <c r="W992" s="10" t="str">
        <v>High</v>
      </c>
      <c r="X992" s="10" t="str">
        <v>No</v>
      </c>
      <c r="Y992" s="10" t="str">
        <v>Closed</v>
      </c>
      <c r="Z992" s="10" t="str">
        <v>Yes</v>
      </c>
      <c r="AA992" s="10">
        <v>1</v>
      </c>
      <c r="AB992" s="10">
        <v>1</v>
      </c>
      <c r="AC992" s="10">
        <v>1</v>
      </c>
      <c r="AD992" s="10" t="str" cm="1">
        <f t="array" ref="AD992">_xlfn.IFNA(_xlfn.IFS(AND(AA992=2,AB992=2,AC992=2),W992),"not_highest_rated")</f>
        <v>not_highest_rated</v>
      </c>
      <c r="AE992" s="64">
        <f t="shared" si="18"/>
        <v>2</v>
      </c>
    </row>
    <row r="993" spans="1:31" x14ac:dyDescent="0.25">
      <c r="A993" s="63" t="s">
        <v>61</v>
      </c>
      <c r="B993" s="10">
        <f>VLOOKUP(A993,'Table for cuisine count'!$E$2:$F$139,2)</f>
        <v>1</v>
      </c>
      <c r="C993" s="10" t="str" cm="1">
        <f t="array" ref="C993:O993">_xlfn.XLOOKUP($A993,'Raw-consumers'!$A:$A,'Raw-consumers'!B:N)</f>
        <v>San Luis Potosi</v>
      </c>
      <c r="D993" s="10" t="str">
        <v>San Luis Potosi</v>
      </c>
      <c r="E993" s="10" t="str">
        <v>Mexico</v>
      </c>
      <c r="F993" s="10">
        <v>22.125603000000002</v>
      </c>
      <c r="G993" s="10">
        <v>-100.907844</v>
      </c>
      <c r="H993" s="10" t="str">
        <v>No</v>
      </c>
      <c r="I993" s="10" t="str">
        <v>Social Drinker</v>
      </c>
      <c r="J993" s="10" t="str">
        <v>Public</v>
      </c>
      <c r="K993" s="10" t="str">
        <v>Single</v>
      </c>
      <c r="L993" s="10">
        <v>0</v>
      </c>
      <c r="M993" s="10">
        <v>22</v>
      </c>
      <c r="N993" s="10" t="str">
        <v>Student</v>
      </c>
      <c r="O993" s="10" t="str">
        <v>Medium</v>
      </c>
      <c r="P993" s="10">
        <v>132846</v>
      </c>
      <c r="Q993" s="10" t="str">
        <f>IFERROR(_xlfn.XLOOKUP('Final Table'!$P993,'Raw-restaurant_cuisines'!A:A,'Raw-restaurant_cuisines'!B:B),"not specified")</f>
        <v>International</v>
      </c>
      <c r="R993" s="10" t="str">
        <f>_xlfn.XLOOKUP($P993,'Raw-Restauarants'!$A:$A,'Raw-Restauarants'!B:B)</f>
        <v xml:space="preserve">El Lechon Potosino </v>
      </c>
      <c r="S993" s="10" t="str">
        <f>_xlfn.XLOOKUP($P993,'Raw-Restauarants'!$A:$A,'Raw-Restauarants'!$C:$C)</f>
        <v>San Luis Potosi</v>
      </c>
      <c r="T993" s="10">
        <f>IFERROR(_xlfn.XLOOKUP(P993,'Table for cuisine count'!K:K,'Table for cuisine count'!L:L),"not specified")</f>
        <v>1</v>
      </c>
      <c r="U993" s="10" t="str" cm="1">
        <f t="array" ref="U993:Z993">_xlfn.XLOOKUP($P993,'Raw-Restauarants'!$A:$A,'Raw-Restauarants'!$I:$N)</f>
        <v>None</v>
      </c>
      <c r="V993" s="10" t="str">
        <v>Yes</v>
      </c>
      <c r="W993" s="10" t="str">
        <v>Low</v>
      </c>
      <c r="X993" s="10" t="str">
        <v>No</v>
      </c>
      <c r="Y993" s="10" t="str">
        <v>Open</v>
      </c>
      <c r="Z993" s="10" t="str">
        <v>None</v>
      </c>
      <c r="AA993" s="10">
        <v>2</v>
      </c>
      <c r="AB993" s="10">
        <v>2</v>
      </c>
      <c r="AC993" s="10">
        <v>2</v>
      </c>
      <c r="AD993" s="10" t="str" cm="1">
        <f t="array" ref="AD993">_xlfn.IFNA(_xlfn.IFS(AND(AA993=2,AB993=2,AC993=2),W993),"not_highest_rated")</f>
        <v>Low</v>
      </c>
      <c r="AE993" s="64">
        <f t="shared" si="18"/>
        <v>2</v>
      </c>
    </row>
    <row r="994" spans="1:31" x14ac:dyDescent="0.25">
      <c r="A994" s="63" t="s">
        <v>61</v>
      </c>
      <c r="B994" s="10">
        <f>VLOOKUP(A994,'Table for cuisine count'!$E$2:$F$139,2)</f>
        <v>1</v>
      </c>
      <c r="C994" s="10" t="str" cm="1">
        <f t="array" ref="C994:O994">_xlfn.XLOOKUP($A994,'Raw-consumers'!$A:$A,'Raw-consumers'!B:N)</f>
        <v>San Luis Potosi</v>
      </c>
      <c r="D994" s="10" t="str">
        <v>San Luis Potosi</v>
      </c>
      <c r="E994" s="10" t="str">
        <v>Mexico</v>
      </c>
      <c r="F994" s="10">
        <v>22.125603000000002</v>
      </c>
      <c r="G994" s="10">
        <v>-100.907844</v>
      </c>
      <c r="H994" s="10" t="str">
        <v>No</v>
      </c>
      <c r="I994" s="10" t="str">
        <v>Social Drinker</v>
      </c>
      <c r="J994" s="10" t="str">
        <v>Public</v>
      </c>
      <c r="K994" s="10" t="str">
        <v>Single</v>
      </c>
      <c r="L994" s="10">
        <v>0</v>
      </c>
      <c r="M994" s="10">
        <v>22</v>
      </c>
      <c r="N994" s="10" t="str">
        <v>Student</v>
      </c>
      <c r="O994" s="10" t="str">
        <v>Medium</v>
      </c>
      <c r="P994" s="10">
        <v>135064</v>
      </c>
      <c r="Q994" s="10" t="str">
        <f>IFERROR(_xlfn.XLOOKUP('Final Table'!$P994,'Raw-restaurant_cuisines'!A:A,'Raw-restaurant_cuisines'!B:B),"not specified")</f>
        <v>not specified</v>
      </c>
      <c r="R994" s="10" t="str">
        <f>_xlfn.XLOOKUP($P994,'Raw-Restauarants'!$A:$A,'Raw-Restauarants'!B:B)</f>
        <v>Restaurante El Chivero S.A. De C.V.</v>
      </c>
      <c r="S994" s="10" t="str">
        <f>_xlfn.XLOOKUP($P994,'Raw-Restauarants'!$A:$A,'Raw-Restauarants'!$C:$C)</f>
        <v>San Luis Potosi</v>
      </c>
      <c r="T994" s="10" t="str">
        <f>IFERROR(_xlfn.XLOOKUP(P994,'Table for cuisine count'!K:K,'Table for cuisine count'!L:L),"not specified")</f>
        <v>not specified</v>
      </c>
      <c r="U994" s="10" t="str" cm="1">
        <f t="array" ref="U994:Z994">_xlfn.XLOOKUP($P994,'Raw-Restauarants'!$A:$A,'Raw-Restauarants'!$I:$N)</f>
        <v>None</v>
      </c>
      <c r="V994" s="10" t="str">
        <v>No</v>
      </c>
      <c r="W994" s="10" t="str">
        <v>High</v>
      </c>
      <c r="X994" s="10" t="str">
        <v>No</v>
      </c>
      <c r="Y994" s="10" t="str">
        <v>Closed</v>
      </c>
      <c r="Z994" s="10" t="str">
        <v>Yes</v>
      </c>
      <c r="AA994" s="10">
        <v>2</v>
      </c>
      <c r="AB994" s="10">
        <v>2</v>
      </c>
      <c r="AC994" s="10">
        <v>2</v>
      </c>
      <c r="AD994" s="10" t="str" cm="1">
        <f t="array" ref="AD994">_xlfn.IFNA(_xlfn.IFS(AND(AA994=2,AB994=2,AC994=2),W994),"not_highest_rated")</f>
        <v>High</v>
      </c>
      <c r="AE994" s="64">
        <f t="shared" si="18"/>
        <v>2</v>
      </c>
    </row>
    <row r="995" spans="1:31" x14ac:dyDescent="0.25">
      <c r="A995" s="63" t="s">
        <v>61</v>
      </c>
      <c r="B995" s="10">
        <f>VLOOKUP(A995,'Table for cuisine count'!$E$2:$F$139,2)</f>
        <v>1</v>
      </c>
      <c r="C995" s="10" t="str" cm="1">
        <f t="array" ref="C995:O995">_xlfn.XLOOKUP($A995,'Raw-consumers'!$A:$A,'Raw-consumers'!B:N)</f>
        <v>San Luis Potosi</v>
      </c>
      <c r="D995" s="10" t="str">
        <v>San Luis Potosi</v>
      </c>
      <c r="E995" s="10" t="str">
        <v>Mexico</v>
      </c>
      <c r="F995" s="10">
        <v>22.125603000000002</v>
      </c>
      <c r="G995" s="10">
        <v>-100.907844</v>
      </c>
      <c r="H995" s="10" t="str">
        <v>No</v>
      </c>
      <c r="I995" s="10" t="str">
        <v>Social Drinker</v>
      </c>
      <c r="J995" s="10" t="str">
        <v>Public</v>
      </c>
      <c r="K995" s="10" t="str">
        <v>Single</v>
      </c>
      <c r="L995" s="10">
        <v>0</v>
      </c>
      <c r="M995" s="10">
        <v>22</v>
      </c>
      <c r="N995" s="10" t="str">
        <v>Student</v>
      </c>
      <c r="O995" s="10" t="str">
        <v>Medium</v>
      </c>
      <c r="P995" s="10">
        <v>132830</v>
      </c>
      <c r="Q995" s="10" t="str">
        <f>IFERROR(_xlfn.XLOOKUP('Final Table'!$P995,'Raw-restaurant_cuisines'!A:A,'Raw-restaurant_cuisines'!B:B),"not specified")</f>
        <v>not specified</v>
      </c>
      <c r="R995" s="10" t="str">
        <f>_xlfn.XLOOKUP($P995,'Raw-Restauarants'!$A:$A,'Raw-Restauarants'!B:B)</f>
        <v>Rincon Huasteco</v>
      </c>
      <c r="S995" s="10" t="str">
        <f>_xlfn.XLOOKUP($P995,'Raw-Restauarants'!$A:$A,'Raw-Restauarants'!$C:$C)</f>
        <v>San Luis Potosi</v>
      </c>
      <c r="T995" s="10" t="str">
        <f>IFERROR(_xlfn.XLOOKUP(P995,'Table for cuisine count'!K:K,'Table for cuisine count'!L:L),"not specified")</f>
        <v>not specified</v>
      </c>
      <c r="U995" s="10" t="str" cm="1">
        <f t="array" ref="U995:Z995">_xlfn.XLOOKUP($P995,'Raw-Restauarants'!$A:$A,'Raw-Restauarants'!$I:$N)</f>
        <v>None</v>
      </c>
      <c r="V995" s="10" t="str">
        <v>No</v>
      </c>
      <c r="W995" s="10" t="str">
        <v>Low</v>
      </c>
      <c r="X995" s="10" t="str">
        <v>No</v>
      </c>
      <c r="Y995" s="10" t="str">
        <v>Closed</v>
      </c>
      <c r="Z995" s="10" t="str">
        <v>None</v>
      </c>
      <c r="AA995" s="10">
        <v>2</v>
      </c>
      <c r="AB995" s="10">
        <v>2</v>
      </c>
      <c r="AC995" s="10">
        <v>2</v>
      </c>
      <c r="AD995" s="10" t="str" cm="1">
        <f t="array" ref="AD995">_xlfn.IFNA(_xlfn.IFS(AND(AA995=2,AB995=2,AC995=2),W995),"not_highest_rated")</f>
        <v>Low</v>
      </c>
      <c r="AE995" s="64">
        <f t="shared" si="18"/>
        <v>2</v>
      </c>
    </row>
    <row r="996" spans="1:31" x14ac:dyDescent="0.25">
      <c r="A996" s="63" t="s">
        <v>136</v>
      </c>
      <c r="B996" s="10">
        <f>VLOOKUP(A996,'Table for cuisine count'!$E$2:$F$139,2)</f>
        <v>1</v>
      </c>
      <c r="C996" s="10" t="str" cm="1">
        <f t="array" ref="C996:O996">_xlfn.XLOOKUP($A996,'Raw-consumers'!$A:$A,'Raw-consumers'!B:N)</f>
        <v>San Luis Potosi</v>
      </c>
      <c r="D996" s="10" t="str">
        <v>San Luis Potosi</v>
      </c>
      <c r="E996" s="10" t="str">
        <v>Mexico</v>
      </c>
      <c r="F996" s="10">
        <v>22.145471000000001</v>
      </c>
      <c r="G996" s="10">
        <v>-100.939588</v>
      </c>
      <c r="H996" s="10" t="str">
        <v>No</v>
      </c>
      <c r="I996" s="10" t="str">
        <v>Abstemious</v>
      </c>
      <c r="J996" s="10" t="str">
        <v>Public</v>
      </c>
      <c r="K996" s="10" t="str">
        <v>Single</v>
      </c>
      <c r="L996" s="10" t="str">
        <v>Independent</v>
      </c>
      <c r="M996" s="10">
        <v>22</v>
      </c>
      <c r="N996" s="10" t="str">
        <v>Student</v>
      </c>
      <c r="O996" s="10" t="str">
        <v>Medium</v>
      </c>
      <c r="P996" s="10">
        <v>135079</v>
      </c>
      <c r="Q996" s="10" t="str">
        <f>IFERROR(_xlfn.XLOOKUP('Final Table'!$P996,'Raw-restaurant_cuisines'!A:A,'Raw-restaurant_cuisines'!B:B),"not specified")</f>
        <v>Chinese</v>
      </c>
      <c r="R996" s="10" t="str">
        <f>_xlfn.XLOOKUP($P996,'Raw-Restauarants'!$A:$A,'Raw-Restauarants'!B:B)</f>
        <v>Koye Sushi</v>
      </c>
      <c r="S996" s="10" t="str">
        <f>_xlfn.XLOOKUP($P996,'Raw-Restauarants'!$A:$A,'Raw-Restauarants'!$C:$C)</f>
        <v>San Luis Potosi</v>
      </c>
      <c r="T996" s="10">
        <f>IFERROR(_xlfn.XLOOKUP(P996,'Table for cuisine count'!K:K,'Table for cuisine count'!L:L),"not specified")</f>
        <v>1</v>
      </c>
      <c r="U996" s="10" t="str" cm="1">
        <f t="array" ref="U996:Z996">_xlfn.XLOOKUP($P996,'Raw-Restauarants'!$A:$A,'Raw-Restauarants'!$I:$N)</f>
        <v>None</v>
      </c>
      <c r="V996" s="10" t="str">
        <v>No</v>
      </c>
      <c r="W996" s="10" t="str">
        <v>High</v>
      </c>
      <c r="X996" s="10" t="str">
        <v>No</v>
      </c>
      <c r="Y996" s="10" t="str">
        <v>Closed</v>
      </c>
      <c r="Z996" s="10" t="str">
        <v>None</v>
      </c>
      <c r="AA996" s="10">
        <v>2</v>
      </c>
      <c r="AB996" s="10">
        <v>1</v>
      </c>
      <c r="AC996" s="10">
        <v>0</v>
      </c>
      <c r="AD996" s="10" t="str" cm="1">
        <f t="array" ref="AD996">_xlfn.IFNA(_xlfn.IFS(AND(AA996=2,AB996=2,AC996=2),W996),"not_highest_rated")</f>
        <v>not_highest_rated</v>
      </c>
      <c r="AE996" s="64">
        <f t="shared" si="18"/>
        <v>2</v>
      </c>
    </row>
    <row r="997" spans="1:31" x14ac:dyDescent="0.25">
      <c r="A997" s="63" t="s">
        <v>136</v>
      </c>
      <c r="B997" s="10">
        <f>VLOOKUP(A997,'Table for cuisine count'!$E$2:$F$139,2)</f>
        <v>1</v>
      </c>
      <c r="C997" s="10" t="str" cm="1">
        <f t="array" ref="C997:O997">_xlfn.XLOOKUP($A997,'Raw-consumers'!$A:$A,'Raw-consumers'!B:N)</f>
        <v>San Luis Potosi</v>
      </c>
      <c r="D997" s="10" t="str">
        <v>San Luis Potosi</v>
      </c>
      <c r="E997" s="10" t="str">
        <v>Mexico</v>
      </c>
      <c r="F997" s="10">
        <v>22.145471000000001</v>
      </c>
      <c r="G997" s="10">
        <v>-100.939588</v>
      </c>
      <c r="H997" s="10" t="str">
        <v>No</v>
      </c>
      <c r="I997" s="10" t="str">
        <v>Abstemious</v>
      </c>
      <c r="J997" s="10" t="str">
        <v>Public</v>
      </c>
      <c r="K997" s="10" t="str">
        <v>Single</v>
      </c>
      <c r="L997" s="10" t="str">
        <v>Independent</v>
      </c>
      <c r="M997" s="10">
        <v>22</v>
      </c>
      <c r="N997" s="10" t="str">
        <v>Student</v>
      </c>
      <c r="O997" s="10" t="str">
        <v>Medium</v>
      </c>
      <c r="P997" s="10">
        <v>135058</v>
      </c>
      <c r="Q997" s="10" t="str">
        <f>IFERROR(_xlfn.XLOOKUP('Final Table'!$P997,'Raw-restaurant_cuisines'!A:A,'Raw-restaurant_cuisines'!B:B),"not specified")</f>
        <v>Pizzeria</v>
      </c>
      <c r="R997" s="10" t="str">
        <f>_xlfn.XLOOKUP($P997,'Raw-Restauarants'!$A:$A,'Raw-Restauarants'!B:B)</f>
        <v>Restaurante Tiberius</v>
      </c>
      <c r="S997" s="10" t="str">
        <f>_xlfn.XLOOKUP($P997,'Raw-Restauarants'!$A:$A,'Raw-Restauarants'!$C:$C)</f>
        <v>San Luis Potosi</v>
      </c>
      <c r="T997" s="10">
        <f>IFERROR(_xlfn.XLOOKUP(P997,'Table for cuisine count'!K:K,'Table for cuisine count'!L:L),"not specified")</f>
        <v>1</v>
      </c>
      <c r="U997" s="10" t="str" cm="1">
        <f t="array" ref="U997:Z997">_xlfn.XLOOKUP($P997,'Raw-Restauarants'!$A:$A,'Raw-Restauarants'!$I:$N)</f>
        <v>None</v>
      </c>
      <c r="V997" s="10" t="str">
        <v>No</v>
      </c>
      <c r="W997" s="10" t="str">
        <v>Medium</v>
      </c>
      <c r="X997" s="10" t="str">
        <v>Yes</v>
      </c>
      <c r="Y997" s="10" t="str">
        <v>Closed</v>
      </c>
      <c r="Z997" s="10" t="str">
        <v>Public</v>
      </c>
      <c r="AA997" s="10">
        <v>2</v>
      </c>
      <c r="AB997" s="10">
        <v>1</v>
      </c>
      <c r="AC997" s="10">
        <v>1</v>
      </c>
      <c r="AD997" s="10" t="str" cm="1">
        <f t="array" ref="AD997">_xlfn.IFNA(_xlfn.IFS(AND(AA997=2,AB997=2,AC997=2),W997),"not_highest_rated")</f>
        <v>not_highest_rated</v>
      </c>
      <c r="AE997" s="64">
        <f t="shared" si="18"/>
        <v>2</v>
      </c>
    </row>
    <row r="998" spans="1:31" x14ac:dyDescent="0.25">
      <c r="A998" s="63" t="s">
        <v>136</v>
      </c>
      <c r="B998" s="10">
        <f>VLOOKUP(A998,'Table for cuisine count'!$E$2:$F$139,2)</f>
        <v>1</v>
      </c>
      <c r="C998" s="10" t="str" cm="1">
        <f t="array" ref="C998:O998">_xlfn.XLOOKUP($A998,'Raw-consumers'!$A:$A,'Raw-consumers'!B:N)</f>
        <v>San Luis Potosi</v>
      </c>
      <c r="D998" s="10" t="str">
        <v>San Luis Potosi</v>
      </c>
      <c r="E998" s="10" t="str">
        <v>Mexico</v>
      </c>
      <c r="F998" s="10">
        <v>22.145471000000001</v>
      </c>
      <c r="G998" s="10">
        <v>-100.939588</v>
      </c>
      <c r="H998" s="10" t="str">
        <v>No</v>
      </c>
      <c r="I998" s="10" t="str">
        <v>Abstemious</v>
      </c>
      <c r="J998" s="10" t="str">
        <v>Public</v>
      </c>
      <c r="K998" s="10" t="str">
        <v>Single</v>
      </c>
      <c r="L998" s="10" t="str">
        <v>Independent</v>
      </c>
      <c r="M998" s="10">
        <v>22</v>
      </c>
      <c r="N998" s="10" t="str">
        <v>Student</v>
      </c>
      <c r="O998" s="10" t="str">
        <v>Medium</v>
      </c>
      <c r="P998" s="10">
        <v>132954</v>
      </c>
      <c r="Q998" s="10" t="str">
        <f>IFERROR(_xlfn.XLOOKUP('Final Table'!$P998,'Raw-restaurant_cuisines'!A:A,'Raw-restaurant_cuisines'!B:B),"not specified")</f>
        <v>Breakfast</v>
      </c>
      <c r="R998" s="10" t="str">
        <f>_xlfn.XLOOKUP($P998,'Raw-Restauarants'!$A:$A,'Raw-Restauarants'!B:B)</f>
        <v>La Parroquia</v>
      </c>
      <c r="S998" s="10" t="str">
        <f>_xlfn.XLOOKUP($P998,'Raw-Restauarants'!$A:$A,'Raw-Restauarants'!$C:$C)</f>
        <v>San Luis Potosi</v>
      </c>
      <c r="T998" s="10">
        <f>IFERROR(_xlfn.XLOOKUP(P998,'Table for cuisine count'!K:K,'Table for cuisine count'!L:L),"not specified")</f>
        <v>1</v>
      </c>
      <c r="U998" s="10" t="str" cm="1">
        <f t="array" ref="U998:Z998">_xlfn.XLOOKUP($P998,'Raw-Restauarants'!$A:$A,'Raw-Restauarants'!$I:$N)</f>
        <v>None</v>
      </c>
      <c r="V998" s="10" t="str">
        <v>No</v>
      </c>
      <c r="W998" s="10" t="str">
        <v>Medium</v>
      </c>
      <c r="X998" s="10" t="str">
        <v>Yes</v>
      </c>
      <c r="Y998" s="10" t="str">
        <v>Closed</v>
      </c>
      <c r="Z998" s="10" t="str">
        <v>Yes</v>
      </c>
      <c r="AA998" s="10">
        <v>1</v>
      </c>
      <c r="AB998" s="10">
        <v>1</v>
      </c>
      <c r="AC998" s="10">
        <v>0</v>
      </c>
      <c r="AD998" s="10" t="str" cm="1">
        <f t="array" ref="AD998">_xlfn.IFNA(_xlfn.IFS(AND(AA998=2,AB998=2,AC998=2),W998),"not_highest_rated")</f>
        <v>not_highest_rated</v>
      </c>
      <c r="AE998" s="64">
        <f t="shared" si="18"/>
        <v>2</v>
      </c>
    </row>
    <row r="999" spans="1:31" x14ac:dyDescent="0.25">
      <c r="A999" s="63" t="s">
        <v>136</v>
      </c>
      <c r="B999" s="10">
        <f>VLOOKUP(A999,'Table for cuisine count'!$E$2:$F$139,2)</f>
        <v>1</v>
      </c>
      <c r="C999" s="10" t="str" cm="1">
        <f t="array" ref="C999:O999">_xlfn.XLOOKUP($A999,'Raw-consumers'!$A:$A,'Raw-consumers'!B:N)</f>
        <v>San Luis Potosi</v>
      </c>
      <c r="D999" s="10" t="str">
        <v>San Luis Potosi</v>
      </c>
      <c r="E999" s="10" t="str">
        <v>Mexico</v>
      </c>
      <c r="F999" s="10">
        <v>22.145471000000001</v>
      </c>
      <c r="G999" s="10">
        <v>-100.939588</v>
      </c>
      <c r="H999" s="10" t="str">
        <v>No</v>
      </c>
      <c r="I999" s="10" t="str">
        <v>Abstemious</v>
      </c>
      <c r="J999" s="10" t="str">
        <v>Public</v>
      </c>
      <c r="K999" s="10" t="str">
        <v>Single</v>
      </c>
      <c r="L999" s="10" t="str">
        <v>Independent</v>
      </c>
      <c r="M999" s="10">
        <v>22</v>
      </c>
      <c r="N999" s="10" t="str">
        <v>Student</v>
      </c>
      <c r="O999" s="10" t="str">
        <v>Medium</v>
      </c>
      <c r="P999" s="10">
        <v>132958</v>
      </c>
      <c r="Q999" s="10" t="str">
        <f>IFERROR(_xlfn.XLOOKUP('Final Table'!$P999,'Raw-restaurant_cuisines'!A:A,'Raw-restaurant_cuisines'!B:B),"not specified")</f>
        <v>American</v>
      </c>
      <c r="R999" s="10" t="str">
        <f>_xlfn.XLOOKUP($P999,'Raw-Restauarants'!$A:$A,'Raw-Restauarants'!B:B)</f>
        <v>Tacos Los Volcanes</v>
      </c>
      <c r="S999" s="10" t="str">
        <f>_xlfn.XLOOKUP($P999,'Raw-Restauarants'!$A:$A,'Raw-Restauarants'!$C:$C)</f>
        <v>San Luis Potosi</v>
      </c>
      <c r="T999" s="10">
        <f>IFERROR(_xlfn.XLOOKUP(P999,'Table for cuisine count'!K:K,'Table for cuisine count'!L:L),"not specified")</f>
        <v>1</v>
      </c>
      <c r="U999" s="10" t="str" cm="1">
        <f t="array" ref="U999:Z999">_xlfn.XLOOKUP($P999,'Raw-Restauarants'!$A:$A,'Raw-Restauarants'!$I:$N)</f>
        <v>None</v>
      </c>
      <c r="V999" s="10" t="str">
        <v>No</v>
      </c>
      <c r="W999" s="10" t="str">
        <v>Low</v>
      </c>
      <c r="X999" s="10" t="str">
        <v>Yes</v>
      </c>
      <c r="Y999" s="10" t="str">
        <v>Closed</v>
      </c>
      <c r="Z999" s="10" t="str">
        <v>None</v>
      </c>
      <c r="AA999" s="10">
        <v>2</v>
      </c>
      <c r="AB999" s="10">
        <v>1</v>
      </c>
      <c r="AC999" s="10">
        <v>1</v>
      </c>
      <c r="AD999" s="10" t="str" cm="1">
        <f t="array" ref="AD999">_xlfn.IFNA(_xlfn.IFS(AND(AA999=2,AB999=2,AC999=2),W999),"not_highest_rated")</f>
        <v>not_highest_rated</v>
      </c>
      <c r="AE999" s="64">
        <f t="shared" si="18"/>
        <v>2</v>
      </c>
    </row>
    <row r="1000" spans="1:31" x14ac:dyDescent="0.25">
      <c r="A1000" s="63" t="s">
        <v>136</v>
      </c>
      <c r="B1000" s="10">
        <f>VLOOKUP(A1000,'Table for cuisine count'!$E$2:$F$139,2)</f>
        <v>1</v>
      </c>
      <c r="C1000" s="10" t="str" cm="1">
        <f t="array" ref="C1000:O1000">_xlfn.XLOOKUP($A1000,'Raw-consumers'!$A:$A,'Raw-consumers'!B:N)</f>
        <v>San Luis Potosi</v>
      </c>
      <c r="D1000" s="10" t="str">
        <v>San Luis Potosi</v>
      </c>
      <c r="E1000" s="10" t="str">
        <v>Mexico</v>
      </c>
      <c r="F1000" s="10">
        <v>22.145471000000001</v>
      </c>
      <c r="G1000" s="10">
        <v>-100.939588</v>
      </c>
      <c r="H1000" s="10" t="str">
        <v>No</v>
      </c>
      <c r="I1000" s="10" t="str">
        <v>Abstemious</v>
      </c>
      <c r="J1000" s="10" t="str">
        <v>Public</v>
      </c>
      <c r="K1000" s="10" t="str">
        <v>Single</v>
      </c>
      <c r="L1000" s="10" t="str">
        <v>Independent</v>
      </c>
      <c r="M1000" s="10">
        <v>22</v>
      </c>
      <c r="N1000" s="10" t="str">
        <v>Student</v>
      </c>
      <c r="O1000" s="10" t="str">
        <v>Medium</v>
      </c>
      <c r="P1000" s="10">
        <v>135026</v>
      </c>
      <c r="Q1000" s="10" t="str">
        <f>IFERROR(_xlfn.XLOOKUP('Final Table'!$P1000,'Raw-restaurant_cuisines'!A:A,'Raw-restaurant_cuisines'!B:B),"not specified")</f>
        <v>Bar</v>
      </c>
      <c r="R1000" s="10" t="str">
        <f>_xlfn.XLOOKUP($P1000,'Raw-Restauarants'!$A:$A,'Raw-Restauarants'!B:B)</f>
        <v>La Cantina</v>
      </c>
      <c r="S1000" s="10" t="str">
        <f>_xlfn.XLOOKUP($P1000,'Raw-Restauarants'!$A:$A,'Raw-Restauarants'!$C:$C)</f>
        <v>San Luis Potosi</v>
      </c>
      <c r="T1000" s="10">
        <f>IFERROR(_xlfn.XLOOKUP(P1000,'Table for cuisine count'!K:K,'Table for cuisine count'!L:L),"not specified")</f>
        <v>2</v>
      </c>
      <c r="U1000" s="10" t="str" cm="1">
        <f t="array" ref="U1000:Z1000">_xlfn.XLOOKUP($P1000,'Raw-Restauarants'!$A:$A,'Raw-Restauarants'!$I:$N)</f>
        <v>Full Bar</v>
      </c>
      <c r="V1000" s="10" t="str">
        <v>No</v>
      </c>
      <c r="W1000" s="10" t="str">
        <v>High</v>
      </c>
      <c r="X1000" s="10" t="str">
        <v>No</v>
      </c>
      <c r="Y1000" s="10" t="str">
        <v>Closed</v>
      </c>
      <c r="Z1000" s="10" t="str">
        <v>None</v>
      </c>
      <c r="AA1000" s="10">
        <v>1</v>
      </c>
      <c r="AB1000" s="10">
        <v>0</v>
      </c>
      <c r="AC1000" s="10">
        <v>1</v>
      </c>
      <c r="AD1000" s="10" t="str" cm="1">
        <f t="array" ref="AD1000">_xlfn.IFNA(_xlfn.IFS(AND(AA1000=2,AB1000=2,AC1000=2),W1000),"not_highest_rated")</f>
        <v>not_highest_rated</v>
      </c>
      <c r="AE1000" s="64">
        <f t="shared" si="18"/>
        <v>2</v>
      </c>
    </row>
    <row r="1001" spans="1:31" x14ac:dyDescent="0.25">
      <c r="A1001" s="63" t="s">
        <v>97</v>
      </c>
      <c r="B1001" s="10">
        <f>VLOOKUP(A1001,'Table for cuisine count'!$E$2:$F$139,2)</f>
        <v>1</v>
      </c>
      <c r="C1001" s="10" t="str" cm="1">
        <f t="array" ref="C1001:O1001">_xlfn.XLOOKUP($A1001,'Raw-consumers'!$A:$A,'Raw-consumers'!B:N)</f>
        <v>Jiutepec</v>
      </c>
      <c r="D1001" s="10" t="str">
        <v>Morelos</v>
      </c>
      <c r="E1001" s="10" t="str">
        <v>Mexico</v>
      </c>
      <c r="F1001" s="10">
        <v>18.988278000000001</v>
      </c>
      <c r="G1001" s="10">
        <v>-99.097022999999993</v>
      </c>
      <c r="H1001" s="10" t="str">
        <v>No</v>
      </c>
      <c r="I1001" s="10" t="str">
        <v>Abstemious</v>
      </c>
      <c r="J1001" s="10" t="str">
        <v>On Foot</v>
      </c>
      <c r="K1001" s="10" t="str">
        <v>Single</v>
      </c>
      <c r="L1001" s="10" t="str">
        <v>Independent</v>
      </c>
      <c r="M1001" s="10">
        <v>25</v>
      </c>
      <c r="N1001" s="10" t="str">
        <v>Student</v>
      </c>
      <c r="O1001" s="10" t="str">
        <v>Medium</v>
      </c>
      <c r="P1001" s="10">
        <v>132955</v>
      </c>
      <c r="Q1001" s="10" t="str">
        <f>IFERROR(_xlfn.XLOOKUP('Final Table'!$P1001,'Raw-restaurant_cuisines'!A:A,'Raw-restaurant_cuisines'!B:B),"not specified")</f>
        <v>Brewery</v>
      </c>
      <c r="R1001" s="10" t="str">
        <f>_xlfn.XLOOKUP($P1001,'Raw-Restauarants'!$A:$A,'Raw-Restauarants'!B:B)</f>
        <v>Emilianos</v>
      </c>
      <c r="S1001" s="10" t="str">
        <f>_xlfn.XLOOKUP($P1001,'Raw-Restauarants'!$A:$A,'Raw-Restauarants'!$C:$C)</f>
        <v>San Luis Potosi</v>
      </c>
      <c r="T1001" s="10">
        <f>IFERROR(_xlfn.XLOOKUP(P1001,'Table for cuisine count'!K:K,'Table for cuisine count'!L:L),"not specified")</f>
        <v>1</v>
      </c>
      <c r="U1001" s="10" t="str" cm="1">
        <f t="array" ref="U1001:Z1001">_xlfn.XLOOKUP($P1001,'Raw-Restauarants'!$A:$A,'Raw-Restauarants'!$I:$N)</f>
        <v>Wine &amp; Beer</v>
      </c>
      <c r="V1001" s="10" t="str">
        <v>No</v>
      </c>
      <c r="W1001" s="10" t="str">
        <v>Low</v>
      </c>
      <c r="X1001" s="10" t="str">
        <v>Yes</v>
      </c>
      <c r="Y1001" s="10" t="str">
        <v>Closed</v>
      </c>
      <c r="Z1001" s="10" t="str">
        <v>None</v>
      </c>
      <c r="AA1001" s="10">
        <v>2</v>
      </c>
      <c r="AB1001" s="10">
        <v>1</v>
      </c>
      <c r="AC1001" s="10">
        <v>2</v>
      </c>
      <c r="AD1001" s="10" t="str" cm="1">
        <f t="array" ref="AD1001">_xlfn.IFNA(_xlfn.IFS(AND(AA1001=2,AB1001=2,AC1001=2),W1001),"not_highest_rated")</f>
        <v>not_highest_rated</v>
      </c>
      <c r="AE1001" s="64">
        <f t="shared" si="18"/>
        <v>2</v>
      </c>
    </row>
    <row r="1002" spans="1:31" x14ac:dyDescent="0.25">
      <c r="A1002" s="63" t="s">
        <v>97</v>
      </c>
      <c r="B1002" s="10">
        <f>VLOOKUP(A1002,'Table for cuisine count'!$E$2:$F$139,2)</f>
        <v>1</v>
      </c>
      <c r="C1002" s="10" t="str" cm="1">
        <f t="array" ref="C1002:O1002">_xlfn.XLOOKUP($A1002,'Raw-consumers'!$A:$A,'Raw-consumers'!B:N)</f>
        <v>Jiutepec</v>
      </c>
      <c r="D1002" s="10" t="str">
        <v>Morelos</v>
      </c>
      <c r="E1002" s="10" t="str">
        <v>Mexico</v>
      </c>
      <c r="F1002" s="10">
        <v>18.988278000000001</v>
      </c>
      <c r="G1002" s="10">
        <v>-99.097022999999993</v>
      </c>
      <c r="H1002" s="10" t="str">
        <v>No</v>
      </c>
      <c r="I1002" s="10" t="str">
        <v>Abstemious</v>
      </c>
      <c r="J1002" s="10" t="str">
        <v>On Foot</v>
      </c>
      <c r="K1002" s="10" t="str">
        <v>Single</v>
      </c>
      <c r="L1002" s="10" t="str">
        <v>Independent</v>
      </c>
      <c r="M1002" s="10">
        <v>25</v>
      </c>
      <c r="N1002" s="10" t="str">
        <v>Student</v>
      </c>
      <c r="O1002" s="10" t="str">
        <v>Medium</v>
      </c>
      <c r="P1002" s="10">
        <v>135044</v>
      </c>
      <c r="Q1002" s="10" t="str">
        <f>IFERROR(_xlfn.XLOOKUP('Final Table'!$P1002,'Raw-restaurant_cuisines'!A:A,'Raw-restaurant_cuisines'!B:B),"not specified")</f>
        <v>Chinese</v>
      </c>
      <c r="R1002" s="10" t="str">
        <f>_xlfn.XLOOKUP($P1002,'Raw-Restauarants'!$A:$A,'Raw-Restauarants'!B:B)</f>
        <v>Restaurant Wu Zhuo Yi</v>
      </c>
      <c r="S1002" s="10" t="str">
        <f>_xlfn.XLOOKUP($P1002,'Raw-Restauarants'!$A:$A,'Raw-Restauarants'!$C:$C)</f>
        <v>San Luis Potosi</v>
      </c>
      <c r="T1002" s="10">
        <f>IFERROR(_xlfn.XLOOKUP(P1002,'Table for cuisine count'!K:K,'Table for cuisine count'!L:L),"not specified")</f>
        <v>1</v>
      </c>
      <c r="U1002" s="10" t="str" cm="1">
        <f t="array" ref="U1002:Z1002">_xlfn.XLOOKUP($P1002,'Raw-Restauarants'!$A:$A,'Raw-Restauarants'!$I:$N)</f>
        <v>None</v>
      </c>
      <c r="V1002" s="10" t="str">
        <v>No</v>
      </c>
      <c r="W1002" s="10" t="str">
        <v>Medium</v>
      </c>
      <c r="X1002" s="10" t="str">
        <v>No</v>
      </c>
      <c r="Y1002" s="10" t="str">
        <v>Closed</v>
      </c>
      <c r="Z1002" s="10" t="str">
        <v>None</v>
      </c>
      <c r="AA1002" s="10">
        <v>2</v>
      </c>
      <c r="AB1002" s="10">
        <v>1</v>
      </c>
      <c r="AC1002" s="10">
        <v>1</v>
      </c>
      <c r="AD1002" s="10" t="str" cm="1">
        <f t="array" ref="AD1002">_xlfn.IFNA(_xlfn.IFS(AND(AA1002=2,AB1002=2,AC1002=2),W1002),"not_highest_rated")</f>
        <v>not_highest_rated</v>
      </c>
      <c r="AE1002" s="64">
        <f t="shared" si="18"/>
        <v>2</v>
      </c>
    </row>
    <row r="1003" spans="1:31" x14ac:dyDescent="0.25">
      <c r="A1003" s="63" t="s">
        <v>97</v>
      </c>
      <c r="B1003" s="10">
        <f>VLOOKUP(A1003,'Table for cuisine count'!$E$2:$F$139,2)</f>
        <v>1</v>
      </c>
      <c r="C1003" s="10" t="str" cm="1">
        <f t="array" ref="C1003:O1003">_xlfn.XLOOKUP($A1003,'Raw-consumers'!$A:$A,'Raw-consumers'!B:N)</f>
        <v>Jiutepec</v>
      </c>
      <c r="D1003" s="10" t="str">
        <v>Morelos</v>
      </c>
      <c r="E1003" s="10" t="str">
        <v>Mexico</v>
      </c>
      <c r="F1003" s="10">
        <v>18.988278000000001</v>
      </c>
      <c r="G1003" s="10">
        <v>-99.097022999999993</v>
      </c>
      <c r="H1003" s="10" t="str">
        <v>No</v>
      </c>
      <c r="I1003" s="10" t="str">
        <v>Abstemious</v>
      </c>
      <c r="J1003" s="10" t="str">
        <v>On Foot</v>
      </c>
      <c r="K1003" s="10" t="str">
        <v>Single</v>
      </c>
      <c r="L1003" s="10" t="str">
        <v>Independent</v>
      </c>
      <c r="M1003" s="10">
        <v>25</v>
      </c>
      <c r="N1003" s="10" t="str">
        <v>Student</v>
      </c>
      <c r="O1003" s="10" t="str">
        <v>Medium</v>
      </c>
      <c r="P1003" s="10">
        <v>132862</v>
      </c>
      <c r="Q1003" s="10" t="str">
        <f>IFERROR(_xlfn.XLOOKUP('Final Table'!$P1003,'Raw-restaurant_cuisines'!A:A,'Raw-restaurant_cuisines'!B:B),"not specified")</f>
        <v>International</v>
      </c>
      <c r="R1003" s="10" t="str">
        <f>_xlfn.XLOOKUP($P1003,'Raw-Restauarants'!$A:$A,'Raw-Restauarants'!B:B)</f>
        <v>La Posada Del Virrey</v>
      </c>
      <c r="S1003" s="10" t="str">
        <f>_xlfn.XLOOKUP($P1003,'Raw-Restauarants'!$A:$A,'Raw-Restauarants'!$C:$C)</f>
        <v>San Luis Potosi</v>
      </c>
      <c r="T1003" s="10">
        <f>IFERROR(_xlfn.XLOOKUP(P1003,'Table for cuisine count'!K:K,'Table for cuisine count'!L:L),"not specified")</f>
        <v>1</v>
      </c>
      <c r="U1003" s="10" t="str" cm="1">
        <f t="array" ref="U1003:Z1003">_xlfn.XLOOKUP($P1003,'Raw-Restauarants'!$A:$A,'Raw-Restauarants'!$I:$N)</f>
        <v>Wine &amp; Beer</v>
      </c>
      <c r="V1003" s="10" t="str">
        <v>No</v>
      </c>
      <c r="W1003" s="10" t="str">
        <v>High</v>
      </c>
      <c r="X1003" s="10" t="str">
        <v>No</v>
      </c>
      <c r="Y1003" s="10" t="str">
        <v>Closed</v>
      </c>
      <c r="Z1003" s="10" t="str">
        <v>Valet</v>
      </c>
      <c r="AA1003" s="10">
        <v>0</v>
      </c>
      <c r="AB1003" s="10">
        <v>0</v>
      </c>
      <c r="AC1003" s="10">
        <v>0</v>
      </c>
      <c r="AD1003" s="10" t="str" cm="1">
        <f t="array" ref="AD1003">_xlfn.IFNA(_xlfn.IFS(AND(AA1003=2,AB1003=2,AC1003=2),W1003),"not_highest_rated")</f>
        <v>not_highest_rated</v>
      </c>
      <c r="AE1003" s="64">
        <f t="shared" si="18"/>
        <v>2</v>
      </c>
    </row>
    <row r="1004" spans="1:31" x14ac:dyDescent="0.25">
      <c r="A1004" s="63" t="s">
        <v>97</v>
      </c>
      <c r="B1004" s="10">
        <f>VLOOKUP(A1004,'Table for cuisine count'!$E$2:$F$139,2)</f>
        <v>1</v>
      </c>
      <c r="C1004" s="10" t="str" cm="1">
        <f t="array" ref="C1004:O1004">_xlfn.XLOOKUP($A1004,'Raw-consumers'!$A:$A,'Raw-consumers'!B:N)</f>
        <v>Jiutepec</v>
      </c>
      <c r="D1004" s="10" t="str">
        <v>Morelos</v>
      </c>
      <c r="E1004" s="10" t="str">
        <v>Mexico</v>
      </c>
      <c r="F1004" s="10">
        <v>18.988278000000001</v>
      </c>
      <c r="G1004" s="10">
        <v>-99.097022999999993</v>
      </c>
      <c r="H1004" s="10" t="str">
        <v>No</v>
      </c>
      <c r="I1004" s="10" t="str">
        <v>Abstemious</v>
      </c>
      <c r="J1004" s="10" t="str">
        <v>On Foot</v>
      </c>
      <c r="K1004" s="10" t="str">
        <v>Single</v>
      </c>
      <c r="L1004" s="10" t="str">
        <v>Independent</v>
      </c>
      <c r="M1004" s="10">
        <v>25</v>
      </c>
      <c r="N1004" s="10" t="str">
        <v>Student</v>
      </c>
      <c r="O1004" s="10" t="str">
        <v>Medium</v>
      </c>
      <c r="P1004" s="10">
        <v>135085</v>
      </c>
      <c r="Q1004" s="10" t="str">
        <f>IFERROR(_xlfn.XLOOKUP('Final Table'!$P1004,'Raw-restaurant_cuisines'!A:A,'Raw-restaurant_cuisines'!B:B),"not specified")</f>
        <v>Fast Food</v>
      </c>
      <c r="R1004" s="10" t="str">
        <f>_xlfn.XLOOKUP($P1004,'Raw-Restauarants'!$A:$A,'Raw-Restauarants'!B:B)</f>
        <v>Tortas Locas Hipocampo</v>
      </c>
      <c r="S1004" s="10" t="str">
        <f>_xlfn.XLOOKUP($P1004,'Raw-Restauarants'!$A:$A,'Raw-Restauarants'!$C:$C)</f>
        <v>San Luis Potosi</v>
      </c>
      <c r="T1004" s="10">
        <f>IFERROR(_xlfn.XLOOKUP(P1004,'Table for cuisine count'!K:K,'Table for cuisine count'!L:L),"not specified")</f>
        <v>1</v>
      </c>
      <c r="U1004" s="10" t="str" cm="1">
        <f t="array" ref="U1004:Z1004">_xlfn.XLOOKUP($P1004,'Raw-Restauarants'!$A:$A,'Raw-Restauarants'!$I:$N)</f>
        <v>None</v>
      </c>
      <c r="V1004" s="10" t="str">
        <v>No</v>
      </c>
      <c r="W1004" s="10" t="str">
        <v>Medium</v>
      </c>
      <c r="X1004" s="10" t="str">
        <v>No</v>
      </c>
      <c r="Y1004" s="10" t="str">
        <v>Closed</v>
      </c>
      <c r="Z1004" s="10" t="str">
        <v>Public</v>
      </c>
      <c r="AA1004" s="10">
        <v>2</v>
      </c>
      <c r="AB1004" s="10">
        <v>2</v>
      </c>
      <c r="AC1004" s="10">
        <v>2</v>
      </c>
      <c r="AD1004" s="10" t="str" cm="1">
        <f t="array" ref="AD1004">_xlfn.IFNA(_xlfn.IFS(AND(AA1004=2,AB1004=2,AC1004=2),W1004),"not_highest_rated")</f>
        <v>Medium</v>
      </c>
      <c r="AE1004" s="64">
        <f t="shared" si="18"/>
        <v>2</v>
      </c>
    </row>
    <row r="1005" spans="1:31" x14ac:dyDescent="0.25">
      <c r="A1005" s="63" t="s">
        <v>97</v>
      </c>
      <c r="B1005" s="10">
        <f>VLOOKUP(A1005,'Table for cuisine count'!$E$2:$F$139,2)</f>
        <v>1</v>
      </c>
      <c r="C1005" s="10" t="str" cm="1">
        <f t="array" ref="C1005:O1005">_xlfn.XLOOKUP($A1005,'Raw-consumers'!$A:$A,'Raw-consumers'!B:N)</f>
        <v>Jiutepec</v>
      </c>
      <c r="D1005" s="10" t="str">
        <v>Morelos</v>
      </c>
      <c r="E1005" s="10" t="str">
        <v>Mexico</v>
      </c>
      <c r="F1005" s="10">
        <v>18.988278000000001</v>
      </c>
      <c r="G1005" s="10">
        <v>-99.097022999999993</v>
      </c>
      <c r="H1005" s="10" t="str">
        <v>No</v>
      </c>
      <c r="I1005" s="10" t="str">
        <v>Abstemious</v>
      </c>
      <c r="J1005" s="10" t="str">
        <v>On Foot</v>
      </c>
      <c r="K1005" s="10" t="str">
        <v>Single</v>
      </c>
      <c r="L1005" s="10" t="str">
        <v>Independent</v>
      </c>
      <c r="M1005" s="10">
        <v>25</v>
      </c>
      <c r="N1005" s="10" t="str">
        <v>Student</v>
      </c>
      <c r="O1005" s="10" t="str">
        <v>Medium</v>
      </c>
      <c r="P1005" s="10">
        <v>135030</v>
      </c>
      <c r="Q1005" s="10" t="str">
        <f>IFERROR(_xlfn.XLOOKUP('Final Table'!$P1005,'Raw-restaurant_cuisines'!A:A,'Raw-restaurant_cuisines'!B:B),"not specified")</f>
        <v>Coffee Shop</v>
      </c>
      <c r="R1005" s="10" t="str">
        <f>_xlfn.XLOOKUP($P1005,'Raw-Restauarants'!$A:$A,'Raw-Restauarants'!B:B)</f>
        <v>Preambulo Wifi Zone Cafe</v>
      </c>
      <c r="S1005" s="10" t="str">
        <f>_xlfn.XLOOKUP($P1005,'Raw-Restauarants'!$A:$A,'Raw-Restauarants'!$C:$C)</f>
        <v>San Luis Potosi</v>
      </c>
      <c r="T1005" s="10">
        <f>IFERROR(_xlfn.XLOOKUP(P1005,'Table for cuisine count'!K:K,'Table for cuisine count'!L:L),"not specified")</f>
        <v>2</v>
      </c>
      <c r="U1005" s="10" t="str" cm="1">
        <f t="array" ref="U1005:Z1005">_xlfn.XLOOKUP($P1005,'Raw-Restauarants'!$A:$A,'Raw-Restauarants'!$I:$N)</f>
        <v>None</v>
      </c>
      <c r="V1005" s="10" t="str">
        <v>No</v>
      </c>
      <c r="W1005" s="10" t="str">
        <v>Medium</v>
      </c>
      <c r="X1005" s="10" t="str">
        <v>No</v>
      </c>
      <c r="Y1005" s="10" t="str">
        <v>Closed</v>
      </c>
      <c r="Z1005" s="10" t="str">
        <v>None</v>
      </c>
      <c r="AA1005" s="10">
        <v>2</v>
      </c>
      <c r="AB1005" s="10">
        <v>2</v>
      </c>
      <c r="AC1005" s="10">
        <v>2</v>
      </c>
      <c r="AD1005" s="10" t="str" cm="1">
        <f t="array" ref="AD1005">_xlfn.IFNA(_xlfn.IFS(AND(AA1005=2,AB1005=2,AC1005=2),W1005),"not_highest_rated")</f>
        <v>Medium</v>
      </c>
      <c r="AE1005" s="64">
        <f t="shared" si="18"/>
        <v>2</v>
      </c>
    </row>
    <row r="1006" spans="1:31" x14ac:dyDescent="0.25">
      <c r="A1006" s="63" t="s">
        <v>167</v>
      </c>
      <c r="B1006" s="10">
        <f>VLOOKUP(A1006,'Table for cuisine count'!$E$2:$F$139,2)</f>
        <v>4</v>
      </c>
      <c r="C1006" s="10" t="str" cm="1">
        <f t="array" ref="C1006:O1006">_xlfn.XLOOKUP($A1006,'Raw-consumers'!$A:$A,'Raw-consumers'!B:N)</f>
        <v>San Luis Potosi</v>
      </c>
      <c r="D1006" s="10" t="str">
        <v>San Luis Potosi</v>
      </c>
      <c r="E1006" s="10" t="str">
        <v>Mexico</v>
      </c>
      <c r="F1006" s="10">
        <v>22.187235999999999</v>
      </c>
      <c r="G1006" s="10">
        <v>-100.994213</v>
      </c>
      <c r="H1006" s="10" t="str">
        <v>No</v>
      </c>
      <c r="I1006" s="10" t="str">
        <v>Casual Drinker</v>
      </c>
      <c r="J1006" s="10" t="str">
        <v>Public</v>
      </c>
      <c r="K1006" s="10" t="str">
        <v>Single</v>
      </c>
      <c r="L1006" s="10" t="str">
        <v>Independent</v>
      </c>
      <c r="M1006" s="10">
        <v>26</v>
      </c>
      <c r="N1006" s="10" t="str">
        <v>Student</v>
      </c>
      <c r="O1006" s="10" t="str">
        <v>Low</v>
      </c>
      <c r="P1006" s="10">
        <v>135053</v>
      </c>
      <c r="Q1006" s="10" t="str">
        <f>IFERROR(_xlfn.XLOOKUP('Final Table'!$P1006,'Raw-restaurant_cuisines'!A:A,'Raw-restaurant_cuisines'!B:B),"not specified")</f>
        <v>Cafeteria</v>
      </c>
      <c r="R1006" s="10" t="str">
        <f>_xlfn.XLOOKUP($P1006,'Raw-Restauarants'!$A:$A,'Raw-Restauarants'!B:B)</f>
        <v>La Fontana Pizza Restaurante And Cafe</v>
      </c>
      <c r="S1006" s="10" t="str">
        <f>_xlfn.XLOOKUP($P1006,'Raw-Restauarants'!$A:$A,'Raw-Restauarants'!$C:$C)</f>
        <v>San Luis Potosi</v>
      </c>
      <c r="T1006" s="10">
        <f>IFERROR(_xlfn.XLOOKUP(P1006,'Table for cuisine count'!K:K,'Table for cuisine count'!L:L),"not specified")</f>
        <v>3</v>
      </c>
      <c r="U1006" s="10" t="str" cm="1">
        <f t="array" ref="U1006:Z1006">_xlfn.XLOOKUP($P1006,'Raw-Restauarants'!$A:$A,'Raw-Restauarants'!$I:$N)</f>
        <v>None</v>
      </c>
      <c r="V1006" s="10" t="str">
        <v>Smoking Section</v>
      </c>
      <c r="W1006" s="10" t="str">
        <v>High</v>
      </c>
      <c r="X1006" s="10" t="str">
        <v>No</v>
      </c>
      <c r="Y1006" s="10" t="str">
        <v>Closed</v>
      </c>
      <c r="Z1006" s="10" t="str">
        <v>Yes</v>
      </c>
      <c r="AA1006" s="10">
        <v>0</v>
      </c>
      <c r="AB1006" s="10">
        <v>0</v>
      </c>
      <c r="AC1006" s="10">
        <v>0</v>
      </c>
      <c r="AD1006" s="10" t="str" cm="1">
        <f t="array" ref="AD1006">_xlfn.IFNA(_xlfn.IFS(AND(AA1006=2,AB1006=2,AC1006=2),W1006),"not_highest_rated")</f>
        <v>not_highest_rated</v>
      </c>
      <c r="AE1006" s="64">
        <f t="shared" si="18"/>
        <v>1</v>
      </c>
    </row>
    <row r="1007" spans="1:31" x14ac:dyDescent="0.25">
      <c r="A1007" s="63" t="s">
        <v>97</v>
      </c>
      <c r="B1007" s="10">
        <f>VLOOKUP(A1007,'Table for cuisine count'!$E$2:$F$139,2)</f>
        <v>1</v>
      </c>
      <c r="C1007" s="10" t="str" cm="1">
        <f t="array" ref="C1007:O1007">_xlfn.XLOOKUP($A1007,'Raw-consumers'!$A:$A,'Raw-consumers'!B:N)</f>
        <v>Jiutepec</v>
      </c>
      <c r="D1007" s="10" t="str">
        <v>Morelos</v>
      </c>
      <c r="E1007" s="10" t="str">
        <v>Mexico</v>
      </c>
      <c r="F1007" s="10">
        <v>18.988278000000001</v>
      </c>
      <c r="G1007" s="10">
        <v>-99.097022999999993</v>
      </c>
      <c r="H1007" s="10" t="str">
        <v>No</v>
      </c>
      <c r="I1007" s="10" t="str">
        <v>Abstemious</v>
      </c>
      <c r="J1007" s="10" t="str">
        <v>On Foot</v>
      </c>
      <c r="K1007" s="10" t="str">
        <v>Single</v>
      </c>
      <c r="L1007" s="10" t="str">
        <v>Independent</v>
      </c>
      <c r="M1007" s="10">
        <v>25</v>
      </c>
      <c r="N1007" s="10" t="str">
        <v>Student</v>
      </c>
      <c r="O1007" s="10" t="str">
        <v>Medium</v>
      </c>
      <c r="P1007" s="10">
        <v>132825</v>
      </c>
      <c r="Q1007" s="10" t="str">
        <f>IFERROR(_xlfn.XLOOKUP('Final Table'!$P1007,'Raw-restaurant_cuisines'!A:A,'Raw-restaurant_cuisines'!B:B),"not specified")</f>
        <v>Mexican</v>
      </c>
      <c r="R1007" s="10" t="str">
        <f>_xlfn.XLOOKUP($P1007,'Raw-Restauarants'!$A:$A,'Raw-Restauarants'!B:B)</f>
        <v>Puesto De Tacos</v>
      </c>
      <c r="S1007" s="10" t="str">
        <f>_xlfn.XLOOKUP($P1007,'Raw-Restauarants'!$A:$A,'Raw-Restauarants'!$C:$C)</f>
        <v>San Luis Potosi</v>
      </c>
      <c r="T1007" s="10">
        <f>IFERROR(_xlfn.XLOOKUP(P1007,'Table for cuisine count'!K:K,'Table for cuisine count'!L:L),"not specified")</f>
        <v>1</v>
      </c>
      <c r="U1007" s="10" t="str" cm="1">
        <f t="array" ref="U1007:Z1007">_xlfn.XLOOKUP($P1007,'Raw-Restauarants'!$A:$A,'Raw-Restauarants'!$I:$N)</f>
        <v>None</v>
      </c>
      <c r="V1007" s="10" t="str">
        <v>No</v>
      </c>
      <c r="W1007" s="10" t="str">
        <v>Low</v>
      </c>
      <c r="X1007" s="10" t="str">
        <v>No</v>
      </c>
      <c r="Y1007" s="10" t="str">
        <v>Open</v>
      </c>
      <c r="Z1007" s="10" t="str">
        <v>None</v>
      </c>
      <c r="AA1007" s="10">
        <v>2</v>
      </c>
      <c r="AB1007" s="10">
        <v>1</v>
      </c>
      <c r="AC1007" s="10">
        <v>1</v>
      </c>
      <c r="AD1007" s="10" t="str" cm="1">
        <f t="array" ref="AD1007">_xlfn.IFNA(_xlfn.IFS(AND(AA1007=2,AB1007=2,AC1007=2),W1007),"not_highest_rated")</f>
        <v>not_highest_rated</v>
      </c>
      <c r="AE1007" s="64">
        <f t="shared" si="18"/>
        <v>2</v>
      </c>
    </row>
    <row r="1008" spans="1:31" x14ac:dyDescent="0.25">
      <c r="A1008" s="63" t="s">
        <v>97</v>
      </c>
      <c r="B1008" s="10">
        <f>VLOOKUP(A1008,'Table for cuisine count'!$E$2:$F$139,2)</f>
        <v>1</v>
      </c>
      <c r="C1008" s="10" t="str" cm="1">
        <f t="array" ref="C1008:O1008">_xlfn.XLOOKUP($A1008,'Raw-consumers'!$A:$A,'Raw-consumers'!B:N)</f>
        <v>Jiutepec</v>
      </c>
      <c r="D1008" s="10" t="str">
        <v>Morelos</v>
      </c>
      <c r="E1008" s="10" t="str">
        <v>Mexico</v>
      </c>
      <c r="F1008" s="10">
        <v>18.988278000000001</v>
      </c>
      <c r="G1008" s="10">
        <v>-99.097022999999993</v>
      </c>
      <c r="H1008" s="10" t="str">
        <v>No</v>
      </c>
      <c r="I1008" s="10" t="str">
        <v>Abstemious</v>
      </c>
      <c r="J1008" s="10" t="str">
        <v>On Foot</v>
      </c>
      <c r="K1008" s="10" t="str">
        <v>Single</v>
      </c>
      <c r="L1008" s="10" t="str">
        <v>Independent</v>
      </c>
      <c r="M1008" s="10">
        <v>25</v>
      </c>
      <c r="N1008" s="10" t="str">
        <v>Student</v>
      </c>
      <c r="O1008" s="10" t="str">
        <v>Medium</v>
      </c>
      <c r="P1008" s="10">
        <v>132754</v>
      </c>
      <c r="Q1008" s="10" t="str">
        <f>IFERROR(_xlfn.XLOOKUP('Final Table'!$P1008,'Raw-restaurant_cuisines'!A:A,'Raw-restaurant_cuisines'!B:B),"not specified")</f>
        <v>Mexican</v>
      </c>
      <c r="R1008" s="10" t="str">
        <f>_xlfn.XLOOKUP($P1008,'Raw-Restauarants'!$A:$A,'Raw-Restauarants'!B:B)</f>
        <v>Cabana Huasteca</v>
      </c>
      <c r="S1008" s="10" t="str">
        <f>_xlfn.XLOOKUP($P1008,'Raw-Restauarants'!$A:$A,'Raw-Restauarants'!$C:$C)</f>
        <v>San Luis Potosi</v>
      </c>
      <c r="T1008" s="10">
        <f>IFERROR(_xlfn.XLOOKUP(P1008,'Table for cuisine count'!K:K,'Table for cuisine count'!L:L),"not specified")</f>
        <v>1</v>
      </c>
      <c r="U1008" s="10" t="str" cm="1">
        <f t="array" ref="U1008:Z1008">_xlfn.XLOOKUP($P1008,'Raw-Restauarants'!$A:$A,'Raw-Restauarants'!$I:$N)</f>
        <v>None</v>
      </c>
      <c r="V1008" s="10" t="str">
        <v>No</v>
      </c>
      <c r="W1008" s="10" t="str">
        <v>Medium</v>
      </c>
      <c r="X1008" s="10" t="str">
        <v>No</v>
      </c>
      <c r="Y1008" s="10" t="str">
        <v>Closed</v>
      </c>
      <c r="Z1008" s="10" t="str">
        <v>None</v>
      </c>
      <c r="AA1008" s="10">
        <v>2</v>
      </c>
      <c r="AB1008" s="10">
        <v>2</v>
      </c>
      <c r="AC1008" s="10">
        <v>2</v>
      </c>
      <c r="AD1008" s="10" t="str" cm="1">
        <f t="array" ref="AD1008">_xlfn.IFNA(_xlfn.IFS(AND(AA1008=2,AB1008=2,AC1008=2),W1008),"not_highest_rated")</f>
        <v>Medium</v>
      </c>
      <c r="AE1008" s="64">
        <f t="shared" si="18"/>
        <v>2</v>
      </c>
    </row>
    <row r="1009" spans="1:31" x14ac:dyDescent="0.25">
      <c r="A1009" s="63" t="s">
        <v>167</v>
      </c>
      <c r="B1009" s="10">
        <f>VLOOKUP(A1009,'Table for cuisine count'!$E$2:$F$139,2)</f>
        <v>4</v>
      </c>
      <c r="C1009" s="10" t="str" cm="1">
        <f t="array" ref="C1009:O1009">_xlfn.XLOOKUP($A1009,'Raw-consumers'!$A:$A,'Raw-consumers'!B:N)</f>
        <v>San Luis Potosi</v>
      </c>
      <c r="D1009" s="10" t="str">
        <v>San Luis Potosi</v>
      </c>
      <c r="E1009" s="10" t="str">
        <v>Mexico</v>
      </c>
      <c r="F1009" s="10">
        <v>22.187235999999999</v>
      </c>
      <c r="G1009" s="10">
        <v>-100.994213</v>
      </c>
      <c r="H1009" s="10" t="str">
        <v>No</v>
      </c>
      <c r="I1009" s="10" t="str">
        <v>Casual Drinker</v>
      </c>
      <c r="J1009" s="10" t="str">
        <v>Public</v>
      </c>
      <c r="K1009" s="10" t="str">
        <v>Single</v>
      </c>
      <c r="L1009" s="10" t="str">
        <v>Independent</v>
      </c>
      <c r="M1009" s="10">
        <v>26</v>
      </c>
      <c r="N1009" s="10" t="str">
        <v>Student</v>
      </c>
      <c r="O1009" s="10" t="str">
        <v>Low</v>
      </c>
      <c r="P1009" s="10">
        <v>135058</v>
      </c>
      <c r="Q1009" s="10" t="str">
        <f>IFERROR(_xlfn.XLOOKUP('Final Table'!$P1009,'Raw-restaurant_cuisines'!A:A,'Raw-restaurant_cuisines'!B:B),"not specified")</f>
        <v>Pizzeria</v>
      </c>
      <c r="R1009" s="10" t="str">
        <f>_xlfn.XLOOKUP($P1009,'Raw-Restauarants'!$A:$A,'Raw-Restauarants'!B:B)</f>
        <v>Restaurante Tiberius</v>
      </c>
      <c r="S1009" s="10" t="str">
        <f>_xlfn.XLOOKUP($P1009,'Raw-Restauarants'!$A:$A,'Raw-Restauarants'!$C:$C)</f>
        <v>San Luis Potosi</v>
      </c>
      <c r="T1009" s="10">
        <f>IFERROR(_xlfn.XLOOKUP(P1009,'Table for cuisine count'!K:K,'Table for cuisine count'!L:L),"not specified")</f>
        <v>1</v>
      </c>
      <c r="U1009" s="10" t="str" cm="1">
        <f t="array" ref="U1009:Z1009">_xlfn.XLOOKUP($P1009,'Raw-Restauarants'!$A:$A,'Raw-Restauarants'!$I:$N)</f>
        <v>None</v>
      </c>
      <c r="V1009" s="10" t="str">
        <v>No</v>
      </c>
      <c r="W1009" s="10" t="str">
        <v>Medium</v>
      </c>
      <c r="X1009" s="10" t="str">
        <v>Yes</v>
      </c>
      <c r="Y1009" s="10" t="str">
        <v>Closed</v>
      </c>
      <c r="Z1009" s="10" t="str">
        <v>Public</v>
      </c>
      <c r="AA1009" s="10">
        <v>0</v>
      </c>
      <c r="AB1009" s="10">
        <v>0</v>
      </c>
      <c r="AC1009" s="10">
        <v>0</v>
      </c>
      <c r="AD1009" s="10" t="str" cm="1">
        <f t="array" ref="AD1009">_xlfn.IFNA(_xlfn.IFS(AND(AA1009=2,AB1009=2,AC1009=2),W1009),"not_highest_rated")</f>
        <v>not_highest_rated</v>
      </c>
      <c r="AE1009" s="64">
        <f t="shared" si="18"/>
        <v>1</v>
      </c>
    </row>
    <row r="1010" spans="1:31" x14ac:dyDescent="0.25">
      <c r="A1010" s="63" t="s">
        <v>167</v>
      </c>
      <c r="B1010" s="10">
        <f>VLOOKUP(A1010,'Table for cuisine count'!$E$2:$F$139,2)</f>
        <v>4</v>
      </c>
      <c r="C1010" s="10" t="str" cm="1">
        <f t="array" ref="C1010:O1010">_xlfn.XLOOKUP($A1010,'Raw-consumers'!$A:$A,'Raw-consumers'!B:N)</f>
        <v>San Luis Potosi</v>
      </c>
      <c r="D1010" s="10" t="str">
        <v>San Luis Potosi</v>
      </c>
      <c r="E1010" s="10" t="str">
        <v>Mexico</v>
      </c>
      <c r="F1010" s="10">
        <v>22.187235999999999</v>
      </c>
      <c r="G1010" s="10">
        <v>-100.994213</v>
      </c>
      <c r="H1010" s="10" t="str">
        <v>No</v>
      </c>
      <c r="I1010" s="10" t="str">
        <v>Casual Drinker</v>
      </c>
      <c r="J1010" s="10" t="str">
        <v>Public</v>
      </c>
      <c r="K1010" s="10" t="str">
        <v>Single</v>
      </c>
      <c r="L1010" s="10" t="str">
        <v>Independent</v>
      </c>
      <c r="M1010" s="10">
        <v>26</v>
      </c>
      <c r="N1010" s="10" t="str">
        <v>Student</v>
      </c>
      <c r="O1010" s="10" t="str">
        <v>Low</v>
      </c>
      <c r="P1010" s="10">
        <v>132875</v>
      </c>
      <c r="Q1010" s="10" t="str">
        <f>IFERROR(_xlfn.XLOOKUP('Final Table'!$P1010,'Raw-restaurant_cuisines'!A:A,'Raw-restaurant_cuisines'!B:B),"not specified")</f>
        <v>Japanese</v>
      </c>
      <c r="R1010" s="10" t="str">
        <f>_xlfn.XLOOKUP($P1010,'Raw-Restauarants'!$A:$A,'Raw-Restauarants'!B:B)</f>
        <v>Shi Ro Ie</v>
      </c>
      <c r="S1010" s="10" t="str">
        <f>_xlfn.XLOOKUP($P1010,'Raw-Restauarants'!$A:$A,'Raw-Restauarants'!$C:$C)</f>
        <v>San Luis Potosi</v>
      </c>
      <c r="T1010" s="10">
        <f>IFERROR(_xlfn.XLOOKUP(P1010,'Table for cuisine count'!K:K,'Table for cuisine count'!L:L),"not specified")</f>
        <v>1</v>
      </c>
      <c r="U1010" s="10" t="str" cm="1">
        <f t="array" ref="U1010:Z1010">_xlfn.XLOOKUP($P1010,'Raw-Restauarants'!$A:$A,'Raw-Restauarants'!$I:$N)</f>
        <v>Wine &amp; Beer</v>
      </c>
      <c r="V1010" s="10" t="str">
        <v>Smoking Section</v>
      </c>
      <c r="W1010" s="10" t="str">
        <v>High</v>
      </c>
      <c r="X1010" s="10" t="str">
        <v>Yes</v>
      </c>
      <c r="Y1010" s="10" t="str">
        <v>Open</v>
      </c>
      <c r="Z1010" s="10" t="str">
        <v>Valet</v>
      </c>
      <c r="AA1010" s="10">
        <v>0</v>
      </c>
      <c r="AB1010" s="10">
        <v>0</v>
      </c>
      <c r="AC1010" s="10">
        <v>0</v>
      </c>
      <c r="AD1010" s="10" t="str" cm="1">
        <f t="array" ref="AD1010">_xlfn.IFNA(_xlfn.IFS(AND(AA1010=2,AB1010=2,AC1010=2),W1010),"not_highest_rated")</f>
        <v>not_highest_rated</v>
      </c>
      <c r="AE1010" s="64">
        <f t="shared" si="18"/>
        <v>1</v>
      </c>
    </row>
    <row r="1011" spans="1:31" x14ac:dyDescent="0.25">
      <c r="A1011" s="63" t="s">
        <v>167</v>
      </c>
      <c r="B1011" s="10">
        <f>VLOOKUP(A1011,'Table for cuisine count'!$E$2:$F$139,2)</f>
        <v>4</v>
      </c>
      <c r="C1011" s="10" t="str" cm="1">
        <f t="array" ref="C1011:O1011">_xlfn.XLOOKUP($A1011,'Raw-consumers'!$A:$A,'Raw-consumers'!B:N)</f>
        <v>San Luis Potosi</v>
      </c>
      <c r="D1011" s="10" t="str">
        <v>San Luis Potosi</v>
      </c>
      <c r="E1011" s="10" t="str">
        <v>Mexico</v>
      </c>
      <c r="F1011" s="10">
        <v>22.187235999999999</v>
      </c>
      <c r="G1011" s="10">
        <v>-100.994213</v>
      </c>
      <c r="H1011" s="10" t="str">
        <v>No</v>
      </c>
      <c r="I1011" s="10" t="str">
        <v>Casual Drinker</v>
      </c>
      <c r="J1011" s="10" t="str">
        <v>Public</v>
      </c>
      <c r="K1011" s="10" t="str">
        <v>Single</v>
      </c>
      <c r="L1011" s="10" t="str">
        <v>Independent</v>
      </c>
      <c r="M1011" s="10">
        <v>26</v>
      </c>
      <c r="N1011" s="10" t="str">
        <v>Student</v>
      </c>
      <c r="O1011" s="10" t="str">
        <v>Low</v>
      </c>
      <c r="P1011" s="10">
        <v>135079</v>
      </c>
      <c r="Q1011" s="10" t="str">
        <f>IFERROR(_xlfn.XLOOKUP('Final Table'!$P1011,'Raw-restaurant_cuisines'!A:A,'Raw-restaurant_cuisines'!B:B),"not specified")</f>
        <v>Chinese</v>
      </c>
      <c r="R1011" s="10" t="str">
        <f>_xlfn.XLOOKUP($P1011,'Raw-Restauarants'!$A:$A,'Raw-Restauarants'!B:B)</f>
        <v>Koye Sushi</v>
      </c>
      <c r="S1011" s="10" t="str">
        <f>_xlfn.XLOOKUP($P1011,'Raw-Restauarants'!$A:$A,'Raw-Restauarants'!$C:$C)</f>
        <v>San Luis Potosi</v>
      </c>
      <c r="T1011" s="10">
        <f>IFERROR(_xlfn.XLOOKUP(P1011,'Table for cuisine count'!K:K,'Table for cuisine count'!L:L),"not specified")</f>
        <v>1</v>
      </c>
      <c r="U1011" s="10" t="str" cm="1">
        <f t="array" ref="U1011:Z1011">_xlfn.XLOOKUP($P1011,'Raw-Restauarants'!$A:$A,'Raw-Restauarants'!$I:$N)</f>
        <v>None</v>
      </c>
      <c r="V1011" s="10" t="str">
        <v>No</v>
      </c>
      <c r="W1011" s="10" t="str">
        <v>High</v>
      </c>
      <c r="X1011" s="10" t="str">
        <v>No</v>
      </c>
      <c r="Y1011" s="10" t="str">
        <v>Closed</v>
      </c>
      <c r="Z1011" s="10" t="str">
        <v>None</v>
      </c>
      <c r="AA1011" s="10">
        <v>0</v>
      </c>
      <c r="AB1011" s="10">
        <v>0</v>
      </c>
      <c r="AC1011" s="10">
        <v>0</v>
      </c>
      <c r="AD1011" s="10" t="str" cm="1">
        <f t="array" ref="AD1011">_xlfn.IFNA(_xlfn.IFS(AND(AA1011=2,AB1011=2,AC1011=2),W1011),"not_highest_rated")</f>
        <v>not_highest_rated</v>
      </c>
      <c r="AE1011" s="64">
        <f t="shared" si="18"/>
        <v>1</v>
      </c>
    </row>
    <row r="1012" spans="1:31" x14ac:dyDescent="0.25">
      <c r="A1012" s="63" t="s">
        <v>167</v>
      </c>
      <c r="B1012" s="10">
        <f>VLOOKUP(A1012,'Table for cuisine count'!$E$2:$F$139,2)</f>
        <v>4</v>
      </c>
      <c r="C1012" s="10" t="str" cm="1">
        <f t="array" ref="C1012:O1012">_xlfn.XLOOKUP($A1012,'Raw-consumers'!$A:$A,'Raw-consumers'!B:N)</f>
        <v>San Luis Potosi</v>
      </c>
      <c r="D1012" s="10" t="str">
        <v>San Luis Potosi</v>
      </c>
      <c r="E1012" s="10" t="str">
        <v>Mexico</v>
      </c>
      <c r="F1012" s="10">
        <v>22.187235999999999</v>
      </c>
      <c r="G1012" s="10">
        <v>-100.994213</v>
      </c>
      <c r="H1012" s="10" t="str">
        <v>No</v>
      </c>
      <c r="I1012" s="10" t="str">
        <v>Casual Drinker</v>
      </c>
      <c r="J1012" s="10" t="str">
        <v>Public</v>
      </c>
      <c r="K1012" s="10" t="str">
        <v>Single</v>
      </c>
      <c r="L1012" s="10" t="str">
        <v>Independent</v>
      </c>
      <c r="M1012" s="10">
        <v>26</v>
      </c>
      <c r="N1012" s="10" t="str">
        <v>Student</v>
      </c>
      <c r="O1012" s="10" t="str">
        <v>Low</v>
      </c>
      <c r="P1012" s="10">
        <v>132925</v>
      </c>
      <c r="Q1012" s="10" t="str">
        <f>IFERROR(_xlfn.XLOOKUP('Final Table'!$P1012,'Raw-restaurant_cuisines'!A:A,'Raw-restaurant_cuisines'!B:B),"not specified")</f>
        <v>Mexican</v>
      </c>
      <c r="R1012" s="10" t="str">
        <f>_xlfn.XLOOKUP($P1012,'Raw-Restauarants'!$A:$A,'Raw-Restauarants'!B:B)</f>
        <v>El Pueblito</v>
      </c>
      <c r="S1012" s="10" t="str">
        <f>_xlfn.XLOOKUP($P1012,'Raw-Restauarants'!$A:$A,'Raw-Restauarants'!$C:$C)</f>
        <v>San Luis Potosi</v>
      </c>
      <c r="T1012" s="10">
        <f>IFERROR(_xlfn.XLOOKUP(P1012,'Table for cuisine count'!K:K,'Table for cuisine count'!L:L),"not specified")</f>
        <v>1</v>
      </c>
      <c r="U1012" s="10" t="str" cm="1">
        <f t="array" ref="U1012:Z1012">_xlfn.XLOOKUP($P1012,'Raw-Restauarants'!$A:$A,'Raw-Restauarants'!$I:$N)</f>
        <v>Wine &amp; Beer</v>
      </c>
      <c r="V1012" s="10" t="str">
        <v>No</v>
      </c>
      <c r="W1012" s="10" t="str">
        <v>Medium</v>
      </c>
      <c r="X1012" s="10" t="str">
        <v>No</v>
      </c>
      <c r="Y1012" s="10" t="str">
        <v>Closed</v>
      </c>
      <c r="Z1012" s="10" t="str">
        <v>None</v>
      </c>
      <c r="AA1012" s="10">
        <v>0</v>
      </c>
      <c r="AB1012" s="10">
        <v>0</v>
      </c>
      <c r="AC1012" s="10">
        <v>0</v>
      </c>
      <c r="AD1012" s="10" t="str" cm="1">
        <f t="array" ref="AD1012">_xlfn.IFNA(_xlfn.IFS(AND(AA1012=2,AB1012=2,AC1012=2),W1012),"not_highest_rated")</f>
        <v>not_highest_rated</v>
      </c>
      <c r="AE1012" s="64">
        <f t="shared" si="18"/>
        <v>1</v>
      </c>
    </row>
    <row r="1013" spans="1:31" x14ac:dyDescent="0.25">
      <c r="A1013" s="63" t="s">
        <v>167</v>
      </c>
      <c r="B1013" s="10">
        <f>VLOOKUP(A1013,'Table for cuisine count'!$E$2:$F$139,2)</f>
        <v>4</v>
      </c>
      <c r="C1013" s="10" t="str" cm="1">
        <f t="array" ref="C1013:O1013">_xlfn.XLOOKUP($A1013,'Raw-consumers'!$A:$A,'Raw-consumers'!B:N)</f>
        <v>San Luis Potosi</v>
      </c>
      <c r="D1013" s="10" t="str">
        <v>San Luis Potosi</v>
      </c>
      <c r="E1013" s="10" t="str">
        <v>Mexico</v>
      </c>
      <c r="F1013" s="10">
        <v>22.187235999999999</v>
      </c>
      <c r="G1013" s="10">
        <v>-100.994213</v>
      </c>
      <c r="H1013" s="10" t="str">
        <v>No</v>
      </c>
      <c r="I1013" s="10" t="str">
        <v>Casual Drinker</v>
      </c>
      <c r="J1013" s="10" t="str">
        <v>Public</v>
      </c>
      <c r="K1013" s="10" t="str">
        <v>Single</v>
      </c>
      <c r="L1013" s="10" t="str">
        <v>Independent</v>
      </c>
      <c r="M1013" s="10">
        <v>26</v>
      </c>
      <c r="N1013" s="10" t="str">
        <v>Student</v>
      </c>
      <c r="O1013" s="10" t="str">
        <v>Low</v>
      </c>
      <c r="P1013" s="10">
        <v>135064</v>
      </c>
      <c r="Q1013" s="10" t="str">
        <f>IFERROR(_xlfn.XLOOKUP('Final Table'!$P1013,'Raw-restaurant_cuisines'!A:A,'Raw-restaurant_cuisines'!B:B),"not specified")</f>
        <v>not specified</v>
      </c>
      <c r="R1013" s="10" t="str">
        <f>_xlfn.XLOOKUP($P1013,'Raw-Restauarants'!$A:$A,'Raw-Restauarants'!B:B)</f>
        <v>Restaurante El Chivero S.A. De C.V.</v>
      </c>
      <c r="S1013" s="10" t="str">
        <f>_xlfn.XLOOKUP($P1013,'Raw-Restauarants'!$A:$A,'Raw-Restauarants'!$C:$C)</f>
        <v>San Luis Potosi</v>
      </c>
      <c r="T1013" s="10" t="str">
        <f>IFERROR(_xlfn.XLOOKUP(P1013,'Table for cuisine count'!K:K,'Table for cuisine count'!L:L),"not specified")</f>
        <v>not specified</v>
      </c>
      <c r="U1013" s="10" t="str" cm="1">
        <f t="array" ref="U1013:Z1013">_xlfn.XLOOKUP($P1013,'Raw-Restauarants'!$A:$A,'Raw-Restauarants'!$I:$N)</f>
        <v>None</v>
      </c>
      <c r="V1013" s="10" t="str">
        <v>No</v>
      </c>
      <c r="W1013" s="10" t="str">
        <v>High</v>
      </c>
      <c r="X1013" s="10" t="str">
        <v>No</v>
      </c>
      <c r="Y1013" s="10" t="str">
        <v>Closed</v>
      </c>
      <c r="Z1013" s="10" t="str">
        <v>Yes</v>
      </c>
      <c r="AA1013" s="10">
        <v>0</v>
      </c>
      <c r="AB1013" s="10">
        <v>0</v>
      </c>
      <c r="AC1013" s="10">
        <v>0</v>
      </c>
      <c r="AD1013" s="10" t="str" cm="1">
        <f t="array" ref="AD1013">_xlfn.IFNA(_xlfn.IFS(AND(AA1013=2,AB1013=2,AC1013=2),W1013),"not_highest_rated")</f>
        <v>not_highest_rated</v>
      </c>
      <c r="AE1013" s="64">
        <f t="shared" si="18"/>
        <v>1</v>
      </c>
    </row>
    <row r="1014" spans="1:31" x14ac:dyDescent="0.25">
      <c r="A1014" s="63" t="s">
        <v>167</v>
      </c>
      <c r="B1014" s="10">
        <f>VLOOKUP(A1014,'Table for cuisine count'!$E$2:$F$139,2)</f>
        <v>4</v>
      </c>
      <c r="C1014" s="10" t="str" cm="1">
        <f t="array" ref="C1014:O1014">_xlfn.XLOOKUP($A1014,'Raw-consumers'!$A:$A,'Raw-consumers'!B:N)</f>
        <v>San Luis Potosi</v>
      </c>
      <c r="D1014" s="10" t="str">
        <v>San Luis Potosi</v>
      </c>
      <c r="E1014" s="10" t="str">
        <v>Mexico</v>
      </c>
      <c r="F1014" s="10">
        <v>22.187235999999999</v>
      </c>
      <c r="G1014" s="10">
        <v>-100.994213</v>
      </c>
      <c r="H1014" s="10" t="str">
        <v>No</v>
      </c>
      <c r="I1014" s="10" t="str">
        <v>Casual Drinker</v>
      </c>
      <c r="J1014" s="10" t="str">
        <v>Public</v>
      </c>
      <c r="K1014" s="10" t="str">
        <v>Single</v>
      </c>
      <c r="L1014" s="10" t="str">
        <v>Independent</v>
      </c>
      <c r="M1014" s="10">
        <v>26</v>
      </c>
      <c r="N1014" s="10" t="str">
        <v>Student</v>
      </c>
      <c r="O1014" s="10" t="str">
        <v>Low</v>
      </c>
      <c r="P1014" s="10">
        <v>132921</v>
      </c>
      <c r="Q1014" s="10" t="str">
        <f>IFERROR(_xlfn.XLOOKUP('Final Table'!$P1014,'Raw-restaurant_cuisines'!A:A,'Raw-restaurant_cuisines'!B:B),"not specified")</f>
        <v>Bar</v>
      </c>
      <c r="R1014" s="10" t="str">
        <f>_xlfn.XLOOKUP($P1014,'Raw-Restauarants'!$A:$A,'Raw-Restauarants'!B:B)</f>
        <v>Crudalia</v>
      </c>
      <c r="S1014" s="10" t="str">
        <f>_xlfn.XLOOKUP($P1014,'Raw-Restauarants'!$A:$A,'Raw-Restauarants'!$C:$C)</f>
        <v>San Luis Potosi</v>
      </c>
      <c r="T1014" s="10">
        <f>IFERROR(_xlfn.XLOOKUP(P1014,'Table for cuisine count'!K:K,'Table for cuisine count'!L:L),"not specified")</f>
        <v>1</v>
      </c>
      <c r="U1014" s="10" t="str" cm="1">
        <f t="array" ref="U1014:Z1014">_xlfn.XLOOKUP($P1014,'Raw-Restauarants'!$A:$A,'Raw-Restauarants'!$I:$N)</f>
        <v>Wine &amp; Beer</v>
      </c>
      <c r="V1014" s="10" t="str">
        <v>Smoking Section</v>
      </c>
      <c r="W1014" s="10" t="str">
        <v>Low</v>
      </c>
      <c r="X1014" s="10" t="str">
        <v>No</v>
      </c>
      <c r="Y1014" s="10" t="str">
        <v>Open</v>
      </c>
      <c r="Z1014" s="10" t="str">
        <v>None</v>
      </c>
      <c r="AA1014" s="10">
        <v>0</v>
      </c>
      <c r="AB1014" s="10">
        <v>0</v>
      </c>
      <c r="AC1014" s="10">
        <v>0</v>
      </c>
      <c r="AD1014" s="10" t="str" cm="1">
        <f t="array" ref="AD1014">_xlfn.IFNA(_xlfn.IFS(AND(AA1014=2,AB1014=2,AC1014=2),W1014),"not_highest_rated")</f>
        <v>not_highest_rated</v>
      </c>
      <c r="AE1014" s="64">
        <f t="shared" si="18"/>
        <v>1</v>
      </c>
    </row>
    <row r="1015" spans="1:31" x14ac:dyDescent="0.25">
      <c r="A1015" s="63" t="s">
        <v>167</v>
      </c>
      <c r="B1015" s="10">
        <f>VLOOKUP(A1015,'Table for cuisine count'!$E$2:$F$139,2)</f>
        <v>4</v>
      </c>
      <c r="C1015" s="10" t="str" cm="1">
        <f t="array" ref="C1015:O1015">_xlfn.XLOOKUP($A1015,'Raw-consumers'!$A:$A,'Raw-consumers'!B:N)</f>
        <v>San Luis Potosi</v>
      </c>
      <c r="D1015" s="10" t="str">
        <v>San Luis Potosi</v>
      </c>
      <c r="E1015" s="10" t="str">
        <v>Mexico</v>
      </c>
      <c r="F1015" s="10">
        <v>22.187235999999999</v>
      </c>
      <c r="G1015" s="10">
        <v>-100.994213</v>
      </c>
      <c r="H1015" s="10" t="str">
        <v>No</v>
      </c>
      <c r="I1015" s="10" t="str">
        <v>Casual Drinker</v>
      </c>
      <c r="J1015" s="10" t="str">
        <v>Public</v>
      </c>
      <c r="K1015" s="10" t="str">
        <v>Single</v>
      </c>
      <c r="L1015" s="10" t="str">
        <v>Independent</v>
      </c>
      <c r="M1015" s="10">
        <v>26</v>
      </c>
      <c r="N1015" s="10" t="str">
        <v>Student</v>
      </c>
      <c r="O1015" s="10" t="str">
        <v>Low</v>
      </c>
      <c r="P1015" s="10">
        <v>135060</v>
      </c>
      <c r="Q1015" s="10" t="str">
        <f>IFERROR(_xlfn.XLOOKUP('Final Table'!$P1015,'Raw-restaurant_cuisines'!A:A,'Raw-restaurant_cuisines'!B:B),"not specified")</f>
        <v>Seafood</v>
      </c>
      <c r="R1015" s="10" t="str">
        <f>_xlfn.XLOOKUP($P1015,'Raw-Restauarants'!$A:$A,'Raw-Restauarants'!B:B)</f>
        <v>Restaurante Marisco Sam</v>
      </c>
      <c r="S1015" s="10" t="str">
        <f>_xlfn.XLOOKUP($P1015,'Raw-Restauarants'!$A:$A,'Raw-Restauarants'!$C:$C)</f>
        <v>San Luis Potosi</v>
      </c>
      <c r="T1015" s="10">
        <f>IFERROR(_xlfn.XLOOKUP(P1015,'Table for cuisine count'!K:K,'Table for cuisine count'!L:L),"not specified")</f>
        <v>1</v>
      </c>
      <c r="U1015" s="10" t="str" cm="1">
        <f t="array" ref="U1015:Z1015">_xlfn.XLOOKUP($P1015,'Raw-Restauarants'!$A:$A,'Raw-Restauarants'!$I:$N)</f>
        <v>None</v>
      </c>
      <c r="V1015" s="10" t="str">
        <v>No</v>
      </c>
      <c r="W1015" s="10" t="str">
        <v>Medium</v>
      </c>
      <c r="X1015" s="10" t="str">
        <v>No</v>
      </c>
      <c r="Y1015" s="10" t="str">
        <v>Closed</v>
      </c>
      <c r="Z1015" s="10" t="str">
        <v>None</v>
      </c>
      <c r="AA1015" s="10">
        <v>0</v>
      </c>
      <c r="AB1015" s="10">
        <v>0</v>
      </c>
      <c r="AC1015" s="10">
        <v>0</v>
      </c>
      <c r="AD1015" s="10" t="str" cm="1">
        <f t="array" ref="AD1015">_xlfn.IFNA(_xlfn.IFS(AND(AA1015=2,AB1015=2,AC1015=2),W1015),"not_highest_rated")</f>
        <v>not_highest_rated</v>
      </c>
      <c r="AE1015" s="64">
        <f t="shared" si="18"/>
        <v>1</v>
      </c>
    </row>
    <row r="1016" spans="1:31" x14ac:dyDescent="0.25">
      <c r="A1016" s="63" t="s">
        <v>167</v>
      </c>
      <c r="B1016" s="10">
        <f>VLOOKUP(A1016,'Table for cuisine count'!$E$2:$F$139,2)</f>
        <v>4</v>
      </c>
      <c r="C1016" s="10" t="str" cm="1">
        <f t="array" ref="C1016:O1016">_xlfn.XLOOKUP($A1016,'Raw-consumers'!$A:$A,'Raw-consumers'!B:N)</f>
        <v>San Luis Potosi</v>
      </c>
      <c r="D1016" s="10" t="str">
        <v>San Luis Potosi</v>
      </c>
      <c r="E1016" s="10" t="str">
        <v>Mexico</v>
      </c>
      <c r="F1016" s="10">
        <v>22.187235999999999</v>
      </c>
      <c r="G1016" s="10">
        <v>-100.994213</v>
      </c>
      <c r="H1016" s="10" t="str">
        <v>No</v>
      </c>
      <c r="I1016" s="10" t="str">
        <v>Casual Drinker</v>
      </c>
      <c r="J1016" s="10" t="str">
        <v>Public</v>
      </c>
      <c r="K1016" s="10" t="str">
        <v>Single</v>
      </c>
      <c r="L1016" s="10" t="str">
        <v>Independent</v>
      </c>
      <c r="M1016" s="10">
        <v>26</v>
      </c>
      <c r="N1016" s="10" t="str">
        <v>Student</v>
      </c>
      <c r="O1016" s="10" t="str">
        <v>Low</v>
      </c>
      <c r="P1016" s="10">
        <v>132954</v>
      </c>
      <c r="Q1016" s="10" t="str">
        <f>IFERROR(_xlfn.XLOOKUP('Final Table'!$P1016,'Raw-restaurant_cuisines'!A:A,'Raw-restaurant_cuisines'!B:B),"not specified")</f>
        <v>Breakfast</v>
      </c>
      <c r="R1016" s="10" t="str">
        <f>_xlfn.XLOOKUP($P1016,'Raw-Restauarants'!$A:$A,'Raw-Restauarants'!B:B)</f>
        <v>La Parroquia</v>
      </c>
      <c r="S1016" s="10" t="str">
        <f>_xlfn.XLOOKUP($P1016,'Raw-Restauarants'!$A:$A,'Raw-Restauarants'!$C:$C)</f>
        <v>San Luis Potosi</v>
      </c>
      <c r="T1016" s="10">
        <f>IFERROR(_xlfn.XLOOKUP(P1016,'Table for cuisine count'!K:K,'Table for cuisine count'!L:L),"not specified")</f>
        <v>1</v>
      </c>
      <c r="U1016" s="10" t="str" cm="1">
        <f t="array" ref="U1016:Z1016">_xlfn.XLOOKUP($P1016,'Raw-Restauarants'!$A:$A,'Raw-Restauarants'!$I:$N)</f>
        <v>None</v>
      </c>
      <c r="V1016" s="10" t="str">
        <v>No</v>
      </c>
      <c r="W1016" s="10" t="str">
        <v>Medium</v>
      </c>
      <c r="X1016" s="10" t="str">
        <v>Yes</v>
      </c>
      <c r="Y1016" s="10" t="str">
        <v>Closed</v>
      </c>
      <c r="Z1016" s="10" t="str">
        <v>Yes</v>
      </c>
      <c r="AA1016" s="10">
        <v>0</v>
      </c>
      <c r="AB1016" s="10">
        <v>0</v>
      </c>
      <c r="AC1016" s="10">
        <v>0</v>
      </c>
      <c r="AD1016" s="10" t="str" cm="1">
        <f t="array" ref="AD1016">_xlfn.IFNA(_xlfn.IFS(AND(AA1016=2,AB1016=2,AC1016=2),W1016),"not_highest_rated")</f>
        <v>not_highest_rated</v>
      </c>
      <c r="AE1016" s="64">
        <f t="shared" si="18"/>
        <v>1</v>
      </c>
    </row>
    <row r="1017" spans="1:31" x14ac:dyDescent="0.25">
      <c r="A1017" s="63" t="s">
        <v>167</v>
      </c>
      <c r="B1017" s="10">
        <f>VLOOKUP(A1017,'Table for cuisine count'!$E$2:$F$139,2)</f>
        <v>4</v>
      </c>
      <c r="C1017" s="10" t="str" cm="1">
        <f t="array" ref="C1017:O1017">_xlfn.XLOOKUP($A1017,'Raw-consumers'!$A:$A,'Raw-consumers'!B:N)</f>
        <v>San Luis Potosi</v>
      </c>
      <c r="D1017" s="10" t="str">
        <v>San Luis Potosi</v>
      </c>
      <c r="E1017" s="10" t="str">
        <v>Mexico</v>
      </c>
      <c r="F1017" s="10">
        <v>22.187235999999999</v>
      </c>
      <c r="G1017" s="10">
        <v>-100.994213</v>
      </c>
      <c r="H1017" s="10" t="str">
        <v>No</v>
      </c>
      <c r="I1017" s="10" t="str">
        <v>Casual Drinker</v>
      </c>
      <c r="J1017" s="10" t="str">
        <v>Public</v>
      </c>
      <c r="K1017" s="10" t="str">
        <v>Single</v>
      </c>
      <c r="L1017" s="10" t="str">
        <v>Independent</v>
      </c>
      <c r="M1017" s="10">
        <v>26</v>
      </c>
      <c r="N1017" s="10" t="str">
        <v>Student</v>
      </c>
      <c r="O1017" s="10" t="str">
        <v>Low</v>
      </c>
      <c r="P1017" s="10">
        <v>132951</v>
      </c>
      <c r="Q1017" s="10" t="str">
        <f>IFERROR(_xlfn.XLOOKUP('Final Table'!$P1017,'Raw-restaurant_cuisines'!A:A,'Raw-restaurant_cuisines'!B:B),"not specified")</f>
        <v>American</v>
      </c>
      <c r="R1017" s="10" t="str">
        <f>_xlfn.XLOOKUP($P1017,'Raw-Restauarants'!$A:$A,'Raw-Restauarants'!B:B)</f>
        <v>Vips</v>
      </c>
      <c r="S1017" s="10" t="str">
        <f>_xlfn.XLOOKUP($P1017,'Raw-Restauarants'!$A:$A,'Raw-Restauarants'!$C:$C)</f>
        <v>San Luis Potosi</v>
      </c>
      <c r="T1017" s="10">
        <f>IFERROR(_xlfn.XLOOKUP(P1017,'Table for cuisine count'!K:K,'Table for cuisine count'!L:L),"not specified")</f>
        <v>1</v>
      </c>
      <c r="U1017" s="10" t="str" cm="1">
        <f t="array" ref="U1017:Z1017">_xlfn.XLOOKUP($P1017,'Raw-Restauarants'!$A:$A,'Raw-Restauarants'!$I:$N)</f>
        <v>None</v>
      </c>
      <c r="V1017" s="10" t="str">
        <v>No</v>
      </c>
      <c r="W1017" s="10" t="str">
        <v>Low</v>
      </c>
      <c r="X1017" s="10" t="str">
        <v>No</v>
      </c>
      <c r="Y1017" s="10" t="str">
        <v>Closed</v>
      </c>
      <c r="Z1017" s="10" t="str">
        <v>Yes</v>
      </c>
      <c r="AA1017" s="10">
        <v>0</v>
      </c>
      <c r="AB1017" s="10">
        <v>0</v>
      </c>
      <c r="AC1017" s="10">
        <v>0</v>
      </c>
      <c r="AD1017" s="10" t="str" cm="1">
        <f t="array" ref="AD1017">_xlfn.IFNA(_xlfn.IFS(AND(AA1017=2,AB1017=2,AC1017=2),W1017),"not_highest_rated")</f>
        <v>not_highest_rated</v>
      </c>
      <c r="AE1017" s="64">
        <f t="shared" si="18"/>
        <v>1</v>
      </c>
    </row>
    <row r="1018" spans="1:31" x14ac:dyDescent="0.25">
      <c r="A1018" s="63" t="s">
        <v>136</v>
      </c>
      <c r="B1018" s="10">
        <f>VLOOKUP(A1018,'Table for cuisine count'!$E$2:$F$139,2)</f>
        <v>1</v>
      </c>
      <c r="C1018" s="10" t="str" cm="1">
        <f t="array" ref="C1018:O1018">_xlfn.XLOOKUP($A1018,'Raw-consumers'!$A:$A,'Raw-consumers'!B:N)</f>
        <v>San Luis Potosi</v>
      </c>
      <c r="D1018" s="10" t="str">
        <v>San Luis Potosi</v>
      </c>
      <c r="E1018" s="10" t="str">
        <v>Mexico</v>
      </c>
      <c r="F1018" s="10">
        <v>22.145471000000001</v>
      </c>
      <c r="G1018" s="10">
        <v>-100.939588</v>
      </c>
      <c r="H1018" s="10" t="str">
        <v>No</v>
      </c>
      <c r="I1018" s="10" t="str">
        <v>Abstemious</v>
      </c>
      <c r="J1018" s="10" t="str">
        <v>Public</v>
      </c>
      <c r="K1018" s="10" t="str">
        <v>Single</v>
      </c>
      <c r="L1018" s="10" t="str">
        <v>Independent</v>
      </c>
      <c r="M1018" s="10">
        <v>22</v>
      </c>
      <c r="N1018" s="10" t="str">
        <v>Student</v>
      </c>
      <c r="O1018" s="10" t="str">
        <v>Medium</v>
      </c>
      <c r="P1018" s="10">
        <v>132921</v>
      </c>
      <c r="Q1018" s="10" t="str">
        <f>IFERROR(_xlfn.XLOOKUP('Final Table'!$P1018,'Raw-restaurant_cuisines'!A:A,'Raw-restaurant_cuisines'!B:B),"not specified")</f>
        <v>Bar</v>
      </c>
      <c r="R1018" s="10" t="str">
        <f>_xlfn.XLOOKUP($P1018,'Raw-Restauarants'!$A:$A,'Raw-Restauarants'!B:B)</f>
        <v>Crudalia</v>
      </c>
      <c r="S1018" s="10" t="str">
        <f>_xlfn.XLOOKUP($P1018,'Raw-Restauarants'!$A:$A,'Raw-Restauarants'!$C:$C)</f>
        <v>San Luis Potosi</v>
      </c>
      <c r="T1018" s="10">
        <f>IFERROR(_xlfn.XLOOKUP(P1018,'Table for cuisine count'!K:K,'Table for cuisine count'!L:L),"not specified")</f>
        <v>1</v>
      </c>
      <c r="U1018" s="10" t="str" cm="1">
        <f t="array" ref="U1018:Z1018">_xlfn.XLOOKUP($P1018,'Raw-Restauarants'!$A:$A,'Raw-Restauarants'!$I:$N)</f>
        <v>Wine &amp; Beer</v>
      </c>
      <c r="V1018" s="10" t="str">
        <v>Smoking Section</v>
      </c>
      <c r="W1018" s="10" t="str">
        <v>Low</v>
      </c>
      <c r="X1018" s="10" t="str">
        <v>No</v>
      </c>
      <c r="Y1018" s="10" t="str">
        <v>Open</v>
      </c>
      <c r="Z1018" s="10" t="str">
        <v>None</v>
      </c>
      <c r="AA1018" s="10">
        <v>2</v>
      </c>
      <c r="AB1018" s="10">
        <v>2</v>
      </c>
      <c r="AC1018" s="10">
        <v>1</v>
      </c>
      <c r="AD1018" s="10" t="str" cm="1">
        <f t="array" ref="AD1018">_xlfn.IFNA(_xlfn.IFS(AND(AA1018=2,AB1018=2,AC1018=2),W1018),"not_highest_rated")</f>
        <v>not_highest_rated</v>
      </c>
      <c r="AE1018" s="64">
        <f t="shared" si="18"/>
        <v>2</v>
      </c>
    </row>
    <row r="1019" spans="1:31" x14ac:dyDescent="0.25">
      <c r="A1019" s="63" t="s">
        <v>136</v>
      </c>
      <c r="B1019" s="10">
        <f>VLOOKUP(A1019,'Table for cuisine count'!$E$2:$F$139,2)</f>
        <v>1</v>
      </c>
      <c r="C1019" s="10" t="str" cm="1">
        <f t="array" ref="C1019:O1019">_xlfn.XLOOKUP($A1019,'Raw-consumers'!$A:$A,'Raw-consumers'!B:N)</f>
        <v>San Luis Potosi</v>
      </c>
      <c r="D1019" s="10" t="str">
        <v>San Luis Potosi</v>
      </c>
      <c r="E1019" s="10" t="str">
        <v>Mexico</v>
      </c>
      <c r="F1019" s="10">
        <v>22.145471000000001</v>
      </c>
      <c r="G1019" s="10">
        <v>-100.939588</v>
      </c>
      <c r="H1019" s="10" t="str">
        <v>No</v>
      </c>
      <c r="I1019" s="10" t="str">
        <v>Abstemious</v>
      </c>
      <c r="J1019" s="10" t="str">
        <v>Public</v>
      </c>
      <c r="K1019" s="10" t="str">
        <v>Single</v>
      </c>
      <c r="L1019" s="10" t="str">
        <v>Independent</v>
      </c>
      <c r="M1019" s="10">
        <v>22</v>
      </c>
      <c r="N1019" s="10" t="str">
        <v>Student</v>
      </c>
      <c r="O1019" s="10" t="str">
        <v>Medium</v>
      </c>
      <c r="P1019" s="10">
        <v>132955</v>
      </c>
      <c r="Q1019" s="10" t="str">
        <f>IFERROR(_xlfn.XLOOKUP('Final Table'!$P1019,'Raw-restaurant_cuisines'!A:A,'Raw-restaurant_cuisines'!B:B),"not specified")</f>
        <v>Brewery</v>
      </c>
      <c r="R1019" s="10" t="str">
        <f>_xlfn.XLOOKUP($P1019,'Raw-Restauarants'!$A:$A,'Raw-Restauarants'!B:B)</f>
        <v>Emilianos</v>
      </c>
      <c r="S1019" s="10" t="str">
        <f>_xlfn.XLOOKUP($P1019,'Raw-Restauarants'!$A:$A,'Raw-Restauarants'!$C:$C)</f>
        <v>San Luis Potosi</v>
      </c>
      <c r="T1019" s="10">
        <f>IFERROR(_xlfn.XLOOKUP(P1019,'Table for cuisine count'!K:K,'Table for cuisine count'!L:L),"not specified")</f>
        <v>1</v>
      </c>
      <c r="U1019" s="10" t="str" cm="1">
        <f t="array" ref="U1019:Z1019">_xlfn.XLOOKUP($P1019,'Raw-Restauarants'!$A:$A,'Raw-Restauarants'!$I:$N)</f>
        <v>Wine &amp; Beer</v>
      </c>
      <c r="V1019" s="10" t="str">
        <v>No</v>
      </c>
      <c r="W1019" s="10" t="str">
        <v>Low</v>
      </c>
      <c r="X1019" s="10" t="str">
        <v>Yes</v>
      </c>
      <c r="Y1019" s="10" t="str">
        <v>Closed</v>
      </c>
      <c r="Z1019" s="10" t="str">
        <v>None</v>
      </c>
      <c r="AA1019" s="10">
        <v>2</v>
      </c>
      <c r="AB1019" s="10">
        <v>2</v>
      </c>
      <c r="AC1019" s="10">
        <v>1</v>
      </c>
      <c r="AD1019" s="10" t="str" cm="1">
        <f t="array" ref="AD1019">_xlfn.IFNA(_xlfn.IFS(AND(AA1019=2,AB1019=2,AC1019=2),W1019),"not_highest_rated")</f>
        <v>not_highest_rated</v>
      </c>
      <c r="AE1019" s="64">
        <f t="shared" si="18"/>
        <v>2</v>
      </c>
    </row>
    <row r="1020" spans="1:31" x14ac:dyDescent="0.25">
      <c r="A1020" s="63" t="s">
        <v>136</v>
      </c>
      <c r="B1020" s="10">
        <f>VLOOKUP(A1020,'Table for cuisine count'!$E$2:$F$139,2)</f>
        <v>1</v>
      </c>
      <c r="C1020" s="10" t="str" cm="1">
        <f t="array" ref="C1020:O1020">_xlfn.XLOOKUP($A1020,'Raw-consumers'!$A:$A,'Raw-consumers'!B:N)</f>
        <v>San Luis Potosi</v>
      </c>
      <c r="D1020" s="10" t="str">
        <v>San Luis Potosi</v>
      </c>
      <c r="E1020" s="10" t="str">
        <v>Mexico</v>
      </c>
      <c r="F1020" s="10">
        <v>22.145471000000001</v>
      </c>
      <c r="G1020" s="10">
        <v>-100.939588</v>
      </c>
      <c r="H1020" s="10" t="str">
        <v>No</v>
      </c>
      <c r="I1020" s="10" t="str">
        <v>Abstemious</v>
      </c>
      <c r="J1020" s="10" t="str">
        <v>Public</v>
      </c>
      <c r="K1020" s="10" t="str">
        <v>Single</v>
      </c>
      <c r="L1020" s="10" t="str">
        <v>Independent</v>
      </c>
      <c r="M1020" s="10">
        <v>22</v>
      </c>
      <c r="N1020" s="10" t="str">
        <v>Student</v>
      </c>
      <c r="O1020" s="10" t="str">
        <v>Medium</v>
      </c>
      <c r="P1020" s="10">
        <v>132884</v>
      </c>
      <c r="Q1020" s="10" t="str">
        <f>IFERROR(_xlfn.XLOOKUP('Final Table'!$P1020,'Raw-restaurant_cuisines'!A:A,'Raw-restaurant_cuisines'!B:B),"not specified")</f>
        <v>not specified</v>
      </c>
      <c r="R1020" s="10" t="str">
        <f>_xlfn.XLOOKUP($P1020,'Raw-Restauarants'!$A:$A,'Raw-Restauarants'!B:B)</f>
        <v>Dairy Queen</v>
      </c>
      <c r="S1020" s="10" t="str">
        <f>_xlfn.XLOOKUP($P1020,'Raw-Restauarants'!$A:$A,'Raw-Restauarants'!$C:$C)</f>
        <v>San Luis Potosi</v>
      </c>
      <c r="T1020" s="10" t="str">
        <f>IFERROR(_xlfn.XLOOKUP(P1020,'Table for cuisine count'!K:K,'Table for cuisine count'!L:L),"not specified")</f>
        <v>not specified</v>
      </c>
      <c r="U1020" s="10" t="str" cm="1">
        <f t="array" ref="U1020:Z1020">_xlfn.XLOOKUP($P1020,'Raw-Restauarants'!$A:$A,'Raw-Restauarants'!$I:$N)</f>
        <v>None</v>
      </c>
      <c r="V1020" s="10" t="str">
        <v>No</v>
      </c>
      <c r="W1020" s="10" t="str">
        <v>Low</v>
      </c>
      <c r="X1020" s="10" t="str">
        <v>No</v>
      </c>
      <c r="Y1020" s="10" t="str">
        <v>Closed</v>
      </c>
      <c r="Z1020" s="10" t="str">
        <v>None</v>
      </c>
      <c r="AA1020" s="10">
        <v>1</v>
      </c>
      <c r="AB1020" s="10">
        <v>1</v>
      </c>
      <c r="AC1020" s="10">
        <v>1</v>
      </c>
      <c r="AD1020" s="10" t="str" cm="1">
        <f t="array" ref="AD1020">_xlfn.IFNA(_xlfn.IFS(AND(AA1020=2,AB1020=2,AC1020=2),W1020),"not_highest_rated")</f>
        <v>not_highest_rated</v>
      </c>
      <c r="AE1020" s="64">
        <f t="shared" si="18"/>
        <v>2</v>
      </c>
    </row>
    <row r="1021" spans="1:31" x14ac:dyDescent="0.25">
      <c r="A1021" s="63" t="s">
        <v>136</v>
      </c>
      <c r="B1021" s="10">
        <f>VLOOKUP(A1021,'Table for cuisine count'!$E$2:$F$139,2)</f>
        <v>1</v>
      </c>
      <c r="C1021" s="10" t="str" cm="1">
        <f t="array" ref="C1021:O1021">_xlfn.XLOOKUP($A1021,'Raw-consumers'!$A:$A,'Raw-consumers'!B:N)</f>
        <v>San Luis Potosi</v>
      </c>
      <c r="D1021" s="10" t="str">
        <v>San Luis Potosi</v>
      </c>
      <c r="E1021" s="10" t="str">
        <v>Mexico</v>
      </c>
      <c r="F1021" s="10">
        <v>22.145471000000001</v>
      </c>
      <c r="G1021" s="10">
        <v>-100.939588</v>
      </c>
      <c r="H1021" s="10" t="str">
        <v>No</v>
      </c>
      <c r="I1021" s="10" t="str">
        <v>Abstemious</v>
      </c>
      <c r="J1021" s="10" t="str">
        <v>Public</v>
      </c>
      <c r="K1021" s="10" t="str">
        <v>Single</v>
      </c>
      <c r="L1021" s="10" t="str">
        <v>Independent</v>
      </c>
      <c r="M1021" s="10">
        <v>22</v>
      </c>
      <c r="N1021" s="10" t="str">
        <v>Student</v>
      </c>
      <c r="O1021" s="10" t="str">
        <v>Medium</v>
      </c>
      <c r="P1021" s="10">
        <v>135049</v>
      </c>
      <c r="Q1021" s="10" t="str">
        <f>IFERROR(_xlfn.XLOOKUP('Final Table'!$P1021,'Raw-restaurant_cuisines'!A:A,'Raw-restaurant_cuisines'!B:B),"not specified")</f>
        <v>Seafood</v>
      </c>
      <c r="R1021" s="10" t="str">
        <f>_xlfn.XLOOKUP($P1021,'Raw-Restauarants'!$A:$A,'Raw-Restauarants'!B:B)</f>
        <v>Restaurante De Mariscos La Langosta</v>
      </c>
      <c r="S1021" s="10" t="str">
        <f>_xlfn.XLOOKUP($P1021,'Raw-Restauarants'!$A:$A,'Raw-Restauarants'!$C:$C)</f>
        <v>San Luis Potosi</v>
      </c>
      <c r="T1021" s="10">
        <f>IFERROR(_xlfn.XLOOKUP(P1021,'Table for cuisine count'!K:K,'Table for cuisine count'!L:L),"not specified")</f>
        <v>1</v>
      </c>
      <c r="U1021" s="10" t="str" cm="1">
        <f t="array" ref="U1021:Z1021">_xlfn.XLOOKUP($P1021,'Raw-Restauarants'!$A:$A,'Raw-Restauarants'!$I:$N)</f>
        <v>None</v>
      </c>
      <c r="V1021" s="10" t="str">
        <v>No</v>
      </c>
      <c r="W1021" s="10" t="str">
        <v>Medium</v>
      </c>
      <c r="X1021" s="10" t="str">
        <v>No</v>
      </c>
      <c r="Y1021" s="10" t="str">
        <v>Closed</v>
      </c>
      <c r="Z1021" s="10" t="str">
        <v>None</v>
      </c>
      <c r="AA1021" s="10">
        <v>2</v>
      </c>
      <c r="AB1021" s="10">
        <v>1</v>
      </c>
      <c r="AC1021" s="10">
        <v>1</v>
      </c>
      <c r="AD1021" s="10" t="str" cm="1">
        <f t="array" ref="AD1021">_xlfn.IFNA(_xlfn.IFS(AND(AA1021=2,AB1021=2,AC1021=2),W1021),"not_highest_rated")</f>
        <v>not_highest_rated</v>
      </c>
      <c r="AE1021" s="64">
        <f t="shared" si="18"/>
        <v>2</v>
      </c>
    </row>
    <row r="1022" spans="1:31" x14ac:dyDescent="0.25">
      <c r="A1022" s="63" t="s">
        <v>136</v>
      </c>
      <c r="B1022" s="10">
        <f>VLOOKUP(A1022,'Table for cuisine count'!$E$2:$F$139,2)</f>
        <v>1</v>
      </c>
      <c r="C1022" s="10" t="str" cm="1">
        <f t="array" ref="C1022:O1022">_xlfn.XLOOKUP($A1022,'Raw-consumers'!$A:$A,'Raw-consumers'!B:N)</f>
        <v>San Luis Potosi</v>
      </c>
      <c r="D1022" s="10" t="str">
        <v>San Luis Potosi</v>
      </c>
      <c r="E1022" s="10" t="str">
        <v>Mexico</v>
      </c>
      <c r="F1022" s="10">
        <v>22.145471000000001</v>
      </c>
      <c r="G1022" s="10">
        <v>-100.939588</v>
      </c>
      <c r="H1022" s="10" t="str">
        <v>No</v>
      </c>
      <c r="I1022" s="10" t="str">
        <v>Abstemious</v>
      </c>
      <c r="J1022" s="10" t="str">
        <v>Public</v>
      </c>
      <c r="K1022" s="10" t="str">
        <v>Single</v>
      </c>
      <c r="L1022" s="10" t="str">
        <v>Independent</v>
      </c>
      <c r="M1022" s="10">
        <v>22</v>
      </c>
      <c r="N1022" s="10" t="str">
        <v>Student</v>
      </c>
      <c r="O1022" s="10" t="str">
        <v>Medium</v>
      </c>
      <c r="P1022" s="10">
        <v>135034</v>
      </c>
      <c r="Q1022" s="10" t="str">
        <f>IFERROR(_xlfn.XLOOKUP('Final Table'!$P1022,'Raw-restaurant_cuisines'!A:A,'Raw-restaurant_cuisines'!B:B),"not specified")</f>
        <v>Japanese</v>
      </c>
      <c r="R1022" s="10" t="str">
        <f>_xlfn.XLOOKUP($P1022,'Raw-Restauarants'!$A:$A,'Raw-Restauarants'!B:B)</f>
        <v>Michiko Restaurant Japones</v>
      </c>
      <c r="S1022" s="10" t="str">
        <f>_xlfn.XLOOKUP($P1022,'Raw-Restauarants'!$A:$A,'Raw-Restauarants'!$C:$C)</f>
        <v>San Luis Potosi</v>
      </c>
      <c r="T1022" s="10">
        <f>IFERROR(_xlfn.XLOOKUP(P1022,'Table for cuisine count'!K:K,'Table for cuisine count'!L:L),"not specified")</f>
        <v>1</v>
      </c>
      <c r="U1022" s="10" t="str" cm="1">
        <f t="array" ref="U1022:Z1022">_xlfn.XLOOKUP($P1022,'Raw-Restauarants'!$A:$A,'Raw-Restauarants'!$I:$N)</f>
        <v>None</v>
      </c>
      <c r="V1022" s="10" t="str">
        <v>No</v>
      </c>
      <c r="W1022" s="10" t="str">
        <v>Medium</v>
      </c>
      <c r="X1022" s="10" t="str">
        <v>No</v>
      </c>
      <c r="Y1022" s="10" t="str">
        <v>Closed</v>
      </c>
      <c r="Z1022" s="10" t="str">
        <v>None</v>
      </c>
      <c r="AA1022" s="10">
        <v>2</v>
      </c>
      <c r="AB1022" s="10">
        <v>2</v>
      </c>
      <c r="AC1022" s="10">
        <v>1</v>
      </c>
      <c r="AD1022" s="10" t="str" cm="1">
        <f t="array" ref="AD1022">_xlfn.IFNA(_xlfn.IFS(AND(AA1022=2,AB1022=2,AC1022=2),W1022),"not_highest_rated")</f>
        <v>not_highest_rated</v>
      </c>
      <c r="AE1022" s="64">
        <f t="shared" si="18"/>
        <v>2</v>
      </c>
    </row>
    <row r="1023" spans="1:31" x14ac:dyDescent="0.25">
      <c r="A1023" s="63" t="s">
        <v>34</v>
      </c>
      <c r="B1023" s="10">
        <f>VLOOKUP(A1023,'Table for cuisine count'!$E$2:$F$139,2)</f>
        <v>1</v>
      </c>
      <c r="C1023" s="10" t="str" cm="1">
        <f t="array" ref="C1023:O1023">_xlfn.XLOOKUP($A1023,'Raw-consumers'!$A:$A,'Raw-consumers'!B:N)</f>
        <v>San Luis Potosi</v>
      </c>
      <c r="D1023" s="10" t="str">
        <v>San Luis Potosi</v>
      </c>
      <c r="E1023" s="10" t="str">
        <v>Mexico</v>
      </c>
      <c r="F1023" s="10">
        <v>22.15</v>
      </c>
      <c r="G1023" s="10">
        <v>-100.983</v>
      </c>
      <c r="H1023" s="10" t="str">
        <v>Yes</v>
      </c>
      <c r="I1023" s="10" t="str">
        <v>Social Drinker</v>
      </c>
      <c r="J1023" s="10" t="str">
        <v>Car</v>
      </c>
      <c r="K1023" s="10" t="str">
        <v>Single</v>
      </c>
      <c r="L1023" s="10" t="str">
        <v>Independent</v>
      </c>
      <c r="M1023" s="10">
        <v>23</v>
      </c>
      <c r="N1023" s="10" t="str">
        <v>Student</v>
      </c>
      <c r="O1023" s="10" t="str">
        <v>Medium</v>
      </c>
      <c r="P1023" s="10">
        <v>132954</v>
      </c>
      <c r="Q1023" s="10" t="str">
        <f>IFERROR(_xlfn.XLOOKUP('Final Table'!$P1023,'Raw-restaurant_cuisines'!A:A,'Raw-restaurant_cuisines'!B:B),"not specified")</f>
        <v>Breakfast</v>
      </c>
      <c r="R1023" s="10" t="str">
        <f>_xlfn.XLOOKUP($P1023,'Raw-Restauarants'!$A:$A,'Raw-Restauarants'!B:B)</f>
        <v>La Parroquia</v>
      </c>
      <c r="S1023" s="10" t="str">
        <f>_xlfn.XLOOKUP($P1023,'Raw-Restauarants'!$A:$A,'Raw-Restauarants'!$C:$C)</f>
        <v>San Luis Potosi</v>
      </c>
      <c r="T1023" s="10">
        <f>IFERROR(_xlfn.XLOOKUP(P1023,'Table for cuisine count'!K:K,'Table for cuisine count'!L:L),"not specified")</f>
        <v>1</v>
      </c>
      <c r="U1023" s="10" t="str" cm="1">
        <f t="array" ref="U1023:Z1023">_xlfn.XLOOKUP($P1023,'Raw-Restauarants'!$A:$A,'Raw-Restauarants'!$I:$N)</f>
        <v>None</v>
      </c>
      <c r="V1023" s="10" t="str">
        <v>No</v>
      </c>
      <c r="W1023" s="10" t="str">
        <v>Medium</v>
      </c>
      <c r="X1023" s="10" t="str">
        <v>Yes</v>
      </c>
      <c r="Y1023" s="10" t="str">
        <v>Closed</v>
      </c>
      <c r="Z1023" s="10" t="str">
        <v>Yes</v>
      </c>
      <c r="AA1023" s="10">
        <v>1</v>
      </c>
      <c r="AB1023" s="10">
        <v>1</v>
      </c>
      <c r="AC1023" s="10">
        <v>1</v>
      </c>
      <c r="AD1023" s="10" t="str" cm="1">
        <f t="array" ref="AD1023">_xlfn.IFNA(_xlfn.IFS(AND(AA1023=2,AB1023=2,AC1023=2),W1023),"not_highest_rated")</f>
        <v>not_highest_rated</v>
      </c>
      <c r="AE1023" s="64">
        <f t="shared" si="18"/>
        <v>2</v>
      </c>
    </row>
    <row r="1024" spans="1:31" x14ac:dyDescent="0.25">
      <c r="A1024" s="63" t="s">
        <v>34</v>
      </c>
      <c r="B1024" s="10">
        <f>VLOOKUP(A1024,'Table for cuisine count'!$E$2:$F$139,2)</f>
        <v>1</v>
      </c>
      <c r="C1024" s="10" t="str" cm="1">
        <f t="array" ref="C1024:O1024">_xlfn.XLOOKUP($A1024,'Raw-consumers'!$A:$A,'Raw-consumers'!B:N)</f>
        <v>San Luis Potosi</v>
      </c>
      <c r="D1024" s="10" t="str">
        <v>San Luis Potosi</v>
      </c>
      <c r="E1024" s="10" t="str">
        <v>Mexico</v>
      </c>
      <c r="F1024" s="10">
        <v>22.15</v>
      </c>
      <c r="G1024" s="10">
        <v>-100.983</v>
      </c>
      <c r="H1024" s="10" t="str">
        <v>Yes</v>
      </c>
      <c r="I1024" s="10" t="str">
        <v>Social Drinker</v>
      </c>
      <c r="J1024" s="10" t="str">
        <v>Car</v>
      </c>
      <c r="K1024" s="10" t="str">
        <v>Single</v>
      </c>
      <c r="L1024" s="10" t="str">
        <v>Independent</v>
      </c>
      <c r="M1024" s="10">
        <v>23</v>
      </c>
      <c r="N1024" s="10" t="str">
        <v>Student</v>
      </c>
      <c r="O1024" s="10" t="str">
        <v>Medium</v>
      </c>
      <c r="P1024" s="10">
        <v>135079</v>
      </c>
      <c r="Q1024" s="10" t="str">
        <f>IFERROR(_xlfn.XLOOKUP('Final Table'!$P1024,'Raw-restaurant_cuisines'!A:A,'Raw-restaurant_cuisines'!B:B),"not specified")</f>
        <v>Chinese</v>
      </c>
      <c r="R1024" s="10" t="str">
        <f>_xlfn.XLOOKUP($P1024,'Raw-Restauarants'!$A:$A,'Raw-Restauarants'!B:B)</f>
        <v>Koye Sushi</v>
      </c>
      <c r="S1024" s="10" t="str">
        <f>_xlfn.XLOOKUP($P1024,'Raw-Restauarants'!$A:$A,'Raw-Restauarants'!$C:$C)</f>
        <v>San Luis Potosi</v>
      </c>
      <c r="T1024" s="10">
        <f>IFERROR(_xlfn.XLOOKUP(P1024,'Table for cuisine count'!K:K,'Table for cuisine count'!L:L),"not specified")</f>
        <v>1</v>
      </c>
      <c r="U1024" s="10" t="str" cm="1">
        <f t="array" ref="U1024:Z1024">_xlfn.XLOOKUP($P1024,'Raw-Restauarants'!$A:$A,'Raw-Restauarants'!$I:$N)</f>
        <v>None</v>
      </c>
      <c r="V1024" s="10" t="str">
        <v>No</v>
      </c>
      <c r="W1024" s="10" t="str">
        <v>High</v>
      </c>
      <c r="X1024" s="10" t="str">
        <v>No</v>
      </c>
      <c r="Y1024" s="10" t="str">
        <v>Closed</v>
      </c>
      <c r="Z1024" s="10" t="str">
        <v>None</v>
      </c>
      <c r="AA1024" s="10">
        <v>1</v>
      </c>
      <c r="AB1024" s="10">
        <v>1</v>
      </c>
      <c r="AC1024" s="10">
        <v>1</v>
      </c>
      <c r="AD1024" s="10" t="str" cm="1">
        <f t="array" ref="AD1024">_xlfn.IFNA(_xlfn.IFS(AND(AA1024=2,AB1024=2,AC1024=2),W1024),"not_highest_rated")</f>
        <v>not_highest_rated</v>
      </c>
      <c r="AE1024" s="64">
        <f t="shared" si="18"/>
        <v>2</v>
      </c>
    </row>
    <row r="1025" spans="1:31" x14ac:dyDescent="0.25">
      <c r="A1025" s="63" t="s">
        <v>34</v>
      </c>
      <c r="B1025" s="10">
        <f>VLOOKUP(A1025,'Table for cuisine count'!$E$2:$F$139,2)</f>
        <v>1</v>
      </c>
      <c r="C1025" s="10" t="str" cm="1">
        <f t="array" ref="C1025:O1025">_xlfn.XLOOKUP($A1025,'Raw-consumers'!$A:$A,'Raw-consumers'!B:N)</f>
        <v>San Luis Potosi</v>
      </c>
      <c r="D1025" s="10" t="str">
        <v>San Luis Potosi</v>
      </c>
      <c r="E1025" s="10" t="str">
        <v>Mexico</v>
      </c>
      <c r="F1025" s="10">
        <v>22.15</v>
      </c>
      <c r="G1025" s="10">
        <v>-100.983</v>
      </c>
      <c r="H1025" s="10" t="str">
        <v>Yes</v>
      </c>
      <c r="I1025" s="10" t="str">
        <v>Social Drinker</v>
      </c>
      <c r="J1025" s="10" t="str">
        <v>Car</v>
      </c>
      <c r="K1025" s="10" t="str">
        <v>Single</v>
      </c>
      <c r="L1025" s="10" t="str">
        <v>Independent</v>
      </c>
      <c r="M1025" s="10">
        <v>23</v>
      </c>
      <c r="N1025" s="10" t="str">
        <v>Student</v>
      </c>
      <c r="O1025" s="10" t="str">
        <v>Medium</v>
      </c>
      <c r="P1025" s="10">
        <v>132875</v>
      </c>
      <c r="Q1025" s="10" t="str">
        <f>IFERROR(_xlfn.XLOOKUP('Final Table'!$P1025,'Raw-restaurant_cuisines'!A:A,'Raw-restaurant_cuisines'!B:B),"not specified")</f>
        <v>Japanese</v>
      </c>
      <c r="R1025" s="10" t="str">
        <f>_xlfn.XLOOKUP($P1025,'Raw-Restauarants'!$A:$A,'Raw-Restauarants'!B:B)</f>
        <v>Shi Ro Ie</v>
      </c>
      <c r="S1025" s="10" t="str">
        <f>_xlfn.XLOOKUP($P1025,'Raw-Restauarants'!$A:$A,'Raw-Restauarants'!$C:$C)</f>
        <v>San Luis Potosi</v>
      </c>
      <c r="T1025" s="10">
        <f>IFERROR(_xlfn.XLOOKUP(P1025,'Table for cuisine count'!K:K,'Table for cuisine count'!L:L),"not specified")</f>
        <v>1</v>
      </c>
      <c r="U1025" s="10" t="str" cm="1">
        <f t="array" ref="U1025:Z1025">_xlfn.XLOOKUP($P1025,'Raw-Restauarants'!$A:$A,'Raw-Restauarants'!$I:$N)</f>
        <v>Wine &amp; Beer</v>
      </c>
      <c r="V1025" s="10" t="str">
        <v>Smoking Section</v>
      </c>
      <c r="W1025" s="10" t="str">
        <v>High</v>
      </c>
      <c r="X1025" s="10" t="str">
        <v>Yes</v>
      </c>
      <c r="Y1025" s="10" t="str">
        <v>Open</v>
      </c>
      <c r="Z1025" s="10" t="str">
        <v>Valet</v>
      </c>
      <c r="AA1025" s="10">
        <v>2</v>
      </c>
      <c r="AB1025" s="10">
        <v>2</v>
      </c>
      <c r="AC1025" s="10">
        <v>2</v>
      </c>
      <c r="AD1025" s="10" t="str" cm="1">
        <f t="array" ref="AD1025">_xlfn.IFNA(_xlfn.IFS(AND(AA1025=2,AB1025=2,AC1025=2),W1025),"not_highest_rated")</f>
        <v>High</v>
      </c>
      <c r="AE1025" s="64">
        <f t="shared" si="18"/>
        <v>2</v>
      </c>
    </row>
    <row r="1026" spans="1:31" x14ac:dyDescent="0.25">
      <c r="A1026" s="63" t="s">
        <v>34</v>
      </c>
      <c r="B1026" s="10">
        <f>VLOOKUP(A1026,'Table for cuisine count'!$E$2:$F$139,2)</f>
        <v>1</v>
      </c>
      <c r="C1026" s="10" t="str" cm="1">
        <f t="array" ref="C1026:O1026">_xlfn.XLOOKUP($A1026,'Raw-consumers'!$A:$A,'Raw-consumers'!B:N)</f>
        <v>San Luis Potosi</v>
      </c>
      <c r="D1026" s="10" t="str">
        <v>San Luis Potosi</v>
      </c>
      <c r="E1026" s="10" t="str">
        <v>Mexico</v>
      </c>
      <c r="F1026" s="10">
        <v>22.15</v>
      </c>
      <c r="G1026" s="10">
        <v>-100.983</v>
      </c>
      <c r="H1026" s="10" t="str">
        <v>Yes</v>
      </c>
      <c r="I1026" s="10" t="str">
        <v>Social Drinker</v>
      </c>
      <c r="J1026" s="10" t="str">
        <v>Car</v>
      </c>
      <c r="K1026" s="10" t="str">
        <v>Single</v>
      </c>
      <c r="L1026" s="10" t="str">
        <v>Independent</v>
      </c>
      <c r="M1026" s="10">
        <v>23</v>
      </c>
      <c r="N1026" s="10" t="str">
        <v>Student</v>
      </c>
      <c r="O1026" s="10" t="str">
        <v>Medium</v>
      </c>
      <c r="P1026" s="10">
        <v>135026</v>
      </c>
      <c r="Q1026" s="10" t="str">
        <f>IFERROR(_xlfn.XLOOKUP('Final Table'!$P1026,'Raw-restaurant_cuisines'!A:A,'Raw-restaurant_cuisines'!B:B),"not specified")</f>
        <v>Bar</v>
      </c>
      <c r="R1026" s="10" t="str">
        <f>_xlfn.XLOOKUP($P1026,'Raw-Restauarants'!$A:$A,'Raw-Restauarants'!B:B)</f>
        <v>La Cantina</v>
      </c>
      <c r="S1026" s="10" t="str">
        <f>_xlfn.XLOOKUP($P1026,'Raw-Restauarants'!$A:$A,'Raw-Restauarants'!$C:$C)</f>
        <v>San Luis Potosi</v>
      </c>
      <c r="T1026" s="10">
        <f>IFERROR(_xlfn.XLOOKUP(P1026,'Table for cuisine count'!K:K,'Table for cuisine count'!L:L),"not specified")</f>
        <v>2</v>
      </c>
      <c r="U1026" s="10" t="str" cm="1">
        <f t="array" ref="U1026:Z1026">_xlfn.XLOOKUP($P1026,'Raw-Restauarants'!$A:$A,'Raw-Restauarants'!$I:$N)</f>
        <v>Full Bar</v>
      </c>
      <c r="V1026" s="10" t="str">
        <v>No</v>
      </c>
      <c r="W1026" s="10" t="str">
        <v>High</v>
      </c>
      <c r="X1026" s="10" t="str">
        <v>No</v>
      </c>
      <c r="Y1026" s="10" t="str">
        <v>Closed</v>
      </c>
      <c r="Z1026" s="10" t="str">
        <v>None</v>
      </c>
      <c r="AA1026" s="10">
        <v>2</v>
      </c>
      <c r="AB1026" s="10">
        <v>2</v>
      </c>
      <c r="AC1026" s="10">
        <v>2</v>
      </c>
      <c r="AD1026" s="10" t="str" cm="1">
        <f t="array" ref="AD1026">_xlfn.IFNA(_xlfn.IFS(AND(AA1026=2,AB1026=2,AC1026=2),W1026),"not_highest_rated")</f>
        <v>High</v>
      </c>
      <c r="AE1026" s="64">
        <f t="shared" si="18"/>
        <v>2</v>
      </c>
    </row>
    <row r="1027" spans="1:31" x14ac:dyDescent="0.25">
      <c r="A1027" s="63" t="s">
        <v>34</v>
      </c>
      <c r="B1027" s="10">
        <f>VLOOKUP(A1027,'Table for cuisine count'!$E$2:$F$139,2)</f>
        <v>1</v>
      </c>
      <c r="C1027" s="10" t="str" cm="1">
        <f t="array" ref="C1027:O1027">_xlfn.XLOOKUP($A1027,'Raw-consumers'!$A:$A,'Raw-consumers'!B:N)</f>
        <v>San Luis Potosi</v>
      </c>
      <c r="D1027" s="10" t="str">
        <v>San Luis Potosi</v>
      </c>
      <c r="E1027" s="10" t="str">
        <v>Mexico</v>
      </c>
      <c r="F1027" s="10">
        <v>22.15</v>
      </c>
      <c r="G1027" s="10">
        <v>-100.983</v>
      </c>
      <c r="H1027" s="10" t="str">
        <v>Yes</v>
      </c>
      <c r="I1027" s="10" t="str">
        <v>Social Drinker</v>
      </c>
      <c r="J1027" s="10" t="str">
        <v>Car</v>
      </c>
      <c r="K1027" s="10" t="str">
        <v>Single</v>
      </c>
      <c r="L1027" s="10" t="str">
        <v>Independent</v>
      </c>
      <c r="M1027" s="10">
        <v>23</v>
      </c>
      <c r="N1027" s="10" t="str">
        <v>Student</v>
      </c>
      <c r="O1027" s="10" t="str">
        <v>Medium</v>
      </c>
      <c r="P1027" s="10">
        <v>132922</v>
      </c>
      <c r="Q1027" s="10" t="str">
        <f>IFERROR(_xlfn.XLOOKUP('Final Table'!$P1027,'Raw-restaurant_cuisines'!A:A,'Raw-restaurant_cuisines'!B:B),"not specified")</f>
        <v>Cafeteria</v>
      </c>
      <c r="R1027" s="10" t="str">
        <f>_xlfn.XLOOKUP($P1027,'Raw-Restauarants'!$A:$A,'Raw-Restauarants'!B:B)</f>
        <v>Cafe Punta Del Cielo</v>
      </c>
      <c r="S1027" s="10" t="str">
        <f>_xlfn.XLOOKUP($P1027,'Raw-Restauarants'!$A:$A,'Raw-Restauarants'!$C:$C)</f>
        <v>San Luis Potosi</v>
      </c>
      <c r="T1027" s="10">
        <f>IFERROR(_xlfn.XLOOKUP(P1027,'Table for cuisine count'!K:K,'Table for cuisine count'!L:L),"not specified")</f>
        <v>1</v>
      </c>
      <c r="U1027" s="10" t="str" cm="1">
        <f t="array" ref="U1027:Z1027">_xlfn.XLOOKUP($P1027,'Raw-Restauarants'!$A:$A,'Raw-Restauarants'!$I:$N)</f>
        <v>None</v>
      </c>
      <c r="V1027" s="10" t="str">
        <v>Yes</v>
      </c>
      <c r="W1027" s="10" t="str">
        <v>Medium</v>
      </c>
      <c r="X1027" s="10" t="str">
        <v>No</v>
      </c>
      <c r="Y1027" s="10" t="str">
        <v>Closed</v>
      </c>
      <c r="Z1027" s="10" t="str">
        <v>None</v>
      </c>
      <c r="AA1027" s="10">
        <v>2</v>
      </c>
      <c r="AB1027" s="10">
        <v>1</v>
      </c>
      <c r="AC1027" s="10">
        <v>2</v>
      </c>
      <c r="AD1027" s="10" t="str" cm="1">
        <f t="array" ref="AD1027">_xlfn.IFNA(_xlfn.IFS(AND(AA1027=2,AB1027=2,AC1027=2),W1027),"not_highest_rated")</f>
        <v>not_highest_rated</v>
      </c>
      <c r="AE1027" s="64">
        <f t="shared" si="18"/>
        <v>2</v>
      </c>
    </row>
    <row r="1028" spans="1:31" x14ac:dyDescent="0.25">
      <c r="A1028" s="63" t="s">
        <v>34</v>
      </c>
      <c r="B1028" s="10">
        <f>VLOOKUP(A1028,'Table for cuisine count'!$E$2:$F$139,2)</f>
        <v>1</v>
      </c>
      <c r="C1028" s="10" t="str" cm="1">
        <f t="array" ref="C1028:O1028">_xlfn.XLOOKUP($A1028,'Raw-consumers'!$A:$A,'Raw-consumers'!B:N)</f>
        <v>San Luis Potosi</v>
      </c>
      <c r="D1028" s="10" t="str">
        <v>San Luis Potosi</v>
      </c>
      <c r="E1028" s="10" t="str">
        <v>Mexico</v>
      </c>
      <c r="F1028" s="10">
        <v>22.15</v>
      </c>
      <c r="G1028" s="10">
        <v>-100.983</v>
      </c>
      <c r="H1028" s="10" t="str">
        <v>Yes</v>
      </c>
      <c r="I1028" s="10" t="str">
        <v>Social Drinker</v>
      </c>
      <c r="J1028" s="10" t="str">
        <v>Car</v>
      </c>
      <c r="K1028" s="10" t="str">
        <v>Single</v>
      </c>
      <c r="L1028" s="10" t="str">
        <v>Independent</v>
      </c>
      <c r="M1028" s="10">
        <v>23</v>
      </c>
      <c r="N1028" s="10" t="str">
        <v>Student</v>
      </c>
      <c r="O1028" s="10" t="str">
        <v>Medium</v>
      </c>
      <c r="P1028" s="10">
        <v>132572</v>
      </c>
      <c r="Q1028" s="10" t="str">
        <f>IFERROR(_xlfn.XLOOKUP('Final Table'!$P1028,'Raw-restaurant_cuisines'!A:A,'Raw-restaurant_cuisines'!B:B),"not specified")</f>
        <v>Cafeteria</v>
      </c>
      <c r="R1028" s="10" t="str">
        <f>_xlfn.XLOOKUP($P1028,'Raw-Restauarants'!$A:$A,'Raw-Restauarants'!B:B)</f>
        <v>Cafe Chaires</v>
      </c>
      <c r="S1028" s="10" t="str">
        <f>_xlfn.XLOOKUP($P1028,'Raw-Restauarants'!$A:$A,'Raw-Restauarants'!$C:$C)</f>
        <v>San Luis Potosi</v>
      </c>
      <c r="T1028" s="10">
        <f>IFERROR(_xlfn.XLOOKUP(P1028,'Table for cuisine count'!K:K,'Table for cuisine count'!L:L),"not specified")</f>
        <v>1</v>
      </c>
      <c r="U1028" s="10" t="str" cm="1">
        <f t="array" ref="U1028:Z1028">_xlfn.XLOOKUP($P1028,'Raw-Restauarants'!$A:$A,'Raw-Restauarants'!$I:$N)</f>
        <v>None</v>
      </c>
      <c r="V1028" s="10" t="str">
        <v>No</v>
      </c>
      <c r="W1028" s="10" t="str">
        <v>Low</v>
      </c>
      <c r="X1028" s="10" t="str">
        <v>No</v>
      </c>
      <c r="Y1028" s="10" t="str">
        <v>Closed</v>
      </c>
      <c r="Z1028" s="10" t="str">
        <v>Yes</v>
      </c>
      <c r="AA1028" s="10">
        <v>1</v>
      </c>
      <c r="AB1028" s="10">
        <v>0</v>
      </c>
      <c r="AC1028" s="10">
        <v>1</v>
      </c>
      <c r="AD1028" s="10" t="str" cm="1">
        <f t="array" ref="AD1028">_xlfn.IFNA(_xlfn.IFS(AND(AA1028=2,AB1028=2,AC1028=2),W1028),"not_highest_rated")</f>
        <v>not_highest_rated</v>
      </c>
      <c r="AE1028" s="64">
        <f t="shared" si="18"/>
        <v>2</v>
      </c>
    </row>
    <row r="1029" spans="1:31" x14ac:dyDescent="0.25">
      <c r="A1029" s="63" t="s">
        <v>34</v>
      </c>
      <c r="B1029" s="10">
        <f>VLOOKUP(A1029,'Table for cuisine count'!$E$2:$F$139,2)</f>
        <v>1</v>
      </c>
      <c r="C1029" s="10" t="str" cm="1">
        <f t="array" ref="C1029:O1029">_xlfn.XLOOKUP($A1029,'Raw-consumers'!$A:$A,'Raw-consumers'!B:N)</f>
        <v>San Luis Potosi</v>
      </c>
      <c r="D1029" s="10" t="str">
        <v>San Luis Potosi</v>
      </c>
      <c r="E1029" s="10" t="str">
        <v>Mexico</v>
      </c>
      <c r="F1029" s="10">
        <v>22.15</v>
      </c>
      <c r="G1029" s="10">
        <v>-100.983</v>
      </c>
      <c r="H1029" s="10" t="str">
        <v>Yes</v>
      </c>
      <c r="I1029" s="10" t="str">
        <v>Social Drinker</v>
      </c>
      <c r="J1029" s="10" t="str">
        <v>Car</v>
      </c>
      <c r="K1029" s="10" t="str">
        <v>Single</v>
      </c>
      <c r="L1029" s="10" t="str">
        <v>Independent</v>
      </c>
      <c r="M1029" s="10">
        <v>23</v>
      </c>
      <c r="N1029" s="10" t="str">
        <v>Student</v>
      </c>
      <c r="O1029" s="10" t="str">
        <v>Medium</v>
      </c>
      <c r="P1029" s="10">
        <v>135075</v>
      </c>
      <c r="Q1029" s="10" t="str">
        <f>IFERROR(_xlfn.XLOOKUP('Final Table'!$P1029,'Raw-restaurant_cuisines'!A:A,'Raw-restaurant_cuisines'!B:B),"not specified")</f>
        <v>Seafood</v>
      </c>
      <c r="R1029" s="10" t="str">
        <f>_xlfn.XLOOKUP($P1029,'Raw-Restauarants'!$A:$A,'Raw-Restauarants'!B:B)</f>
        <v>Mariscos El Pescador</v>
      </c>
      <c r="S1029" s="10" t="str">
        <f>_xlfn.XLOOKUP($P1029,'Raw-Restauarants'!$A:$A,'Raw-Restauarants'!$C:$C)</f>
        <v>San Luis Potosi</v>
      </c>
      <c r="T1029" s="10">
        <f>IFERROR(_xlfn.XLOOKUP(P1029,'Table for cuisine count'!K:K,'Table for cuisine count'!L:L),"not specified")</f>
        <v>1</v>
      </c>
      <c r="U1029" s="10" t="str" cm="1">
        <f t="array" ref="U1029:Z1029">_xlfn.XLOOKUP($P1029,'Raw-Restauarants'!$A:$A,'Raw-Restauarants'!$I:$N)</f>
        <v>None</v>
      </c>
      <c r="V1029" s="10" t="str">
        <v>No</v>
      </c>
      <c r="W1029" s="10" t="str">
        <v>Medium</v>
      </c>
      <c r="X1029" s="10" t="str">
        <v>No</v>
      </c>
      <c r="Y1029" s="10" t="str">
        <v>Closed</v>
      </c>
      <c r="Z1029" s="10" t="str">
        <v>Yes</v>
      </c>
      <c r="AA1029" s="10">
        <v>1</v>
      </c>
      <c r="AB1029" s="10">
        <v>1</v>
      </c>
      <c r="AC1029" s="10">
        <v>2</v>
      </c>
      <c r="AD1029" s="10" t="str" cm="1">
        <f t="array" ref="AD1029">_xlfn.IFNA(_xlfn.IFS(AND(AA1029=2,AB1029=2,AC1029=2),W1029),"not_highest_rated")</f>
        <v>not_highest_rated</v>
      </c>
      <c r="AE1029" s="64">
        <f t="shared" si="18"/>
        <v>2</v>
      </c>
    </row>
    <row r="1030" spans="1:31" x14ac:dyDescent="0.25">
      <c r="A1030" s="63" t="s">
        <v>34</v>
      </c>
      <c r="B1030" s="10">
        <f>VLOOKUP(A1030,'Table for cuisine count'!$E$2:$F$139,2)</f>
        <v>1</v>
      </c>
      <c r="C1030" s="10" t="str" cm="1">
        <f t="array" ref="C1030:O1030">_xlfn.XLOOKUP($A1030,'Raw-consumers'!$A:$A,'Raw-consumers'!B:N)</f>
        <v>San Luis Potosi</v>
      </c>
      <c r="D1030" s="10" t="str">
        <v>San Luis Potosi</v>
      </c>
      <c r="E1030" s="10" t="str">
        <v>Mexico</v>
      </c>
      <c r="F1030" s="10">
        <v>22.15</v>
      </c>
      <c r="G1030" s="10">
        <v>-100.983</v>
      </c>
      <c r="H1030" s="10" t="str">
        <v>Yes</v>
      </c>
      <c r="I1030" s="10" t="str">
        <v>Social Drinker</v>
      </c>
      <c r="J1030" s="10" t="str">
        <v>Car</v>
      </c>
      <c r="K1030" s="10" t="str">
        <v>Single</v>
      </c>
      <c r="L1030" s="10" t="str">
        <v>Independent</v>
      </c>
      <c r="M1030" s="10">
        <v>23</v>
      </c>
      <c r="N1030" s="10" t="str">
        <v>Student</v>
      </c>
      <c r="O1030" s="10" t="str">
        <v>Medium</v>
      </c>
      <c r="P1030" s="10">
        <v>132825</v>
      </c>
      <c r="Q1030" s="10" t="str">
        <f>IFERROR(_xlfn.XLOOKUP('Final Table'!$P1030,'Raw-restaurant_cuisines'!A:A,'Raw-restaurant_cuisines'!B:B),"not specified")</f>
        <v>Mexican</v>
      </c>
      <c r="R1030" s="10" t="str">
        <f>_xlfn.XLOOKUP($P1030,'Raw-Restauarants'!$A:$A,'Raw-Restauarants'!B:B)</f>
        <v>Puesto De Tacos</v>
      </c>
      <c r="S1030" s="10" t="str">
        <f>_xlfn.XLOOKUP($P1030,'Raw-Restauarants'!$A:$A,'Raw-Restauarants'!$C:$C)</f>
        <v>San Luis Potosi</v>
      </c>
      <c r="T1030" s="10">
        <f>IFERROR(_xlfn.XLOOKUP(P1030,'Table for cuisine count'!K:K,'Table for cuisine count'!L:L),"not specified")</f>
        <v>1</v>
      </c>
      <c r="U1030" s="10" t="str" cm="1">
        <f t="array" ref="U1030:Z1030">_xlfn.XLOOKUP($P1030,'Raw-Restauarants'!$A:$A,'Raw-Restauarants'!$I:$N)</f>
        <v>None</v>
      </c>
      <c r="V1030" s="10" t="str">
        <v>No</v>
      </c>
      <c r="W1030" s="10" t="str">
        <v>Low</v>
      </c>
      <c r="X1030" s="10" t="str">
        <v>No</v>
      </c>
      <c r="Y1030" s="10" t="str">
        <v>Open</v>
      </c>
      <c r="Z1030" s="10" t="str">
        <v>None</v>
      </c>
      <c r="AA1030" s="10">
        <v>1</v>
      </c>
      <c r="AB1030" s="10">
        <v>1</v>
      </c>
      <c r="AC1030" s="10">
        <v>1</v>
      </c>
      <c r="AD1030" s="10" t="str" cm="1">
        <f t="array" ref="AD1030">_xlfn.IFNA(_xlfn.IFS(AND(AA1030=2,AB1030=2,AC1030=2),W1030),"not_highest_rated")</f>
        <v>not_highest_rated</v>
      </c>
      <c r="AE1030" s="64">
        <f t="shared" ref="AE1030:AE1093" si="19">IF(AND(N1030="Student",O1030="Low"),1,IF(AND(N1030="Student",O1030="Medium"),2,IF(AND(N1030="Student",O1030="High"),3,IF(AND(N1030="Unemployed",O1030="Low"),4,IF(AND(N1030="Unemployed",O1030="Medium"),5,IF(AND(N1030="Unemployed",O1030="High"),6,IF(AND(N1030="Employed",O1030="Low"),7,IF(AND(N1030="Employed",O1030="Medium"),8,IF(AND(N1030="Employed",O1030="High"),9,"others")))))))))</f>
        <v>2</v>
      </c>
    </row>
    <row r="1031" spans="1:31" x14ac:dyDescent="0.25">
      <c r="A1031" s="63" t="s">
        <v>34</v>
      </c>
      <c r="B1031" s="10">
        <f>VLOOKUP(A1031,'Table for cuisine count'!$E$2:$F$139,2)</f>
        <v>1</v>
      </c>
      <c r="C1031" s="10" t="str" cm="1">
        <f t="array" ref="C1031:O1031">_xlfn.XLOOKUP($A1031,'Raw-consumers'!$A:$A,'Raw-consumers'!B:N)</f>
        <v>San Luis Potosi</v>
      </c>
      <c r="D1031" s="10" t="str">
        <v>San Luis Potosi</v>
      </c>
      <c r="E1031" s="10" t="str">
        <v>Mexico</v>
      </c>
      <c r="F1031" s="10">
        <v>22.15</v>
      </c>
      <c r="G1031" s="10">
        <v>-100.983</v>
      </c>
      <c r="H1031" s="10" t="str">
        <v>Yes</v>
      </c>
      <c r="I1031" s="10" t="str">
        <v>Social Drinker</v>
      </c>
      <c r="J1031" s="10" t="str">
        <v>Car</v>
      </c>
      <c r="K1031" s="10" t="str">
        <v>Single</v>
      </c>
      <c r="L1031" s="10" t="str">
        <v>Independent</v>
      </c>
      <c r="M1031" s="10">
        <v>23</v>
      </c>
      <c r="N1031" s="10" t="str">
        <v>Student</v>
      </c>
      <c r="O1031" s="10" t="str">
        <v>Medium</v>
      </c>
      <c r="P1031" s="10">
        <v>135048</v>
      </c>
      <c r="Q1031" s="10" t="str">
        <f>IFERROR(_xlfn.XLOOKUP('Final Table'!$P1031,'Raw-restaurant_cuisines'!A:A,'Raw-restaurant_cuisines'!B:B),"not specified")</f>
        <v>Bar</v>
      </c>
      <c r="R1031" s="10" t="str">
        <f>_xlfn.XLOOKUP($P1031,'Raw-Restauarants'!$A:$A,'Raw-Restauarants'!B:B)</f>
        <v>Restaurante Bar Fu-Hao</v>
      </c>
      <c r="S1031" s="10" t="str">
        <f>_xlfn.XLOOKUP($P1031,'Raw-Restauarants'!$A:$A,'Raw-Restauarants'!$C:$C)</f>
        <v>San Luis Potosi</v>
      </c>
      <c r="T1031" s="10">
        <f>IFERROR(_xlfn.XLOOKUP(P1031,'Table for cuisine count'!K:K,'Table for cuisine count'!L:L),"not specified")</f>
        <v>1</v>
      </c>
      <c r="U1031" s="10" t="str" cm="1">
        <f t="array" ref="U1031:Z1031">_xlfn.XLOOKUP($P1031,'Raw-Restauarants'!$A:$A,'Raw-Restauarants'!$I:$N)</f>
        <v>Wine &amp; Beer</v>
      </c>
      <c r="V1031" s="10" t="str">
        <v>No</v>
      </c>
      <c r="W1031" s="10" t="str">
        <v>High</v>
      </c>
      <c r="X1031" s="10" t="str">
        <v>No</v>
      </c>
      <c r="Y1031" s="10" t="str">
        <v>Closed</v>
      </c>
      <c r="Z1031" s="10" t="str">
        <v>Yes</v>
      </c>
      <c r="AA1031" s="10">
        <v>1</v>
      </c>
      <c r="AB1031" s="10">
        <v>1</v>
      </c>
      <c r="AC1031" s="10">
        <v>2</v>
      </c>
      <c r="AD1031" s="10" t="str" cm="1">
        <f t="array" ref="AD1031">_xlfn.IFNA(_xlfn.IFS(AND(AA1031=2,AB1031=2,AC1031=2),W1031),"not_highest_rated")</f>
        <v>not_highest_rated</v>
      </c>
      <c r="AE1031" s="64">
        <f t="shared" si="19"/>
        <v>2</v>
      </c>
    </row>
    <row r="1032" spans="1:31" x14ac:dyDescent="0.25">
      <c r="A1032" s="63" t="s">
        <v>34</v>
      </c>
      <c r="B1032" s="10">
        <f>VLOOKUP(A1032,'Table for cuisine count'!$E$2:$F$139,2)</f>
        <v>1</v>
      </c>
      <c r="C1032" s="10" t="str" cm="1">
        <f t="array" ref="C1032:O1032">_xlfn.XLOOKUP($A1032,'Raw-consumers'!$A:$A,'Raw-consumers'!B:N)</f>
        <v>San Luis Potosi</v>
      </c>
      <c r="D1032" s="10" t="str">
        <v>San Luis Potosi</v>
      </c>
      <c r="E1032" s="10" t="str">
        <v>Mexico</v>
      </c>
      <c r="F1032" s="10">
        <v>22.15</v>
      </c>
      <c r="G1032" s="10">
        <v>-100.983</v>
      </c>
      <c r="H1032" s="10" t="str">
        <v>Yes</v>
      </c>
      <c r="I1032" s="10" t="str">
        <v>Social Drinker</v>
      </c>
      <c r="J1032" s="10" t="str">
        <v>Car</v>
      </c>
      <c r="K1032" s="10" t="str">
        <v>Single</v>
      </c>
      <c r="L1032" s="10" t="str">
        <v>Independent</v>
      </c>
      <c r="M1032" s="10">
        <v>23</v>
      </c>
      <c r="N1032" s="10" t="str">
        <v>Student</v>
      </c>
      <c r="O1032" s="10" t="str">
        <v>Medium</v>
      </c>
      <c r="P1032" s="10">
        <v>135030</v>
      </c>
      <c r="Q1032" s="10" t="str">
        <f>IFERROR(_xlfn.XLOOKUP('Final Table'!$P1032,'Raw-restaurant_cuisines'!A:A,'Raw-restaurant_cuisines'!B:B),"not specified")</f>
        <v>Coffee Shop</v>
      </c>
      <c r="R1032" s="10" t="str">
        <f>_xlfn.XLOOKUP($P1032,'Raw-Restauarants'!$A:$A,'Raw-Restauarants'!B:B)</f>
        <v>Preambulo Wifi Zone Cafe</v>
      </c>
      <c r="S1032" s="10" t="str">
        <f>_xlfn.XLOOKUP($P1032,'Raw-Restauarants'!$A:$A,'Raw-Restauarants'!$C:$C)</f>
        <v>San Luis Potosi</v>
      </c>
      <c r="T1032" s="10">
        <f>IFERROR(_xlfn.XLOOKUP(P1032,'Table for cuisine count'!K:K,'Table for cuisine count'!L:L),"not specified")</f>
        <v>2</v>
      </c>
      <c r="U1032" s="10" t="str" cm="1">
        <f t="array" ref="U1032:Z1032">_xlfn.XLOOKUP($P1032,'Raw-Restauarants'!$A:$A,'Raw-Restauarants'!$I:$N)</f>
        <v>None</v>
      </c>
      <c r="V1032" s="10" t="str">
        <v>No</v>
      </c>
      <c r="W1032" s="10" t="str">
        <v>Medium</v>
      </c>
      <c r="X1032" s="10" t="str">
        <v>No</v>
      </c>
      <c r="Y1032" s="10" t="str">
        <v>Closed</v>
      </c>
      <c r="Z1032" s="10" t="str">
        <v>None</v>
      </c>
      <c r="AA1032" s="10">
        <v>1</v>
      </c>
      <c r="AB1032" s="10">
        <v>1</v>
      </c>
      <c r="AC1032" s="10">
        <v>2</v>
      </c>
      <c r="AD1032" s="10" t="str" cm="1">
        <f t="array" ref="AD1032">_xlfn.IFNA(_xlfn.IFS(AND(AA1032=2,AB1032=2,AC1032=2),W1032),"not_highest_rated")</f>
        <v>not_highest_rated</v>
      </c>
      <c r="AE1032" s="64">
        <f t="shared" si="19"/>
        <v>2</v>
      </c>
    </row>
    <row r="1033" spans="1:31" x14ac:dyDescent="0.25">
      <c r="A1033" s="63" t="s">
        <v>34</v>
      </c>
      <c r="B1033" s="10">
        <f>VLOOKUP(A1033,'Table for cuisine count'!$E$2:$F$139,2)</f>
        <v>1</v>
      </c>
      <c r="C1033" s="10" t="str" cm="1">
        <f t="array" ref="C1033:O1033">_xlfn.XLOOKUP($A1033,'Raw-consumers'!$A:$A,'Raw-consumers'!B:N)</f>
        <v>San Luis Potosi</v>
      </c>
      <c r="D1033" s="10" t="str">
        <v>San Luis Potosi</v>
      </c>
      <c r="E1033" s="10" t="str">
        <v>Mexico</v>
      </c>
      <c r="F1033" s="10">
        <v>22.15</v>
      </c>
      <c r="G1033" s="10">
        <v>-100.983</v>
      </c>
      <c r="H1033" s="10" t="str">
        <v>Yes</v>
      </c>
      <c r="I1033" s="10" t="str">
        <v>Social Drinker</v>
      </c>
      <c r="J1033" s="10" t="str">
        <v>Car</v>
      </c>
      <c r="K1033" s="10" t="str">
        <v>Single</v>
      </c>
      <c r="L1033" s="10" t="str">
        <v>Independent</v>
      </c>
      <c r="M1033" s="10">
        <v>23</v>
      </c>
      <c r="N1033" s="10" t="str">
        <v>Student</v>
      </c>
      <c r="O1033" s="10" t="str">
        <v>Medium</v>
      </c>
      <c r="P1033" s="10">
        <v>132884</v>
      </c>
      <c r="Q1033" s="10" t="str">
        <f>IFERROR(_xlfn.XLOOKUP('Final Table'!$P1033,'Raw-restaurant_cuisines'!A:A,'Raw-restaurant_cuisines'!B:B),"not specified")</f>
        <v>not specified</v>
      </c>
      <c r="R1033" s="10" t="str">
        <f>_xlfn.XLOOKUP($P1033,'Raw-Restauarants'!$A:$A,'Raw-Restauarants'!B:B)</f>
        <v>Dairy Queen</v>
      </c>
      <c r="S1033" s="10" t="str">
        <f>_xlfn.XLOOKUP($P1033,'Raw-Restauarants'!$A:$A,'Raw-Restauarants'!$C:$C)</f>
        <v>San Luis Potosi</v>
      </c>
      <c r="T1033" s="10" t="str">
        <f>IFERROR(_xlfn.XLOOKUP(P1033,'Table for cuisine count'!K:K,'Table for cuisine count'!L:L),"not specified")</f>
        <v>not specified</v>
      </c>
      <c r="U1033" s="10" t="str" cm="1">
        <f t="array" ref="U1033:Z1033">_xlfn.XLOOKUP($P1033,'Raw-Restauarants'!$A:$A,'Raw-Restauarants'!$I:$N)</f>
        <v>None</v>
      </c>
      <c r="V1033" s="10" t="str">
        <v>No</v>
      </c>
      <c r="W1033" s="10" t="str">
        <v>Low</v>
      </c>
      <c r="X1033" s="10" t="str">
        <v>No</v>
      </c>
      <c r="Y1033" s="10" t="str">
        <v>Closed</v>
      </c>
      <c r="Z1033" s="10" t="str">
        <v>None</v>
      </c>
      <c r="AA1033" s="10">
        <v>2</v>
      </c>
      <c r="AB1033" s="10">
        <v>2</v>
      </c>
      <c r="AC1033" s="10">
        <v>2</v>
      </c>
      <c r="AD1033" s="10" t="str" cm="1">
        <f t="array" ref="AD1033">_xlfn.IFNA(_xlfn.IFS(AND(AA1033=2,AB1033=2,AC1033=2),W1033),"not_highest_rated")</f>
        <v>Low</v>
      </c>
      <c r="AE1033" s="64">
        <f t="shared" si="19"/>
        <v>2</v>
      </c>
    </row>
    <row r="1034" spans="1:31" x14ac:dyDescent="0.25">
      <c r="A1034" s="63" t="s">
        <v>170</v>
      </c>
      <c r="B1034" s="10">
        <f>VLOOKUP(A1034,'Table for cuisine count'!$E$2:$F$139,2)</f>
        <v>1</v>
      </c>
      <c r="C1034" s="10" t="str" cm="1">
        <f t="array" ref="C1034:O1034">_xlfn.XLOOKUP($A1034,'Raw-consumers'!$A:$A,'Raw-consumers'!B:N)</f>
        <v>San Luis Potosi</v>
      </c>
      <c r="D1034" s="10" t="str">
        <v>San Luis Potosi</v>
      </c>
      <c r="E1034" s="10" t="str">
        <v>Mexico</v>
      </c>
      <c r="F1034" s="10">
        <v>22.138245000000001</v>
      </c>
      <c r="G1034" s="10">
        <v>-100.910948</v>
      </c>
      <c r="H1034" s="10" t="str">
        <v>Yes</v>
      </c>
      <c r="I1034" s="10" t="str">
        <v>Social Drinker</v>
      </c>
      <c r="J1034" s="10" t="str">
        <v>Car</v>
      </c>
      <c r="K1034" s="10" t="str">
        <v>Married</v>
      </c>
      <c r="L1034" s="10" t="str">
        <v>Kids</v>
      </c>
      <c r="M1034" s="10">
        <v>22</v>
      </c>
      <c r="N1034" s="10" t="str">
        <v>Student</v>
      </c>
      <c r="O1034" s="10" t="str">
        <v>Medium</v>
      </c>
      <c r="P1034" s="10">
        <v>135054</v>
      </c>
      <c r="Q1034" s="10" t="str">
        <f>IFERROR(_xlfn.XLOOKUP('Final Table'!$P1034,'Raw-restaurant_cuisines'!A:A,'Raw-restaurant_cuisines'!B:B),"not specified")</f>
        <v>Seafood</v>
      </c>
      <c r="R1034" s="10" t="str">
        <f>_xlfn.XLOOKUP($P1034,'Raw-Restauarants'!$A:$A,'Raw-Restauarants'!B:B)</f>
        <v>Restaurante Y Pescaderia Tampico</v>
      </c>
      <c r="S1034" s="10" t="str">
        <f>_xlfn.XLOOKUP($P1034,'Raw-Restauarants'!$A:$A,'Raw-Restauarants'!$C:$C)</f>
        <v>San Luis Potosi</v>
      </c>
      <c r="T1034" s="10">
        <f>IFERROR(_xlfn.XLOOKUP(P1034,'Table for cuisine count'!K:K,'Table for cuisine count'!L:L),"not specified")</f>
        <v>1</v>
      </c>
      <c r="U1034" s="10" t="str" cm="1">
        <f t="array" ref="U1034:Z1034">_xlfn.XLOOKUP($P1034,'Raw-Restauarants'!$A:$A,'Raw-Restauarants'!$I:$N)</f>
        <v>None</v>
      </c>
      <c r="V1034" s="10" t="str">
        <v>No</v>
      </c>
      <c r="W1034" s="10" t="str">
        <v>High</v>
      </c>
      <c r="X1034" s="10" t="str">
        <v>No</v>
      </c>
      <c r="Y1034" s="10" t="str">
        <v>Closed</v>
      </c>
      <c r="Z1034" s="10" t="str">
        <v>Yes</v>
      </c>
      <c r="AA1034" s="10">
        <v>2</v>
      </c>
      <c r="AB1034" s="10">
        <v>1</v>
      </c>
      <c r="AC1034" s="10">
        <v>2</v>
      </c>
      <c r="AD1034" s="10" t="str" cm="1">
        <f t="array" ref="AD1034">_xlfn.IFNA(_xlfn.IFS(AND(AA1034=2,AB1034=2,AC1034=2),W1034),"not_highest_rated")</f>
        <v>not_highest_rated</v>
      </c>
      <c r="AE1034" s="64">
        <f t="shared" si="19"/>
        <v>2</v>
      </c>
    </row>
    <row r="1035" spans="1:31" x14ac:dyDescent="0.25">
      <c r="A1035" s="63" t="s">
        <v>170</v>
      </c>
      <c r="B1035" s="10">
        <f>VLOOKUP(A1035,'Table for cuisine count'!$E$2:$F$139,2)</f>
        <v>1</v>
      </c>
      <c r="C1035" s="10" t="str" cm="1">
        <f t="array" ref="C1035:O1035">_xlfn.XLOOKUP($A1035,'Raw-consumers'!$A:$A,'Raw-consumers'!B:N)</f>
        <v>San Luis Potosi</v>
      </c>
      <c r="D1035" s="10" t="str">
        <v>San Luis Potosi</v>
      </c>
      <c r="E1035" s="10" t="str">
        <v>Mexico</v>
      </c>
      <c r="F1035" s="10">
        <v>22.138245000000001</v>
      </c>
      <c r="G1035" s="10">
        <v>-100.910948</v>
      </c>
      <c r="H1035" s="10" t="str">
        <v>Yes</v>
      </c>
      <c r="I1035" s="10" t="str">
        <v>Social Drinker</v>
      </c>
      <c r="J1035" s="10" t="str">
        <v>Car</v>
      </c>
      <c r="K1035" s="10" t="str">
        <v>Married</v>
      </c>
      <c r="L1035" s="10" t="str">
        <v>Kids</v>
      </c>
      <c r="M1035" s="10">
        <v>22</v>
      </c>
      <c r="N1035" s="10" t="str">
        <v>Student</v>
      </c>
      <c r="O1035" s="10" t="str">
        <v>Medium</v>
      </c>
      <c r="P1035" s="10">
        <v>132869</v>
      </c>
      <c r="Q1035" s="10" t="str">
        <f>IFERROR(_xlfn.XLOOKUP('Final Table'!$P1035,'Raw-restaurant_cuisines'!A:A,'Raw-restaurant_cuisines'!B:B),"not specified")</f>
        <v>Pizzeria</v>
      </c>
      <c r="R1035" s="10" t="str">
        <f>_xlfn.XLOOKUP($P1035,'Raw-Restauarants'!$A:$A,'Raw-Restauarants'!B:B)</f>
        <v>Dominos Pizza</v>
      </c>
      <c r="S1035" s="10" t="str">
        <f>_xlfn.XLOOKUP($P1035,'Raw-Restauarants'!$A:$A,'Raw-Restauarants'!$C:$C)</f>
        <v>San Luis Potosi</v>
      </c>
      <c r="T1035" s="10">
        <f>IFERROR(_xlfn.XLOOKUP(P1035,'Table for cuisine count'!K:K,'Table for cuisine count'!L:L),"not specified")</f>
        <v>1</v>
      </c>
      <c r="U1035" s="10" t="str" cm="1">
        <f t="array" ref="U1035:Z1035">_xlfn.XLOOKUP($P1035,'Raw-Restauarants'!$A:$A,'Raw-Restauarants'!$I:$N)</f>
        <v>None</v>
      </c>
      <c r="V1035" s="10" t="str">
        <v>No</v>
      </c>
      <c r="W1035" s="10" t="str">
        <v>Medium</v>
      </c>
      <c r="X1035" s="10" t="str">
        <v>No</v>
      </c>
      <c r="Y1035" s="10" t="str">
        <v>Closed</v>
      </c>
      <c r="Z1035" s="10" t="str">
        <v>Yes</v>
      </c>
      <c r="AA1035" s="10">
        <v>1</v>
      </c>
      <c r="AB1035" s="10">
        <v>2</v>
      </c>
      <c r="AC1035" s="10">
        <v>1</v>
      </c>
      <c r="AD1035" s="10" t="str" cm="1">
        <f t="array" ref="AD1035">_xlfn.IFNA(_xlfn.IFS(AND(AA1035=2,AB1035=2,AC1035=2),W1035),"not_highest_rated")</f>
        <v>not_highest_rated</v>
      </c>
      <c r="AE1035" s="64">
        <f t="shared" si="19"/>
        <v>2</v>
      </c>
    </row>
    <row r="1036" spans="1:31" x14ac:dyDescent="0.25">
      <c r="A1036" s="63" t="s">
        <v>170</v>
      </c>
      <c r="B1036" s="10">
        <f>VLOOKUP(A1036,'Table for cuisine count'!$E$2:$F$139,2)</f>
        <v>1</v>
      </c>
      <c r="C1036" s="10" t="str" cm="1">
        <f t="array" ref="C1036:O1036">_xlfn.XLOOKUP($A1036,'Raw-consumers'!$A:$A,'Raw-consumers'!B:N)</f>
        <v>San Luis Potosi</v>
      </c>
      <c r="D1036" s="10" t="str">
        <v>San Luis Potosi</v>
      </c>
      <c r="E1036" s="10" t="str">
        <v>Mexico</v>
      </c>
      <c r="F1036" s="10">
        <v>22.138245000000001</v>
      </c>
      <c r="G1036" s="10">
        <v>-100.910948</v>
      </c>
      <c r="H1036" s="10" t="str">
        <v>Yes</v>
      </c>
      <c r="I1036" s="10" t="str">
        <v>Social Drinker</v>
      </c>
      <c r="J1036" s="10" t="str">
        <v>Car</v>
      </c>
      <c r="K1036" s="10" t="str">
        <v>Married</v>
      </c>
      <c r="L1036" s="10" t="str">
        <v>Kids</v>
      </c>
      <c r="M1036" s="10">
        <v>22</v>
      </c>
      <c r="N1036" s="10" t="str">
        <v>Student</v>
      </c>
      <c r="O1036" s="10" t="str">
        <v>Medium</v>
      </c>
      <c r="P1036" s="10">
        <v>132866</v>
      </c>
      <c r="Q1036" s="10" t="str">
        <f>IFERROR(_xlfn.XLOOKUP('Final Table'!$P1036,'Raw-restaurant_cuisines'!A:A,'Raw-restaurant_cuisines'!B:B),"not specified")</f>
        <v>Bakery</v>
      </c>
      <c r="R1036" s="10" t="str">
        <f>_xlfn.XLOOKUP($P1036,'Raw-Restauarants'!$A:$A,'Raw-Restauarants'!B:B)</f>
        <v>Chaires</v>
      </c>
      <c r="S1036" s="10" t="str">
        <f>_xlfn.XLOOKUP($P1036,'Raw-Restauarants'!$A:$A,'Raw-Restauarants'!$C:$C)</f>
        <v>San Luis Potosi</v>
      </c>
      <c r="T1036" s="10">
        <f>IFERROR(_xlfn.XLOOKUP(P1036,'Table for cuisine count'!K:K,'Table for cuisine count'!L:L),"not specified")</f>
        <v>2</v>
      </c>
      <c r="U1036" s="10" t="str" cm="1">
        <f t="array" ref="U1036:Z1036">_xlfn.XLOOKUP($P1036,'Raw-Restauarants'!$A:$A,'Raw-Restauarants'!$I:$N)</f>
        <v>None</v>
      </c>
      <c r="V1036" s="10" t="str">
        <v>No</v>
      </c>
      <c r="W1036" s="10" t="str">
        <v>Medium</v>
      </c>
      <c r="X1036" s="10" t="str">
        <v>No</v>
      </c>
      <c r="Y1036" s="10" t="str">
        <v>Closed</v>
      </c>
      <c r="Z1036" s="10" t="str">
        <v>Yes</v>
      </c>
      <c r="AA1036" s="10">
        <v>2</v>
      </c>
      <c r="AB1036" s="10">
        <v>2</v>
      </c>
      <c r="AC1036" s="10">
        <v>2</v>
      </c>
      <c r="AD1036" s="10" t="str" cm="1">
        <f t="array" ref="AD1036">_xlfn.IFNA(_xlfn.IFS(AND(AA1036=2,AB1036=2,AC1036=2),W1036),"not_highest_rated")</f>
        <v>Medium</v>
      </c>
      <c r="AE1036" s="64">
        <f t="shared" si="19"/>
        <v>2</v>
      </c>
    </row>
    <row r="1037" spans="1:31" x14ac:dyDescent="0.25">
      <c r="A1037" s="63" t="s">
        <v>170</v>
      </c>
      <c r="B1037" s="10">
        <f>VLOOKUP(A1037,'Table for cuisine count'!$E$2:$F$139,2)</f>
        <v>1</v>
      </c>
      <c r="C1037" s="10" t="str" cm="1">
        <f t="array" ref="C1037:O1037">_xlfn.XLOOKUP($A1037,'Raw-consumers'!$A:$A,'Raw-consumers'!B:N)</f>
        <v>San Luis Potosi</v>
      </c>
      <c r="D1037" s="10" t="str">
        <v>San Luis Potosi</v>
      </c>
      <c r="E1037" s="10" t="str">
        <v>Mexico</v>
      </c>
      <c r="F1037" s="10">
        <v>22.138245000000001</v>
      </c>
      <c r="G1037" s="10">
        <v>-100.910948</v>
      </c>
      <c r="H1037" s="10" t="str">
        <v>Yes</v>
      </c>
      <c r="I1037" s="10" t="str">
        <v>Social Drinker</v>
      </c>
      <c r="J1037" s="10" t="str">
        <v>Car</v>
      </c>
      <c r="K1037" s="10" t="str">
        <v>Married</v>
      </c>
      <c r="L1037" s="10" t="str">
        <v>Kids</v>
      </c>
      <c r="M1037" s="10">
        <v>22</v>
      </c>
      <c r="N1037" s="10" t="str">
        <v>Student</v>
      </c>
      <c r="O1037" s="10" t="str">
        <v>Medium</v>
      </c>
      <c r="P1037" s="10">
        <v>135082</v>
      </c>
      <c r="Q1037" s="10" t="str">
        <f>IFERROR(_xlfn.XLOOKUP('Final Table'!$P1037,'Raw-restaurant_cuisines'!A:A,'Raw-restaurant_cuisines'!B:B),"not specified")</f>
        <v>not specified</v>
      </c>
      <c r="R1037" s="10" t="str">
        <f>_xlfn.XLOOKUP($P1037,'Raw-Restauarants'!$A:$A,'Raw-Restauarants'!B:B)</f>
        <v>La Estrella De Dimas</v>
      </c>
      <c r="S1037" s="10" t="str">
        <f>_xlfn.XLOOKUP($P1037,'Raw-Restauarants'!$A:$A,'Raw-Restauarants'!$C:$C)</f>
        <v>San Luis Potosi</v>
      </c>
      <c r="T1037" s="10" t="str">
        <f>IFERROR(_xlfn.XLOOKUP(P1037,'Table for cuisine count'!K:K,'Table for cuisine count'!L:L),"not specified")</f>
        <v>not specified</v>
      </c>
      <c r="U1037" s="10" t="str" cm="1">
        <f t="array" ref="U1037:Z1037">_xlfn.XLOOKUP($P1037,'Raw-Restauarants'!$A:$A,'Raw-Restauarants'!$I:$N)</f>
        <v>None</v>
      </c>
      <c r="V1037" s="10" t="str">
        <v>No</v>
      </c>
      <c r="W1037" s="10" t="str">
        <v>Medium</v>
      </c>
      <c r="X1037" s="10" t="str">
        <v>No</v>
      </c>
      <c r="Y1037" s="10" t="str">
        <v>Closed</v>
      </c>
      <c r="Z1037" s="10" t="str">
        <v>None</v>
      </c>
      <c r="AA1037" s="10">
        <v>0</v>
      </c>
      <c r="AB1037" s="10">
        <v>1</v>
      </c>
      <c r="AC1037" s="10">
        <v>0</v>
      </c>
      <c r="AD1037" s="10" t="str" cm="1">
        <f t="array" ref="AD1037">_xlfn.IFNA(_xlfn.IFS(AND(AA1037=2,AB1037=2,AC1037=2),W1037),"not_highest_rated")</f>
        <v>not_highest_rated</v>
      </c>
      <c r="AE1037" s="64">
        <f t="shared" si="19"/>
        <v>2</v>
      </c>
    </row>
    <row r="1038" spans="1:31" x14ac:dyDescent="0.25">
      <c r="A1038" s="63" t="s">
        <v>170</v>
      </c>
      <c r="B1038" s="10">
        <f>VLOOKUP(A1038,'Table for cuisine count'!$E$2:$F$139,2)</f>
        <v>1</v>
      </c>
      <c r="C1038" s="10" t="str" cm="1">
        <f t="array" ref="C1038:O1038">_xlfn.XLOOKUP($A1038,'Raw-consumers'!$A:$A,'Raw-consumers'!B:N)</f>
        <v>San Luis Potosi</v>
      </c>
      <c r="D1038" s="10" t="str">
        <v>San Luis Potosi</v>
      </c>
      <c r="E1038" s="10" t="str">
        <v>Mexico</v>
      </c>
      <c r="F1038" s="10">
        <v>22.138245000000001</v>
      </c>
      <c r="G1038" s="10">
        <v>-100.910948</v>
      </c>
      <c r="H1038" s="10" t="str">
        <v>Yes</v>
      </c>
      <c r="I1038" s="10" t="str">
        <v>Social Drinker</v>
      </c>
      <c r="J1038" s="10" t="str">
        <v>Car</v>
      </c>
      <c r="K1038" s="10" t="str">
        <v>Married</v>
      </c>
      <c r="L1038" s="10" t="str">
        <v>Kids</v>
      </c>
      <c r="M1038" s="10">
        <v>22</v>
      </c>
      <c r="N1038" s="10" t="str">
        <v>Student</v>
      </c>
      <c r="O1038" s="10" t="str">
        <v>Medium</v>
      </c>
      <c r="P1038" s="10">
        <v>132851</v>
      </c>
      <c r="Q1038" s="10" t="str">
        <f>IFERROR(_xlfn.XLOOKUP('Final Table'!$P1038,'Raw-restaurant_cuisines'!A:A,'Raw-restaurant_cuisines'!B:B),"not specified")</f>
        <v>American</v>
      </c>
      <c r="R1038" s="10" t="str">
        <f>_xlfn.XLOOKUP($P1038,'Raw-Restauarants'!$A:$A,'Raw-Restauarants'!B:B)</f>
        <v>KFC</v>
      </c>
      <c r="S1038" s="10" t="str">
        <f>_xlfn.XLOOKUP($P1038,'Raw-Restauarants'!$A:$A,'Raw-Restauarants'!$C:$C)</f>
        <v>San Luis Potosi</v>
      </c>
      <c r="T1038" s="10">
        <f>IFERROR(_xlfn.XLOOKUP(P1038,'Table for cuisine count'!K:K,'Table for cuisine count'!L:L),"not specified")</f>
        <v>2</v>
      </c>
      <c r="U1038" s="10" t="str" cm="1">
        <f t="array" ref="U1038:Z1038">_xlfn.XLOOKUP($P1038,'Raw-Restauarants'!$A:$A,'Raw-Restauarants'!$I:$N)</f>
        <v>None</v>
      </c>
      <c r="V1038" s="10" t="str">
        <v>No</v>
      </c>
      <c r="W1038" s="10" t="str">
        <v>Low</v>
      </c>
      <c r="X1038" s="10" t="str">
        <v>No</v>
      </c>
      <c r="Y1038" s="10" t="str">
        <v>Closed</v>
      </c>
      <c r="Z1038" s="10" t="str">
        <v>Yes</v>
      </c>
      <c r="AA1038" s="10">
        <v>2</v>
      </c>
      <c r="AB1038" s="10">
        <v>2</v>
      </c>
      <c r="AC1038" s="10">
        <v>2</v>
      </c>
      <c r="AD1038" s="10" t="str" cm="1">
        <f t="array" ref="AD1038">_xlfn.IFNA(_xlfn.IFS(AND(AA1038=2,AB1038=2,AC1038=2),W1038),"not_highest_rated")</f>
        <v>Low</v>
      </c>
      <c r="AE1038" s="64">
        <f t="shared" si="19"/>
        <v>2</v>
      </c>
    </row>
    <row r="1039" spans="1:31" x14ac:dyDescent="0.25">
      <c r="A1039" s="63" t="s">
        <v>170</v>
      </c>
      <c r="B1039" s="10">
        <f>VLOOKUP(A1039,'Table for cuisine count'!$E$2:$F$139,2)</f>
        <v>1</v>
      </c>
      <c r="C1039" s="10" t="str" cm="1">
        <f t="array" ref="C1039:O1039">_xlfn.XLOOKUP($A1039,'Raw-consumers'!$A:$A,'Raw-consumers'!B:N)</f>
        <v>San Luis Potosi</v>
      </c>
      <c r="D1039" s="10" t="str">
        <v>San Luis Potosi</v>
      </c>
      <c r="E1039" s="10" t="str">
        <v>Mexico</v>
      </c>
      <c r="F1039" s="10">
        <v>22.138245000000001</v>
      </c>
      <c r="G1039" s="10">
        <v>-100.910948</v>
      </c>
      <c r="H1039" s="10" t="str">
        <v>Yes</v>
      </c>
      <c r="I1039" s="10" t="str">
        <v>Social Drinker</v>
      </c>
      <c r="J1039" s="10" t="str">
        <v>Car</v>
      </c>
      <c r="K1039" s="10" t="str">
        <v>Married</v>
      </c>
      <c r="L1039" s="10" t="str">
        <v>Kids</v>
      </c>
      <c r="M1039" s="10">
        <v>22</v>
      </c>
      <c r="N1039" s="10" t="str">
        <v>Student</v>
      </c>
      <c r="O1039" s="10" t="str">
        <v>Medium</v>
      </c>
      <c r="P1039" s="10">
        <v>132870</v>
      </c>
      <c r="Q1039" s="10" t="str">
        <f>IFERROR(_xlfn.XLOOKUP('Final Table'!$P1039,'Raw-restaurant_cuisines'!A:A,'Raw-restaurant_cuisines'!B:B),"not specified")</f>
        <v>Burgers</v>
      </c>
      <c r="R1039" s="10" t="str">
        <f>_xlfn.XLOOKUP($P1039,'Raw-Restauarants'!$A:$A,'Raw-Restauarants'!B:B)</f>
        <v>Tortas Y Hamburguesas El Gordo</v>
      </c>
      <c r="S1039" s="10" t="str">
        <f>_xlfn.XLOOKUP($P1039,'Raw-Restauarants'!$A:$A,'Raw-Restauarants'!$C:$C)</f>
        <v>San Luis Potosi</v>
      </c>
      <c r="T1039" s="10">
        <f>IFERROR(_xlfn.XLOOKUP(P1039,'Table for cuisine count'!K:K,'Table for cuisine count'!L:L),"not specified")</f>
        <v>1</v>
      </c>
      <c r="U1039" s="10" t="str" cm="1">
        <f t="array" ref="U1039:Z1039">_xlfn.XLOOKUP($P1039,'Raw-Restauarants'!$A:$A,'Raw-Restauarants'!$I:$N)</f>
        <v>None</v>
      </c>
      <c r="V1039" s="10" t="str">
        <v>No</v>
      </c>
      <c r="W1039" s="10" t="str">
        <v>Low</v>
      </c>
      <c r="X1039" s="10" t="str">
        <v>No</v>
      </c>
      <c r="Y1039" s="10" t="str">
        <v>Closed</v>
      </c>
      <c r="Z1039" s="10" t="str">
        <v>None</v>
      </c>
      <c r="AA1039" s="10">
        <v>0</v>
      </c>
      <c r="AB1039" s="10">
        <v>2</v>
      </c>
      <c r="AC1039" s="10">
        <v>0</v>
      </c>
      <c r="AD1039" s="10" t="str" cm="1">
        <f t="array" ref="AD1039">_xlfn.IFNA(_xlfn.IFS(AND(AA1039=2,AB1039=2,AC1039=2),W1039),"not_highest_rated")</f>
        <v>not_highest_rated</v>
      </c>
      <c r="AE1039" s="64">
        <f t="shared" si="19"/>
        <v>2</v>
      </c>
    </row>
    <row r="1040" spans="1:31" x14ac:dyDescent="0.25">
      <c r="A1040" s="63" t="s">
        <v>112</v>
      </c>
      <c r="B1040" s="10">
        <f>VLOOKUP(A1040,'Table for cuisine count'!$E$2:$F$139,2)</f>
        <v>1</v>
      </c>
      <c r="C1040" s="10" t="str" cm="1">
        <f t="array" ref="C1040:O1040">_xlfn.XLOOKUP($A1040,'Raw-consumers'!$A:$A,'Raw-consumers'!B:N)</f>
        <v>San Luis Potosi</v>
      </c>
      <c r="D1040" s="10" t="str">
        <v>San Luis Potosi</v>
      </c>
      <c r="E1040" s="10" t="str">
        <v>Mexico</v>
      </c>
      <c r="F1040" s="10">
        <v>22.15</v>
      </c>
      <c r="G1040" s="10">
        <v>-100.983</v>
      </c>
      <c r="H1040" s="10" t="str">
        <v>No</v>
      </c>
      <c r="I1040" s="10" t="str">
        <v>Abstemious</v>
      </c>
      <c r="J1040" s="10" t="str">
        <v>Car</v>
      </c>
      <c r="K1040" s="10" t="str">
        <v>Single</v>
      </c>
      <c r="L1040" s="10" t="str">
        <v>Kids</v>
      </c>
      <c r="M1040" s="10">
        <v>23</v>
      </c>
      <c r="N1040" s="10" t="str">
        <v>Unemployed</v>
      </c>
      <c r="O1040" s="10" t="str">
        <v>Medium</v>
      </c>
      <c r="P1040" s="10">
        <v>135062</v>
      </c>
      <c r="Q1040" s="10" t="str">
        <f>IFERROR(_xlfn.XLOOKUP('Final Table'!$P1040,'Raw-restaurant_cuisines'!A:A,'Raw-restaurant_cuisines'!B:B),"not specified")</f>
        <v>not specified</v>
      </c>
      <c r="R1040" s="10" t="str">
        <f>_xlfn.XLOOKUP($P1040,'Raw-Restauarants'!$A:$A,'Raw-Restauarants'!B:B)</f>
        <v>Restaurante El Cielo Potosino</v>
      </c>
      <c r="S1040" s="10" t="str">
        <f>_xlfn.XLOOKUP($P1040,'Raw-Restauarants'!$A:$A,'Raw-Restauarants'!$C:$C)</f>
        <v>San Luis Potosi</v>
      </c>
      <c r="T1040" s="10" t="str">
        <f>IFERROR(_xlfn.XLOOKUP(P1040,'Table for cuisine count'!K:K,'Table for cuisine count'!L:L),"not specified")</f>
        <v>not specified</v>
      </c>
      <c r="U1040" s="10" t="str" cm="1">
        <f t="array" ref="U1040:Z1040">_xlfn.XLOOKUP($P1040,'Raw-Restauarants'!$A:$A,'Raw-Restauarants'!$I:$N)</f>
        <v>None</v>
      </c>
      <c r="V1040" s="10" t="str">
        <v>No</v>
      </c>
      <c r="W1040" s="10" t="str">
        <v>Medium</v>
      </c>
      <c r="X1040" s="10" t="str">
        <v>No</v>
      </c>
      <c r="Y1040" s="10" t="str">
        <v>Closed</v>
      </c>
      <c r="Z1040" s="10" t="str">
        <v>Yes</v>
      </c>
      <c r="AA1040" s="10">
        <v>0</v>
      </c>
      <c r="AB1040" s="10">
        <v>0</v>
      </c>
      <c r="AC1040" s="10">
        <v>0</v>
      </c>
      <c r="AD1040" s="10" t="str" cm="1">
        <f t="array" ref="AD1040">_xlfn.IFNA(_xlfn.IFS(AND(AA1040=2,AB1040=2,AC1040=2),W1040),"not_highest_rated")</f>
        <v>not_highest_rated</v>
      </c>
      <c r="AE1040" s="64">
        <f t="shared" si="19"/>
        <v>5</v>
      </c>
    </row>
    <row r="1041" spans="1:31" x14ac:dyDescent="0.25">
      <c r="A1041" s="63" t="s">
        <v>112</v>
      </c>
      <c r="B1041" s="10">
        <f>VLOOKUP(A1041,'Table for cuisine count'!$E$2:$F$139,2)</f>
        <v>1</v>
      </c>
      <c r="C1041" s="10" t="str" cm="1">
        <f t="array" ref="C1041:O1041">_xlfn.XLOOKUP($A1041,'Raw-consumers'!$A:$A,'Raw-consumers'!B:N)</f>
        <v>San Luis Potosi</v>
      </c>
      <c r="D1041" s="10" t="str">
        <v>San Luis Potosi</v>
      </c>
      <c r="E1041" s="10" t="str">
        <v>Mexico</v>
      </c>
      <c r="F1041" s="10">
        <v>22.15</v>
      </c>
      <c r="G1041" s="10">
        <v>-100.983</v>
      </c>
      <c r="H1041" s="10" t="str">
        <v>No</v>
      </c>
      <c r="I1041" s="10" t="str">
        <v>Abstemious</v>
      </c>
      <c r="J1041" s="10" t="str">
        <v>Car</v>
      </c>
      <c r="K1041" s="10" t="str">
        <v>Single</v>
      </c>
      <c r="L1041" s="10" t="str">
        <v>Kids</v>
      </c>
      <c r="M1041" s="10">
        <v>23</v>
      </c>
      <c r="N1041" s="10" t="str">
        <v>Unemployed</v>
      </c>
      <c r="O1041" s="10" t="str">
        <v>Medium</v>
      </c>
      <c r="P1041" s="10">
        <v>132572</v>
      </c>
      <c r="Q1041" s="10" t="str">
        <f>IFERROR(_xlfn.XLOOKUP('Final Table'!$P1041,'Raw-restaurant_cuisines'!A:A,'Raw-restaurant_cuisines'!B:B),"not specified")</f>
        <v>Cafeteria</v>
      </c>
      <c r="R1041" s="10" t="str">
        <f>_xlfn.XLOOKUP($P1041,'Raw-Restauarants'!$A:$A,'Raw-Restauarants'!B:B)</f>
        <v>Cafe Chaires</v>
      </c>
      <c r="S1041" s="10" t="str">
        <f>_xlfn.XLOOKUP($P1041,'Raw-Restauarants'!$A:$A,'Raw-Restauarants'!$C:$C)</f>
        <v>San Luis Potosi</v>
      </c>
      <c r="T1041" s="10">
        <f>IFERROR(_xlfn.XLOOKUP(P1041,'Table for cuisine count'!K:K,'Table for cuisine count'!L:L),"not specified")</f>
        <v>1</v>
      </c>
      <c r="U1041" s="10" t="str" cm="1">
        <f t="array" ref="U1041:Z1041">_xlfn.XLOOKUP($P1041,'Raw-Restauarants'!$A:$A,'Raw-Restauarants'!$I:$N)</f>
        <v>None</v>
      </c>
      <c r="V1041" s="10" t="str">
        <v>No</v>
      </c>
      <c r="W1041" s="10" t="str">
        <v>Low</v>
      </c>
      <c r="X1041" s="10" t="str">
        <v>No</v>
      </c>
      <c r="Y1041" s="10" t="str">
        <v>Closed</v>
      </c>
      <c r="Z1041" s="10" t="str">
        <v>Yes</v>
      </c>
      <c r="AA1041" s="10">
        <v>0</v>
      </c>
      <c r="AB1041" s="10">
        <v>0</v>
      </c>
      <c r="AC1041" s="10">
        <v>0</v>
      </c>
      <c r="AD1041" s="10" t="str" cm="1">
        <f t="array" ref="AD1041">_xlfn.IFNA(_xlfn.IFS(AND(AA1041=2,AB1041=2,AC1041=2),W1041),"not_highest_rated")</f>
        <v>not_highest_rated</v>
      </c>
      <c r="AE1041" s="64">
        <f t="shared" si="19"/>
        <v>5</v>
      </c>
    </row>
    <row r="1042" spans="1:31" x14ac:dyDescent="0.25">
      <c r="A1042" s="63" t="s">
        <v>112</v>
      </c>
      <c r="B1042" s="10">
        <f>VLOOKUP(A1042,'Table for cuisine count'!$E$2:$F$139,2)</f>
        <v>1</v>
      </c>
      <c r="C1042" s="10" t="str" cm="1">
        <f t="array" ref="C1042:O1042">_xlfn.XLOOKUP($A1042,'Raw-consumers'!$A:$A,'Raw-consumers'!B:N)</f>
        <v>San Luis Potosi</v>
      </c>
      <c r="D1042" s="10" t="str">
        <v>San Luis Potosi</v>
      </c>
      <c r="E1042" s="10" t="str">
        <v>Mexico</v>
      </c>
      <c r="F1042" s="10">
        <v>22.15</v>
      </c>
      <c r="G1042" s="10">
        <v>-100.983</v>
      </c>
      <c r="H1042" s="10" t="str">
        <v>No</v>
      </c>
      <c r="I1042" s="10" t="str">
        <v>Abstemious</v>
      </c>
      <c r="J1042" s="10" t="str">
        <v>Car</v>
      </c>
      <c r="K1042" s="10" t="str">
        <v>Single</v>
      </c>
      <c r="L1042" s="10" t="str">
        <v>Kids</v>
      </c>
      <c r="M1042" s="10">
        <v>23</v>
      </c>
      <c r="N1042" s="10" t="str">
        <v>Unemployed</v>
      </c>
      <c r="O1042" s="10" t="str">
        <v>Medium</v>
      </c>
      <c r="P1042" s="10">
        <v>135064</v>
      </c>
      <c r="Q1042" s="10" t="str">
        <f>IFERROR(_xlfn.XLOOKUP('Final Table'!$P1042,'Raw-restaurant_cuisines'!A:A,'Raw-restaurant_cuisines'!B:B),"not specified")</f>
        <v>not specified</v>
      </c>
      <c r="R1042" s="10" t="str">
        <f>_xlfn.XLOOKUP($P1042,'Raw-Restauarants'!$A:$A,'Raw-Restauarants'!B:B)</f>
        <v>Restaurante El Chivero S.A. De C.V.</v>
      </c>
      <c r="S1042" s="10" t="str">
        <f>_xlfn.XLOOKUP($P1042,'Raw-Restauarants'!$A:$A,'Raw-Restauarants'!$C:$C)</f>
        <v>San Luis Potosi</v>
      </c>
      <c r="T1042" s="10" t="str">
        <f>IFERROR(_xlfn.XLOOKUP(P1042,'Table for cuisine count'!K:K,'Table for cuisine count'!L:L),"not specified")</f>
        <v>not specified</v>
      </c>
      <c r="U1042" s="10" t="str" cm="1">
        <f t="array" ref="U1042:Z1042">_xlfn.XLOOKUP($P1042,'Raw-Restauarants'!$A:$A,'Raw-Restauarants'!$I:$N)</f>
        <v>None</v>
      </c>
      <c r="V1042" s="10" t="str">
        <v>No</v>
      </c>
      <c r="W1042" s="10" t="str">
        <v>High</v>
      </c>
      <c r="X1042" s="10" t="str">
        <v>No</v>
      </c>
      <c r="Y1042" s="10" t="str">
        <v>Closed</v>
      </c>
      <c r="Z1042" s="10" t="str">
        <v>Yes</v>
      </c>
      <c r="AA1042" s="10">
        <v>0</v>
      </c>
      <c r="AB1042" s="10">
        <v>0</v>
      </c>
      <c r="AC1042" s="10">
        <v>0</v>
      </c>
      <c r="AD1042" s="10" t="str" cm="1">
        <f t="array" ref="AD1042">_xlfn.IFNA(_xlfn.IFS(AND(AA1042=2,AB1042=2,AC1042=2),W1042),"not_highest_rated")</f>
        <v>not_highest_rated</v>
      </c>
      <c r="AE1042" s="64">
        <f t="shared" si="19"/>
        <v>5</v>
      </c>
    </row>
    <row r="1043" spans="1:31" x14ac:dyDescent="0.25">
      <c r="A1043" s="63" t="s">
        <v>112</v>
      </c>
      <c r="B1043" s="10">
        <f>VLOOKUP(A1043,'Table for cuisine count'!$E$2:$F$139,2)</f>
        <v>1</v>
      </c>
      <c r="C1043" s="10" t="str" cm="1">
        <f t="array" ref="C1043:O1043">_xlfn.XLOOKUP($A1043,'Raw-consumers'!$A:$A,'Raw-consumers'!B:N)</f>
        <v>San Luis Potosi</v>
      </c>
      <c r="D1043" s="10" t="str">
        <v>San Luis Potosi</v>
      </c>
      <c r="E1043" s="10" t="str">
        <v>Mexico</v>
      </c>
      <c r="F1043" s="10">
        <v>22.15</v>
      </c>
      <c r="G1043" s="10">
        <v>-100.983</v>
      </c>
      <c r="H1043" s="10" t="str">
        <v>No</v>
      </c>
      <c r="I1043" s="10" t="str">
        <v>Abstemious</v>
      </c>
      <c r="J1043" s="10" t="str">
        <v>Car</v>
      </c>
      <c r="K1043" s="10" t="str">
        <v>Single</v>
      </c>
      <c r="L1043" s="10" t="str">
        <v>Kids</v>
      </c>
      <c r="M1043" s="10">
        <v>23</v>
      </c>
      <c r="N1043" s="10" t="str">
        <v>Unemployed</v>
      </c>
      <c r="O1043" s="10" t="str">
        <v>Medium</v>
      </c>
      <c r="P1043" s="10">
        <v>135080</v>
      </c>
      <c r="Q1043" s="10" t="str">
        <f>IFERROR(_xlfn.XLOOKUP('Final Table'!$P1043,'Raw-restaurant_cuisines'!A:A,'Raw-restaurant_cuisines'!B:B),"not specified")</f>
        <v>not specified</v>
      </c>
      <c r="R1043" s="10" t="str">
        <f>_xlfn.XLOOKUP($P1043,'Raw-Restauarants'!$A:$A,'Raw-Restauarants'!B:B)</f>
        <v>Los Toneles</v>
      </c>
      <c r="S1043" s="10" t="str">
        <f>_xlfn.XLOOKUP($P1043,'Raw-Restauarants'!$A:$A,'Raw-Restauarants'!$C:$C)</f>
        <v>San Luis Potosi</v>
      </c>
      <c r="T1043" s="10" t="str">
        <f>IFERROR(_xlfn.XLOOKUP(P1043,'Table for cuisine count'!K:K,'Table for cuisine count'!L:L),"not specified")</f>
        <v>not specified</v>
      </c>
      <c r="U1043" s="10" t="str" cm="1">
        <f t="array" ref="U1043:Z1043">_xlfn.XLOOKUP($P1043,'Raw-Restauarants'!$A:$A,'Raw-Restauarants'!$I:$N)</f>
        <v>None</v>
      </c>
      <c r="V1043" s="10" t="str">
        <v>Smoking Section</v>
      </c>
      <c r="W1043" s="10" t="str">
        <v>High</v>
      </c>
      <c r="X1043" s="10" t="str">
        <v>No</v>
      </c>
      <c r="Y1043" s="10" t="str">
        <v>Closed</v>
      </c>
      <c r="Z1043" s="10" t="str">
        <v>None</v>
      </c>
      <c r="AA1043" s="10">
        <v>0</v>
      </c>
      <c r="AB1043" s="10">
        <v>0</v>
      </c>
      <c r="AC1043" s="10">
        <v>0</v>
      </c>
      <c r="AD1043" s="10" t="str" cm="1">
        <f t="array" ref="AD1043">_xlfn.IFNA(_xlfn.IFS(AND(AA1043=2,AB1043=2,AC1043=2),W1043),"not_highest_rated")</f>
        <v>not_highest_rated</v>
      </c>
      <c r="AE1043" s="64">
        <f t="shared" si="19"/>
        <v>5</v>
      </c>
    </row>
    <row r="1044" spans="1:31" x14ac:dyDescent="0.25">
      <c r="A1044" s="63" t="s">
        <v>112</v>
      </c>
      <c r="B1044" s="10">
        <f>VLOOKUP(A1044,'Table for cuisine count'!$E$2:$F$139,2)</f>
        <v>1</v>
      </c>
      <c r="C1044" s="10" t="str" cm="1">
        <f t="array" ref="C1044:O1044">_xlfn.XLOOKUP($A1044,'Raw-consumers'!$A:$A,'Raw-consumers'!B:N)</f>
        <v>San Luis Potosi</v>
      </c>
      <c r="D1044" s="10" t="str">
        <v>San Luis Potosi</v>
      </c>
      <c r="E1044" s="10" t="str">
        <v>Mexico</v>
      </c>
      <c r="F1044" s="10">
        <v>22.15</v>
      </c>
      <c r="G1044" s="10">
        <v>-100.983</v>
      </c>
      <c r="H1044" s="10" t="str">
        <v>No</v>
      </c>
      <c r="I1044" s="10" t="str">
        <v>Abstemious</v>
      </c>
      <c r="J1044" s="10" t="str">
        <v>Car</v>
      </c>
      <c r="K1044" s="10" t="str">
        <v>Single</v>
      </c>
      <c r="L1044" s="10" t="str">
        <v>Kids</v>
      </c>
      <c r="M1044" s="10">
        <v>23</v>
      </c>
      <c r="N1044" s="10" t="str">
        <v>Unemployed</v>
      </c>
      <c r="O1044" s="10" t="str">
        <v>Medium</v>
      </c>
      <c r="P1044" s="10">
        <v>132951</v>
      </c>
      <c r="Q1044" s="10" t="str">
        <f>IFERROR(_xlfn.XLOOKUP('Final Table'!$P1044,'Raw-restaurant_cuisines'!A:A,'Raw-restaurant_cuisines'!B:B),"not specified")</f>
        <v>American</v>
      </c>
      <c r="R1044" s="10" t="str">
        <f>_xlfn.XLOOKUP($P1044,'Raw-Restauarants'!$A:$A,'Raw-Restauarants'!B:B)</f>
        <v>Vips</v>
      </c>
      <c r="S1044" s="10" t="str">
        <f>_xlfn.XLOOKUP($P1044,'Raw-Restauarants'!$A:$A,'Raw-Restauarants'!$C:$C)</f>
        <v>San Luis Potosi</v>
      </c>
      <c r="T1044" s="10">
        <f>IFERROR(_xlfn.XLOOKUP(P1044,'Table for cuisine count'!K:K,'Table for cuisine count'!L:L),"not specified")</f>
        <v>1</v>
      </c>
      <c r="U1044" s="10" t="str" cm="1">
        <f t="array" ref="U1044:Z1044">_xlfn.XLOOKUP($P1044,'Raw-Restauarants'!$A:$A,'Raw-Restauarants'!$I:$N)</f>
        <v>None</v>
      </c>
      <c r="V1044" s="10" t="str">
        <v>No</v>
      </c>
      <c r="W1044" s="10" t="str">
        <v>Low</v>
      </c>
      <c r="X1044" s="10" t="str">
        <v>No</v>
      </c>
      <c r="Y1044" s="10" t="str">
        <v>Closed</v>
      </c>
      <c r="Z1044" s="10" t="str">
        <v>Yes</v>
      </c>
      <c r="AA1044" s="10">
        <v>0</v>
      </c>
      <c r="AB1044" s="10">
        <v>0</v>
      </c>
      <c r="AC1044" s="10">
        <v>0</v>
      </c>
      <c r="AD1044" s="10" t="str" cm="1">
        <f t="array" ref="AD1044">_xlfn.IFNA(_xlfn.IFS(AND(AA1044=2,AB1044=2,AC1044=2),W1044),"not_highest_rated")</f>
        <v>not_highest_rated</v>
      </c>
      <c r="AE1044" s="64">
        <f t="shared" si="19"/>
        <v>5</v>
      </c>
    </row>
    <row r="1045" spans="1:31" x14ac:dyDescent="0.25">
      <c r="A1045" s="63" t="s">
        <v>112</v>
      </c>
      <c r="B1045" s="10">
        <f>VLOOKUP(A1045,'Table for cuisine count'!$E$2:$F$139,2)</f>
        <v>1</v>
      </c>
      <c r="C1045" s="10" t="str" cm="1">
        <f t="array" ref="C1045:O1045">_xlfn.XLOOKUP($A1045,'Raw-consumers'!$A:$A,'Raw-consumers'!B:N)</f>
        <v>San Luis Potosi</v>
      </c>
      <c r="D1045" s="10" t="str">
        <v>San Luis Potosi</v>
      </c>
      <c r="E1045" s="10" t="str">
        <v>Mexico</v>
      </c>
      <c r="F1045" s="10">
        <v>22.15</v>
      </c>
      <c r="G1045" s="10">
        <v>-100.983</v>
      </c>
      <c r="H1045" s="10" t="str">
        <v>No</v>
      </c>
      <c r="I1045" s="10" t="str">
        <v>Abstemious</v>
      </c>
      <c r="J1045" s="10" t="str">
        <v>Car</v>
      </c>
      <c r="K1045" s="10" t="str">
        <v>Single</v>
      </c>
      <c r="L1045" s="10" t="str">
        <v>Kids</v>
      </c>
      <c r="M1045" s="10">
        <v>23</v>
      </c>
      <c r="N1045" s="10" t="str">
        <v>Unemployed</v>
      </c>
      <c r="O1045" s="10" t="str">
        <v>Medium</v>
      </c>
      <c r="P1045" s="10">
        <v>132954</v>
      </c>
      <c r="Q1045" s="10" t="str">
        <f>IFERROR(_xlfn.XLOOKUP('Final Table'!$P1045,'Raw-restaurant_cuisines'!A:A,'Raw-restaurant_cuisines'!B:B),"not specified")</f>
        <v>Breakfast</v>
      </c>
      <c r="R1045" s="10" t="str">
        <f>_xlfn.XLOOKUP($P1045,'Raw-Restauarants'!$A:$A,'Raw-Restauarants'!B:B)</f>
        <v>La Parroquia</v>
      </c>
      <c r="S1045" s="10" t="str">
        <f>_xlfn.XLOOKUP($P1045,'Raw-Restauarants'!$A:$A,'Raw-Restauarants'!$C:$C)</f>
        <v>San Luis Potosi</v>
      </c>
      <c r="T1045" s="10">
        <f>IFERROR(_xlfn.XLOOKUP(P1045,'Table for cuisine count'!K:K,'Table for cuisine count'!L:L),"not specified")</f>
        <v>1</v>
      </c>
      <c r="U1045" s="10" t="str" cm="1">
        <f t="array" ref="U1045:Z1045">_xlfn.XLOOKUP($P1045,'Raw-Restauarants'!$A:$A,'Raw-Restauarants'!$I:$N)</f>
        <v>None</v>
      </c>
      <c r="V1045" s="10" t="str">
        <v>No</v>
      </c>
      <c r="W1045" s="10" t="str">
        <v>Medium</v>
      </c>
      <c r="X1045" s="10" t="str">
        <v>Yes</v>
      </c>
      <c r="Y1045" s="10" t="str">
        <v>Closed</v>
      </c>
      <c r="Z1045" s="10" t="str">
        <v>Yes</v>
      </c>
      <c r="AA1045" s="10">
        <v>0</v>
      </c>
      <c r="AB1045" s="10">
        <v>0</v>
      </c>
      <c r="AC1045" s="10">
        <v>0</v>
      </c>
      <c r="AD1045" s="10" t="str" cm="1">
        <f t="array" ref="AD1045">_xlfn.IFNA(_xlfn.IFS(AND(AA1045=2,AB1045=2,AC1045=2),W1045),"not_highest_rated")</f>
        <v>not_highest_rated</v>
      </c>
      <c r="AE1045" s="64">
        <f t="shared" si="19"/>
        <v>5</v>
      </c>
    </row>
    <row r="1046" spans="1:31" x14ac:dyDescent="0.25">
      <c r="A1046" s="63" t="s">
        <v>112</v>
      </c>
      <c r="B1046" s="10">
        <f>VLOOKUP(A1046,'Table for cuisine count'!$E$2:$F$139,2)</f>
        <v>1</v>
      </c>
      <c r="C1046" s="10" t="str" cm="1">
        <f t="array" ref="C1046:O1046">_xlfn.XLOOKUP($A1046,'Raw-consumers'!$A:$A,'Raw-consumers'!B:N)</f>
        <v>San Luis Potosi</v>
      </c>
      <c r="D1046" s="10" t="str">
        <v>San Luis Potosi</v>
      </c>
      <c r="E1046" s="10" t="str">
        <v>Mexico</v>
      </c>
      <c r="F1046" s="10">
        <v>22.15</v>
      </c>
      <c r="G1046" s="10">
        <v>-100.983</v>
      </c>
      <c r="H1046" s="10" t="str">
        <v>No</v>
      </c>
      <c r="I1046" s="10" t="str">
        <v>Abstemious</v>
      </c>
      <c r="J1046" s="10" t="str">
        <v>Car</v>
      </c>
      <c r="K1046" s="10" t="str">
        <v>Single</v>
      </c>
      <c r="L1046" s="10" t="str">
        <v>Kids</v>
      </c>
      <c r="M1046" s="10">
        <v>23</v>
      </c>
      <c r="N1046" s="10" t="str">
        <v>Unemployed</v>
      </c>
      <c r="O1046" s="10" t="str">
        <v>Medium</v>
      </c>
      <c r="P1046" s="10">
        <v>135052</v>
      </c>
      <c r="Q1046" s="10" t="str">
        <f>IFERROR(_xlfn.XLOOKUP('Final Table'!$P1046,'Raw-restaurant_cuisines'!A:A,'Raw-restaurant_cuisines'!B:B),"not specified")</f>
        <v>Bar</v>
      </c>
      <c r="R1046" s="10" t="str">
        <f>_xlfn.XLOOKUP($P1046,'Raw-Restauarants'!$A:$A,'Raw-Restauarants'!B:B)</f>
        <v>La Cantina Restaurante</v>
      </c>
      <c r="S1046" s="10" t="str">
        <f>_xlfn.XLOOKUP($P1046,'Raw-Restauarants'!$A:$A,'Raw-Restauarants'!$C:$C)</f>
        <v>San Luis Potosi</v>
      </c>
      <c r="T1046" s="10">
        <f>IFERROR(_xlfn.XLOOKUP(P1046,'Table for cuisine count'!K:K,'Table for cuisine count'!L:L),"not specified")</f>
        <v>2</v>
      </c>
      <c r="U1046" s="10" t="str" cm="1">
        <f t="array" ref="U1046:Z1046">_xlfn.XLOOKUP($P1046,'Raw-Restauarants'!$A:$A,'Raw-Restauarants'!$I:$N)</f>
        <v>Full Bar</v>
      </c>
      <c r="V1046" s="10" t="str">
        <v>No</v>
      </c>
      <c r="W1046" s="10" t="str">
        <v>High</v>
      </c>
      <c r="X1046" s="10" t="str">
        <v>No</v>
      </c>
      <c r="Y1046" s="10" t="str">
        <v>Closed</v>
      </c>
      <c r="Z1046" s="10" t="str">
        <v>None</v>
      </c>
      <c r="AA1046" s="10">
        <v>0</v>
      </c>
      <c r="AB1046" s="10">
        <v>0</v>
      </c>
      <c r="AC1046" s="10">
        <v>0</v>
      </c>
      <c r="AD1046" s="10" t="str" cm="1">
        <f t="array" ref="AD1046">_xlfn.IFNA(_xlfn.IFS(AND(AA1046=2,AB1046=2,AC1046=2),W1046),"not_highest_rated")</f>
        <v>not_highest_rated</v>
      </c>
      <c r="AE1046" s="64">
        <f t="shared" si="19"/>
        <v>5</v>
      </c>
    </row>
    <row r="1047" spans="1:31" x14ac:dyDescent="0.25">
      <c r="A1047" s="63" t="s">
        <v>112</v>
      </c>
      <c r="B1047" s="10">
        <f>VLOOKUP(A1047,'Table for cuisine count'!$E$2:$F$139,2)</f>
        <v>1</v>
      </c>
      <c r="C1047" s="10" t="str" cm="1">
        <f t="array" ref="C1047:O1047">_xlfn.XLOOKUP($A1047,'Raw-consumers'!$A:$A,'Raw-consumers'!B:N)</f>
        <v>San Luis Potosi</v>
      </c>
      <c r="D1047" s="10" t="str">
        <v>San Luis Potosi</v>
      </c>
      <c r="E1047" s="10" t="str">
        <v>Mexico</v>
      </c>
      <c r="F1047" s="10">
        <v>22.15</v>
      </c>
      <c r="G1047" s="10">
        <v>-100.983</v>
      </c>
      <c r="H1047" s="10" t="str">
        <v>No</v>
      </c>
      <c r="I1047" s="10" t="str">
        <v>Abstemious</v>
      </c>
      <c r="J1047" s="10" t="str">
        <v>Car</v>
      </c>
      <c r="K1047" s="10" t="str">
        <v>Single</v>
      </c>
      <c r="L1047" s="10" t="str">
        <v>Kids</v>
      </c>
      <c r="M1047" s="10">
        <v>23</v>
      </c>
      <c r="N1047" s="10" t="str">
        <v>Unemployed</v>
      </c>
      <c r="O1047" s="10" t="str">
        <v>Medium</v>
      </c>
      <c r="P1047" s="10">
        <v>132834</v>
      </c>
      <c r="Q1047" s="10" t="str">
        <f>IFERROR(_xlfn.XLOOKUP('Final Table'!$P1047,'Raw-restaurant_cuisines'!A:A,'Raw-restaurant_cuisines'!B:B),"not specified")</f>
        <v>Mexican</v>
      </c>
      <c r="R1047" s="10" t="str">
        <f>_xlfn.XLOOKUP($P1047,'Raw-Restauarants'!$A:$A,'Raw-Restauarants'!B:B)</f>
        <v>Gorditas Doa Gloria</v>
      </c>
      <c r="S1047" s="10" t="str">
        <f>_xlfn.XLOOKUP($P1047,'Raw-Restauarants'!$A:$A,'Raw-Restauarants'!$C:$C)</f>
        <v>San Luis Potosi</v>
      </c>
      <c r="T1047" s="10">
        <f>IFERROR(_xlfn.XLOOKUP(P1047,'Table for cuisine count'!K:K,'Table for cuisine count'!L:L),"not specified")</f>
        <v>1</v>
      </c>
      <c r="U1047" s="10" t="str" cm="1">
        <f t="array" ref="U1047:Z1047">_xlfn.XLOOKUP($P1047,'Raw-Restauarants'!$A:$A,'Raw-Restauarants'!$I:$N)</f>
        <v>None</v>
      </c>
      <c r="V1047" s="10" t="str">
        <v>No</v>
      </c>
      <c r="W1047" s="10" t="str">
        <v>Low</v>
      </c>
      <c r="X1047" s="10" t="str">
        <v>No</v>
      </c>
      <c r="Y1047" s="10" t="str">
        <v>Closed</v>
      </c>
      <c r="Z1047" s="10" t="str">
        <v>Public</v>
      </c>
      <c r="AA1047" s="10">
        <v>0</v>
      </c>
      <c r="AB1047" s="10">
        <v>0</v>
      </c>
      <c r="AC1047" s="10">
        <v>0</v>
      </c>
      <c r="AD1047" s="10" t="str" cm="1">
        <f t="array" ref="AD1047">_xlfn.IFNA(_xlfn.IFS(AND(AA1047=2,AB1047=2,AC1047=2),W1047),"not_highest_rated")</f>
        <v>not_highest_rated</v>
      </c>
      <c r="AE1047" s="64">
        <f t="shared" si="19"/>
        <v>5</v>
      </c>
    </row>
    <row r="1048" spans="1:31" x14ac:dyDescent="0.25">
      <c r="A1048" s="63" t="s">
        <v>112</v>
      </c>
      <c r="B1048" s="10">
        <f>VLOOKUP(A1048,'Table for cuisine count'!$E$2:$F$139,2)</f>
        <v>1</v>
      </c>
      <c r="C1048" s="10" t="str" cm="1">
        <f t="array" ref="C1048:O1048">_xlfn.XLOOKUP($A1048,'Raw-consumers'!$A:$A,'Raw-consumers'!B:N)</f>
        <v>San Luis Potosi</v>
      </c>
      <c r="D1048" s="10" t="str">
        <v>San Luis Potosi</v>
      </c>
      <c r="E1048" s="10" t="str">
        <v>Mexico</v>
      </c>
      <c r="F1048" s="10">
        <v>22.15</v>
      </c>
      <c r="G1048" s="10">
        <v>-100.983</v>
      </c>
      <c r="H1048" s="10" t="str">
        <v>No</v>
      </c>
      <c r="I1048" s="10" t="str">
        <v>Abstemious</v>
      </c>
      <c r="J1048" s="10" t="str">
        <v>Car</v>
      </c>
      <c r="K1048" s="10" t="str">
        <v>Single</v>
      </c>
      <c r="L1048" s="10" t="str">
        <v>Kids</v>
      </c>
      <c r="M1048" s="10">
        <v>23</v>
      </c>
      <c r="N1048" s="10" t="str">
        <v>Unemployed</v>
      </c>
      <c r="O1048" s="10" t="str">
        <v>Medium</v>
      </c>
      <c r="P1048" s="10">
        <v>135060</v>
      </c>
      <c r="Q1048" s="10" t="str">
        <f>IFERROR(_xlfn.XLOOKUP('Final Table'!$P1048,'Raw-restaurant_cuisines'!A:A,'Raw-restaurant_cuisines'!B:B),"not specified")</f>
        <v>Seafood</v>
      </c>
      <c r="R1048" s="10" t="str">
        <f>_xlfn.XLOOKUP($P1048,'Raw-Restauarants'!$A:$A,'Raw-Restauarants'!B:B)</f>
        <v>Restaurante Marisco Sam</v>
      </c>
      <c r="S1048" s="10" t="str">
        <f>_xlfn.XLOOKUP($P1048,'Raw-Restauarants'!$A:$A,'Raw-Restauarants'!$C:$C)</f>
        <v>San Luis Potosi</v>
      </c>
      <c r="T1048" s="10">
        <f>IFERROR(_xlfn.XLOOKUP(P1048,'Table for cuisine count'!K:K,'Table for cuisine count'!L:L),"not specified")</f>
        <v>1</v>
      </c>
      <c r="U1048" s="10" t="str" cm="1">
        <f t="array" ref="U1048:Z1048">_xlfn.XLOOKUP($P1048,'Raw-Restauarants'!$A:$A,'Raw-Restauarants'!$I:$N)</f>
        <v>None</v>
      </c>
      <c r="V1048" s="10" t="str">
        <v>No</v>
      </c>
      <c r="W1048" s="10" t="str">
        <v>Medium</v>
      </c>
      <c r="X1048" s="10" t="str">
        <v>No</v>
      </c>
      <c r="Y1048" s="10" t="str">
        <v>Closed</v>
      </c>
      <c r="Z1048" s="10" t="str">
        <v>None</v>
      </c>
      <c r="AA1048" s="10">
        <v>0</v>
      </c>
      <c r="AB1048" s="10">
        <v>0</v>
      </c>
      <c r="AC1048" s="10">
        <v>0</v>
      </c>
      <c r="AD1048" s="10" t="str" cm="1">
        <f t="array" ref="AD1048">_xlfn.IFNA(_xlfn.IFS(AND(AA1048=2,AB1048=2,AC1048=2),W1048),"not_highest_rated")</f>
        <v>not_highest_rated</v>
      </c>
      <c r="AE1048" s="64">
        <f t="shared" si="19"/>
        <v>5</v>
      </c>
    </row>
    <row r="1049" spans="1:31" x14ac:dyDescent="0.25">
      <c r="A1049" s="63" t="s">
        <v>112</v>
      </c>
      <c r="B1049" s="10">
        <f>VLOOKUP(A1049,'Table for cuisine count'!$E$2:$F$139,2)</f>
        <v>1</v>
      </c>
      <c r="C1049" s="10" t="str" cm="1">
        <f t="array" ref="C1049:O1049">_xlfn.XLOOKUP($A1049,'Raw-consumers'!$A:$A,'Raw-consumers'!B:N)</f>
        <v>San Luis Potosi</v>
      </c>
      <c r="D1049" s="10" t="str">
        <v>San Luis Potosi</v>
      </c>
      <c r="E1049" s="10" t="str">
        <v>Mexico</v>
      </c>
      <c r="F1049" s="10">
        <v>22.15</v>
      </c>
      <c r="G1049" s="10">
        <v>-100.983</v>
      </c>
      <c r="H1049" s="10" t="str">
        <v>No</v>
      </c>
      <c r="I1049" s="10" t="str">
        <v>Abstemious</v>
      </c>
      <c r="J1049" s="10" t="str">
        <v>Car</v>
      </c>
      <c r="K1049" s="10" t="str">
        <v>Single</v>
      </c>
      <c r="L1049" s="10" t="str">
        <v>Kids</v>
      </c>
      <c r="M1049" s="10">
        <v>23</v>
      </c>
      <c r="N1049" s="10" t="str">
        <v>Unemployed</v>
      </c>
      <c r="O1049" s="10" t="str">
        <v>Medium</v>
      </c>
      <c r="P1049" s="10">
        <v>135065</v>
      </c>
      <c r="Q1049" s="10" t="str">
        <f>IFERROR(_xlfn.XLOOKUP('Final Table'!$P1049,'Raw-restaurant_cuisines'!A:A,'Raw-restaurant_cuisines'!B:B),"not specified")</f>
        <v>not specified</v>
      </c>
      <c r="R1049" s="10" t="str">
        <f>_xlfn.XLOOKUP($P1049,'Raw-Restauarants'!$A:$A,'Raw-Restauarants'!B:B)</f>
        <v>El Angel Restaurante</v>
      </c>
      <c r="S1049" s="10" t="str">
        <f>_xlfn.XLOOKUP($P1049,'Raw-Restauarants'!$A:$A,'Raw-Restauarants'!$C:$C)</f>
        <v>San Luis Potosi</v>
      </c>
      <c r="T1049" s="10" t="str">
        <f>IFERROR(_xlfn.XLOOKUP(P1049,'Table for cuisine count'!K:K,'Table for cuisine count'!L:L),"not specified")</f>
        <v>not specified</v>
      </c>
      <c r="U1049" s="10" t="str" cm="1">
        <f t="array" ref="U1049:Z1049">_xlfn.XLOOKUP($P1049,'Raw-Restauarants'!$A:$A,'Raw-Restauarants'!$I:$N)</f>
        <v>Wine &amp; Beer</v>
      </c>
      <c r="V1049" s="10" t="str">
        <v>Smoking Section</v>
      </c>
      <c r="W1049" s="10" t="str">
        <v>High</v>
      </c>
      <c r="X1049" s="10" t="str">
        <v>No</v>
      </c>
      <c r="Y1049" s="10" t="str">
        <v>Closed</v>
      </c>
      <c r="Z1049" s="10" t="str">
        <v>None</v>
      </c>
      <c r="AA1049" s="10">
        <v>0</v>
      </c>
      <c r="AB1049" s="10">
        <v>0</v>
      </c>
      <c r="AC1049" s="10">
        <v>0</v>
      </c>
      <c r="AD1049" s="10" t="str" cm="1">
        <f t="array" ref="AD1049">_xlfn.IFNA(_xlfn.IFS(AND(AA1049=2,AB1049=2,AC1049=2),W1049),"not_highest_rated")</f>
        <v>not_highest_rated</v>
      </c>
      <c r="AE1049" s="64">
        <f t="shared" si="19"/>
        <v>5</v>
      </c>
    </row>
    <row r="1050" spans="1:31" x14ac:dyDescent="0.25">
      <c r="A1050" s="63" t="s">
        <v>112</v>
      </c>
      <c r="B1050" s="10">
        <f>VLOOKUP(A1050,'Table for cuisine count'!$E$2:$F$139,2)</f>
        <v>1</v>
      </c>
      <c r="C1050" s="10" t="str" cm="1">
        <f t="array" ref="C1050:O1050">_xlfn.XLOOKUP($A1050,'Raw-consumers'!$A:$A,'Raw-consumers'!B:N)</f>
        <v>San Luis Potosi</v>
      </c>
      <c r="D1050" s="10" t="str">
        <v>San Luis Potosi</v>
      </c>
      <c r="E1050" s="10" t="str">
        <v>Mexico</v>
      </c>
      <c r="F1050" s="10">
        <v>22.15</v>
      </c>
      <c r="G1050" s="10">
        <v>-100.983</v>
      </c>
      <c r="H1050" s="10" t="str">
        <v>No</v>
      </c>
      <c r="I1050" s="10" t="str">
        <v>Abstemious</v>
      </c>
      <c r="J1050" s="10" t="str">
        <v>Car</v>
      </c>
      <c r="K1050" s="10" t="str">
        <v>Single</v>
      </c>
      <c r="L1050" s="10" t="str">
        <v>Kids</v>
      </c>
      <c r="M1050" s="10">
        <v>23</v>
      </c>
      <c r="N1050" s="10" t="str">
        <v>Unemployed</v>
      </c>
      <c r="O1050" s="10" t="str">
        <v>Medium</v>
      </c>
      <c r="P1050" s="10">
        <v>132862</v>
      </c>
      <c r="Q1050" s="10" t="str">
        <f>IFERROR(_xlfn.XLOOKUP('Final Table'!$P1050,'Raw-restaurant_cuisines'!A:A,'Raw-restaurant_cuisines'!B:B),"not specified")</f>
        <v>International</v>
      </c>
      <c r="R1050" s="10" t="str">
        <f>_xlfn.XLOOKUP($P1050,'Raw-Restauarants'!$A:$A,'Raw-Restauarants'!B:B)</f>
        <v>La Posada Del Virrey</v>
      </c>
      <c r="S1050" s="10" t="str">
        <f>_xlfn.XLOOKUP($P1050,'Raw-Restauarants'!$A:$A,'Raw-Restauarants'!$C:$C)</f>
        <v>San Luis Potosi</v>
      </c>
      <c r="T1050" s="10">
        <f>IFERROR(_xlfn.XLOOKUP(P1050,'Table for cuisine count'!K:K,'Table for cuisine count'!L:L),"not specified")</f>
        <v>1</v>
      </c>
      <c r="U1050" s="10" t="str" cm="1">
        <f t="array" ref="U1050:Z1050">_xlfn.XLOOKUP($P1050,'Raw-Restauarants'!$A:$A,'Raw-Restauarants'!$I:$N)</f>
        <v>Wine &amp; Beer</v>
      </c>
      <c r="V1050" s="10" t="str">
        <v>No</v>
      </c>
      <c r="W1050" s="10" t="str">
        <v>High</v>
      </c>
      <c r="X1050" s="10" t="str">
        <v>No</v>
      </c>
      <c r="Y1050" s="10" t="str">
        <v>Closed</v>
      </c>
      <c r="Z1050" s="10" t="str">
        <v>Valet</v>
      </c>
      <c r="AA1050" s="10">
        <v>0</v>
      </c>
      <c r="AB1050" s="10">
        <v>0</v>
      </c>
      <c r="AC1050" s="10">
        <v>0</v>
      </c>
      <c r="AD1050" s="10" t="str" cm="1">
        <f t="array" ref="AD1050">_xlfn.IFNA(_xlfn.IFS(AND(AA1050=2,AB1050=2,AC1050=2),W1050),"not_highest_rated")</f>
        <v>not_highest_rated</v>
      </c>
      <c r="AE1050" s="64">
        <f t="shared" si="19"/>
        <v>5</v>
      </c>
    </row>
    <row r="1051" spans="1:31" x14ac:dyDescent="0.25">
      <c r="A1051" s="63" t="s">
        <v>87</v>
      </c>
      <c r="B1051" s="10">
        <f>VLOOKUP(A1051,'Table for cuisine count'!$E$2:$F$139,2)</f>
        <v>1</v>
      </c>
      <c r="C1051" s="10" t="str" cm="1">
        <f t="array" ref="C1051:O1051">_xlfn.XLOOKUP($A1051,'Raw-consumers'!$A:$A,'Raw-consumers'!B:N)</f>
        <v>San Luis Potosi</v>
      </c>
      <c r="D1051" s="10" t="str">
        <v>San Luis Potosi</v>
      </c>
      <c r="E1051" s="10" t="str">
        <v>Mexico</v>
      </c>
      <c r="F1051" s="10">
        <v>22.15</v>
      </c>
      <c r="G1051" s="10">
        <v>-100.983</v>
      </c>
      <c r="H1051" s="10" t="str">
        <v>No</v>
      </c>
      <c r="I1051" s="10" t="str">
        <v>Casual Drinker</v>
      </c>
      <c r="J1051" s="10" t="str">
        <v>Public</v>
      </c>
      <c r="K1051" s="10" t="str">
        <v>Single</v>
      </c>
      <c r="L1051" s="10">
        <v>0</v>
      </c>
      <c r="M1051" s="10">
        <v>21</v>
      </c>
      <c r="N1051" s="10" t="str">
        <v>Student</v>
      </c>
      <c r="O1051" s="10">
        <v>0</v>
      </c>
      <c r="P1051" s="10">
        <v>132921</v>
      </c>
      <c r="Q1051" s="10" t="str">
        <f>IFERROR(_xlfn.XLOOKUP('Final Table'!$P1051,'Raw-restaurant_cuisines'!A:A,'Raw-restaurant_cuisines'!B:B),"not specified")</f>
        <v>Bar</v>
      </c>
      <c r="R1051" s="10" t="str">
        <f>_xlfn.XLOOKUP($P1051,'Raw-Restauarants'!$A:$A,'Raw-Restauarants'!B:B)</f>
        <v>Crudalia</v>
      </c>
      <c r="S1051" s="10" t="str">
        <f>_xlfn.XLOOKUP($P1051,'Raw-Restauarants'!$A:$A,'Raw-Restauarants'!$C:$C)</f>
        <v>San Luis Potosi</v>
      </c>
      <c r="T1051" s="10">
        <f>IFERROR(_xlfn.XLOOKUP(P1051,'Table for cuisine count'!K:K,'Table for cuisine count'!L:L),"not specified")</f>
        <v>1</v>
      </c>
      <c r="U1051" s="10" t="str" cm="1">
        <f t="array" ref="U1051:Z1051">_xlfn.XLOOKUP($P1051,'Raw-Restauarants'!$A:$A,'Raw-Restauarants'!$I:$N)</f>
        <v>Wine &amp; Beer</v>
      </c>
      <c r="V1051" s="10" t="str">
        <v>Smoking Section</v>
      </c>
      <c r="W1051" s="10" t="str">
        <v>Low</v>
      </c>
      <c r="X1051" s="10" t="str">
        <v>No</v>
      </c>
      <c r="Y1051" s="10" t="str">
        <v>Open</v>
      </c>
      <c r="Z1051" s="10" t="str">
        <v>None</v>
      </c>
      <c r="AA1051" s="10">
        <v>0</v>
      </c>
      <c r="AB1051" s="10">
        <v>0</v>
      </c>
      <c r="AC1051" s="10">
        <v>0</v>
      </c>
      <c r="AD1051" s="10" t="str" cm="1">
        <f t="array" ref="AD1051">_xlfn.IFNA(_xlfn.IFS(AND(AA1051=2,AB1051=2,AC1051=2),W1051),"not_highest_rated")</f>
        <v>not_highest_rated</v>
      </c>
      <c r="AE1051" s="64" t="str">
        <f t="shared" si="19"/>
        <v>others</v>
      </c>
    </row>
    <row r="1052" spans="1:31" x14ac:dyDescent="0.25">
      <c r="A1052" s="63" t="s">
        <v>87</v>
      </c>
      <c r="B1052" s="10">
        <f>VLOOKUP(A1052,'Table for cuisine count'!$E$2:$F$139,2)</f>
        <v>1</v>
      </c>
      <c r="C1052" s="10" t="str" cm="1">
        <f t="array" ref="C1052:O1052">_xlfn.XLOOKUP($A1052,'Raw-consumers'!$A:$A,'Raw-consumers'!B:N)</f>
        <v>San Luis Potosi</v>
      </c>
      <c r="D1052" s="10" t="str">
        <v>San Luis Potosi</v>
      </c>
      <c r="E1052" s="10" t="str">
        <v>Mexico</v>
      </c>
      <c r="F1052" s="10">
        <v>22.15</v>
      </c>
      <c r="G1052" s="10">
        <v>-100.983</v>
      </c>
      <c r="H1052" s="10" t="str">
        <v>No</v>
      </c>
      <c r="I1052" s="10" t="str">
        <v>Casual Drinker</v>
      </c>
      <c r="J1052" s="10" t="str">
        <v>Public</v>
      </c>
      <c r="K1052" s="10" t="str">
        <v>Single</v>
      </c>
      <c r="L1052" s="10">
        <v>0</v>
      </c>
      <c r="M1052" s="10">
        <v>21</v>
      </c>
      <c r="N1052" s="10" t="str">
        <v>Student</v>
      </c>
      <c r="O1052" s="10">
        <v>0</v>
      </c>
      <c r="P1052" s="10">
        <v>135042</v>
      </c>
      <c r="Q1052" s="10" t="str">
        <f>IFERROR(_xlfn.XLOOKUP('Final Table'!$P1052,'Raw-restaurant_cuisines'!A:A,'Raw-restaurant_cuisines'!B:B),"not specified")</f>
        <v>Chinese</v>
      </c>
      <c r="R1052" s="10" t="str">
        <f>_xlfn.XLOOKUP($P1052,'Raw-Restauarants'!$A:$A,'Raw-Restauarants'!B:B)</f>
        <v>Restaurant Oriental Express</v>
      </c>
      <c r="S1052" s="10" t="str">
        <f>_xlfn.XLOOKUP($P1052,'Raw-Restauarants'!$A:$A,'Raw-Restauarants'!$C:$C)</f>
        <v>San Luis Potosi</v>
      </c>
      <c r="T1052" s="10">
        <f>IFERROR(_xlfn.XLOOKUP(P1052,'Table for cuisine count'!K:K,'Table for cuisine count'!L:L),"not specified")</f>
        <v>1</v>
      </c>
      <c r="U1052" s="10" t="str" cm="1">
        <f t="array" ref="U1052:Z1052">_xlfn.XLOOKUP($P1052,'Raw-Restauarants'!$A:$A,'Raw-Restauarants'!$I:$N)</f>
        <v>None</v>
      </c>
      <c r="V1052" s="10" t="str">
        <v>No</v>
      </c>
      <c r="W1052" s="10" t="str">
        <v>Medium</v>
      </c>
      <c r="X1052" s="10" t="str">
        <v>No</v>
      </c>
      <c r="Y1052" s="10" t="str">
        <v>Closed</v>
      </c>
      <c r="Z1052" s="10" t="str">
        <v>None</v>
      </c>
      <c r="AA1052" s="10">
        <v>0</v>
      </c>
      <c r="AB1052" s="10">
        <v>0</v>
      </c>
      <c r="AC1052" s="10">
        <v>0</v>
      </c>
      <c r="AD1052" s="10" t="str" cm="1">
        <f t="array" ref="AD1052">_xlfn.IFNA(_xlfn.IFS(AND(AA1052=2,AB1052=2,AC1052=2),W1052),"not_highest_rated")</f>
        <v>not_highest_rated</v>
      </c>
      <c r="AE1052" s="64" t="str">
        <f t="shared" si="19"/>
        <v>others</v>
      </c>
    </row>
    <row r="1053" spans="1:31" x14ac:dyDescent="0.25">
      <c r="A1053" s="63" t="s">
        <v>87</v>
      </c>
      <c r="B1053" s="10">
        <f>VLOOKUP(A1053,'Table for cuisine count'!$E$2:$F$139,2)</f>
        <v>1</v>
      </c>
      <c r="C1053" s="10" t="str" cm="1">
        <f t="array" ref="C1053:O1053">_xlfn.XLOOKUP($A1053,'Raw-consumers'!$A:$A,'Raw-consumers'!B:N)</f>
        <v>San Luis Potosi</v>
      </c>
      <c r="D1053" s="10" t="str">
        <v>San Luis Potosi</v>
      </c>
      <c r="E1053" s="10" t="str">
        <v>Mexico</v>
      </c>
      <c r="F1053" s="10">
        <v>22.15</v>
      </c>
      <c r="G1053" s="10">
        <v>-100.983</v>
      </c>
      <c r="H1053" s="10" t="str">
        <v>No</v>
      </c>
      <c r="I1053" s="10" t="str">
        <v>Casual Drinker</v>
      </c>
      <c r="J1053" s="10" t="str">
        <v>Public</v>
      </c>
      <c r="K1053" s="10" t="str">
        <v>Single</v>
      </c>
      <c r="L1053" s="10">
        <v>0</v>
      </c>
      <c r="M1053" s="10">
        <v>21</v>
      </c>
      <c r="N1053" s="10" t="str">
        <v>Student</v>
      </c>
      <c r="O1053" s="10">
        <v>0</v>
      </c>
      <c r="P1053" s="10">
        <v>135032</v>
      </c>
      <c r="Q1053" s="10" t="str">
        <f>IFERROR(_xlfn.XLOOKUP('Final Table'!$P1053,'Raw-restaurant_cuisines'!A:A,'Raw-restaurant_cuisines'!B:B),"not specified")</f>
        <v>Cafeteria</v>
      </c>
      <c r="R1053" s="10" t="str">
        <f>_xlfn.XLOOKUP($P1053,'Raw-Restauarants'!$A:$A,'Raw-Restauarants'!B:B)</f>
        <v>Cafeteria Y Restaurant El Pacifico</v>
      </c>
      <c r="S1053" s="10" t="str">
        <f>_xlfn.XLOOKUP($P1053,'Raw-Restauarants'!$A:$A,'Raw-Restauarants'!$C:$C)</f>
        <v>San Luis Potosi</v>
      </c>
      <c r="T1053" s="10">
        <f>IFERROR(_xlfn.XLOOKUP(P1053,'Table for cuisine count'!K:K,'Table for cuisine count'!L:L),"not specified")</f>
        <v>2</v>
      </c>
      <c r="U1053" s="10" t="str" cm="1">
        <f t="array" ref="U1053:Z1053">_xlfn.XLOOKUP($P1053,'Raw-Restauarants'!$A:$A,'Raw-Restauarants'!$I:$N)</f>
        <v>Wine &amp; Beer</v>
      </c>
      <c r="V1053" s="10" t="str">
        <v>Smoking Section</v>
      </c>
      <c r="W1053" s="10" t="str">
        <v>Medium</v>
      </c>
      <c r="X1053" s="10" t="str">
        <v>No</v>
      </c>
      <c r="Y1053" s="10" t="str">
        <v>Closed</v>
      </c>
      <c r="Z1053" s="10" t="str">
        <v>Public</v>
      </c>
      <c r="AA1053" s="10">
        <v>0</v>
      </c>
      <c r="AB1053" s="10">
        <v>0</v>
      </c>
      <c r="AC1053" s="10">
        <v>0</v>
      </c>
      <c r="AD1053" s="10" t="str" cm="1">
        <f t="array" ref="AD1053">_xlfn.IFNA(_xlfn.IFS(AND(AA1053=2,AB1053=2,AC1053=2),W1053),"not_highest_rated")</f>
        <v>not_highest_rated</v>
      </c>
      <c r="AE1053" s="64" t="str">
        <f t="shared" si="19"/>
        <v>others</v>
      </c>
    </row>
    <row r="1054" spans="1:31" x14ac:dyDescent="0.25">
      <c r="A1054" s="63" t="s">
        <v>87</v>
      </c>
      <c r="B1054" s="10">
        <f>VLOOKUP(A1054,'Table for cuisine count'!$E$2:$F$139,2)</f>
        <v>1</v>
      </c>
      <c r="C1054" s="10" t="str" cm="1">
        <f t="array" ref="C1054:O1054">_xlfn.XLOOKUP($A1054,'Raw-consumers'!$A:$A,'Raw-consumers'!B:N)</f>
        <v>San Luis Potosi</v>
      </c>
      <c r="D1054" s="10" t="str">
        <v>San Luis Potosi</v>
      </c>
      <c r="E1054" s="10" t="str">
        <v>Mexico</v>
      </c>
      <c r="F1054" s="10">
        <v>22.15</v>
      </c>
      <c r="G1054" s="10">
        <v>-100.983</v>
      </c>
      <c r="H1054" s="10" t="str">
        <v>No</v>
      </c>
      <c r="I1054" s="10" t="str">
        <v>Casual Drinker</v>
      </c>
      <c r="J1054" s="10" t="str">
        <v>Public</v>
      </c>
      <c r="K1054" s="10" t="str">
        <v>Single</v>
      </c>
      <c r="L1054" s="10">
        <v>0</v>
      </c>
      <c r="M1054" s="10">
        <v>21</v>
      </c>
      <c r="N1054" s="10" t="str">
        <v>Student</v>
      </c>
      <c r="O1054" s="10">
        <v>0</v>
      </c>
      <c r="P1054" s="10">
        <v>135051</v>
      </c>
      <c r="Q1054" s="10" t="str">
        <f>IFERROR(_xlfn.XLOOKUP('Final Table'!$P1054,'Raw-restaurant_cuisines'!A:A,'Raw-restaurant_cuisines'!B:B),"not specified")</f>
        <v>not specified</v>
      </c>
      <c r="R1054" s="10" t="str">
        <f>_xlfn.XLOOKUP($P1054,'Raw-Restauarants'!$A:$A,'Raw-Restauarants'!B:B)</f>
        <v>Restaurante Versalles</v>
      </c>
      <c r="S1054" s="10" t="str">
        <f>_xlfn.XLOOKUP($P1054,'Raw-Restauarants'!$A:$A,'Raw-Restauarants'!$C:$C)</f>
        <v>San Luis Potosi</v>
      </c>
      <c r="T1054" s="10" t="str">
        <f>IFERROR(_xlfn.XLOOKUP(P1054,'Table for cuisine count'!K:K,'Table for cuisine count'!L:L),"not specified")</f>
        <v>not specified</v>
      </c>
      <c r="U1054" s="10" t="str" cm="1">
        <f t="array" ref="U1054:Z1054">_xlfn.XLOOKUP($P1054,'Raw-Restauarants'!$A:$A,'Raw-Restauarants'!$I:$N)</f>
        <v>None</v>
      </c>
      <c r="V1054" s="10" t="str">
        <v>Smoking Section</v>
      </c>
      <c r="W1054" s="10" t="str">
        <v>Low</v>
      </c>
      <c r="X1054" s="10" t="str">
        <v>No</v>
      </c>
      <c r="Y1054" s="10" t="str">
        <v>Closed</v>
      </c>
      <c r="Z1054" s="10" t="str">
        <v>None</v>
      </c>
      <c r="AA1054" s="10">
        <v>0</v>
      </c>
      <c r="AB1054" s="10">
        <v>0</v>
      </c>
      <c r="AC1054" s="10">
        <v>0</v>
      </c>
      <c r="AD1054" s="10" t="str" cm="1">
        <f t="array" ref="AD1054">_xlfn.IFNA(_xlfn.IFS(AND(AA1054=2,AB1054=2,AC1054=2),W1054),"not_highest_rated")</f>
        <v>not_highest_rated</v>
      </c>
      <c r="AE1054" s="64" t="str">
        <f t="shared" si="19"/>
        <v>others</v>
      </c>
    </row>
    <row r="1055" spans="1:31" x14ac:dyDescent="0.25">
      <c r="A1055" s="63" t="s">
        <v>87</v>
      </c>
      <c r="B1055" s="10">
        <f>VLOOKUP(A1055,'Table for cuisine count'!$E$2:$F$139,2)</f>
        <v>1</v>
      </c>
      <c r="C1055" s="10" t="str" cm="1">
        <f t="array" ref="C1055:O1055">_xlfn.XLOOKUP($A1055,'Raw-consumers'!$A:$A,'Raw-consumers'!B:N)</f>
        <v>San Luis Potosi</v>
      </c>
      <c r="D1055" s="10" t="str">
        <v>San Luis Potosi</v>
      </c>
      <c r="E1055" s="10" t="str">
        <v>Mexico</v>
      </c>
      <c r="F1055" s="10">
        <v>22.15</v>
      </c>
      <c r="G1055" s="10">
        <v>-100.983</v>
      </c>
      <c r="H1055" s="10" t="str">
        <v>No</v>
      </c>
      <c r="I1055" s="10" t="str">
        <v>Casual Drinker</v>
      </c>
      <c r="J1055" s="10" t="str">
        <v>Public</v>
      </c>
      <c r="K1055" s="10" t="str">
        <v>Single</v>
      </c>
      <c r="L1055" s="10">
        <v>0</v>
      </c>
      <c r="M1055" s="10">
        <v>21</v>
      </c>
      <c r="N1055" s="10" t="str">
        <v>Student</v>
      </c>
      <c r="O1055" s="10">
        <v>0</v>
      </c>
      <c r="P1055" s="10">
        <v>135085</v>
      </c>
      <c r="Q1055" s="10" t="str">
        <f>IFERROR(_xlfn.XLOOKUP('Final Table'!$P1055,'Raw-restaurant_cuisines'!A:A,'Raw-restaurant_cuisines'!B:B),"not specified")</f>
        <v>Fast Food</v>
      </c>
      <c r="R1055" s="10" t="str">
        <f>_xlfn.XLOOKUP($P1055,'Raw-Restauarants'!$A:$A,'Raw-Restauarants'!B:B)</f>
        <v>Tortas Locas Hipocampo</v>
      </c>
      <c r="S1055" s="10" t="str">
        <f>_xlfn.XLOOKUP($P1055,'Raw-Restauarants'!$A:$A,'Raw-Restauarants'!$C:$C)</f>
        <v>San Luis Potosi</v>
      </c>
      <c r="T1055" s="10">
        <f>IFERROR(_xlfn.XLOOKUP(P1055,'Table for cuisine count'!K:K,'Table for cuisine count'!L:L),"not specified")</f>
        <v>1</v>
      </c>
      <c r="U1055" s="10" t="str" cm="1">
        <f t="array" ref="U1055:Z1055">_xlfn.XLOOKUP($P1055,'Raw-Restauarants'!$A:$A,'Raw-Restauarants'!$I:$N)</f>
        <v>None</v>
      </c>
      <c r="V1055" s="10" t="str">
        <v>No</v>
      </c>
      <c r="W1055" s="10" t="str">
        <v>Medium</v>
      </c>
      <c r="X1055" s="10" t="str">
        <v>No</v>
      </c>
      <c r="Y1055" s="10" t="str">
        <v>Closed</v>
      </c>
      <c r="Z1055" s="10" t="str">
        <v>Public</v>
      </c>
      <c r="AA1055" s="10">
        <v>0</v>
      </c>
      <c r="AB1055" s="10">
        <v>0</v>
      </c>
      <c r="AC1055" s="10">
        <v>0</v>
      </c>
      <c r="AD1055" s="10" t="str" cm="1">
        <f t="array" ref="AD1055">_xlfn.IFNA(_xlfn.IFS(AND(AA1055=2,AB1055=2,AC1055=2),W1055),"not_highest_rated")</f>
        <v>not_highest_rated</v>
      </c>
      <c r="AE1055" s="64" t="str">
        <f t="shared" si="19"/>
        <v>others</v>
      </c>
    </row>
    <row r="1056" spans="1:31" x14ac:dyDescent="0.25">
      <c r="A1056" s="63" t="s">
        <v>87</v>
      </c>
      <c r="B1056" s="10">
        <f>VLOOKUP(A1056,'Table for cuisine count'!$E$2:$F$139,2)</f>
        <v>1</v>
      </c>
      <c r="C1056" s="10" t="str" cm="1">
        <f t="array" ref="C1056:O1056">_xlfn.XLOOKUP($A1056,'Raw-consumers'!$A:$A,'Raw-consumers'!B:N)</f>
        <v>San Luis Potosi</v>
      </c>
      <c r="D1056" s="10" t="str">
        <v>San Luis Potosi</v>
      </c>
      <c r="E1056" s="10" t="str">
        <v>Mexico</v>
      </c>
      <c r="F1056" s="10">
        <v>22.15</v>
      </c>
      <c r="G1056" s="10">
        <v>-100.983</v>
      </c>
      <c r="H1056" s="10" t="str">
        <v>No</v>
      </c>
      <c r="I1056" s="10" t="str">
        <v>Casual Drinker</v>
      </c>
      <c r="J1056" s="10" t="str">
        <v>Public</v>
      </c>
      <c r="K1056" s="10" t="str">
        <v>Single</v>
      </c>
      <c r="L1056" s="10">
        <v>0</v>
      </c>
      <c r="M1056" s="10">
        <v>21</v>
      </c>
      <c r="N1056" s="10" t="str">
        <v>Student</v>
      </c>
      <c r="O1056" s="10">
        <v>0</v>
      </c>
      <c r="P1056" s="10">
        <v>132862</v>
      </c>
      <c r="Q1056" s="10" t="str">
        <f>IFERROR(_xlfn.XLOOKUP('Final Table'!$P1056,'Raw-restaurant_cuisines'!A:A,'Raw-restaurant_cuisines'!B:B),"not specified")</f>
        <v>International</v>
      </c>
      <c r="R1056" s="10" t="str">
        <f>_xlfn.XLOOKUP($P1056,'Raw-Restauarants'!$A:$A,'Raw-Restauarants'!B:B)</f>
        <v>La Posada Del Virrey</v>
      </c>
      <c r="S1056" s="10" t="str">
        <f>_xlfn.XLOOKUP($P1056,'Raw-Restauarants'!$A:$A,'Raw-Restauarants'!$C:$C)</f>
        <v>San Luis Potosi</v>
      </c>
      <c r="T1056" s="10">
        <f>IFERROR(_xlfn.XLOOKUP(P1056,'Table for cuisine count'!K:K,'Table for cuisine count'!L:L),"not specified")</f>
        <v>1</v>
      </c>
      <c r="U1056" s="10" t="str" cm="1">
        <f t="array" ref="U1056:Z1056">_xlfn.XLOOKUP($P1056,'Raw-Restauarants'!$A:$A,'Raw-Restauarants'!$I:$N)</f>
        <v>Wine &amp; Beer</v>
      </c>
      <c r="V1056" s="10" t="str">
        <v>No</v>
      </c>
      <c r="W1056" s="10" t="str">
        <v>High</v>
      </c>
      <c r="X1056" s="10" t="str">
        <v>No</v>
      </c>
      <c r="Y1056" s="10" t="str">
        <v>Closed</v>
      </c>
      <c r="Z1056" s="10" t="str">
        <v>Valet</v>
      </c>
      <c r="AA1056" s="10">
        <v>0</v>
      </c>
      <c r="AB1056" s="10">
        <v>0</v>
      </c>
      <c r="AC1056" s="10">
        <v>0</v>
      </c>
      <c r="AD1056" s="10" t="str" cm="1">
        <f t="array" ref="AD1056">_xlfn.IFNA(_xlfn.IFS(AND(AA1056=2,AB1056=2,AC1056=2),W1056),"not_highest_rated")</f>
        <v>not_highest_rated</v>
      </c>
      <c r="AE1056" s="64" t="str">
        <f t="shared" si="19"/>
        <v>others</v>
      </c>
    </row>
    <row r="1057" spans="1:31" x14ac:dyDescent="0.25">
      <c r="A1057" s="63" t="s">
        <v>87</v>
      </c>
      <c r="B1057" s="10">
        <f>VLOOKUP(A1057,'Table for cuisine count'!$E$2:$F$139,2)</f>
        <v>1</v>
      </c>
      <c r="C1057" s="10" t="str" cm="1">
        <f t="array" ref="C1057:O1057">_xlfn.XLOOKUP($A1057,'Raw-consumers'!$A:$A,'Raw-consumers'!B:N)</f>
        <v>San Luis Potosi</v>
      </c>
      <c r="D1057" s="10" t="str">
        <v>San Luis Potosi</v>
      </c>
      <c r="E1057" s="10" t="str">
        <v>Mexico</v>
      </c>
      <c r="F1057" s="10">
        <v>22.15</v>
      </c>
      <c r="G1057" s="10">
        <v>-100.983</v>
      </c>
      <c r="H1057" s="10" t="str">
        <v>No</v>
      </c>
      <c r="I1057" s="10" t="str">
        <v>Casual Drinker</v>
      </c>
      <c r="J1057" s="10" t="str">
        <v>Public</v>
      </c>
      <c r="K1057" s="10" t="str">
        <v>Single</v>
      </c>
      <c r="L1057" s="10">
        <v>0</v>
      </c>
      <c r="M1057" s="10">
        <v>21</v>
      </c>
      <c r="N1057" s="10" t="str">
        <v>Student</v>
      </c>
      <c r="O1057" s="10">
        <v>0</v>
      </c>
      <c r="P1057" s="10">
        <v>135052</v>
      </c>
      <c r="Q1057" s="10" t="str">
        <f>IFERROR(_xlfn.XLOOKUP('Final Table'!$P1057,'Raw-restaurant_cuisines'!A:A,'Raw-restaurant_cuisines'!B:B),"not specified")</f>
        <v>Bar</v>
      </c>
      <c r="R1057" s="10" t="str">
        <f>_xlfn.XLOOKUP($P1057,'Raw-Restauarants'!$A:$A,'Raw-Restauarants'!B:B)</f>
        <v>La Cantina Restaurante</v>
      </c>
      <c r="S1057" s="10" t="str">
        <f>_xlfn.XLOOKUP($P1057,'Raw-Restauarants'!$A:$A,'Raw-Restauarants'!$C:$C)</f>
        <v>San Luis Potosi</v>
      </c>
      <c r="T1057" s="10">
        <f>IFERROR(_xlfn.XLOOKUP(P1057,'Table for cuisine count'!K:K,'Table for cuisine count'!L:L),"not specified")</f>
        <v>2</v>
      </c>
      <c r="U1057" s="10" t="str" cm="1">
        <f t="array" ref="U1057:Z1057">_xlfn.XLOOKUP($P1057,'Raw-Restauarants'!$A:$A,'Raw-Restauarants'!$I:$N)</f>
        <v>Full Bar</v>
      </c>
      <c r="V1057" s="10" t="str">
        <v>No</v>
      </c>
      <c r="W1057" s="10" t="str">
        <v>High</v>
      </c>
      <c r="X1057" s="10" t="str">
        <v>No</v>
      </c>
      <c r="Y1057" s="10" t="str">
        <v>Closed</v>
      </c>
      <c r="Z1057" s="10" t="str">
        <v>None</v>
      </c>
      <c r="AA1057" s="10">
        <v>0</v>
      </c>
      <c r="AB1057" s="10">
        <v>0</v>
      </c>
      <c r="AC1057" s="10">
        <v>0</v>
      </c>
      <c r="AD1057" s="10" t="str" cm="1">
        <f t="array" ref="AD1057">_xlfn.IFNA(_xlfn.IFS(AND(AA1057=2,AB1057=2,AC1057=2),W1057),"not_highest_rated")</f>
        <v>not_highest_rated</v>
      </c>
      <c r="AE1057" s="64" t="str">
        <f t="shared" si="19"/>
        <v>others</v>
      </c>
    </row>
    <row r="1058" spans="1:31" x14ac:dyDescent="0.25">
      <c r="A1058" s="63" t="s">
        <v>96</v>
      </c>
      <c r="B1058" s="10">
        <f>VLOOKUP(A1058,'Table for cuisine count'!$E$2:$F$139,2)</f>
        <v>1</v>
      </c>
      <c r="C1058" s="10" t="str" cm="1">
        <f t="array" ref="C1058:O1058">_xlfn.XLOOKUP($A1058,'Raw-consumers'!$A:$A,'Raw-consumers'!B:N)</f>
        <v>San Luis Potosi</v>
      </c>
      <c r="D1058" s="10" t="str">
        <v>San Luis Potosi</v>
      </c>
      <c r="E1058" s="10" t="str">
        <v>Mexico</v>
      </c>
      <c r="F1058" s="10">
        <v>22.205801999999998</v>
      </c>
      <c r="G1058" s="10">
        <v>-100.986081</v>
      </c>
      <c r="H1058" s="10" t="str">
        <v>No</v>
      </c>
      <c r="I1058" s="10" t="str">
        <v>Abstemious</v>
      </c>
      <c r="J1058" s="10" t="str">
        <v>Public</v>
      </c>
      <c r="K1058" s="10" t="str">
        <v>Single</v>
      </c>
      <c r="L1058" s="10" t="str">
        <v>Independent</v>
      </c>
      <c r="M1058" s="10">
        <v>21</v>
      </c>
      <c r="N1058" s="10" t="str">
        <v>Student</v>
      </c>
      <c r="O1058" s="10" t="str">
        <v>Low</v>
      </c>
      <c r="P1058" s="10">
        <v>135076</v>
      </c>
      <c r="Q1058" s="10" t="str">
        <f>IFERROR(_xlfn.XLOOKUP('Final Table'!$P1058,'Raw-restaurant_cuisines'!A:A,'Raw-restaurant_cuisines'!B:B),"not specified")</f>
        <v>not specified</v>
      </c>
      <c r="R1058" s="10" t="str">
        <f>_xlfn.XLOOKUP($P1058,'Raw-Restauarants'!$A:$A,'Raw-Restauarants'!B:B)</f>
        <v>Restaurante Pueblo Bonito</v>
      </c>
      <c r="S1058" s="10" t="str">
        <f>_xlfn.XLOOKUP($P1058,'Raw-Restauarants'!$A:$A,'Raw-Restauarants'!$C:$C)</f>
        <v>San Luis Potosi</v>
      </c>
      <c r="T1058" s="10" t="str">
        <f>IFERROR(_xlfn.XLOOKUP(P1058,'Table for cuisine count'!K:K,'Table for cuisine count'!L:L),"not specified")</f>
        <v>not specified</v>
      </c>
      <c r="U1058" s="10" t="str" cm="1">
        <f t="array" ref="U1058:Z1058">_xlfn.XLOOKUP($P1058,'Raw-Restauarants'!$A:$A,'Raw-Restauarants'!$I:$N)</f>
        <v>Wine &amp; Beer</v>
      </c>
      <c r="V1058" s="10" t="str">
        <v>No</v>
      </c>
      <c r="W1058" s="10" t="str">
        <v>High</v>
      </c>
      <c r="X1058" s="10" t="str">
        <v>No</v>
      </c>
      <c r="Y1058" s="10" t="str">
        <v>Closed</v>
      </c>
      <c r="Z1058" s="10" t="str">
        <v>Yes</v>
      </c>
      <c r="AA1058" s="10">
        <v>2</v>
      </c>
      <c r="AB1058" s="10">
        <v>2</v>
      </c>
      <c r="AC1058" s="10">
        <v>2</v>
      </c>
      <c r="AD1058" s="10" t="str" cm="1">
        <f t="array" ref="AD1058">_xlfn.IFNA(_xlfn.IFS(AND(AA1058=2,AB1058=2,AC1058=2),W1058),"not_highest_rated")</f>
        <v>High</v>
      </c>
      <c r="AE1058" s="64">
        <f t="shared" si="19"/>
        <v>1</v>
      </c>
    </row>
    <row r="1059" spans="1:31" x14ac:dyDescent="0.25">
      <c r="A1059" s="63" t="s">
        <v>96</v>
      </c>
      <c r="B1059" s="10">
        <f>VLOOKUP(A1059,'Table for cuisine count'!$E$2:$F$139,2)</f>
        <v>1</v>
      </c>
      <c r="C1059" s="10" t="str" cm="1">
        <f t="array" ref="C1059:O1059">_xlfn.XLOOKUP($A1059,'Raw-consumers'!$A:$A,'Raw-consumers'!B:N)</f>
        <v>San Luis Potosi</v>
      </c>
      <c r="D1059" s="10" t="str">
        <v>San Luis Potosi</v>
      </c>
      <c r="E1059" s="10" t="str">
        <v>Mexico</v>
      </c>
      <c r="F1059" s="10">
        <v>22.205801999999998</v>
      </c>
      <c r="G1059" s="10">
        <v>-100.986081</v>
      </c>
      <c r="H1059" s="10" t="str">
        <v>No</v>
      </c>
      <c r="I1059" s="10" t="str">
        <v>Abstemious</v>
      </c>
      <c r="J1059" s="10" t="str">
        <v>Public</v>
      </c>
      <c r="K1059" s="10" t="str">
        <v>Single</v>
      </c>
      <c r="L1059" s="10" t="str">
        <v>Independent</v>
      </c>
      <c r="M1059" s="10">
        <v>21</v>
      </c>
      <c r="N1059" s="10" t="str">
        <v>Student</v>
      </c>
      <c r="O1059" s="10" t="str">
        <v>Low</v>
      </c>
      <c r="P1059" s="10">
        <v>135043</v>
      </c>
      <c r="Q1059" s="10" t="str">
        <f>IFERROR(_xlfn.XLOOKUP('Final Table'!$P1059,'Raw-restaurant_cuisines'!A:A,'Raw-restaurant_cuisines'!B:B),"not specified")</f>
        <v>Fast Food</v>
      </c>
      <c r="R1059" s="10" t="str">
        <f>_xlfn.XLOOKUP($P1059,'Raw-Restauarants'!$A:$A,'Raw-Restauarants'!B:B)</f>
        <v>Pizza Clasica</v>
      </c>
      <c r="S1059" s="10" t="str">
        <f>_xlfn.XLOOKUP($P1059,'Raw-Restauarants'!$A:$A,'Raw-Restauarants'!$C:$C)</f>
        <v>San Luis Potosi</v>
      </c>
      <c r="T1059" s="10">
        <f>IFERROR(_xlfn.XLOOKUP(P1059,'Table for cuisine count'!K:K,'Table for cuisine count'!L:L),"not specified")</f>
        <v>2</v>
      </c>
      <c r="U1059" s="10" t="str" cm="1">
        <f t="array" ref="U1059:Z1059">_xlfn.XLOOKUP($P1059,'Raw-Restauarants'!$A:$A,'Raw-Restauarants'!$I:$N)</f>
        <v>None</v>
      </c>
      <c r="V1059" s="10" t="str">
        <v>No</v>
      </c>
      <c r="W1059" s="10" t="str">
        <v>Medium</v>
      </c>
      <c r="X1059" s="10" t="str">
        <v>No</v>
      </c>
      <c r="Y1059" s="10" t="str">
        <v>Closed</v>
      </c>
      <c r="Z1059" s="10" t="str">
        <v>None</v>
      </c>
      <c r="AA1059" s="10">
        <v>1</v>
      </c>
      <c r="AB1059" s="10">
        <v>2</v>
      </c>
      <c r="AC1059" s="10">
        <v>2</v>
      </c>
      <c r="AD1059" s="10" t="str" cm="1">
        <f t="array" ref="AD1059">_xlfn.IFNA(_xlfn.IFS(AND(AA1059=2,AB1059=2,AC1059=2),W1059),"not_highest_rated")</f>
        <v>not_highest_rated</v>
      </c>
      <c r="AE1059" s="64">
        <f t="shared" si="19"/>
        <v>1</v>
      </c>
    </row>
    <row r="1060" spans="1:31" x14ac:dyDescent="0.25">
      <c r="A1060" s="63" t="s">
        <v>96</v>
      </c>
      <c r="B1060" s="10">
        <f>VLOOKUP(A1060,'Table for cuisine count'!$E$2:$F$139,2)</f>
        <v>1</v>
      </c>
      <c r="C1060" s="10" t="str" cm="1">
        <f t="array" ref="C1060:O1060">_xlfn.XLOOKUP($A1060,'Raw-consumers'!$A:$A,'Raw-consumers'!B:N)</f>
        <v>San Luis Potosi</v>
      </c>
      <c r="D1060" s="10" t="str">
        <v>San Luis Potosi</v>
      </c>
      <c r="E1060" s="10" t="str">
        <v>Mexico</v>
      </c>
      <c r="F1060" s="10">
        <v>22.205801999999998</v>
      </c>
      <c r="G1060" s="10">
        <v>-100.986081</v>
      </c>
      <c r="H1060" s="10" t="str">
        <v>No</v>
      </c>
      <c r="I1060" s="10" t="str">
        <v>Abstemious</v>
      </c>
      <c r="J1060" s="10" t="str">
        <v>Public</v>
      </c>
      <c r="K1060" s="10" t="str">
        <v>Single</v>
      </c>
      <c r="L1060" s="10" t="str">
        <v>Independent</v>
      </c>
      <c r="M1060" s="10">
        <v>21</v>
      </c>
      <c r="N1060" s="10" t="str">
        <v>Student</v>
      </c>
      <c r="O1060" s="10" t="str">
        <v>Low</v>
      </c>
      <c r="P1060" s="10">
        <v>135058</v>
      </c>
      <c r="Q1060" s="10" t="str">
        <f>IFERROR(_xlfn.XLOOKUP('Final Table'!$P1060,'Raw-restaurant_cuisines'!A:A,'Raw-restaurant_cuisines'!B:B),"not specified")</f>
        <v>Pizzeria</v>
      </c>
      <c r="R1060" s="10" t="str">
        <f>_xlfn.XLOOKUP($P1060,'Raw-Restauarants'!$A:$A,'Raw-Restauarants'!B:B)</f>
        <v>Restaurante Tiberius</v>
      </c>
      <c r="S1060" s="10" t="str">
        <f>_xlfn.XLOOKUP($P1060,'Raw-Restauarants'!$A:$A,'Raw-Restauarants'!$C:$C)</f>
        <v>San Luis Potosi</v>
      </c>
      <c r="T1060" s="10">
        <f>IFERROR(_xlfn.XLOOKUP(P1060,'Table for cuisine count'!K:K,'Table for cuisine count'!L:L),"not specified")</f>
        <v>1</v>
      </c>
      <c r="U1060" s="10" t="str" cm="1">
        <f t="array" ref="U1060:Z1060">_xlfn.XLOOKUP($P1060,'Raw-Restauarants'!$A:$A,'Raw-Restauarants'!$I:$N)</f>
        <v>None</v>
      </c>
      <c r="V1060" s="10" t="str">
        <v>No</v>
      </c>
      <c r="W1060" s="10" t="str">
        <v>Medium</v>
      </c>
      <c r="X1060" s="10" t="str">
        <v>Yes</v>
      </c>
      <c r="Y1060" s="10" t="str">
        <v>Closed</v>
      </c>
      <c r="Z1060" s="10" t="str">
        <v>Public</v>
      </c>
      <c r="AA1060" s="10">
        <v>2</v>
      </c>
      <c r="AB1060" s="10">
        <v>2</v>
      </c>
      <c r="AC1060" s="10">
        <v>0</v>
      </c>
      <c r="AD1060" s="10" t="str" cm="1">
        <f t="array" ref="AD1060">_xlfn.IFNA(_xlfn.IFS(AND(AA1060=2,AB1060=2,AC1060=2),W1060),"not_highest_rated")</f>
        <v>not_highest_rated</v>
      </c>
      <c r="AE1060" s="64">
        <f t="shared" si="19"/>
        <v>1</v>
      </c>
    </row>
    <row r="1061" spans="1:31" x14ac:dyDescent="0.25">
      <c r="A1061" s="63" t="s">
        <v>96</v>
      </c>
      <c r="B1061" s="10">
        <f>VLOOKUP(A1061,'Table for cuisine count'!$E$2:$F$139,2)</f>
        <v>1</v>
      </c>
      <c r="C1061" s="10" t="str" cm="1">
        <f t="array" ref="C1061:O1061">_xlfn.XLOOKUP($A1061,'Raw-consumers'!$A:$A,'Raw-consumers'!B:N)</f>
        <v>San Luis Potosi</v>
      </c>
      <c r="D1061" s="10" t="str">
        <v>San Luis Potosi</v>
      </c>
      <c r="E1061" s="10" t="str">
        <v>Mexico</v>
      </c>
      <c r="F1061" s="10">
        <v>22.205801999999998</v>
      </c>
      <c r="G1061" s="10">
        <v>-100.986081</v>
      </c>
      <c r="H1061" s="10" t="str">
        <v>No</v>
      </c>
      <c r="I1061" s="10" t="str">
        <v>Abstemious</v>
      </c>
      <c r="J1061" s="10" t="str">
        <v>Public</v>
      </c>
      <c r="K1061" s="10" t="str">
        <v>Single</v>
      </c>
      <c r="L1061" s="10" t="str">
        <v>Independent</v>
      </c>
      <c r="M1061" s="10">
        <v>21</v>
      </c>
      <c r="N1061" s="10" t="str">
        <v>Student</v>
      </c>
      <c r="O1061" s="10" t="str">
        <v>Low</v>
      </c>
      <c r="P1061" s="10">
        <v>135053</v>
      </c>
      <c r="Q1061" s="10" t="str">
        <f>IFERROR(_xlfn.XLOOKUP('Final Table'!$P1061,'Raw-restaurant_cuisines'!A:A,'Raw-restaurant_cuisines'!B:B),"not specified")</f>
        <v>Cafeteria</v>
      </c>
      <c r="R1061" s="10" t="str">
        <f>_xlfn.XLOOKUP($P1061,'Raw-Restauarants'!$A:$A,'Raw-Restauarants'!B:B)</f>
        <v>La Fontana Pizza Restaurante And Cafe</v>
      </c>
      <c r="S1061" s="10" t="str">
        <f>_xlfn.XLOOKUP($P1061,'Raw-Restauarants'!$A:$A,'Raw-Restauarants'!$C:$C)</f>
        <v>San Luis Potosi</v>
      </c>
      <c r="T1061" s="10">
        <f>IFERROR(_xlfn.XLOOKUP(P1061,'Table for cuisine count'!K:K,'Table for cuisine count'!L:L),"not specified")</f>
        <v>3</v>
      </c>
      <c r="U1061" s="10" t="str" cm="1">
        <f t="array" ref="U1061:Z1061">_xlfn.XLOOKUP($P1061,'Raw-Restauarants'!$A:$A,'Raw-Restauarants'!$I:$N)</f>
        <v>None</v>
      </c>
      <c r="V1061" s="10" t="str">
        <v>Smoking Section</v>
      </c>
      <c r="W1061" s="10" t="str">
        <v>High</v>
      </c>
      <c r="X1061" s="10" t="str">
        <v>No</v>
      </c>
      <c r="Y1061" s="10" t="str">
        <v>Closed</v>
      </c>
      <c r="Z1061" s="10" t="str">
        <v>Yes</v>
      </c>
      <c r="AA1061" s="10">
        <v>2</v>
      </c>
      <c r="AB1061" s="10">
        <v>1</v>
      </c>
      <c r="AC1061" s="10">
        <v>1</v>
      </c>
      <c r="AD1061" s="10" t="str" cm="1">
        <f t="array" ref="AD1061">_xlfn.IFNA(_xlfn.IFS(AND(AA1061=2,AB1061=2,AC1061=2),W1061),"not_highest_rated")</f>
        <v>not_highest_rated</v>
      </c>
      <c r="AE1061" s="64">
        <f t="shared" si="19"/>
        <v>1</v>
      </c>
    </row>
    <row r="1062" spans="1:31" x14ac:dyDescent="0.25">
      <c r="A1062" s="63" t="s">
        <v>96</v>
      </c>
      <c r="B1062" s="10">
        <f>VLOOKUP(A1062,'Table for cuisine count'!$E$2:$F$139,2)</f>
        <v>1</v>
      </c>
      <c r="C1062" s="10" t="str" cm="1">
        <f t="array" ref="C1062:O1062">_xlfn.XLOOKUP($A1062,'Raw-consumers'!$A:$A,'Raw-consumers'!B:N)</f>
        <v>San Luis Potosi</v>
      </c>
      <c r="D1062" s="10" t="str">
        <v>San Luis Potosi</v>
      </c>
      <c r="E1062" s="10" t="str">
        <v>Mexico</v>
      </c>
      <c r="F1062" s="10">
        <v>22.205801999999998</v>
      </c>
      <c r="G1062" s="10">
        <v>-100.986081</v>
      </c>
      <c r="H1062" s="10" t="str">
        <v>No</v>
      </c>
      <c r="I1062" s="10" t="str">
        <v>Abstemious</v>
      </c>
      <c r="J1062" s="10" t="str">
        <v>Public</v>
      </c>
      <c r="K1062" s="10" t="str">
        <v>Single</v>
      </c>
      <c r="L1062" s="10" t="str">
        <v>Independent</v>
      </c>
      <c r="M1062" s="10">
        <v>21</v>
      </c>
      <c r="N1062" s="10" t="str">
        <v>Student</v>
      </c>
      <c r="O1062" s="10" t="str">
        <v>Low</v>
      </c>
      <c r="P1062" s="10">
        <v>132885</v>
      </c>
      <c r="Q1062" s="10" t="str">
        <f>IFERROR(_xlfn.XLOOKUP('Final Table'!$P1062,'Raw-restaurant_cuisines'!A:A,'Raw-restaurant_cuisines'!B:B),"not specified")</f>
        <v>Cafeteria</v>
      </c>
      <c r="R1062" s="10" t="str">
        <f>_xlfn.XLOOKUP($P1062,'Raw-Restauarants'!$A:$A,'Raw-Restauarants'!B:B)</f>
        <v>Hamburguesas Saul</v>
      </c>
      <c r="S1062" s="10" t="str">
        <f>_xlfn.XLOOKUP($P1062,'Raw-Restauarants'!$A:$A,'Raw-Restauarants'!$C:$C)</f>
        <v>San Luis Potosi</v>
      </c>
      <c r="T1062" s="10">
        <f>IFERROR(_xlfn.XLOOKUP(P1062,'Table for cuisine count'!K:K,'Table for cuisine count'!L:L),"not specified")</f>
        <v>1</v>
      </c>
      <c r="U1062" s="10" t="str" cm="1">
        <f t="array" ref="U1062:Z1062">_xlfn.XLOOKUP($P1062,'Raw-Restauarants'!$A:$A,'Raw-Restauarants'!$I:$N)</f>
        <v>None</v>
      </c>
      <c r="V1062" s="10" t="str">
        <v>No</v>
      </c>
      <c r="W1062" s="10" t="str">
        <v>Low</v>
      </c>
      <c r="X1062" s="10" t="str">
        <v>No</v>
      </c>
      <c r="Y1062" s="10" t="str">
        <v>Closed</v>
      </c>
      <c r="Z1062" s="10" t="str">
        <v>Public</v>
      </c>
      <c r="AA1062" s="10">
        <v>1</v>
      </c>
      <c r="AB1062" s="10">
        <v>1</v>
      </c>
      <c r="AC1062" s="10">
        <v>1</v>
      </c>
      <c r="AD1062" s="10" t="str" cm="1">
        <f t="array" ref="AD1062">_xlfn.IFNA(_xlfn.IFS(AND(AA1062=2,AB1062=2,AC1062=2),W1062),"not_highest_rated")</f>
        <v>not_highest_rated</v>
      </c>
      <c r="AE1062" s="64">
        <f t="shared" si="19"/>
        <v>1</v>
      </c>
    </row>
    <row r="1063" spans="1:31" x14ac:dyDescent="0.25">
      <c r="A1063" s="63" t="s">
        <v>96</v>
      </c>
      <c r="B1063" s="10">
        <f>VLOOKUP(A1063,'Table for cuisine count'!$E$2:$F$139,2)</f>
        <v>1</v>
      </c>
      <c r="C1063" s="10" t="str" cm="1">
        <f t="array" ref="C1063:O1063">_xlfn.XLOOKUP($A1063,'Raw-consumers'!$A:$A,'Raw-consumers'!B:N)</f>
        <v>San Luis Potosi</v>
      </c>
      <c r="D1063" s="10" t="str">
        <v>San Luis Potosi</v>
      </c>
      <c r="E1063" s="10" t="str">
        <v>Mexico</v>
      </c>
      <c r="F1063" s="10">
        <v>22.205801999999998</v>
      </c>
      <c r="G1063" s="10">
        <v>-100.986081</v>
      </c>
      <c r="H1063" s="10" t="str">
        <v>No</v>
      </c>
      <c r="I1063" s="10" t="str">
        <v>Abstemious</v>
      </c>
      <c r="J1063" s="10" t="str">
        <v>Public</v>
      </c>
      <c r="K1063" s="10" t="str">
        <v>Single</v>
      </c>
      <c r="L1063" s="10" t="str">
        <v>Independent</v>
      </c>
      <c r="M1063" s="10">
        <v>21</v>
      </c>
      <c r="N1063" s="10" t="str">
        <v>Student</v>
      </c>
      <c r="O1063" s="10" t="str">
        <v>Low</v>
      </c>
      <c r="P1063" s="10">
        <v>135050</v>
      </c>
      <c r="Q1063" s="10" t="str">
        <f>IFERROR(_xlfn.XLOOKUP('Final Table'!$P1063,'Raw-restaurant_cuisines'!A:A,'Raw-restaurant_cuisines'!B:B),"not specified")</f>
        <v>not specified</v>
      </c>
      <c r="R1063" s="10" t="str">
        <f>_xlfn.XLOOKUP($P1063,'Raw-Restauarants'!$A:$A,'Raw-Restauarants'!B:B)</f>
        <v>Restaurante La Estrella De Dima</v>
      </c>
      <c r="S1063" s="10" t="str">
        <f>_xlfn.XLOOKUP($P1063,'Raw-Restauarants'!$A:$A,'Raw-Restauarants'!$C:$C)</f>
        <v>San Luis Potosi</v>
      </c>
      <c r="T1063" s="10" t="str">
        <f>IFERROR(_xlfn.XLOOKUP(P1063,'Table for cuisine count'!K:K,'Table for cuisine count'!L:L),"not specified")</f>
        <v>not specified</v>
      </c>
      <c r="U1063" s="10" t="str" cm="1">
        <f t="array" ref="U1063:Z1063">_xlfn.XLOOKUP($P1063,'Raw-Restauarants'!$A:$A,'Raw-Restauarants'!$I:$N)</f>
        <v>Wine &amp; Beer</v>
      </c>
      <c r="V1063" s="10" t="str">
        <v>No</v>
      </c>
      <c r="W1063" s="10" t="str">
        <v>High</v>
      </c>
      <c r="X1063" s="10" t="str">
        <v>No</v>
      </c>
      <c r="Y1063" s="10" t="str">
        <v>Closed</v>
      </c>
      <c r="Z1063" s="10" t="str">
        <v>Yes</v>
      </c>
      <c r="AA1063" s="10">
        <v>1</v>
      </c>
      <c r="AB1063" s="10">
        <v>0</v>
      </c>
      <c r="AC1063" s="10">
        <v>0</v>
      </c>
      <c r="AD1063" s="10" t="str" cm="1">
        <f t="array" ref="AD1063">_xlfn.IFNA(_xlfn.IFS(AND(AA1063=2,AB1063=2,AC1063=2),W1063),"not_highest_rated")</f>
        <v>not_highest_rated</v>
      </c>
      <c r="AE1063" s="64">
        <f t="shared" si="19"/>
        <v>1</v>
      </c>
    </row>
    <row r="1064" spans="1:31" x14ac:dyDescent="0.25">
      <c r="A1064" s="63" t="s">
        <v>96</v>
      </c>
      <c r="B1064" s="10">
        <f>VLOOKUP(A1064,'Table for cuisine count'!$E$2:$F$139,2)</f>
        <v>1</v>
      </c>
      <c r="C1064" s="10" t="str" cm="1">
        <f t="array" ref="C1064:O1064">_xlfn.XLOOKUP($A1064,'Raw-consumers'!$A:$A,'Raw-consumers'!B:N)</f>
        <v>San Luis Potosi</v>
      </c>
      <c r="D1064" s="10" t="str">
        <v>San Luis Potosi</v>
      </c>
      <c r="E1064" s="10" t="str">
        <v>Mexico</v>
      </c>
      <c r="F1064" s="10">
        <v>22.205801999999998</v>
      </c>
      <c r="G1064" s="10">
        <v>-100.986081</v>
      </c>
      <c r="H1064" s="10" t="str">
        <v>No</v>
      </c>
      <c r="I1064" s="10" t="str">
        <v>Abstemious</v>
      </c>
      <c r="J1064" s="10" t="str">
        <v>Public</v>
      </c>
      <c r="K1064" s="10" t="str">
        <v>Single</v>
      </c>
      <c r="L1064" s="10" t="str">
        <v>Independent</v>
      </c>
      <c r="M1064" s="10">
        <v>21</v>
      </c>
      <c r="N1064" s="10" t="str">
        <v>Student</v>
      </c>
      <c r="O1064" s="10" t="str">
        <v>Low</v>
      </c>
      <c r="P1064" s="10">
        <v>132872</v>
      </c>
      <c r="Q1064" s="10" t="str">
        <f>IFERROR(_xlfn.XLOOKUP('Final Table'!$P1064,'Raw-restaurant_cuisines'!A:A,'Raw-restaurant_cuisines'!B:B),"not specified")</f>
        <v>American</v>
      </c>
      <c r="R1064" s="10" t="str">
        <f>_xlfn.XLOOKUP($P1064,'Raw-Restauarants'!$A:$A,'Raw-Restauarants'!B:B)</f>
        <v>Pizzeria Julios</v>
      </c>
      <c r="S1064" s="10" t="str">
        <f>_xlfn.XLOOKUP($P1064,'Raw-Restauarants'!$A:$A,'Raw-Restauarants'!$C:$C)</f>
        <v>San Luis Potosi</v>
      </c>
      <c r="T1064" s="10">
        <f>IFERROR(_xlfn.XLOOKUP(P1064,'Table for cuisine count'!K:K,'Table for cuisine count'!L:L),"not specified")</f>
        <v>1</v>
      </c>
      <c r="U1064" s="10" t="str" cm="1">
        <f t="array" ref="U1064:Z1064">_xlfn.XLOOKUP($P1064,'Raw-Restauarants'!$A:$A,'Raw-Restauarants'!$I:$N)</f>
        <v>None</v>
      </c>
      <c r="V1064" s="10" t="str">
        <v>No</v>
      </c>
      <c r="W1064" s="10" t="str">
        <v>Medium</v>
      </c>
      <c r="X1064" s="10" t="str">
        <v>No</v>
      </c>
      <c r="Y1064" s="10" t="str">
        <v>Closed</v>
      </c>
      <c r="Z1064" s="10" t="str">
        <v>Public</v>
      </c>
      <c r="AA1064" s="10">
        <v>2</v>
      </c>
      <c r="AB1064" s="10">
        <v>2</v>
      </c>
      <c r="AC1064" s="10">
        <v>1</v>
      </c>
      <c r="AD1064" s="10" t="str" cm="1">
        <f t="array" ref="AD1064">_xlfn.IFNA(_xlfn.IFS(AND(AA1064=2,AB1064=2,AC1064=2),W1064),"not_highest_rated")</f>
        <v>not_highest_rated</v>
      </c>
      <c r="AE1064" s="64">
        <f t="shared" si="19"/>
        <v>1</v>
      </c>
    </row>
    <row r="1065" spans="1:31" x14ac:dyDescent="0.25">
      <c r="A1065" s="63" t="s">
        <v>96</v>
      </c>
      <c r="B1065" s="10">
        <f>VLOOKUP(A1065,'Table for cuisine count'!$E$2:$F$139,2)</f>
        <v>1</v>
      </c>
      <c r="C1065" s="10" t="str" cm="1">
        <f t="array" ref="C1065:O1065">_xlfn.XLOOKUP($A1065,'Raw-consumers'!$A:$A,'Raw-consumers'!B:N)</f>
        <v>San Luis Potosi</v>
      </c>
      <c r="D1065" s="10" t="str">
        <v>San Luis Potosi</v>
      </c>
      <c r="E1065" s="10" t="str">
        <v>Mexico</v>
      </c>
      <c r="F1065" s="10">
        <v>22.205801999999998</v>
      </c>
      <c r="G1065" s="10">
        <v>-100.986081</v>
      </c>
      <c r="H1065" s="10" t="str">
        <v>No</v>
      </c>
      <c r="I1065" s="10" t="str">
        <v>Abstemious</v>
      </c>
      <c r="J1065" s="10" t="str">
        <v>Public</v>
      </c>
      <c r="K1065" s="10" t="str">
        <v>Single</v>
      </c>
      <c r="L1065" s="10" t="str">
        <v>Independent</v>
      </c>
      <c r="M1065" s="10">
        <v>21</v>
      </c>
      <c r="N1065" s="10" t="str">
        <v>Student</v>
      </c>
      <c r="O1065" s="10" t="str">
        <v>Low</v>
      </c>
      <c r="P1065" s="10">
        <v>135066</v>
      </c>
      <c r="Q1065" s="10" t="str">
        <f>IFERROR(_xlfn.XLOOKUP('Final Table'!$P1065,'Raw-restaurant_cuisines'!A:A,'Raw-restaurant_cuisines'!B:B),"not specified")</f>
        <v>not specified</v>
      </c>
      <c r="R1065" s="10" t="str">
        <f>_xlfn.XLOOKUP($P1065,'Raw-Restauarants'!$A:$A,'Raw-Restauarants'!B:B)</f>
        <v>Restaurante Guerra</v>
      </c>
      <c r="S1065" s="10" t="str">
        <f>_xlfn.XLOOKUP($P1065,'Raw-Restauarants'!$A:$A,'Raw-Restauarants'!$C:$C)</f>
        <v>San Luis Potosi</v>
      </c>
      <c r="T1065" s="10" t="str">
        <f>IFERROR(_xlfn.XLOOKUP(P1065,'Table for cuisine count'!K:K,'Table for cuisine count'!L:L),"not specified")</f>
        <v>not specified</v>
      </c>
      <c r="U1065" s="10" t="str" cm="1">
        <f t="array" ref="U1065:Z1065">_xlfn.XLOOKUP($P1065,'Raw-Restauarants'!$A:$A,'Raw-Restauarants'!$I:$N)</f>
        <v>Wine &amp; Beer</v>
      </c>
      <c r="V1065" s="10" t="str">
        <v>Smoking Section</v>
      </c>
      <c r="W1065" s="10" t="str">
        <v>High</v>
      </c>
      <c r="X1065" s="10" t="str">
        <v>No</v>
      </c>
      <c r="Y1065" s="10" t="str">
        <v>Closed</v>
      </c>
      <c r="Z1065" s="10" t="str">
        <v>Yes</v>
      </c>
      <c r="AA1065" s="10">
        <v>1</v>
      </c>
      <c r="AB1065" s="10">
        <v>1</v>
      </c>
      <c r="AC1065" s="10">
        <v>1</v>
      </c>
      <c r="AD1065" s="10" t="str" cm="1">
        <f t="array" ref="AD1065">_xlfn.IFNA(_xlfn.IFS(AND(AA1065=2,AB1065=2,AC1065=2),W1065),"not_highest_rated")</f>
        <v>not_highest_rated</v>
      </c>
      <c r="AE1065" s="64">
        <f t="shared" si="19"/>
        <v>1</v>
      </c>
    </row>
    <row r="1066" spans="1:31" x14ac:dyDescent="0.25">
      <c r="A1066" s="63" t="s">
        <v>24</v>
      </c>
      <c r="B1066" s="10">
        <f>VLOOKUP(A1066,'Table for cuisine count'!$E$2:$F$139,2)</f>
        <v>1</v>
      </c>
      <c r="C1066" s="10" t="str" cm="1">
        <f t="array" ref="C1066:O1066">_xlfn.XLOOKUP($A1066,'Raw-consumers'!$A:$A,'Raw-consumers'!B:N)</f>
        <v>San Luis Potosi</v>
      </c>
      <c r="D1066" s="10" t="str">
        <v>San Luis Potosi</v>
      </c>
      <c r="E1066" s="10" t="str">
        <v>Mexico</v>
      </c>
      <c r="F1066" s="10">
        <v>22.150086999999999</v>
      </c>
      <c r="G1066" s="10">
        <v>-100.98332499999999</v>
      </c>
      <c r="H1066" s="10" t="str">
        <v>No</v>
      </c>
      <c r="I1066" s="10" t="str">
        <v>Abstemious</v>
      </c>
      <c r="J1066" s="10" t="str">
        <v>Public</v>
      </c>
      <c r="K1066" s="10" t="str">
        <v>Single</v>
      </c>
      <c r="L1066" s="10" t="str">
        <v>Independent</v>
      </c>
      <c r="M1066" s="10">
        <v>22</v>
      </c>
      <c r="N1066" s="10" t="str">
        <v>Student</v>
      </c>
      <c r="O1066" s="10" t="str">
        <v>Low</v>
      </c>
      <c r="P1066" s="10">
        <v>132921</v>
      </c>
      <c r="Q1066" s="10" t="str">
        <f>IFERROR(_xlfn.XLOOKUP('Final Table'!$P1066,'Raw-restaurant_cuisines'!A:A,'Raw-restaurant_cuisines'!B:B),"not specified")</f>
        <v>Bar</v>
      </c>
      <c r="R1066" s="10" t="str">
        <f>_xlfn.XLOOKUP($P1066,'Raw-Restauarants'!$A:$A,'Raw-Restauarants'!B:B)</f>
        <v>Crudalia</v>
      </c>
      <c r="S1066" s="10" t="str">
        <f>_xlfn.XLOOKUP($P1066,'Raw-Restauarants'!$A:$A,'Raw-Restauarants'!$C:$C)</f>
        <v>San Luis Potosi</v>
      </c>
      <c r="T1066" s="10">
        <f>IFERROR(_xlfn.XLOOKUP(P1066,'Table for cuisine count'!K:K,'Table for cuisine count'!L:L),"not specified")</f>
        <v>1</v>
      </c>
      <c r="U1066" s="10" t="str" cm="1">
        <f t="array" ref="U1066:Z1066">_xlfn.XLOOKUP($P1066,'Raw-Restauarants'!$A:$A,'Raw-Restauarants'!$I:$N)</f>
        <v>Wine &amp; Beer</v>
      </c>
      <c r="V1066" s="10" t="str">
        <v>Smoking Section</v>
      </c>
      <c r="W1066" s="10" t="str">
        <v>Low</v>
      </c>
      <c r="X1066" s="10" t="str">
        <v>No</v>
      </c>
      <c r="Y1066" s="10" t="str">
        <v>Open</v>
      </c>
      <c r="Z1066" s="10" t="str">
        <v>None</v>
      </c>
      <c r="AA1066" s="10">
        <v>2</v>
      </c>
      <c r="AB1066" s="10">
        <v>1</v>
      </c>
      <c r="AC1066" s="10">
        <v>1</v>
      </c>
      <c r="AD1066" s="10" t="str" cm="1">
        <f t="array" ref="AD1066">_xlfn.IFNA(_xlfn.IFS(AND(AA1066=2,AB1066=2,AC1066=2),W1066),"not_highest_rated")</f>
        <v>not_highest_rated</v>
      </c>
      <c r="AE1066" s="64">
        <f t="shared" si="19"/>
        <v>1</v>
      </c>
    </row>
    <row r="1067" spans="1:31" x14ac:dyDescent="0.25">
      <c r="A1067" s="63" t="s">
        <v>24</v>
      </c>
      <c r="B1067" s="10">
        <f>VLOOKUP(A1067,'Table for cuisine count'!$E$2:$F$139,2)</f>
        <v>1</v>
      </c>
      <c r="C1067" s="10" t="str" cm="1">
        <f t="array" ref="C1067:O1067">_xlfn.XLOOKUP($A1067,'Raw-consumers'!$A:$A,'Raw-consumers'!B:N)</f>
        <v>San Luis Potosi</v>
      </c>
      <c r="D1067" s="10" t="str">
        <v>San Luis Potosi</v>
      </c>
      <c r="E1067" s="10" t="str">
        <v>Mexico</v>
      </c>
      <c r="F1067" s="10">
        <v>22.150086999999999</v>
      </c>
      <c r="G1067" s="10">
        <v>-100.98332499999999</v>
      </c>
      <c r="H1067" s="10" t="str">
        <v>No</v>
      </c>
      <c r="I1067" s="10" t="str">
        <v>Abstemious</v>
      </c>
      <c r="J1067" s="10" t="str">
        <v>Public</v>
      </c>
      <c r="K1067" s="10" t="str">
        <v>Single</v>
      </c>
      <c r="L1067" s="10" t="str">
        <v>Independent</v>
      </c>
      <c r="M1067" s="10">
        <v>22</v>
      </c>
      <c r="N1067" s="10" t="str">
        <v>Student</v>
      </c>
      <c r="O1067" s="10" t="str">
        <v>Low</v>
      </c>
      <c r="P1067" s="10">
        <v>135062</v>
      </c>
      <c r="Q1067" s="10" t="str">
        <f>IFERROR(_xlfn.XLOOKUP('Final Table'!$P1067,'Raw-restaurant_cuisines'!A:A,'Raw-restaurant_cuisines'!B:B),"not specified")</f>
        <v>not specified</v>
      </c>
      <c r="R1067" s="10" t="str">
        <f>_xlfn.XLOOKUP($P1067,'Raw-Restauarants'!$A:$A,'Raw-Restauarants'!B:B)</f>
        <v>Restaurante El Cielo Potosino</v>
      </c>
      <c r="S1067" s="10" t="str">
        <f>_xlfn.XLOOKUP($P1067,'Raw-Restauarants'!$A:$A,'Raw-Restauarants'!$C:$C)</f>
        <v>San Luis Potosi</v>
      </c>
      <c r="T1067" s="10" t="str">
        <f>IFERROR(_xlfn.XLOOKUP(P1067,'Table for cuisine count'!K:K,'Table for cuisine count'!L:L),"not specified")</f>
        <v>not specified</v>
      </c>
      <c r="U1067" s="10" t="str" cm="1">
        <f t="array" ref="U1067:Z1067">_xlfn.XLOOKUP($P1067,'Raw-Restauarants'!$A:$A,'Raw-Restauarants'!$I:$N)</f>
        <v>None</v>
      </c>
      <c r="V1067" s="10" t="str">
        <v>No</v>
      </c>
      <c r="W1067" s="10" t="str">
        <v>Medium</v>
      </c>
      <c r="X1067" s="10" t="str">
        <v>No</v>
      </c>
      <c r="Y1067" s="10" t="str">
        <v>Closed</v>
      </c>
      <c r="Z1067" s="10" t="str">
        <v>Yes</v>
      </c>
      <c r="AA1067" s="10">
        <v>1</v>
      </c>
      <c r="AB1067" s="10">
        <v>2</v>
      </c>
      <c r="AC1067" s="10">
        <v>1</v>
      </c>
      <c r="AD1067" s="10" t="str" cm="1">
        <f t="array" ref="AD1067">_xlfn.IFNA(_xlfn.IFS(AND(AA1067=2,AB1067=2,AC1067=2),W1067),"not_highest_rated")</f>
        <v>not_highest_rated</v>
      </c>
      <c r="AE1067" s="64">
        <f t="shared" si="19"/>
        <v>1</v>
      </c>
    </row>
    <row r="1068" spans="1:31" x14ac:dyDescent="0.25">
      <c r="A1068" s="63" t="s">
        <v>24</v>
      </c>
      <c r="B1068" s="10">
        <f>VLOOKUP(A1068,'Table for cuisine count'!$E$2:$F$139,2)</f>
        <v>1</v>
      </c>
      <c r="C1068" s="10" t="str" cm="1">
        <f t="array" ref="C1068:O1068">_xlfn.XLOOKUP($A1068,'Raw-consumers'!$A:$A,'Raw-consumers'!B:N)</f>
        <v>San Luis Potosi</v>
      </c>
      <c r="D1068" s="10" t="str">
        <v>San Luis Potosi</v>
      </c>
      <c r="E1068" s="10" t="str">
        <v>Mexico</v>
      </c>
      <c r="F1068" s="10">
        <v>22.150086999999999</v>
      </c>
      <c r="G1068" s="10">
        <v>-100.98332499999999</v>
      </c>
      <c r="H1068" s="10" t="str">
        <v>No</v>
      </c>
      <c r="I1068" s="10" t="str">
        <v>Abstemious</v>
      </c>
      <c r="J1068" s="10" t="str">
        <v>Public</v>
      </c>
      <c r="K1068" s="10" t="str">
        <v>Single</v>
      </c>
      <c r="L1068" s="10" t="str">
        <v>Independent</v>
      </c>
      <c r="M1068" s="10">
        <v>22</v>
      </c>
      <c r="N1068" s="10" t="str">
        <v>Student</v>
      </c>
      <c r="O1068" s="10" t="str">
        <v>Low</v>
      </c>
      <c r="P1068" s="10">
        <v>135106</v>
      </c>
      <c r="Q1068" s="10" t="str">
        <f>IFERROR(_xlfn.XLOOKUP('Final Table'!$P1068,'Raw-restaurant_cuisines'!A:A,'Raw-restaurant_cuisines'!B:B),"not specified")</f>
        <v>Mexican</v>
      </c>
      <c r="R1068" s="10" t="str">
        <f>_xlfn.XLOOKUP($P1068,'Raw-Restauarants'!$A:$A,'Raw-Restauarants'!B:B)</f>
        <v>El Rincón De San Francisco</v>
      </c>
      <c r="S1068" s="10" t="str">
        <f>_xlfn.XLOOKUP($P1068,'Raw-Restauarants'!$A:$A,'Raw-Restauarants'!$C:$C)</f>
        <v>San Luis Potosi</v>
      </c>
      <c r="T1068" s="10">
        <f>IFERROR(_xlfn.XLOOKUP(P1068,'Table for cuisine count'!K:K,'Table for cuisine count'!L:L),"not specified")</f>
        <v>1</v>
      </c>
      <c r="U1068" s="10" t="str" cm="1">
        <f t="array" ref="U1068:Z1068">_xlfn.XLOOKUP($P1068,'Raw-Restauarants'!$A:$A,'Raw-Restauarants'!$I:$N)</f>
        <v>Wine &amp; Beer</v>
      </c>
      <c r="V1068" s="10" t="str">
        <v>Bar Only</v>
      </c>
      <c r="W1068" s="10" t="str">
        <v>Medium</v>
      </c>
      <c r="X1068" s="10" t="str">
        <v>No</v>
      </c>
      <c r="Y1068" s="10" t="str">
        <v>Open</v>
      </c>
      <c r="Z1068" s="10" t="str">
        <v>None</v>
      </c>
      <c r="AA1068" s="10">
        <v>1</v>
      </c>
      <c r="AB1068" s="10">
        <v>1</v>
      </c>
      <c r="AC1068" s="10">
        <v>1</v>
      </c>
      <c r="AD1068" s="10" t="str" cm="1">
        <f t="array" ref="AD1068">_xlfn.IFNA(_xlfn.IFS(AND(AA1068=2,AB1068=2,AC1068=2),W1068),"not_highest_rated")</f>
        <v>not_highest_rated</v>
      </c>
      <c r="AE1068" s="64">
        <f t="shared" si="19"/>
        <v>1</v>
      </c>
    </row>
    <row r="1069" spans="1:31" x14ac:dyDescent="0.25">
      <c r="A1069" s="63" t="s">
        <v>24</v>
      </c>
      <c r="B1069" s="10">
        <f>VLOOKUP(A1069,'Table for cuisine count'!$E$2:$F$139,2)</f>
        <v>1</v>
      </c>
      <c r="C1069" s="10" t="str" cm="1">
        <f t="array" ref="C1069:O1069">_xlfn.XLOOKUP($A1069,'Raw-consumers'!$A:$A,'Raw-consumers'!B:N)</f>
        <v>San Luis Potosi</v>
      </c>
      <c r="D1069" s="10" t="str">
        <v>San Luis Potosi</v>
      </c>
      <c r="E1069" s="10" t="str">
        <v>Mexico</v>
      </c>
      <c r="F1069" s="10">
        <v>22.150086999999999</v>
      </c>
      <c r="G1069" s="10">
        <v>-100.98332499999999</v>
      </c>
      <c r="H1069" s="10" t="str">
        <v>No</v>
      </c>
      <c r="I1069" s="10" t="str">
        <v>Abstemious</v>
      </c>
      <c r="J1069" s="10" t="str">
        <v>Public</v>
      </c>
      <c r="K1069" s="10" t="str">
        <v>Single</v>
      </c>
      <c r="L1069" s="10" t="str">
        <v>Independent</v>
      </c>
      <c r="M1069" s="10">
        <v>22</v>
      </c>
      <c r="N1069" s="10" t="str">
        <v>Student</v>
      </c>
      <c r="O1069" s="10" t="str">
        <v>Low</v>
      </c>
      <c r="P1069" s="10">
        <v>132825</v>
      </c>
      <c r="Q1069" s="10" t="str">
        <f>IFERROR(_xlfn.XLOOKUP('Final Table'!$P1069,'Raw-restaurant_cuisines'!A:A,'Raw-restaurant_cuisines'!B:B),"not specified")</f>
        <v>Mexican</v>
      </c>
      <c r="R1069" s="10" t="str">
        <f>_xlfn.XLOOKUP($P1069,'Raw-Restauarants'!$A:$A,'Raw-Restauarants'!B:B)</f>
        <v>Puesto De Tacos</v>
      </c>
      <c r="S1069" s="10" t="str">
        <f>_xlfn.XLOOKUP($P1069,'Raw-Restauarants'!$A:$A,'Raw-Restauarants'!$C:$C)</f>
        <v>San Luis Potosi</v>
      </c>
      <c r="T1069" s="10">
        <f>IFERROR(_xlfn.XLOOKUP(P1069,'Table for cuisine count'!K:K,'Table for cuisine count'!L:L),"not specified")</f>
        <v>1</v>
      </c>
      <c r="U1069" s="10" t="str" cm="1">
        <f t="array" ref="U1069:Z1069">_xlfn.XLOOKUP($P1069,'Raw-Restauarants'!$A:$A,'Raw-Restauarants'!$I:$N)</f>
        <v>None</v>
      </c>
      <c r="V1069" s="10" t="str">
        <v>No</v>
      </c>
      <c r="W1069" s="10" t="str">
        <v>Low</v>
      </c>
      <c r="X1069" s="10" t="str">
        <v>No</v>
      </c>
      <c r="Y1069" s="10" t="str">
        <v>Open</v>
      </c>
      <c r="Z1069" s="10" t="str">
        <v>None</v>
      </c>
      <c r="AA1069" s="10">
        <v>2</v>
      </c>
      <c r="AB1069" s="10">
        <v>2</v>
      </c>
      <c r="AC1069" s="10">
        <v>0</v>
      </c>
      <c r="AD1069" s="10" t="str" cm="1">
        <f t="array" ref="AD1069">_xlfn.IFNA(_xlfn.IFS(AND(AA1069=2,AB1069=2,AC1069=2),W1069),"not_highest_rated")</f>
        <v>not_highest_rated</v>
      </c>
      <c r="AE1069" s="64">
        <f t="shared" si="19"/>
        <v>1</v>
      </c>
    </row>
    <row r="1070" spans="1:31" x14ac:dyDescent="0.25">
      <c r="A1070" s="63" t="s">
        <v>24</v>
      </c>
      <c r="B1070" s="10">
        <f>VLOOKUP(A1070,'Table for cuisine count'!$E$2:$F$139,2)</f>
        <v>1</v>
      </c>
      <c r="C1070" s="10" t="str" cm="1">
        <f t="array" ref="C1070:O1070">_xlfn.XLOOKUP($A1070,'Raw-consumers'!$A:$A,'Raw-consumers'!B:N)</f>
        <v>San Luis Potosi</v>
      </c>
      <c r="D1070" s="10" t="str">
        <v>San Luis Potosi</v>
      </c>
      <c r="E1070" s="10" t="str">
        <v>Mexico</v>
      </c>
      <c r="F1070" s="10">
        <v>22.150086999999999</v>
      </c>
      <c r="G1070" s="10">
        <v>-100.98332499999999</v>
      </c>
      <c r="H1070" s="10" t="str">
        <v>No</v>
      </c>
      <c r="I1070" s="10" t="str">
        <v>Abstemious</v>
      </c>
      <c r="J1070" s="10" t="str">
        <v>Public</v>
      </c>
      <c r="K1070" s="10" t="str">
        <v>Single</v>
      </c>
      <c r="L1070" s="10" t="str">
        <v>Independent</v>
      </c>
      <c r="M1070" s="10">
        <v>22</v>
      </c>
      <c r="N1070" s="10" t="str">
        <v>Student</v>
      </c>
      <c r="O1070" s="10" t="str">
        <v>Low</v>
      </c>
      <c r="P1070" s="10">
        <v>135052</v>
      </c>
      <c r="Q1070" s="10" t="str">
        <f>IFERROR(_xlfn.XLOOKUP('Final Table'!$P1070,'Raw-restaurant_cuisines'!A:A,'Raw-restaurant_cuisines'!B:B),"not specified")</f>
        <v>Bar</v>
      </c>
      <c r="R1070" s="10" t="str">
        <f>_xlfn.XLOOKUP($P1070,'Raw-Restauarants'!$A:$A,'Raw-Restauarants'!B:B)</f>
        <v>La Cantina Restaurante</v>
      </c>
      <c r="S1070" s="10" t="str">
        <f>_xlfn.XLOOKUP($P1070,'Raw-Restauarants'!$A:$A,'Raw-Restauarants'!$C:$C)</f>
        <v>San Luis Potosi</v>
      </c>
      <c r="T1070" s="10">
        <f>IFERROR(_xlfn.XLOOKUP(P1070,'Table for cuisine count'!K:K,'Table for cuisine count'!L:L),"not specified")</f>
        <v>2</v>
      </c>
      <c r="U1070" s="10" t="str" cm="1">
        <f t="array" ref="U1070:Z1070">_xlfn.XLOOKUP($P1070,'Raw-Restauarants'!$A:$A,'Raw-Restauarants'!$I:$N)</f>
        <v>Full Bar</v>
      </c>
      <c r="V1070" s="10" t="str">
        <v>No</v>
      </c>
      <c r="W1070" s="10" t="str">
        <v>High</v>
      </c>
      <c r="X1070" s="10" t="str">
        <v>No</v>
      </c>
      <c r="Y1070" s="10" t="str">
        <v>Closed</v>
      </c>
      <c r="Z1070" s="10" t="str">
        <v>None</v>
      </c>
      <c r="AA1070" s="10">
        <v>1</v>
      </c>
      <c r="AB1070" s="10">
        <v>1</v>
      </c>
      <c r="AC1070" s="10">
        <v>1</v>
      </c>
      <c r="AD1070" s="10" t="str" cm="1">
        <f t="array" ref="AD1070">_xlfn.IFNA(_xlfn.IFS(AND(AA1070=2,AB1070=2,AC1070=2),W1070),"not_highest_rated")</f>
        <v>not_highest_rated</v>
      </c>
      <c r="AE1070" s="64">
        <f t="shared" si="19"/>
        <v>1</v>
      </c>
    </row>
    <row r="1071" spans="1:31" x14ac:dyDescent="0.25">
      <c r="A1071" s="63" t="s">
        <v>24</v>
      </c>
      <c r="B1071" s="10">
        <f>VLOOKUP(A1071,'Table for cuisine count'!$E$2:$F$139,2)</f>
        <v>1</v>
      </c>
      <c r="C1071" s="10" t="str" cm="1">
        <f t="array" ref="C1071:O1071">_xlfn.XLOOKUP($A1071,'Raw-consumers'!$A:$A,'Raw-consumers'!B:N)</f>
        <v>San Luis Potosi</v>
      </c>
      <c r="D1071" s="10" t="str">
        <v>San Luis Potosi</v>
      </c>
      <c r="E1071" s="10" t="str">
        <v>Mexico</v>
      </c>
      <c r="F1071" s="10">
        <v>22.150086999999999</v>
      </c>
      <c r="G1071" s="10">
        <v>-100.98332499999999</v>
      </c>
      <c r="H1071" s="10" t="str">
        <v>No</v>
      </c>
      <c r="I1071" s="10" t="str">
        <v>Abstemious</v>
      </c>
      <c r="J1071" s="10" t="str">
        <v>Public</v>
      </c>
      <c r="K1071" s="10" t="str">
        <v>Single</v>
      </c>
      <c r="L1071" s="10" t="str">
        <v>Independent</v>
      </c>
      <c r="M1071" s="10">
        <v>22</v>
      </c>
      <c r="N1071" s="10" t="str">
        <v>Student</v>
      </c>
      <c r="O1071" s="10" t="str">
        <v>Low</v>
      </c>
      <c r="P1071" s="10">
        <v>132862</v>
      </c>
      <c r="Q1071" s="10" t="str">
        <f>IFERROR(_xlfn.XLOOKUP('Final Table'!$P1071,'Raw-restaurant_cuisines'!A:A,'Raw-restaurant_cuisines'!B:B),"not specified")</f>
        <v>International</v>
      </c>
      <c r="R1071" s="10" t="str">
        <f>_xlfn.XLOOKUP($P1071,'Raw-Restauarants'!$A:$A,'Raw-Restauarants'!B:B)</f>
        <v>La Posada Del Virrey</v>
      </c>
      <c r="S1071" s="10" t="str">
        <f>_xlfn.XLOOKUP($P1071,'Raw-Restauarants'!$A:$A,'Raw-Restauarants'!$C:$C)</f>
        <v>San Luis Potosi</v>
      </c>
      <c r="T1071" s="10">
        <f>IFERROR(_xlfn.XLOOKUP(P1071,'Table for cuisine count'!K:K,'Table for cuisine count'!L:L),"not specified")</f>
        <v>1</v>
      </c>
      <c r="U1071" s="10" t="str" cm="1">
        <f t="array" ref="U1071:Z1071">_xlfn.XLOOKUP($P1071,'Raw-Restauarants'!$A:$A,'Raw-Restauarants'!$I:$N)</f>
        <v>Wine &amp; Beer</v>
      </c>
      <c r="V1071" s="10" t="str">
        <v>No</v>
      </c>
      <c r="W1071" s="10" t="str">
        <v>High</v>
      </c>
      <c r="X1071" s="10" t="str">
        <v>No</v>
      </c>
      <c r="Y1071" s="10" t="str">
        <v>Closed</v>
      </c>
      <c r="Z1071" s="10" t="str">
        <v>Valet</v>
      </c>
      <c r="AA1071" s="10">
        <v>2</v>
      </c>
      <c r="AB1071" s="10">
        <v>2</v>
      </c>
      <c r="AC1071" s="10">
        <v>2</v>
      </c>
      <c r="AD1071" s="10" t="str" cm="1">
        <f t="array" ref="AD1071">_xlfn.IFNA(_xlfn.IFS(AND(AA1071=2,AB1071=2,AC1071=2),W1071),"not_highest_rated")</f>
        <v>High</v>
      </c>
      <c r="AE1071" s="64">
        <f t="shared" si="19"/>
        <v>1</v>
      </c>
    </row>
    <row r="1072" spans="1:31" x14ac:dyDescent="0.25">
      <c r="A1072" s="63" t="s">
        <v>135</v>
      </c>
      <c r="B1072" s="10">
        <f>VLOOKUP(A1072,'Table for cuisine count'!$E$2:$F$139,2)</f>
        <v>1</v>
      </c>
      <c r="C1072" s="10" t="str" cm="1">
        <f t="array" ref="C1072:O1072">_xlfn.XLOOKUP($A1072,'Raw-consumers'!$A:$A,'Raw-consumers'!B:N)</f>
        <v>San Luis Potosi</v>
      </c>
      <c r="D1072" s="10" t="str">
        <v>San Luis Potosi</v>
      </c>
      <c r="E1072" s="10" t="str">
        <v>Mexico</v>
      </c>
      <c r="F1072" s="10">
        <v>22.145499999999998</v>
      </c>
      <c r="G1072" s="10">
        <v>-100.939593</v>
      </c>
      <c r="H1072" s="10" t="str">
        <v>No</v>
      </c>
      <c r="I1072" s="10" t="str">
        <v>Abstemious</v>
      </c>
      <c r="J1072" s="10" t="str">
        <v>Public</v>
      </c>
      <c r="K1072" s="10" t="str">
        <v>Single</v>
      </c>
      <c r="L1072" s="10" t="str">
        <v>Independent</v>
      </c>
      <c r="M1072" s="10">
        <v>22</v>
      </c>
      <c r="N1072" s="10" t="str">
        <v>Student</v>
      </c>
      <c r="O1072" s="10" t="str">
        <v>Medium</v>
      </c>
      <c r="P1072" s="10">
        <v>132875</v>
      </c>
      <c r="Q1072" s="10" t="str">
        <f>IFERROR(_xlfn.XLOOKUP('Final Table'!$P1072,'Raw-restaurant_cuisines'!A:A,'Raw-restaurant_cuisines'!B:B),"not specified")</f>
        <v>Japanese</v>
      </c>
      <c r="R1072" s="10" t="str">
        <f>_xlfn.XLOOKUP($P1072,'Raw-Restauarants'!$A:$A,'Raw-Restauarants'!B:B)</f>
        <v>Shi Ro Ie</v>
      </c>
      <c r="S1072" s="10" t="str">
        <f>_xlfn.XLOOKUP($P1072,'Raw-Restauarants'!$A:$A,'Raw-Restauarants'!$C:$C)</f>
        <v>San Luis Potosi</v>
      </c>
      <c r="T1072" s="10">
        <f>IFERROR(_xlfn.XLOOKUP(P1072,'Table for cuisine count'!K:K,'Table for cuisine count'!L:L),"not specified")</f>
        <v>1</v>
      </c>
      <c r="U1072" s="10" t="str" cm="1">
        <f t="array" ref="U1072:Z1072">_xlfn.XLOOKUP($P1072,'Raw-Restauarants'!$A:$A,'Raw-Restauarants'!$I:$N)</f>
        <v>Wine &amp; Beer</v>
      </c>
      <c r="V1072" s="10" t="str">
        <v>Smoking Section</v>
      </c>
      <c r="W1072" s="10" t="str">
        <v>High</v>
      </c>
      <c r="X1072" s="10" t="str">
        <v>Yes</v>
      </c>
      <c r="Y1072" s="10" t="str">
        <v>Open</v>
      </c>
      <c r="Z1072" s="10" t="str">
        <v>Valet</v>
      </c>
      <c r="AA1072" s="10">
        <v>2</v>
      </c>
      <c r="AB1072" s="10">
        <v>2</v>
      </c>
      <c r="AC1072" s="10">
        <v>2</v>
      </c>
      <c r="AD1072" s="10" t="str" cm="1">
        <f t="array" ref="AD1072">_xlfn.IFNA(_xlfn.IFS(AND(AA1072=2,AB1072=2,AC1072=2),W1072),"not_highest_rated")</f>
        <v>High</v>
      </c>
      <c r="AE1072" s="64">
        <f t="shared" si="19"/>
        <v>2</v>
      </c>
    </row>
    <row r="1073" spans="1:31" x14ac:dyDescent="0.25">
      <c r="A1073" s="63" t="s">
        <v>24</v>
      </c>
      <c r="B1073" s="10">
        <f>VLOOKUP(A1073,'Table for cuisine count'!$E$2:$F$139,2)</f>
        <v>1</v>
      </c>
      <c r="C1073" s="10" t="str" cm="1">
        <f t="array" ref="C1073:O1073">_xlfn.XLOOKUP($A1073,'Raw-consumers'!$A:$A,'Raw-consumers'!B:N)</f>
        <v>San Luis Potosi</v>
      </c>
      <c r="D1073" s="10" t="str">
        <v>San Luis Potosi</v>
      </c>
      <c r="E1073" s="10" t="str">
        <v>Mexico</v>
      </c>
      <c r="F1073" s="10">
        <v>22.150086999999999</v>
      </c>
      <c r="G1073" s="10">
        <v>-100.98332499999999</v>
      </c>
      <c r="H1073" s="10" t="str">
        <v>No</v>
      </c>
      <c r="I1073" s="10" t="str">
        <v>Abstemious</v>
      </c>
      <c r="J1073" s="10" t="str">
        <v>Public</v>
      </c>
      <c r="K1073" s="10" t="str">
        <v>Single</v>
      </c>
      <c r="L1073" s="10" t="str">
        <v>Independent</v>
      </c>
      <c r="M1073" s="10">
        <v>22</v>
      </c>
      <c r="N1073" s="10" t="str">
        <v>Student</v>
      </c>
      <c r="O1073" s="10" t="str">
        <v>Low</v>
      </c>
      <c r="P1073" s="10">
        <v>135059</v>
      </c>
      <c r="Q1073" s="10" t="str">
        <f>IFERROR(_xlfn.XLOOKUP('Final Table'!$P1073,'Raw-restaurant_cuisines'!A:A,'Raw-restaurant_cuisines'!B:B),"not specified")</f>
        <v>Bar</v>
      </c>
      <c r="R1073" s="10" t="str">
        <f>_xlfn.XLOOKUP($P1073,'Raw-Restauarants'!$A:$A,'Raw-Restauarants'!B:B)</f>
        <v>Restaurant Bar Hacienda Los Martinez</v>
      </c>
      <c r="S1073" s="10" t="str">
        <f>_xlfn.XLOOKUP($P1073,'Raw-Restauarants'!$A:$A,'Raw-Restauarants'!$C:$C)</f>
        <v>San Luis Potosi</v>
      </c>
      <c r="T1073" s="10">
        <f>IFERROR(_xlfn.XLOOKUP(P1073,'Table for cuisine count'!K:K,'Table for cuisine count'!L:L),"not specified")</f>
        <v>1</v>
      </c>
      <c r="U1073" s="10" t="str" cm="1">
        <f t="array" ref="U1073:Z1073">_xlfn.XLOOKUP($P1073,'Raw-Restauarants'!$A:$A,'Raw-Restauarants'!$I:$N)</f>
        <v>Wine &amp; Beer</v>
      </c>
      <c r="V1073" s="10" t="str">
        <v>Smoking Section</v>
      </c>
      <c r="W1073" s="10" t="str">
        <v>Medium</v>
      </c>
      <c r="X1073" s="10" t="str">
        <v>No</v>
      </c>
      <c r="Y1073" s="10" t="str">
        <v>Closed</v>
      </c>
      <c r="Z1073" s="10" t="str">
        <v>Yes</v>
      </c>
      <c r="AA1073" s="10">
        <v>1</v>
      </c>
      <c r="AB1073" s="10">
        <v>2</v>
      </c>
      <c r="AC1073" s="10">
        <v>1</v>
      </c>
      <c r="AD1073" s="10" t="str" cm="1">
        <f t="array" ref="AD1073">_xlfn.IFNA(_xlfn.IFS(AND(AA1073=2,AB1073=2,AC1073=2),W1073),"not_highest_rated")</f>
        <v>not_highest_rated</v>
      </c>
      <c r="AE1073" s="64">
        <f t="shared" si="19"/>
        <v>1</v>
      </c>
    </row>
    <row r="1074" spans="1:31" x14ac:dyDescent="0.25">
      <c r="A1074" s="63" t="s">
        <v>24</v>
      </c>
      <c r="B1074" s="10">
        <f>VLOOKUP(A1074,'Table for cuisine count'!$E$2:$F$139,2)</f>
        <v>1</v>
      </c>
      <c r="C1074" s="10" t="str" cm="1">
        <f t="array" ref="C1074:O1074">_xlfn.XLOOKUP($A1074,'Raw-consumers'!$A:$A,'Raw-consumers'!B:N)</f>
        <v>San Luis Potosi</v>
      </c>
      <c r="D1074" s="10" t="str">
        <v>San Luis Potosi</v>
      </c>
      <c r="E1074" s="10" t="str">
        <v>Mexico</v>
      </c>
      <c r="F1074" s="10">
        <v>22.150086999999999</v>
      </c>
      <c r="G1074" s="10">
        <v>-100.98332499999999</v>
      </c>
      <c r="H1074" s="10" t="str">
        <v>No</v>
      </c>
      <c r="I1074" s="10" t="str">
        <v>Abstemious</v>
      </c>
      <c r="J1074" s="10" t="str">
        <v>Public</v>
      </c>
      <c r="K1074" s="10" t="str">
        <v>Single</v>
      </c>
      <c r="L1074" s="10" t="str">
        <v>Independent</v>
      </c>
      <c r="M1074" s="10">
        <v>22</v>
      </c>
      <c r="N1074" s="10" t="str">
        <v>Student</v>
      </c>
      <c r="O1074" s="10" t="str">
        <v>Low</v>
      </c>
      <c r="P1074" s="10">
        <v>135041</v>
      </c>
      <c r="Q1074" s="10" t="str">
        <f>IFERROR(_xlfn.XLOOKUP('Final Table'!$P1074,'Raw-restaurant_cuisines'!A:A,'Raw-restaurant_cuisines'!B:B),"not specified")</f>
        <v>Bar</v>
      </c>
      <c r="R1074" s="10" t="str">
        <f>_xlfn.XLOOKUP($P1074,'Raw-Restauarants'!$A:$A,'Raw-Restauarants'!B:B)</f>
        <v>Luna Cafe</v>
      </c>
      <c r="S1074" s="10" t="str">
        <f>_xlfn.XLOOKUP($P1074,'Raw-Restauarants'!$A:$A,'Raw-Restauarants'!$C:$C)</f>
        <v>San Luis Potosi</v>
      </c>
      <c r="T1074" s="10">
        <f>IFERROR(_xlfn.XLOOKUP(P1074,'Table for cuisine count'!K:K,'Table for cuisine count'!L:L),"not specified")</f>
        <v>2</v>
      </c>
      <c r="U1074" s="10" t="str" cm="1">
        <f t="array" ref="U1074:Z1074">_xlfn.XLOOKUP($P1074,'Raw-Restauarants'!$A:$A,'Raw-Restauarants'!$I:$N)</f>
        <v>Wine &amp; Beer</v>
      </c>
      <c r="V1074" s="10" t="str">
        <v>No</v>
      </c>
      <c r="W1074" s="10" t="str">
        <v>Medium</v>
      </c>
      <c r="X1074" s="10" t="str">
        <v>No</v>
      </c>
      <c r="Y1074" s="10" t="str">
        <v>Closed</v>
      </c>
      <c r="Z1074" s="10" t="str">
        <v>None</v>
      </c>
      <c r="AA1074" s="10">
        <v>2</v>
      </c>
      <c r="AB1074" s="10">
        <v>1</v>
      </c>
      <c r="AC1074" s="10">
        <v>0</v>
      </c>
      <c r="AD1074" s="10" t="str" cm="1">
        <f t="array" ref="AD1074">_xlfn.IFNA(_xlfn.IFS(AND(AA1074=2,AB1074=2,AC1074=2),W1074),"not_highest_rated")</f>
        <v>not_highest_rated</v>
      </c>
      <c r="AE1074" s="64">
        <f t="shared" si="19"/>
        <v>1</v>
      </c>
    </row>
    <row r="1075" spans="1:31" x14ac:dyDescent="0.25">
      <c r="A1075" s="63" t="s">
        <v>24</v>
      </c>
      <c r="B1075" s="10">
        <f>VLOOKUP(A1075,'Table for cuisine count'!$E$2:$F$139,2)</f>
        <v>1</v>
      </c>
      <c r="C1075" s="10" t="str" cm="1">
        <f t="array" ref="C1075:O1075">_xlfn.XLOOKUP($A1075,'Raw-consumers'!$A:$A,'Raw-consumers'!B:N)</f>
        <v>San Luis Potosi</v>
      </c>
      <c r="D1075" s="10" t="str">
        <v>San Luis Potosi</v>
      </c>
      <c r="E1075" s="10" t="str">
        <v>Mexico</v>
      </c>
      <c r="F1075" s="10">
        <v>22.150086999999999</v>
      </c>
      <c r="G1075" s="10">
        <v>-100.98332499999999</v>
      </c>
      <c r="H1075" s="10" t="str">
        <v>No</v>
      </c>
      <c r="I1075" s="10" t="str">
        <v>Abstemious</v>
      </c>
      <c r="J1075" s="10" t="str">
        <v>Public</v>
      </c>
      <c r="K1075" s="10" t="str">
        <v>Single</v>
      </c>
      <c r="L1075" s="10" t="str">
        <v>Independent</v>
      </c>
      <c r="M1075" s="10">
        <v>22</v>
      </c>
      <c r="N1075" s="10" t="str">
        <v>Student</v>
      </c>
      <c r="O1075" s="10" t="str">
        <v>Low</v>
      </c>
      <c r="P1075" s="10">
        <v>132925</v>
      </c>
      <c r="Q1075" s="10" t="str">
        <f>IFERROR(_xlfn.XLOOKUP('Final Table'!$P1075,'Raw-restaurant_cuisines'!A:A,'Raw-restaurant_cuisines'!B:B),"not specified")</f>
        <v>Mexican</v>
      </c>
      <c r="R1075" s="10" t="str">
        <f>_xlfn.XLOOKUP($P1075,'Raw-Restauarants'!$A:$A,'Raw-Restauarants'!B:B)</f>
        <v>El Pueblito</v>
      </c>
      <c r="S1075" s="10" t="str">
        <f>_xlfn.XLOOKUP($P1075,'Raw-Restauarants'!$A:$A,'Raw-Restauarants'!$C:$C)</f>
        <v>San Luis Potosi</v>
      </c>
      <c r="T1075" s="10">
        <f>IFERROR(_xlfn.XLOOKUP(P1075,'Table for cuisine count'!K:K,'Table for cuisine count'!L:L),"not specified")</f>
        <v>1</v>
      </c>
      <c r="U1075" s="10" t="str" cm="1">
        <f t="array" ref="U1075:Z1075">_xlfn.XLOOKUP($P1075,'Raw-Restauarants'!$A:$A,'Raw-Restauarants'!$I:$N)</f>
        <v>Wine &amp; Beer</v>
      </c>
      <c r="V1075" s="10" t="str">
        <v>No</v>
      </c>
      <c r="W1075" s="10" t="str">
        <v>Medium</v>
      </c>
      <c r="X1075" s="10" t="str">
        <v>No</v>
      </c>
      <c r="Y1075" s="10" t="str">
        <v>Closed</v>
      </c>
      <c r="Z1075" s="10" t="str">
        <v>None</v>
      </c>
      <c r="AA1075" s="10">
        <v>1</v>
      </c>
      <c r="AB1075" s="10">
        <v>1</v>
      </c>
      <c r="AC1075" s="10">
        <v>2</v>
      </c>
      <c r="AD1075" s="10" t="str" cm="1">
        <f t="array" ref="AD1075">_xlfn.IFNA(_xlfn.IFS(AND(AA1075=2,AB1075=2,AC1075=2),W1075),"not_highest_rated")</f>
        <v>not_highest_rated</v>
      </c>
      <c r="AE1075" s="64">
        <f t="shared" si="19"/>
        <v>1</v>
      </c>
    </row>
    <row r="1076" spans="1:31" x14ac:dyDescent="0.25">
      <c r="A1076" s="63" t="s">
        <v>24</v>
      </c>
      <c r="B1076" s="10">
        <f>VLOOKUP(A1076,'Table for cuisine count'!$E$2:$F$139,2)</f>
        <v>1</v>
      </c>
      <c r="C1076" s="10" t="str" cm="1">
        <f t="array" ref="C1076:O1076">_xlfn.XLOOKUP($A1076,'Raw-consumers'!$A:$A,'Raw-consumers'!B:N)</f>
        <v>San Luis Potosi</v>
      </c>
      <c r="D1076" s="10" t="str">
        <v>San Luis Potosi</v>
      </c>
      <c r="E1076" s="10" t="str">
        <v>Mexico</v>
      </c>
      <c r="F1076" s="10">
        <v>22.150086999999999</v>
      </c>
      <c r="G1076" s="10">
        <v>-100.98332499999999</v>
      </c>
      <c r="H1076" s="10" t="str">
        <v>No</v>
      </c>
      <c r="I1076" s="10" t="str">
        <v>Abstemious</v>
      </c>
      <c r="J1076" s="10" t="str">
        <v>Public</v>
      </c>
      <c r="K1076" s="10" t="str">
        <v>Single</v>
      </c>
      <c r="L1076" s="10" t="str">
        <v>Independent</v>
      </c>
      <c r="M1076" s="10">
        <v>22</v>
      </c>
      <c r="N1076" s="10" t="str">
        <v>Student</v>
      </c>
      <c r="O1076" s="10" t="str">
        <v>Low</v>
      </c>
      <c r="P1076" s="10">
        <v>135085</v>
      </c>
      <c r="Q1076" s="10" t="str">
        <f>IFERROR(_xlfn.XLOOKUP('Final Table'!$P1076,'Raw-restaurant_cuisines'!A:A,'Raw-restaurant_cuisines'!B:B),"not specified")</f>
        <v>Fast Food</v>
      </c>
      <c r="R1076" s="10" t="str">
        <f>_xlfn.XLOOKUP($P1076,'Raw-Restauarants'!$A:$A,'Raw-Restauarants'!B:B)</f>
        <v>Tortas Locas Hipocampo</v>
      </c>
      <c r="S1076" s="10" t="str">
        <f>_xlfn.XLOOKUP($P1076,'Raw-Restauarants'!$A:$A,'Raw-Restauarants'!$C:$C)</f>
        <v>San Luis Potosi</v>
      </c>
      <c r="T1076" s="10">
        <f>IFERROR(_xlfn.XLOOKUP(P1076,'Table for cuisine count'!K:K,'Table for cuisine count'!L:L),"not specified")</f>
        <v>1</v>
      </c>
      <c r="U1076" s="10" t="str" cm="1">
        <f t="array" ref="U1076:Z1076">_xlfn.XLOOKUP($P1076,'Raw-Restauarants'!$A:$A,'Raw-Restauarants'!$I:$N)</f>
        <v>None</v>
      </c>
      <c r="V1076" s="10" t="str">
        <v>No</v>
      </c>
      <c r="W1076" s="10" t="str">
        <v>Medium</v>
      </c>
      <c r="X1076" s="10" t="str">
        <v>No</v>
      </c>
      <c r="Y1076" s="10" t="str">
        <v>Closed</v>
      </c>
      <c r="Z1076" s="10" t="str">
        <v>Public</v>
      </c>
      <c r="AA1076" s="10">
        <v>1</v>
      </c>
      <c r="AB1076" s="10">
        <v>1</v>
      </c>
      <c r="AC1076" s="10">
        <v>1</v>
      </c>
      <c r="AD1076" s="10" t="str" cm="1">
        <f t="array" ref="AD1076">_xlfn.IFNA(_xlfn.IFS(AND(AA1076=2,AB1076=2,AC1076=2),W1076),"not_highest_rated")</f>
        <v>not_highest_rated</v>
      </c>
      <c r="AE1076" s="64">
        <f t="shared" si="19"/>
        <v>1</v>
      </c>
    </row>
    <row r="1077" spans="1:31" x14ac:dyDescent="0.25">
      <c r="A1077" s="63" t="s">
        <v>135</v>
      </c>
      <c r="B1077" s="10">
        <f>VLOOKUP(A1077,'Table for cuisine count'!$E$2:$F$139,2)</f>
        <v>1</v>
      </c>
      <c r="C1077" s="10" t="str" cm="1">
        <f t="array" ref="C1077:O1077">_xlfn.XLOOKUP($A1077,'Raw-consumers'!$A:$A,'Raw-consumers'!B:N)</f>
        <v>San Luis Potosi</v>
      </c>
      <c r="D1077" s="10" t="str">
        <v>San Luis Potosi</v>
      </c>
      <c r="E1077" s="10" t="str">
        <v>Mexico</v>
      </c>
      <c r="F1077" s="10">
        <v>22.145499999999998</v>
      </c>
      <c r="G1077" s="10">
        <v>-100.939593</v>
      </c>
      <c r="H1077" s="10" t="str">
        <v>No</v>
      </c>
      <c r="I1077" s="10" t="str">
        <v>Abstemious</v>
      </c>
      <c r="J1077" s="10" t="str">
        <v>Public</v>
      </c>
      <c r="K1077" s="10" t="str">
        <v>Single</v>
      </c>
      <c r="L1077" s="10" t="str">
        <v>Independent</v>
      </c>
      <c r="M1077" s="10">
        <v>22</v>
      </c>
      <c r="N1077" s="10" t="str">
        <v>Student</v>
      </c>
      <c r="O1077" s="10" t="str">
        <v>Medium</v>
      </c>
      <c r="P1077" s="10">
        <v>135025</v>
      </c>
      <c r="Q1077" s="10" t="str">
        <f>IFERROR(_xlfn.XLOOKUP('Final Table'!$P1077,'Raw-restaurant_cuisines'!A:A,'Raw-restaurant_cuisines'!B:B),"not specified")</f>
        <v>Mexican</v>
      </c>
      <c r="R1077" s="10" t="str">
        <f>_xlfn.XLOOKUP($P1077,'Raw-Restauarants'!$A:$A,'Raw-Restauarants'!B:B)</f>
        <v>El Rincon De San Francisco</v>
      </c>
      <c r="S1077" s="10" t="str">
        <f>_xlfn.XLOOKUP($P1077,'Raw-Restauarants'!$A:$A,'Raw-Restauarants'!$C:$C)</f>
        <v>San Luis Potosi</v>
      </c>
      <c r="T1077" s="10">
        <f>IFERROR(_xlfn.XLOOKUP(P1077,'Table for cuisine count'!K:K,'Table for cuisine count'!L:L),"not specified")</f>
        <v>1</v>
      </c>
      <c r="U1077" s="10" t="str" cm="1">
        <f t="array" ref="U1077:Z1077">_xlfn.XLOOKUP($P1077,'Raw-Restauarants'!$A:$A,'Raw-Restauarants'!$I:$N)</f>
        <v>None</v>
      </c>
      <c r="V1077" s="10" t="str">
        <v>No</v>
      </c>
      <c r="W1077" s="10" t="str">
        <v>Medium</v>
      </c>
      <c r="X1077" s="10" t="str">
        <v>No</v>
      </c>
      <c r="Y1077" s="10" t="str">
        <v>Closed</v>
      </c>
      <c r="Z1077" s="10" t="str">
        <v>None</v>
      </c>
      <c r="AA1077" s="10">
        <v>2</v>
      </c>
      <c r="AB1077" s="10">
        <v>2</v>
      </c>
      <c r="AC1077" s="10">
        <v>2</v>
      </c>
      <c r="AD1077" s="10" t="str" cm="1">
        <f t="array" ref="AD1077">_xlfn.IFNA(_xlfn.IFS(AND(AA1077=2,AB1077=2,AC1077=2),W1077),"not_highest_rated")</f>
        <v>Medium</v>
      </c>
      <c r="AE1077" s="64">
        <f t="shared" si="19"/>
        <v>2</v>
      </c>
    </row>
    <row r="1078" spans="1:31" x14ac:dyDescent="0.25">
      <c r="A1078" s="63" t="s">
        <v>135</v>
      </c>
      <c r="B1078" s="10">
        <f>VLOOKUP(A1078,'Table for cuisine count'!$E$2:$F$139,2)</f>
        <v>1</v>
      </c>
      <c r="C1078" s="10" t="str" cm="1">
        <f t="array" ref="C1078:O1078">_xlfn.XLOOKUP($A1078,'Raw-consumers'!$A:$A,'Raw-consumers'!B:N)</f>
        <v>San Luis Potosi</v>
      </c>
      <c r="D1078" s="10" t="str">
        <v>San Luis Potosi</v>
      </c>
      <c r="E1078" s="10" t="str">
        <v>Mexico</v>
      </c>
      <c r="F1078" s="10">
        <v>22.145499999999998</v>
      </c>
      <c r="G1078" s="10">
        <v>-100.939593</v>
      </c>
      <c r="H1078" s="10" t="str">
        <v>No</v>
      </c>
      <c r="I1078" s="10" t="str">
        <v>Abstemious</v>
      </c>
      <c r="J1078" s="10" t="str">
        <v>Public</v>
      </c>
      <c r="K1078" s="10" t="str">
        <v>Single</v>
      </c>
      <c r="L1078" s="10" t="str">
        <v>Independent</v>
      </c>
      <c r="M1078" s="10">
        <v>22</v>
      </c>
      <c r="N1078" s="10" t="str">
        <v>Student</v>
      </c>
      <c r="O1078" s="10" t="str">
        <v>Medium</v>
      </c>
      <c r="P1078" s="10">
        <v>135072</v>
      </c>
      <c r="Q1078" s="10" t="str">
        <f>IFERROR(_xlfn.XLOOKUP('Final Table'!$P1078,'Raw-restaurant_cuisines'!A:A,'Raw-restaurant_cuisines'!B:B),"not specified")</f>
        <v>Japanese</v>
      </c>
      <c r="R1078" s="10" t="str">
        <f>_xlfn.XLOOKUP($P1078,'Raw-Restauarants'!$A:$A,'Raw-Restauarants'!B:B)</f>
        <v>Sushi Itto</v>
      </c>
      <c r="S1078" s="10" t="str">
        <f>_xlfn.XLOOKUP($P1078,'Raw-Restauarants'!$A:$A,'Raw-Restauarants'!$C:$C)</f>
        <v>San Luis Potosi</v>
      </c>
      <c r="T1078" s="10">
        <f>IFERROR(_xlfn.XLOOKUP(P1078,'Table for cuisine count'!K:K,'Table for cuisine count'!L:L),"not specified")</f>
        <v>1</v>
      </c>
      <c r="U1078" s="10" t="str" cm="1">
        <f t="array" ref="U1078:Z1078">_xlfn.XLOOKUP($P1078,'Raw-Restauarants'!$A:$A,'Raw-Restauarants'!$I:$N)</f>
        <v>None</v>
      </c>
      <c r="V1078" s="10" t="str">
        <v>No</v>
      </c>
      <c r="W1078" s="10" t="str">
        <v>Medium</v>
      </c>
      <c r="X1078" s="10" t="str">
        <v>No</v>
      </c>
      <c r="Y1078" s="10" t="str">
        <v>Closed</v>
      </c>
      <c r="Z1078" s="10" t="str">
        <v>None</v>
      </c>
      <c r="AA1078" s="10">
        <v>1</v>
      </c>
      <c r="AB1078" s="10">
        <v>2</v>
      </c>
      <c r="AC1078" s="10">
        <v>1</v>
      </c>
      <c r="AD1078" s="10" t="str" cm="1">
        <f t="array" ref="AD1078">_xlfn.IFNA(_xlfn.IFS(AND(AA1078=2,AB1078=2,AC1078=2),W1078),"not_highest_rated")</f>
        <v>not_highest_rated</v>
      </c>
      <c r="AE1078" s="64">
        <f t="shared" si="19"/>
        <v>2</v>
      </c>
    </row>
    <row r="1079" spans="1:31" x14ac:dyDescent="0.25">
      <c r="A1079" s="63" t="s">
        <v>135</v>
      </c>
      <c r="B1079" s="10">
        <f>VLOOKUP(A1079,'Table for cuisine count'!$E$2:$F$139,2)</f>
        <v>1</v>
      </c>
      <c r="C1079" s="10" t="str" cm="1">
        <f t="array" ref="C1079:O1079">_xlfn.XLOOKUP($A1079,'Raw-consumers'!$A:$A,'Raw-consumers'!B:N)</f>
        <v>San Luis Potosi</v>
      </c>
      <c r="D1079" s="10" t="str">
        <v>San Luis Potosi</v>
      </c>
      <c r="E1079" s="10" t="str">
        <v>Mexico</v>
      </c>
      <c r="F1079" s="10">
        <v>22.145499999999998</v>
      </c>
      <c r="G1079" s="10">
        <v>-100.939593</v>
      </c>
      <c r="H1079" s="10" t="str">
        <v>No</v>
      </c>
      <c r="I1079" s="10" t="str">
        <v>Abstemious</v>
      </c>
      <c r="J1079" s="10" t="str">
        <v>Public</v>
      </c>
      <c r="K1079" s="10" t="str">
        <v>Single</v>
      </c>
      <c r="L1079" s="10" t="str">
        <v>Independent</v>
      </c>
      <c r="M1079" s="10">
        <v>22</v>
      </c>
      <c r="N1079" s="10" t="str">
        <v>Student</v>
      </c>
      <c r="O1079" s="10" t="str">
        <v>Medium</v>
      </c>
      <c r="P1079" s="10">
        <v>135064</v>
      </c>
      <c r="Q1079" s="10" t="str">
        <f>IFERROR(_xlfn.XLOOKUP('Final Table'!$P1079,'Raw-restaurant_cuisines'!A:A,'Raw-restaurant_cuisines'!B:B),"not specified")</f>
        <v>not specified</v>
      </c>
      <c r="R1079" s="10" t="str">
        <f>_xlfn.XLOOKUP($P1079,'Raw-Restauarants'!$A:$A,'Raw-Restauarants'!B:B)</f>
        <v>Restaurante El Chivero S.A. De C.V.</v>
      </c>
      <c r="S1079" s="10" t="str">
        <f>_xlfn.XLOOKUP($P1079,'Raw-Restauarants'!$A:$A,'Raw-Restauarants'!$C:$C)</f>
        <v>San Luis Potosi</v>
      </c>
      <c r="T1079" s="10" t="str">
        <f>IFERROR(_xlfn.XLOOKUP(P1079,'Table for cuisine count'!K:K,'Table for cuisine count'!L:L),"not specified")</f>
        <v>not specified</v>
      </c>
      <c r="U1079" s="10" t="str" cm="1">
        <f t="array" ref="U1079:Z1079">_xlfn.XLOOKUP($P1079,'Raw-Restauarants'!$A:$A,'Raw-Restauarants'!$I:$N)</f>
        <v>None</v>
      </c>
      <c r="V1079" s="10" t="str">
        <v>No</v>
      </c>
      <c r="W1079" s="10" t="str">
        <v>High</v>
      </c>
      <c r="X1079" s="10" t="str">
        <v>No</v>
      </c>
      <c r="Y1079" s="10" t="str">
        <v>Closed</v>
      </c>
      <c r="Z1079" s="10" t="str">
        <v>Yes</v>
      </c>
      <c r="AA1079" s="10">
        <v>1</v>
      </c>
      <c r="AB1079" s="10">
        <v>1</v>
      </c>
      <c r="AC1079" s="10">
        <v>0</v>
      </c>
      <c r="AD1079" s="10" t="str" cm="1">
        <f t="array" ref="AD1079">_xlfn.IFNA(_xlfn.IFS(AND(AA1079=2,AB1079=2,AC1079=2),W1079),"not_highest_rated")</f>
        <v>not_highest_rated</v>
      </c>
      <c r="AE1079" s="64">
        <f t="shared" si="19"/>
        <v>2</v>
      </c>
    </row>
    <row r="1080" spans="1:31" x14ac:dyDescent="0.25">
      <c r="A1080" s="63" t="s">
        <v>135</v>
      </c>
      <c r="B1080" s="10">
        <f>VLOOKUP(A1080,'Table for cuisine count'!$E$2:$F$139,2)</f>
        <v>1</v>
      </c>
      <c r="C1080" s="10" t="str" cm="1">
        <f t="array" ref="C1080:O1080">_xlfn.XLOOKUP($A1080,'Raw-consumers'!$A:$A,'Raw-consumers'!B:N)</f>
        <v>San Luis Potosi</v>
      </c>
      <c r="D1080" s="10" t="str">
        <v>San Luis Potosi</v>
      </c>
      <c r="E1080" s="10" t="str">
        <v>Mexico</v>
      </c>
      <c r="F1080" s="10">
        <v>22.145499999999998</v>
      </c>
      <c r="G1080" s="10">
        <v>-100.939593</v>
      </c>
      <c r="H1080" s="10" t="str">
        <v>No</v>
      </c>
      <c r="I1080" s="10" t="str">
        <v>Abstemious</v>
      </c>
      <c r="J1080" s="10" t="str">
        <v>Public</v>
      </c>
      <c r="K1080" s="10" t="str">
        <v>Single</v>
      </c>
      <c r="L1080" s="10" t="str">
        <v>Independent</v>
      </c>
      <c r="M1080" s="10">
        <v>22</v>
      </c>
      <c r="N1080" s="10" t="str">
        <v>Student</v>
      </c>
      <c r="O1080" s="10" t="str">
        <v>Medium</v>
      </c>
      <c r="P1080" s="10">
        <v>135086</v>
      </c>
      <c r="Q1080" s="10" t="str">
        <f>IFERROR(_xlfn.XLOOKUP('Final Table'!$P1080,'Raw-restaurant_cuisines'!A:A,'Raw-restaurant_cuisines'!B:B),"not specified")</f>
        <v>Burgers</v>
      </c>
      <c r="R1080" s="10" t="str">
        <f>_xlfn.XLOOKUP($P1080,'Raw-Restauarants'!$A:$A,'Raw-Restauarants'!B:B)</f>
        <v>McDonalds Parque Tangamanga</v>
      </c>
      <c r="S1080" s="10" t="str">
        <f>_xlfn.XLOOKUP($P1080,'Raw-Restauarants'!$A:$A,'Raw-Restauarants'!$C:$C)</f>
        <v>San Luis Potosi</v>
      </c>
      <c r="T1080" s="10">
        <f>IFERROR(_xlfn.XLOOKUP(P1080,'Table for cuisine count'!K:K,'Table for cuisine count'!L:L),"not specified")</f>
        <v>2</v>
      </c>
      <c r="U1080" s="10" t="str" cm="1">
        <f t="array" ref="U1080:Z1080">_xlfn.XLOOKUP($P1080,'Raw-Restauarants'!$A:$A,'Raw-Restauarants'!$I:$N)</f>
        <v>None</v>
      </c>
      <c r="V1080" s="10" t="str">
        <v>No</v>
      </c>
      <c r="W1080" s="10" t="str">
        <v>Medium</v>
      </c>
      <c r="X1080" s="10" t="str">
        <v>Yes</v>
      </c>
      <c r="Y1080" s="10" t="str">
        <v>Closed</v>
      </c>
      <c r="Z1080" s="10" t="str">
        <v>Yes</v>
      </c>
      <c r="AA1080" s="10">
        <v>1</v>
      </c>
      <c r="AB1080" s="10">
        <v>0</v>
      </c>
      <c r="AC1080" s="10">
        <v>2</v>
      </c>
      <c r="AD1080" s="10" t="str" cm="1">
        <f t="array" ref="AD1080">_xlfn.IFNA(_xlfn.IFS(AND(AA1080=2,AB1080=2,AC1080=2),W1080),"not_highest_rated")</f>
        <v>not_highest_rated</v>
      </c>
      <c r="AE1080" s="64">
        <f t="shared" si="19"/>
        <v>2</v>
      </c>
    </row>
    <row r="1081" spans="1:31" x14ac:dyDescent="0.25">
      <c r="A1081" s="63" t="s">
        <v>135</v>
      </c>
      <c r="B1081" s="10">
        <f>VLOOKUP(A1081,'Table for cuisine count'!$E$2:$F$139,2)</f>
        <v>1</v>
      </c>
      <c r="C1081" s="10" t="str" cm="1">
        <f t="array" ref="C1081:O1081">_xlfn.XLOOKUP($A1081,'Raw-consumers'!$A:$A,'Raw-consumers'!B:N)</f>
        <v>San Luis Potosi</v>
      </c>
      <c r="D1081" s="10" t="str">
        <v>San Luis Potosi</v>
      </c>
      <c r="E1081" s="10" t="str">
        <v>Mexico</v>
      </c>
      <c r="F1081" s="10">
        <v>22.145499999999998</v>
      </c>
      <c r="G1081" s="10">
        <v>-100.939593</v>
      </c>
      <c r="H1081" s="10" t="str">
        <v>No</v>
      </c>
      <c r="I1081" s="10" t="str">
        <v>Abstemious</v>
      </c>
      <c r="J1081" s="10" t="str">
        <v>Public</v>
      </c>
      <c r="K1081" s="10" t="str">
        <v>Single</v>
      </c>
      <c r="L1081" s="10" t="str">
        <v>Independent</v>
      </c>
      <c r="M1081" s="10">
        <v>22</v>
      </c>
      <c r="N1081" s="10" t="str">
        <v>Student</v>
      </c>
      <c r="O1081" s="10" t="str">
        <v>Medium</v>
      </c>
      <c r="P1081" s="10">
        <v>135055</v>
      </c>
      <c r="Q1081" s="10" t="str">
        <f>IFERROR(_xlfn.XLOOKUP('Final Table'!$P1081,'Raw-restaurant_cuisines'!A:A,'Raw-restaurant_cuisines'!B:B),"not specified")</f>
        <v>Mexican</v>
      </c>
      <c r="R1081" s="10" t="str">
        <f>_xlfn.XLOOKUP($P1081,'Raw-Restauarants'!$A:$A,'Raw-Restauarants'!B:B)</f>
        <v>La Cochinita Pibil Restaurante Yucateco</v>
      </c>
      <c r="S1081" s="10" t="str">
        <f>_xlfn.XLOOKUP($P1081,'Raw-Restauarants'!$A:$A,'Raw-Restauarants'!$C:$C)</f>
        <v>San Luis Potosi</v>
      </c>
      <c r="T1081" s="10">
        <f>IFERROR(_xlfn.XLOOKUP(P1081,'Table for cuisine count'!K:K,'Table for cuisine count'!L:L),"not specified")</f>
        <v>1</v>
      </c>
      <c r="U1081" s="10" t="str" cm="1">
        <f t="array" ref="U1081:Z1081">_xlfn.XLOOKUP($P1081,'Raw-Restauarants'!$A:$A,'Raw-Restauarants'!$I:$N)</f>
        <v>None</v>
      </c>
      <c r="V1081" s="10" t="str">
        <v>Smoking Section</v>
      </c>
      <c r="W1081" s="10" t="str">
        <v>High</v>
      </c>
      <c r="X1081" s="10" t="str">
        <v>No</v>
      </c>
      <c r="Y1081" s="10" t="str">
        <v>Closed</v>
      </c>
      <c r="Z1081" s="10" t="str">
        <v>Yes</v>
      </c>
      <c r="AA1081" s="10">
        <v>2</v>
      </c>
      <c r="AB1081" s="10">
        <v>2</v>
      </c>
      <c r="AC1081" s="10">
        <v>2</v>
      </c>
      <c r="AD1081" s="10" t="str" cm="1">
        <f t="array" ref="AD1081">_xlfn.IFNA(_xlfn.IFS(AND(AA1081=2,AB1081=2,AC1081=2),W1081),"not_highest_rated")</f>
        <v>High</v>
      </c>
      <c r="AE1081" s="64">
        <f t="shared" si="19"/>
        <v>2</v>
      </c>
    </row>
    <row r="1082" spans="1:31" x14ac:dyDescent="0.25">
      <c r="A1082" s="63" t="s">
        <v>175</v>
      </c>
      <c r="B1082" s="10">
        <f>VLOOKUP(A1082,'Table for cuisine count'!$E$2:$F$139,2)</f>
        <v>1</v>
      </c>
      <c r="C1082" s="10" t="str" cm="1">
        <f t="array" ref="C1082:O1082">_xlfn.XLOOKUP($A1082,'Raw-consumers'!$A:$A,'Raw-consumers'!B:N)</f>
        <v>San Luis Potosi</v>
      </c>
      <c r="D1082" s="10" t="str">
        <v>San Luis Potosi</v>
      </c>
      <c r="E1082" s="10" t="str">
        <v>Mexico</v>
      </c>
      <c r="F1082" s="10">
        <v>22.149607</v>
      </c>
      <c r="G1082" s="10">
        <v>-100.997235</v>
      </c>
      <c r="H1082" s="10" t="str">
        <v>Yes</v>
      </c>
      <c r="I1082" s="10" t="str">
        <v>Social Drinker</v>
      </c>
      <c r="J1082" s="10" t="str">
        <v>Car</v>
      </c>
      <c r="K1082" s="10" t="str">
        <v>Single</v>
      </c>
      <c r="L1082" s="10" t="str">
        <v>Independent</v>
      </c>
      <c r="M1082" s="10">
        <v>22</v>
      </c>
      <c r="N1082" s="10" t="str">
        <v>Student</v>
      </c>
      <c r="O1082" s="10" t="str">
        <v>Low</v>
      </c>
      <c r="P1082" s="10">
        <v>135074</v>
      </c>
      <c r="Q1082" s="10" t="str">
        <f>IFERROR(_xlfn.XLOOKUP('Final Table'!$P1082,'Raw-restaurant_cuisines'!A:A,'Raw-restaurant_cuisines'!B:B),"not specified")</f>
        <v>Contemporary</v>
      </c>
      <c r="R1082" s="10" t="str">
        <f>_xlfn.XLOOKUP($P1082,'Raw-Restauarants'!$A:$A,'Raw-Restauarants'!B:B)</f>
        <v>Restaurante La Parroquia Potosina</v>
      </c>
      <c r="S1082" s="10" t="str">
        <f>_xlfn.XLOOKUP($P1082,'Raw-Restauarants'!$A:$A,'Raw-Restauarants'!$C:$C)</f>
        <v>San Luis Potosi</v>
      </c>
      <c r="T1082" s="10">
        <f>IFERROR(_xlfn.XLOOKUP(P1082,'Table for cuisine count'!K:K,'Table for cuisine count'!L:L),"not specified")</f>
        <v>1</v>
      </c>
      <c r="U1082" s="10" t="str" cm="1">
        <f t="array" ref="U1082:Z1082">_xlfn.XLOOKUP($P1082,'Raw-Restauarants'!$A:$A,'Raw-Restauarants'!$I:$N)</f>
        <v>Wine &amp; Beer</v>
      </c>
      <c r="V1082" s="10" t="str">
        <v>Smoking Section</v>
      </c>
      <c r="W1082" s="10" t="str">
        <v>High</v>
      </c>
      <c r="X1082" s="10" t="str">
        <v>No</v>
      </c>
      <c r="Y1082" s="10" t="str">
        <v>Closed</v>
      </c>
      <c r="Z1082" s="10" t="str">
        <v>Public</v>
      </c>
      <c r="AA1082" s="10">
        <v>1</v>
      </c>
      <c r="AB1082" s="10">
        <v>1</v>
      </c>
      <c r="AC1082" s="10">
        <v>2</v>
      </c>
      <c r="AD1082" s="10" t="str" cm="1">
        <f t="array" ref="AD1082">_xlfn.IFNA(_xlfn.IFS(AND(AA1082=2,AB1082=2,AC1082=2),W1082),"not_highest_rated")</f>
        <v>not_highest_rated</v>
      </c>
      <c r="AE1082" s="64">
        <f t="shared" si="19"/>
        <v>1</v>
      </c>
    </row>
    <row r="1083" spans="1:31" x14ac:dyDescent="0.25">
      <c r="A1083" s="63" t="s">
        <v>135</v>
      </c>
      <c r="B1083" s="10">
        <f>VLOOKUP(A1083,'Table for cuisine count'!$E$2:$F$139,2)</f>
        <v>1</v>
      </c>
      <c r="C1083" s="10" t="str" cm="1">
        <f t="array" ref="C1083:O1083">_xlfn.XLOOKUP($A1083,'Raw-consumers'!$A:$A,'Raw-consumers'!B:N)</f>
        <v>San Luis Potosi</v>
      </c>
      <c r="D1083" s="10" t="str">
        <v>San Luis Potosi</v>
      </c>
      <c r="E1083" s="10" t="str">
        <v>Mexico</v>
      </c>
      <c r="F1083" s="10">
        <v>22.145499999999998</v>
      </c>
      <c r="G1083" s="10">
        <v>-100.939593</v>
      </c>
      <c r="H1083" s="10" t="str">
        <v>No</v>
      </c>
      <c r="I1083" s="10" t="str">
        <v>Abstemious</v>
      </c>
      <c r="J1083" s="10" t="str">
        <v>Public</v>
      </c>
      <c r="K1083" s="10" t="str">
        <v>Single</v>
      </c>
      <c r="L1083" s="10" t="str">
        <v>Independent</v>
      </c>
      <c r="M1083" s="10">
        <v>22</v>
      </c>
      <c r="N1083" s="10" t="str">
        <v>Student</v>
      </c>
      <c r="O1083" s="10" t="str">
        <v>Medium</v>
      </c>
      <c r="P1083" s="10">
        <v>135026</v>
      </c>
      <c r="Q1083" s="10" t="str">
        <f>IFERROR(_xlfn.XLOOKUP('Final Table'!$P1083,'Raw-restaurant_cuisines'!A:A,'Raw-restaurant_cuisines'!B:B),"not specified")</f>
        <v>Bar</v>
      </c>
      <c r="R1083" s="10" t="str">
        <f>_xlfn.XLOOKUP($P1083,'Raw-Restauarants'!$A:$A,'Raw-Restauarants'!B:B)</f>
        <v>La Cantina</v>
      </c>
      <c r="S1083" s="10" t="str">
        <f>_xlfn.XLOOKUP($P1083,'Raw-Restauarants'!$A:$A,'Raw-Restauarants'!$C:$C)</f>
        <v>San Luis Potosi</v>
      </c>
      <c r="T1083" s="10">
        <f>IFERROR(_xlfn.XLOOKUP(P1083,'Table for cuisine count'!K:K,'Table for cuisine count'!L:L),"not specified")</f>
        <v>2</v>
      </c>
      <c r="U1083" s="10" t="str" cm="1">
        <f t="array" ref="U1083:Z1083">_xlfn.XLOOKUP($P1083,'Raw-Restauarants'!$A:$A,'Raw-Restauarants'!$I:$N)</f>
        <v>Full Bar</v>
      </c>
      <c r="V1083" s="10" t="str">
        <v>No</v>
      </c>
      <c r="W1083" s="10" t="str">
        <v>High</v>
      </c>
      <c r="X1083" s="10" t="str">
        <v>No</v>
      </c>
      <c r="Y1083" s="10" t="str">
        <v>Closed</v>
      </c>
      <c r="Z1083" s="10" t="str">
        <v>None</v>
      </c>
      <c r="AA1083" s="10">
        <v>2</v>
      </c>
      <c r="AB1083" s="10">
        <v>2</v>
      </c>
      <c r="AC1083" s="10">
        <v>2</v>
      </c>
      <c r="AD1083" s="10" t="str" cm="1">
        <f t="array" ref="AD1083">_xlfn.IFNA(_xlfn.IFS(AND(AA1083=2,AB1083=2,AC1083=2),W1083),"not_highest_rated")</f>
        <v>High</v>
      </c>
      <c r="AE1083" s="64">
        <f t="shared" si="19"/>
        <v>2</v>
      </c>
    </row>
    <row r="1084" spans="1:31" x14ac:dyDescent="0.25">
      <c r="A1084" s="63" t="s">
        <v>175</v>
      </c>
      <c r="B1084" s="10">
        <f>VLOOKUP(A1084,'Table for cuisine count'!$E$2:$F$139,2)</f>
        <v>1</v>
      </c>
      <c r="C1084" s="10" t="str" cm="1">
        <f t="array" ref="C1084:O1084">_xlfn.XLOOKUP($A1084,'Raw-consumers'!$A:$A,'Raw-consumers'!B:N)</f>
        <v>San Luis Potosi</v>
      </c>
      <c r="D1084" s="10" t="str">
        <v>San Luis Potosi</v>
      </c>
      <c r="E1084" s="10" t="str">
        <v>Mexico</v>
      </c>
      <c r="F1084" s="10">
        <v>22.149607</v>
      </c>
      <c r="G1084" s="10">
        <v>-100.997235</v>
      </c>
      <c r="H1084" s="10" t="str">
        <v>Yes</v>
      </c>
      <c r="I1084" s="10" t="str">
        <v>Social Drinker</v>
      </c>
      <c r="J1084" s="10" t="str">
        <v>Car</v>
      </c>
      <c r="K1084" s="10" t="str">
        <v>Single</v>
      </c>
      <c r="L1084" s="10" t="str">
        <v>Independent</v>
      </c>
      <c r="M1084" s="10">
        <v>22</v>
      </c>
      <c r="N1084" s="10" t="str">
        <v>Student</v>
      </c>
      <c r="O1084" s="10" t="str">
        <v>Low</v>
      </c>
      <c r="P1084" s="10">
        <v>132862</v>
      </c>
      <c r="Q1084" s="10" t="str">
        <f>IFERROR(_xlfn.XLOOKUP('Final Table'!$P1084,'Raw-restaurant_cuisines'!A:A,'Raw-restaurant_cuisines'!B:B),"not specified")</f>
        <v>International</v>
      </c>
      <c r="R1084" s="10" t="str">
        <f>_xlfn.XLOOKUP($P1084,'Raw-Restauarants'!$A:$A,'Raw-Restauarants'!B:B)</f>
        <v>La Posada Del Virrey</v>
      </c>
      <c r="S1084" s="10" t="str">
        <f>_xlfn.XLOOKUP($P1084,'Raw-Restauarants'!$A:$A,'Raw-Restauarants'!$C:$C)</f>
        <v>San Luis Potosi</v>
      </c>
      <c r="T1084" s="10">
        <f>IFERROR(_xlfn.XLOOKUP(P1084,'Table for cuisine count'!K:K,'Table for cuisine count'!L:L),"not specified")</f>
        <v>1</v>
      </c>
      <c r="U1084" s="10" t="str" cm="1">
        <f t="array" ref="U1084:Z1084">_xlfn.XLOOKUP($P1084,'Raw-Restauarants'!$A:$A,'Raw-Restauarants'!$I:$N)</f>
        <v>Wine &amp; Beer</v>
      </c>
      <c r="V1084" s="10" t="str">
        <v>No</v>
      </c>
      <c r="W1084" s="10" t="str">
        <v>High</v>
      </c>
      <c r="X1084" s="10" t="str">
        <v>No</v>
      </c>
      <c r="Y1084" s="10" t="str">
        <v>Closed</v>
      </c>
      <c r="Z1084" s="10" t="str">
        <v>Valet</v>
      </c>
      <c r="AA1084" s="10">
        <v>2</v>
      </c>
      <c r="AB1084" s="10">
        <v>2</v>
      </c>
      <c r="AC1084" s="10">
        <v>2</v>
      </c>
      <c r="AD1084" s="10" t="str" cm="1">
        <f t="array" ref="AD1084">_xlfn.IFNA(_xlfn.IFS(AND(AA1084=2,AB1084=2,AC1084=2),W1084),"not_highest_rated")</f>
        <v>High</v>
      </c>
      <c r="AE1084" s="64">
        <f t="shared" si="19"/>
        <v>1</v>
      </c>
    </row>
    <row r="1085" spans="1:31" x14ac:dyDescent="0.25">
      <c r="A1085" s="63" t="s">
        <v>135</v>
      </c>
      <c r="B1085" s="10">
        <f>VLOOKUP(A1085,'Table for cuisine count'!$E$2:$F$139,2)</f>
        <v>1</v>
      </c>
      <c r="C1085" s="10" t="str" cm="1">
        <f t="array" ref="C1085:O1085">_xlfn.XLOOKUP($A1085,'Raw-consumers'!$A:$A,'Raw-consumers'!B:N)</f>
        <v>San Luis Potosi</v>
      </c>
      <c r="D1085" s="10" t="str">
        <v>San Luis Potosi</v>
      </c>
      <c r="E1085" s="10" t="str">
        <v>Mexico</v>
      </c>
      <c r="F1085" s="10">
        <v>22.145499999999998</v>
      </c>
      <c r="G1085" s="10">
        <v>-100.939593</v>
      </c>
      <c r="H1085" s="10" t="str">
        <v>No</v>
      </c>
      <c r="I1085" s="10" t="str">
        <v>Abstemious</v>
      </c>
      <c r="J1085" s="10" t="str">
        <v>Public</v>
      </c>
      <c r="K1085" s="10" t="str">
        <v>Single</v>
      </c>
      <c r="L1085" s="10" t="str">
        <v>Independent</v>
      </c>
      <c r="M1085" s="10">
        <v>22</v>
      </c>
      <c r="N1085" s="10" t="str">
        <v>Student</v>
      </c>
      <c r="O1085" s="10" t="str">
        <v>Medium</v>
      </c>
      <c r="P1085" s="10">
        <v>132955</v>
      </c>
      <c r="Q1085" s="10" t="str">
        <f>IFERROR(_xlfn.XLOOKUP('Final Table'!$P1085,'Raw-restaurant_cuisines'!A:A,'Raw-restaurant_cuisines'!B:B),"not specified")</f>
        <v>Brewery</v>
      </c>
      <c r="R1085" s="10" t="str">
        <f>_xlfn.XLOOKUP($P1085,'Raw-Restauarants'!$A:$A,'Raw-Restauarants'!B:B)</f>
        <v>Emilianos</v>
      </c>
      <c r="S1085" s="10" t="str">
        <f>_xlfn.XLOOKUP($P1085,'Raw-Restauarants'!$A:$A,'Raw-Restauarants'!$C:$C)</f>
        <v>San Luis Potosi</v>
      </c>
      <c r="T1085" s="10">
        <f>IFERROR(_xlfn.XLOOKUP(P1085,'Table for cuisine count'!K:K,'Table for cuisine count'!L:L),"not specified")</f>
        <v>1</v>
      </c>
      <c r="U1085" s="10" t="str" cm="1">
        <f t="array" ref="U1085:Z1085">_xlfn.XLOOKUP($P1085,'Raw-Restauarants'!$A:$A,'Raw-Restauarants'!$I:$N)</f>
        <v>Wine &amp; Beer</v>
      </c>
      <c r="V1085" s="10" t="str">
        <v>No</v>
      </c>
      <c r="W1085" s="10" t="str">
        <v>Low</v>
      </c>
      <c r="X1085" s="10" t="str">
        <v>Yes</v>
      </c>
      <c r="Y1085" s="10" t="str">
        <v>Closed</v>
      </c>
      <c r="Z1085" s="10" t="str">
        <v>None</v>
      </c>
      <c r="AA1085" s="10">
        <v>2</v>
      </c>
      <c r="AB1085" s="10">
        <v>2</v>
      </c>
      <c r="AC1085" s="10">
        <v>2</v>
      </c>
      <c r="AD1085" s="10" t="str" cm="1">
        <f t="array" ref="AD1085">_xlfn.IFNA(_xlfn.IFS(AND(AA1085=2,AB1085=2,AC1085=2),W1085),"not_highest_rated")</f>
        <v>Low</v>
      </c>
      <c r="AE1085" s="64">
        <f t="shared" si="19"/>
        <v>2</v>
      </c>
    </row>
    <row r="1086" spans="1:31" x14ac:dyDescent="0.25">
      <c r="A1086" s="63" t="s">
        <v>175</v>
      </c>
      <c r="B1086" s="10">
        <f>VLOOKUP(A1086,'Table for cuisine count'!$E$2:$F$139,2)</f>
        <v>1</v>
      </c>
      <c r="C1086" s="10" t="str" cm="1">
        <f t="array" ref="C1086:O1086">_xlfn.XLOOKUP($A1086,'Raw-consumers'!$A:$A,'Raw-consumers'!B:N)</f>
        <v>San Luis Potosi</v>
      </c>
      <c r="D1086" s="10" t="str">
        <v>San Luis Potosi</v>
      </c>
      <c r="E1086" s="10" t="str">
        <v>Mexico</v>
      </c>
      <c r="F1086" s="10">
        <v>22.149607</v>
      </c>
      <c r="G1086" s="10">
        <v>-100.997235</v>
      </c>
      <c r="H1086" s="10" t="str">
        <v>Yes</v>
      </c>
      <c r="I1086" s="10" t="str">
        <v>Social Drinker</v>
      </c>
      <c r="J1086" s="10" t="str">
        <v>Car</v>
      </c>
      <c r="K1086" s="10" t="str">
        <v>Single</v>
      </c>
      <c r="L1086" s="10" t="str">
        <v>Independent</v>
      </c>
      <c r="M1086" s="10">
        <v>22</v>
      </c>
      <c r="N1086" s="10" t="str">
        <v>Student</v>
      </c>
      <c r="O1086" s="10" t="str">
        <v>Low</v>
      </c>
      <c r="P1086" s="10">
        <v>132921</v>
      </c>
      <c r="Q1086" s="10" t="str">
        <f>IFERROR(_xlfn.XLOOKUP('Final Table'!$P1086,'Raw-restaurant_cuisines'!A:A,'Raw-restaurant_cuisines'!B:B),"not specified")</f>
        <v>Bar</v>
      </c>
      <c r="R1086" s="10" t="str">
        <f>_xlfn.XLOOKUP($P1086,'Raw-Restauarants'!$A:$A,'Raw-Restauarants'!B:B)</f>
        <v>Crudalia</v>
      </c>
      <c r="S1086" s="10" t="str">
        <f>_xlfn.XLOOKUP($P1086,'Raw-Restauarants'!$A:$A,'Raw-Restauarants'!$C:$C)</f>
        <v>San Luis Potosi</v>
      </c>
      <c r="T1086" s="10">
        <f>IFERROR(_xlfn.XLOOKUP(P1086,'Table for cuisine count'!K:K,'Table for cuisine count'!L:L),"not specified")</f>
        <v>1</v>
      </c>
      <c r="U1086" s="10" t="str" cm="1">
        <f t="array" ref="U1086:Z1086">_xlfn.XLOOKUP($P1086,'Raw-Restauarants'!$A:$A,'Raw-Restauarants'!$I:$N)</f>
        <v>Wine &amp; Beer</v>
      </c>
      <c r="V1086" s="10" t="str">
        <v>Smoking Section</v>
      </c>
      <c r="W1086" s="10" t="str">
        <v>Low</v>
      </c>
      <c r="X1086" s="10" t="str">
        <v>No</v>
      </c>
      <c r="Y1086" s="10" t="str">
        <v>Open</v>
      </c>
      <c r="Z1086" s="10" t="str">
        <v>None</v>
      </c>
      <c r="AA1086" s="10">
        <v>2</v>
      </c>
      <c r="AB1086" s="10">
        <v>2</v>
      </c>
      <c r="AC1086" s="10">
        <v>2</v>
      </c>
      <c r="AD1086" s="10" t="str" cm="1">
        <f t="array" ref="AD1086">_xlfn.IFNA(_xlfn.IFS(AND(AA1086=2,AB1086=2,AC1086=2),W1086),"not_highest_rated")</f>
        <v>Low</v>
      </c>
      <c r="AE1086" s="64">
        <f t="shared" si="19"/>
        <v>1</v>
      </c>
    </row>
    <row r="1087" spans="1:31" x14ac:dyDescent="0.25">
      <c r="A1087" s="63" t="s">
        <v>175</v>
      </c>
      <c r="B1087" s="10">
        <f>VLOOKUP(A1087,'Table for cuisine count'!$E$2:$F$139,2)</f>
        <v>1</v>
      </c>
      <c r="C1087" s="10" t="str" cm="1">
        <f t="array" ref="C1087:O1087">_xlfn.XLOOKUP($A1087,'Raw-consumers'!$A:$A,'Raw-consumers'!B:N)</f>
        <v>San Luis Potosi</v>
      </c>
      <c r="D1087" s="10" t="str">
        <v>San Luis Potosi</v>
      </c>
      <c r="E1087" s="10" t="str">
        <v>Mexico</v>
      </c>
      <c r="F1087" s="10">
        <v>22.149607</v>
      </c>
      <c r="G1087" s="10">
        <v>-100.997235</v>
      </c>
      <c r="H1087" s="10" t="str">
        <v>Yes</v>
      </c>
      <c r="I1087" s="10" t="str">
        <v>Social Drinker</v>
      </c>
      <c r="J1087" s="10" t="str">
        <v>Car</v>
      </c>
      <c r="K1087" s="10" t="str">
        <v>Single</v>
      </c>
      <c r="L1087" s="10" t="str">
        <v>Independent</v>
      </c>
      <c r="M1087" s="10">
        <v>22</v>
      </c>
      <c r="N1087" s="10" t="str">
        <v>Student</v>
      </c>
      <c r="O1087" s="10" t="str">
        <v>Low</v>
      </c>
      <c r="P1087" s="10">
        <v>135072</v>
      </c>
      <c r="Q1087" s="10" t="str">
        <f>IFERROR(_xlfn.XLOOKUP('Final Table'!$P1087,'Raw-restaurant_cuisines'!A:A,'Raw-restaurant_cuisines'!B:B),"not specified")</f>
        <v>Japanese</v>
      </c>
      <c r="R1087" s="10" t="str">
        <f>_xlfn.XLOOKUP($P1087,'Raw-Restauarants'!$A:$A,'Raw-Restauarants'!B:B)</f>
        <v>Sushi Itto</v>
      </c>
      <c r="S1087" s="10" t="str">
        <f>_xlfn.XLOOKUP($P1087,'Raw-Restauarants'!$A:$A,'Raw-Restauarants'!$C:$C)</f>
        <v>San Luis Potosi</v>
      </c>
      <c r="T1087" s="10">
        <f>IFERROR(_xlfn.XLOOKUP(P1087,'Table for cuisine count'!K:K,'Table for cuisine count'!L:L),"not specified")</f>
        <v>1</v>
      </c>
      <c r="U1087" s="10" t="str" cm="1">
        <f t="array" ref="U1087:Z1087">_xlfn.XLOOKUP($P1087,'Raw-Restauarants'!$A:$A,'Raw-Restauarants'!$I:$N)</f>
        <v>None</v>
      </c>
      <c r="V1087" s="10" t="str">
        <v>No</v>
      </c>
      <c r="W1087" s="10" t="str">
        <v>Medium</v>
      </c>
      <c r="X1087" s="10" t="str">
        <v>No</v>
      </c>
      <c r="Y1087" s="10" t="str">
        <v>Closed</v>
      </c>
      <c r="Z1087" s="10" t="str">
        <v>None</v>
      </c>
      <c r="AA1087" s="10">
        <v>1</v>
      </c>
      <c r="AB1087" s="10">
        <v>1</v>
      </c>
      <c r="AC1087" s="10">
        <v>1</v>
      </c>
      <c r="AD1087" s="10" t="str" cm="1">
        <f t="array" ref="AD1087">_xlfn.IFNA(_xlfn.IFS(AND(AA1087=2,AB1087=2,AC1087=2),W1087),"not_highest_rated")</f>
        <v>not_highest_rated</v>
      </c>
      <c r="AE1087" s="64">
        <f t="shared" si="19"/>
        <v>1</v>
      </c>
    </row>
    <row r="1088" spans="1:31" x14ac:dyDescent="0.25">
      <c r="A1088" s="63" t="s">
        <v>135</v>
      </c>
      <c r="B1088" s="10">
        <f>VLOOKUP(A1088,'Table for cuisine count'!$E$2:$F$139,2)</f>
        <v>1</v>
      </c>
      <c r="C1088" s="10" t="str" cm="1">
        <f t="array" ref="C1088:O1088">_xlfn.XLOOKUP($A1088,'Raw-consumers'!$A:$A,'Raw-consumers'!B:N)</f>
        <v>San Luis Potosi</v>
      </c>
      <c r="D1088" s="10" t="str">
        <v>San Luis Potosi</v>
      </c>
      <c r="E1088" s="10" t="str">
        <v>Mexico</v>
      </c>
      <c r="F1088" s="10">
        <v>22.145499999999998</v>
      </c>
      <c r="G1088" s="10">
        <v>-100.939593</v>
      </c>
      <c r="H1088" s="10" t="str">
        <v>No</v>
      </c>
      <c r="I1088" s="10" t="str">
        <v>Abstemious</v>
      </c>
      <c r="J1088" s="10" t="str">
        <v>Public</v>
      </c>
      <c r="K1088" s="10" t="str">
        <v>Single</v>
      </c>
      <c r="L1088" s="10" t="str">
        <v>Independent</v>
      </c>
      <c r="M1088" s="10">
        <v>22</v>
      </c>
      <c r="N1088" s="10" t="str">
        <v>Student</v>
      </c>
      <c r="O1088" s="10" t="str">
        <v>Medium</v>
      </c>
      <c r="P1088" s="10">
        <v>132723</v>
      </c>
      <c r="Q1088" s="10" t="str">
        <f>IFERROR(_xlfn.XLOOKUP('Final Table'!$P1088,'Raw-restaurant_cuisines'!A:A,'Raw-restaurant_cuisines'!B:B),"not specified")</f>
        <v>Mexican</v>
      </c>
      <c r="R1088" s="10" t="str">
        <f>_xlfn.XLOOKUP($P1088,'Raw-Restauarants'!$A:$A,'Raw-Restauarants'!B:B)</f>
        <v>Gordas De Morales</v>
      </c>
      <c r="S1088" s="10" t="str">
        <f>_xlfn.XLOOKUP($P1088,'Raw-Restauarants'!$A:$A,'Raw-Restauarants'!$C:$C)</f>
        <v>San Luis Potosi</v>
      </c>
      <c r="T1088" s="10">
        <f>IFERROR(_xlfn.XLOOKUP(P1088,'Table for cuisine count'!K:K,'Table for cuisine count'!L:L),"not specified")</f>
        <v>1</v>
      </c>
      <c r="U1088" s="10" t="str" cm="1">
        <f t="array" ref="U1088:Z1088">_xlfn.XLOOKUP($P1088,'Raw-Restauarants'!$A:$A,'Raw-Restauarants'!$I:$N)</f>
        <v>Full Bar</v>
      </c>
      <c r="V1088" s="10" t="str">
        <v>Smoking Section</v>
      </c>
      <c r="W1088" s="10" t="str">
        <v>Medium</v>
      </c>
      <c r="X1088" s="10" t="str">
        <v>No</v>
      </c>
      <c r="Y1088" s="10" t="str">
        <v>Closed</v>
      </c>
      <c r="Z1088" s="10" t="str">
        <v>Public</v>
      </c>
      <c r="AA1088" s="10">
        <v>1</v>
      </c>
      <c r="AB1088" s="10">
        <v>2</v>
      </c>
      <c r="AC1088" s="10">
        <v>1</v>
      </c>
      <c r="AD1088" s="10" t="str" cm="1">
        <f t="array" ref="AD1088">_xlfn.IFNA(_xlfn.IFS(AND(AA1088=2,AB1088=2,AC1088=2),W1088),"not_highest_rated")</f>
        <v>not_highest_rated</v>
      </c>
      <c r="AE1088" s="64">
        <f t="shared" si="19"/>
        <v>2</v>
      </c>
    </row>
    <row r="1089" spans="1:31" x14ac:dyDescent="0.25">
      <c r="A1089" s="63" t="s">
        <v>175</v>
      </c>
      <c r="B1089" s="10">
        <f>VLOOKUP(A1089,'Table for cuisine count'!$E$2:$F$139,2)</f>
        <v>1</v>
      </c>
      <c r="C1089" s="10" t="str" cm="1">
        <f t="array" ref="C1089:O1089">_xlfn.XLOOKUP($A1089,'Raw-consumers'!$A:$A,'Raw-consumers'!B:N)</f>
        <v>San Luis Potosi</v>
      </c>
      <c r="D1089" s="10" t="str">
        <v>San Luis Potosi</v>
      </c>
      <c r="E1089" s="10" t="str">
        <v>Mexico</v>
      </c>
      <c r="F1089" s="10">
        <v>22.149607</v>
      </c>
      <c r="G1089" s="10">
        <v>-100.997235</v>
      </c>
      <c r="H1089" s="10" t="str">
        <v>Yes</v>
      </c>
      <c r="I1089" s="10" t="str">
        <v>Social Drinker</v>
      </c>
      <c r="J1089" s="10" t="str">
        <v>Car</v>
      </c>
      <c r="K1089" s="10" t="str">
        <v>Single</v>
      </c>
      <c r="L1089" s="10" t="str">
        <v>Independent</v>
      </c>
      <c r="M1089" s="10">
        <v>22</v>
      </c>
      <c r="N1089" s="10" t="str">
        <v>Student</v>
      </c>
      <c r="O1089" s="10" t="str">
        <v>Low</v>
      </c>
      <c r="P1089" s="10">
        <v>135055</v>
      </c>
      <c r="Q1089" s="10" t="str">
        <f>IFERROR(_xlfn.XLOOKUP('Final Table'!$P1089,'Raw-restaurant_cuisines'!A:A,'Raw-restaurant_cuisines'!B:B),"not specified")</f>
        <v>Mexican</v>
      </c>
      <c r="R1089" s="10" t="str">
        <f>_xlfn.XLOOKUP($P1089,'Raw-Restauarants'!$A:$A,'Raw-Restauarants'!B:B)</f>
        <v>La Cochinita Pibil Restaurante Yucateco</v>
      </c>
      <c r="S1089" s="10" t="str">
        <f>_xlfn.XLOOKUP($P1089,'Raw-Restauarants'!$A:$A,'Raw-Restauarants'!$C:$C)</f>
        <v>San Luis Potosi</v>
      </c>
      <c r="T1089" s="10">
        <f>IFERROR(_xlfn.XLOOKUP(P1089,'Table for cuisine count'!K:K,'Table for cuisine count'!L:L),"not specified")</f>
        <v>1</v>
      </c>
      <c r="U1089" s="10" t="str" cm="1">
        <f t="array" ref="U1089:Z1089">_xlfn.XLOOKUP($P1089,'Raw-Restauarants'!$A:$A,'Raw-Restauarants'!$I:$N)</f>
        <v>None</v>
      </c>
      <c r="V1089" s="10" t="str">
        <v>Smoking Section</v>
      </c>
      <c r="W1089" s="10" t="str">
        <v>High</v>
      </c>
      <c r="X1089" s="10" t="str">
        <v>No</v>
      </c>
      <c r="Y1089" s="10" t="str">
        <v>Closed</v>
      </c>
      <c r="Z1089" s="10" t="str">
        <v>Yes</v>
      </c>
      <c r="AA1089" s="10">
        <v>2</v>
      </c>
      <c r="AB1089" s="10">
        <v>2</v>
      </c>
      <c r="AC1089" s="10">
        <v>2</v>
      </c>
      <c r="AD1089" s="10" t="str" cm="1">
        <f t="array" ref="AD1089">_xlfn.IFNA(_xlfn.IFS(AND(AA1089=2,AB1089=2,AC1089=2),W1089),"not_highest_rated")</f>
        <v>High</v>
      </c>
      <c r="AE1089" s="64">
        <f t="shared" si="19"/>
        <v>1</v>
      </c>
    </row>
    <row r="1090" spans="1:31" x14ac:dyDescent="0.25">
      <c r="A1090" s="63" t="s">
        <v>175</v>
      </c>
      <c r="B1090" s="10">
        <f>VLOOKUP(A1090,'Table for cuisine count'!$E$2:$F$139,2)</f>
        <v>1</v>
      </c>
      <c r="C1090" s="10" t="str" cm="1">
        <f t="array" ref="C1090:O1090">_xlfn.XLOOKUP($A1090,'Raw-consumers'!$A:$A,'Raw-consumers'!B:N)</f>
        <v>San Luis Potosi</v>
      </c>
      <c r="D1090" s="10" t="str">
        <v>San Luis Potosi</v>
      </c>
      <c r="E1090" s="10" t="str">
        <v>Mexico</v>
      </c>
      <c r="F1090" s="10">
        <v>22.149607</v>
      </c>
      <c r="G1090" s="10">
        <v>-100.997235</v>
      </c>
      <c r="H1090" s="10" t="str">
        <v>Yes</v>
      </c>
      <c r="I1090" s="10" t="str">
        <v>Social Drinker</v>
      </c>
      <c r="J1090" s="10" t="str">
        <v>Car</v>
      </c>
      <c r="K1090" s="10" t="str">
        <v>Single</v>
      </c>
      <c r="L1090" s="10" t="str">
        <v>Independent</v>
      </c>
      <c r="M1090" s="10">
        <v>22</v>
      </c>
      <c r="N1090" s="10" t="str">
        <v>Student</v>
      </c>
      <c r="O1090" s="10" t="str">
        <v>Low</v>
      </c>
      <c r="P1090" s="10">
        <v>135064</v>
      </c>
      <c r="Q1090" s="10" t="str">
        <f>IFERROR(_xlfn.XLOOKUP('Final Table'!$P1090,'Raw-restaurant_cuisines'!A:A,'Raw-restaurant_cuisines'!B:B),"not specified")</f>
        <v>not specified</v>
      </c>
      <c r="R1090" s="10" t="str">
        <f>_xlfn.XLOOKUP($P1090,'Raw-Restauarants'!$A:$A,'Raw-Restauarants'!B:B)</f>
        <v>Restaurante El Chivero S.A. De C.V.</v>
      </c>
      <c r="S1090" s="10" t="str">
        <f>_xlfn.XLOOKUP($P1090,'Raw-Restauarants'!$A:$A,'Raw-Restauarants'!$C:$C)</f>
        <v>San Luis Potosi</v>
      </c>
      <c r="T1090" s="10" t="str">
        <f>IFERROR(_xlfn.XLOOKUP(P1090,'Table for cuisine count'!K:K,'Table for cuisine count'!L:L),"not specified")</f>
        <v>not specified</v>
      </c>
      <c r="U1090" s="10" t="str" cm="1">
        <f t="array" ref="U1090:Z1090">_xlfn.XLOOKUP($P1090,'Raw-Restauarants'!$A:$A,'Raw-Restauarants'!$I:$N)</f>
        <v>None</v>
      </c>
      <c r="V1090" s="10" t="str">
        <v>No</v>
      </c>
      <c r="W1090" s="10" t="str">
        <v>High</v>
      </c>
      <c r="X1090" s="10" t="str">
        <v>No</v>
      </c>
      <c r="Y1090" s="10" t="str">
        <v>Closed</v>
      </c>
      <c r="Z1090" s="10" t="str">
        <v>Yes</v>
      </c>
      <c r="AA1090" s="10">
        <v>1</v>
      </c>
      <c r="AB1090" s="10">
        <v>1</v>
      </c>
      <c r="AC1090" s="10">
        <v>1</v>
      </c>
      <c r="AD1090" s="10" t="str" cm="1">
        <f t="array" ref="AD1090">_xlfn.IFNA(_xlfn.IFS(AND(AA1090=2,AB1090=2,AC1090=2),W1090),"not_highest_rated")</f>
        <v>not_highest_rated</v>
      </c>
      <c r="AE1090" s="64">
        <f t="shared" si="19"/>
        <v>1</v>
      </c>
    </row>
    <row r="1091" spans="1:31" x14ac:dyDescent="0.25">
      <c r="A1091" s="63" t="s">
        <v>135</v>
      </c>
      <c r="B1091" s="10">
        <f>VLOOKUP(A1091,'Table for cuisine count'!$E$2:$F$139,2)</f>
        <v>1</v>
      </c>
      <c r="C1091" s="10" t="str" cm="1">
        <f t="array" ref="C1091:O1091">_xlfn.XLOOKUP($A1091,'Raw-consumers'!$A:$A,'Raw-consumers'!B:N)</f>
        <v>San Luis Potosi</v>
      </c>
      <c r="D1091" s="10" t="str">
        <v>San Luis Potosi</v>
      </c>
      <c r="E1091" s="10" t="str">
        <v>Mexico</v>
      </c>
      <c r="F1091" s="10">
        <v>22.145499999999998</v>
      </c>
      <c r="G1091" s="10">
        <v>-100.939593</v>
      </c>
      <c r="H1091" s="10" t="str">
        <v>No</v>
      </c>
      <c r="I1091" s="10" t="str">
        <v>Abstemious</v>
      </c>
      <c r="J1091" s="10" t="str">
        <v>Public</v>
      </c>
      <c r="K1091" s="10" t="str">
        <v>Single</v>
      </c>
      <c r="L1091" s="10" t="str">
        <v>Independent</v>
      </c>
      <c r="M1091" s="10">
        <v>22</v>
      </c>
      <c r="N1091" s="10" t="str">
        <v>Student</v>
      </c>
      <c r="O1091" s="10" t="str">
        <v>Medium</v>
      </c>
      <c r="P1091" s="10">
        <v>132958</v>
      </c>
      <c r="Q1091" s="10" t="str">
        <f>IFERROR(_xlfn.XLOOKUP('Final Table'!$P1091,'Raw-restaurant_cuisines'!A:A,'Raw-restaurant_cuisines'!B:B),"not specified")</f>
        <v>American</v>
      </c>
      <c r="R1091" s="10" t="str">
        <f>_xlfn.XLOOKUP($P1091,'Raw-Restauarants'!$A:$A,'Raw-Restauarants'!B:B)</f>
        <v>Tacos Los Volcanes</v>
      </c>
      <c r="S1091" s="10" t="str">
        <f>_xlfn.XLOOKUP($P1091,'Raw-Restauarants'!$A:$A,'Raw-Restauarants'!$C:$C)</f>
        <v>San Luis Potosi</v>
      </c>
      <c r="T1091" s="10">
        <f>IFERROR(_xlfn.XLOOKUP(P1091,'Table for cuisine count'!K:K,'Table for cuisine count'!L:L),"not specified")</f>
        <v>1</v>
      </c>
      <c r="U1091" s="10" t="str" cm="1">
        <f t="array" ref="U1091:Z1091">_xlfn.XLOOKUP($P1091,'Raw-Restauarants'!$A:$A,'Raw-Restauarants'!$I:$N)</f>
        <v>None</v>
      </c>
      <c r="V1091" s="10" t="str">
        <v>No</v>
      </c>
      <c r="W1091" s="10" t="str">
        <v>Low</v>
      </c>
      <c r="X1091" s="10" t="str">
        <v>Yes</v>
      </c>
      <c r="Y1091" s="10" t="str">
        <v>Closed</v>
      </c>
      <c r="Z1091" s="10" t="str">
        <v>None</v>
      </c>
      <c r="AA1091" s="10">
        <v>1</v>
      </c>
      <c r="AB1091" s="10">
        <v>2</v>
      </c>
      <c r="AC1091" s="10">
        <v>2</v>
      </c>
      <c r="AD1091" s="10" t="str" cm="1">
        <f t="array" ref="AD1091">_xlfn.IFNA(_xlfn.IFS(AND(AA1091=2,AB1091=2,AC1091=2),W1091),"not_highest_rated")</f>
        <v>not_highest_rated</v>
      </c>
      <c r="AE1091" s="64">
        <f t="shared" si="19"/>
        <v>2</v>
      </c>
    </row>
    <row r="1092" spans="1:31" x14ac:dyDescent="0.25">
      <c r="A1092" s="63" t="s">
        <v>135</v>
      </c>
      <c r="B1092" s="10">
        <f>VLOOKUP(A1092,'Table for cuisine count'!$E$2:$F$139,2)</f>
        <v>1</v>
      </c>
      <c r="C1092" s="10" t="str" cm="1">
        <f t="array" ref="C1092:O1092">_xlfn.XLOOKUP($A1092,'Raw-consumers'!$A:$A,'Raw-consumers'!B:N)</f>
        <v>San Luis Potosi</v>
      </c>
      <c r="D1092" s="10" t="str">
        <v>San Luis Potosi</v>
      </c>
      <c r="E1092" s="10" t="str">
        <v>Mexico</v>
      </c>
      <c r="F1092" s="10">
        <v>22.145499999999998</v>
      </c>
      <c r="G1092" s="10">
        <v>-100.939593</v>
      </c>
      <c r="H1092" s="10" t="str">
        <v>No</v>
      </c>
      <c r="I1092" s="10" t="str">
        <v>Abstemious</v>
      </c>
      <c r="J1092" s="10" t="str">
        <v>Public</v>
      </c>
      <c r="K1092" s="10" t="str">
        <v>Single</v>
      </c>
      <c r="L1092" s="10" t="str">
        <v>Independent</v>
      </c>
      <c r="M1092" s="10">
        <v>22</v>
      </c>
      <c r="N1092" s="10" t="str">
        <v>Student</v>
      </c>
      <c r="O1092" s="10" t="str">
        <v>Medium</v>
      </c>
      <c r="P1092" s="10">
        <v>135075</v>
      </c>
      <c r="Q1092" s="10" t="str">
        <f>IFERROR(_xlfn.XLOOKUP('Final Table'!$P1092,'Raw-restaurant_cuisines'!A:A,'Raw-restaurant_cuisines'!B:B),"not specified")</f>
        <v>Seafood</v>
      </c>
      <c r="R1092" s="10" t="str">
        <f>_xlfn.XLOOKUP($P1092,'Raw-Restauarants'!$A:$A,'Raw-Restauarants'!B:B)</f>
        <v>Mariscos El Pescador</v>
      </c>
      <c r="S1092" s="10" t="str">
        <f>_xlfn.XLOOKUP($P1092,'Raw-Restauarants'!$A:$A,'Raw-Restauarants'!$C:$C)</f>
        <v>San Luis Potosi</v>
      </c>
      <c r="T1092" s="10">
        <f>IFERROR(_xlfn.XLOOKUP(P1092,'Table for cuisine count'!K:K,'Table for cuisine count'!L:L),"not specified")</f>
        <v>1</v>
      </c>
      <c r="U1092" s="10" t="str" cm="1">
        <f t="array" ref="U1092:Z1092">_xlfn.XLOOKUP($P1092,'Raw-Restauarants'!$A:$A,'Raw-Restauarants'!$I:$N)</f>
        <v>None</v>
      </c>
      <c r="V1092" s="10" t="str">
        <v>No</v>
      </c>
      <c r="W1092" s="10" t="str">
        <v>Medium</v>
      </c>
      <c r="X1092" s="10" t="str">
        <v>No</v>
      </c>
      <c r="Y1092" s="10" t="str">
        <v>Closed</v>
      </c>
      <c r="Z1092" s="10" t="str">
        <v>Yes</v>
      </c>
      <c r="AA1092" s="10">
        <v>1</v>
      </c>
      <c r="AB1092" s="10">
        <v>2</v>
      </c>
      <c r="AC1092" s="10">
        <v>1</v>
      </c>
      <c r="AD1092" s="10" t="str" cm="1">
        <f t="array" ref="AD1092">_xlfn.IFNA(_xlfn.IFS(AND(AA1092=2,AB1092=2,AC1092=2),W1092),"not_highest_rated")</f>
        <v>not_highest_rated</v>
      </c>
      <c r="AE1092" s="64">
        <f t="shared" si="19"/>
        <v>2</v>
      </c>
    </row>
    <row r="1093" spans="1:31" x14ac:dyDescent="0.25">
      <c r="A1093" s="63" t="s">
        <v>175</v>
      </c>
      <c r="B1093" s="10">
        <f>VLOOKUP(A1093,'Table for cuisine count'!$E$2:$F$139,2)</f>
        <v>1</v>
      </c>
      <c r="C1093" s="10" t="str" cm="1">
        <f t="array" ref="C1093:O1093">_xlfn.XLOOKUP($A1093,'Raw-consumers'!$A:$A,'Raw-consumers'!B:N)</f>
        <v>San Luis Potosi</v>
      </c>
      <c r="D1093" s="10" t="str">
        <v>San Luis Potosi</v>
      </c>
      <c r="E1093" s="10" t="str">
        <v>Mexico</v>
      </c>
      <c r="F1093" s="10">
        <v>22.149607</v>
      </c>
      <c r="G1093" s="10">
        <v>-100.997235</v>
      </c>
      <c r="H1093" s="10" t="str">
        <v>Yes</v>
      </c>
      <c r="I1093" s="10" t="str">
        <v>Social Drinker</v>
      </c>
      <c r="J1093" s="10" t="str">
        <v>Car</v>
      </c>
      <c r="K1093" s="10" t="str">
        <v>Single</v>
      </c>
      <c r="L1093" s="10" t="str">
        <v>Independent</v>
      </c>
      <c r="M1093" s="10">
        <v>22</v>
      </c>
      <c r="N1093" s="10" t="str">
        <v>Student</v>
      </c>
      <c r="O1093" s="10" t="str">
        <v>Low</v>
      </c>
      <c r="P1093" s="10">
        <v>132958</v>
      </c>
      <c r="Q1093" s="10" t="str">
        <f>IFERROR(_xlfn.XLOOKUP('Final Table'!$P1093,'Raw-restaurant_cuisines'!A:A,'Raw-restaurant_cuisines'!B:B),"not specified")</f>
        <v>American</v>
      </c>
      <c r="R1093" s="10" t="str">
        <f>_xlfn.XLOOKUP($P1093,'Raw-Restauarants'!$A:$A,'Raw-Restauarants'!B:B)</f>
        <v>Tacos Los Volcanes</v>
      </c>
      <c r="S1093" s="10" t="str">
        <f>_xlfn.XLOOKUP($P1093,'Raw-Restauarants'!$A:$A,'Raw-Restauarants'!$C:$C)</f>
        <v>San Luis Potosi</v>
      </c>
      <c r="T1093" s="10">
        <f>IFERROR(_xlfn.XLOOKUP(P1093,'Table for cuisine count'!K:K,'Table for cuisine count'!L:L),"not specified")</f>
        <v>1</v>
      </c>
      <c r="U1093" s="10" t="str" cm="1">
        <f t="array" ref="U1093:Z1093">_xlfn.XLOOKUP($P1093,'Raw-Restauarants'!$A:$A,'Raw-Restauarants'!$I:$N)</f>
        <v>None</v>
      </c>
      <c r="V1093" s="10" t="str">
        <v>No</v>
      </c>
      <c r="W1093" s="10" t="str">
        <v>Low</v>
      </c>
      <c r="X1093" s="10" t="str">
        <v>Yes</v>
      </c>
      <c r="Y1093" s="10" t="str">
        <v>Closed</v>
      </c>
      <c r="Z1093" s="10" t="str">
        <v>None</v>
      </c>
      <c r="AA1093" s="10">
        <v>2</v>
      </c>
      <c r="AB1093" s="10">
        <v>2</v>
      </c>
      <c r="AC1093" s="10">
        <v>2</v>
      </c>
      <c r="AD1093" s="10" t="str" cm="1">
        <f t="array" ref="AD1093">_xlfn.IFNA(_xlfn.IFS(AND(AA1093=2,AB1093=2,AC1093=2),W1093),"not_highest_rated")</f>
        <v>Low</v>
      </c>
      <c r="AE1093" s="64">
        <f t="shared" si="19"/>
        <v>1</v>
      </c>
    </row>
    <row r="1094" spans="1:31" x14ac:dyDescent="0.25">
      <c r="A1094" s="63" t="s">
        <v>175</v>
      </c>
      <c r="B1094" s="10">
        <f>VLOOKUP(A1094,'Table for cuisine count'!$E$2:$F$139,2)</f>
        <v>1</v>
      </c>
      <c r="C1094" s="10" t="str" cm="1">
        <f t="array" ref="C1094:O1094">_xlfn.XLOOKUP($A1094,'Raw-consumers'!$A:$A,'Raw-consumers'!B:N)</f>
        <v>San Luis Potosi</v>
      </c>
      <c r="D1094" s="10" t="str">
        <v>San Luis Potosi</v>
      </c>
      <c r="E1094" s="10" t="str">
        <v>Mexico</v>
      </c>
      <c r="F1094" s="10">
        <v>22.149607</v>
      </c>
      <c r="G1094" s="10">
        <v>-100.997235</v>
      </c>
      <c r="H1094" s="10" t="str">
        <v>Yes</v>
      </c>
      <c r="I1094" s="10" t="str">
        <v>Social Drinker</v>
      </c>
      <c r="J1094" s="10" t="str">
        <v>Car</v>
      </c>
      <c r="K1094" s="10" t="str">
        <v>Single</v>
      </c>
      <c r="L1094" s="10" t="str">
        <v>Independent</v>
      </c>
      <c r="M1094" s="10">
        <v>22</v>
      </c>
      <c r="N1094" s="10" t="str">
        <v>Student</v>
      </c>
      <c r="O1094" s="10" t="str">
        <v>Low</v>
      </c>
      <c r="P1094" s="10">
        <v>135048</v>
      </c>
      <c r="Q1094" s="10" t="str">
        <f>IFERROR(_xlfn.XLOOKUP('Final Table'!$P1094,'Raw-restaurant_cuisines'!A:A,'Raw-restaurant_cuisines'!B:B),"not specified")</f>
        <v>Bar</v>
      </c>
      <c r="R1094" s="10" t="str">
        <f>_xlfn.XLOOKUP($P1094,'Raw-Restauarants'!$A:$A,'Raw-Restauarants'!B:B)</f>
        <v>Restaurante Bar Fu-Hao</v>
      </c>
      <c r="S1094" s="10" t="str">
        <f>_xlfn.XLOOKUP($P1094,'Raw-Restauarants'!$A:$A,'Raw-Restauarants'!$C:$C)</f>
        <v>San Luis Potosi</v>
      </c>
      <c r="T1094" s="10">
        <f>IFERROR(_xlfn.XLOOKUP(P1094,'Table for cuisine count'!K:K,'Table for cuisine count'!L:L),"not specified")</f>
        <v>1</v>
      </c>
      <c r="U1094" s="10" t="str" cm="1">
        <f t="array" ref="U1094:Z1094">_xlfn.XLOOKUP($P1094,'Raw-Restauarants'!$A:$A,'Raw-Restauarants'!$I:$N)</f>
        <v>Wine &amp; Beer</v>
      </c>
      <c r="V1094" s="10" t="str">
        <v>No</v>
      </c>
      <c r="W1094" s="10" t="str">
        <v>High</v>
      </c>
      <c r="X1094" s="10" t="str">
        <v>No</v>
      </c>
      <c r="Y1094" s="10" t="str">
        <v>Closed</v>
      </c>
      <c r="Z1094" s="10" t="str">
        <v>Yes</v>
      </c>
      <c r="AA1094" s="10">
        <v>1</v>
      </c>
      <c r="AB1094" s="10">
        <v>2</v>
      </c>
      <c r="AC1094" s="10">
        <v>2</v>
      </c>
      <c r="AD1094" s="10" t="str" cm="1">
        <f t="array" ref="AD1094">_xlfn.IFNA(_xlfn.IFS(AND(AA1094=2,AB1094=2,AC1094=2),W1094),"not_highest_rated")</f>
        <v>not_highest_rated</v>
      </c>
      <c r="AE1094" s="64">
        <f t="shared" ref="AE1094:AE1157" si="20">IF(AND(N1094="Student",O1094="Low"),1,IF(AND(N1094="Student",O1094="Medium"),2,IF(AND(N1094="Student",O1094="High"),3,IF(AND(N1094="Unemployed",O1094="Low"),4,IF(AND(N1094="Unemployed",O1094="Medium"),5,IF(AND(N1094="Unemployed",O1094="High"),6,IF(AND(N1094="Employed",O1094="Low"),7,IF(AND(N1094="Employed",O1094="Medium"),8,IF(AND(N1094="Employed",O1094="High"),9,"others")))))))))</f>
        <v>1</v>
      </c>
    </row>
    <row r="1095" spans="1:31" x14ac:dyDescent="0.25">
      <c r="A1095" s="63" t="s">
        <v>175</v>
      </c>
      <c r="B1095" s="10">
        <f>VLOOKUP(A1095,'Table for cuisine count'!$E$2:$F$139,2)</f>
        <v>1</v>
      </c>
      <c r="C1095" s="10" t="str" cm="1">
        <f t="array" ref="C1095:O1095">_xlfn.XLOOKUP($A1095,'Raw-consumers'!$A:$A,'Raw-consumers'!B:N)</f>
        <v>San Luis Potosi</v>
      </c>
      <c r="D1095" s="10" t="str">
        <v>San Luis Potosi</v>
      </c>
      <c r="E1095" s="10" t="str">
        <v>Mexico</v>
      </c>
      <c r="F1095" s="10">
        <v>22.149607</v>
      </c>
      <c r="G1095" s="10">
        <v>-100.997235</v>
      </c>
      <c r="H1095" s="10" t="str">
        <v>Yes</v>
      </c>
      <c r="I1095" s="10" t="str">
        <v>Social Drinker</v>
      </c>
      <c r="J1095" s="10" t="str">
        <v>Car</v>
      </c>
      <c r="K1095" s="10" t="str">
        <v>Single</v>
      </c>
      <c r="L1095" s="10" t="str">
        <v>Independent</v>
      </c>
      <c r="M1095" s="10">
        <v>22</v>
      </c>
      <c r="N1095" s="10" t="str">
        <v>Student</v>
      </c>
      <c r="O1095" s="10" t="str">
        <v>Low</v>
      </c>
      <c r="P1095" s="10">
        <v>135046</v>
      </c>
      <c r="Q1095" s="10" t="str">
        <f>IFERROR(_xlfn.XLOOKUP('Final Table'!$P1095,'Raw-restaurant_cuisines'!A:A,'Raw-restaurant_cuisines'!B:B),"not specified")</f>
        <v>Fast Food</v>
      </c>
      <c r="R1095" s="10" t="str">
        <f>_xlfn.XLOOKUP($P1095,'Raw-Restauarants'!$A:$A,'Raw-Restauarants'!B:B)</f>
        <v>Restaurante El Reyecito</v>
      </c>
      <c r="S1095" s="10" t="str">
        <f>_xlfn.XLOOKUP($P1095,'Raw-Restauarants'!$A:$A,'Raw-Restauarants'!$C:$C)</f>
        <v>San Luis Potosi</v>
      </c>
      <c r="T1095" s="10">
        <f>IFERROR(_xlfn.XLOOKUP(P1095,'Table for cuisine count'!K:K,'Table for cuisine count'!L:L),"not specified")</f>
        <v>1</v>
      </c>
      <c r="U1095" s="10" t="str" cm="1">
        <f t="array" ref="U1095:Z1095">_xlfn.XLOOKUP($P1095,'Raw-Restauarants'!$A:$A,'Raw-Restauarants'!$I:$N)</f>
        <v>None</v>
      </c>
      <c r="V1095" s="10" t="str">
        <v>No</v>
      </c>
      <c r="W1095" s="10" t="str">
        <v>Medium</v>
      </c>
      <c r="X1095" s="10" t="str">
        <v>No</v>
      </c>
      <c r="Y1095" s="10" t="str">
        <v>Closed</v>
      </c>
      <c r="Z1095" s="10" t="str">
        <v>Yes</v>
      </c>
      <c r="AA1095" s="10">
        <v>2</v>
      </c>
      <c r="AB1095" s="10">
        <v>2</v>
      </c>
      <c r="AC1095" s="10">
        <v>2</v>
      </c>
      <c r="AD1095" s="10" t="str" cm="1">
        <f t="array" ref="AD1095">_xlfn.IFNA(_xlfn.IFS(AND(AA1095=2,AB1095=2,AC1095=2),W1095),"not_highest_rated")</f>
        <v>Medium</v>
      </c>
      <c r="AE1095" s="64">
        <f t="shared" si="20"/>
        <v>1</v>
      </c>
    </row>
    <row r="1096" spans="1:31" x14ac:dyDescent="0.25">
      <c r="A1096" s="63" t="s">
        <v>175</v>
      </c>
      <c r="B1096" s="10">
        <f>VLOOKUP(A1096,'Table for cuisine count'!$E$2:$F$139,2)</f>
        <v>1</v>
      </c>
      <c r="C1096" s="10" t="str" cm="1">
        <f t="array" ref="C1096:O1096">_xlfn.XLOOKUP($A1096,'Raw-consumers'!$A:$A,'Raw-consumers'!B:N)</f>
        <v>San Luis Potosi</v>
      </c>
      <c r="D1096" s="10" t="str">
        <v>San Luis Potosi</v>
      </c>
      <c r="E1096" s="10" t="str">
        <v>Mexico</v>
      </c>
      <c r="F1096" s="10">
        <v>22.149607</v>
      </c>
      <c r="G1096" s="10">
        <v>-100.997235</v>
      </c>
      <c r="H1096" s="10" t="str">
        <v>Yes</v>
      </c>
      <c r="I1096" s="10" t="str">
        <v>Social Drinker</v>
      </c>
      <c r="J1096" s="10" t="str">
        <v>Car</v>
      </c>
      <c r="K1096" s="10" t="str">
        <v>Single</v>
      </c>
      <c r="L1096" s="10" t="str">
        <v>Independent</v>
      </c>
      <c r="M1096" s="10">
        <v>22</v>
      </c>
      <c r="N1096" s="10" t="str">
        <v>Student</v>
      </c>
      <c r="O1096" s="10" t="str">
        <v>Low</v>
      </c>
      <c r="P1096" s="10">
        <v>135028</v>
      </c>
      <c r="Q1096" s="10" t="str">
        <f>IFERROR(_xlfn.XLOOKUP('Final Table'!$P1096,'Raw-restaurant_cuisines'!A:A,'Raw-restaurant_cuisines'!B:B),"not specified")</f>
        <v>Mexican</v>
      </c>
      <c r="R1096" s="10" t="str">
        <f>_xlfn.XLOOKUP($P1096,'Raw-Restauarants'!$A:$A,'Raw-Restauarants'!B:B)</f>
        <v>La Virreina</v>
      </c>
      <c r="S1096" s="10" t="str">
        <f>_xlfn.XLOOKUP($P1096,'Raw-Restauarants'!$A:$A,'Raw-Restauarants'!$C:$C)</f>
        <v>San Luis Potosi</v>
      </c>
      <c r="T1096" s="10">
        <f>IFERROR(_xlfn.XLOOKUP(P1096,'Table for cuisine count'!K:K,'Table for cuisine count'!L:L),"not specified")</f>
        <v>1</v>
      </c>
      <c r="U1096" s="10" t="str" cm="1">
        <f t="array" ref="U1096:Z1096">_xlfn.XLOOKUP($P1096,'Raw-Restauarants'!$A:$A,'Raw-Restauarants'!$I:$N)</f>
        <v>Wine &amp; Beer</v>
      </c>
      <c r="V1096" s="10" t="str">
        <v>No</v>
      </c>
      <c r="W1096" s="10" t="str">
        <v>Medium</v>
      </c>
      <c r="X1096" s="10" t="str">
        <v>No</v>
      </c>
      <c r="Y1096" s="10" t="str">
        <v>Closed</v>
      </c>
      <c r="Z1096" s="10" t="str">
        <v>None</v>
      </c>
      <c r="AA1096" s="10">
        <v>2</v>
      </c>
      <c r="AB1096" s="10">
        <v>2</v>
      </c>
      <c r="AC1096" s="10">
        <v>2</v>
      </c>
      <c r="AD1096" s="10" t="str" cm="1">
        <f t="array" ref="AD1096">_xlfn.IFNA(_xlfn.IFS(AND(AA1096=2,AB1096=2,AC1096=2),W1096),"not_highest_rated")</f>
        <v>Medium</v>
      </c>
      <c r="AE1096" s="64">
        <f t="shared" si="20"/>
        <v>1</v>
      </c>
    </row>
    <row r="1097" spans="1:31" x14ac:dyDescent="0.25">
      <c r="A1097" s="63" t="s">
        <v>136</v>
      </c>
      <c r="B1097" s="10">
        <f>VLOOKUP(A1097,'Table for cuisine count'!$E$2:$F$139,2)</f>
        <v>1</v>
      </c>
      <c r="C1097" s="10" t="str" cm="1">
        <f t="array" ref="C1097:O1097">_xlfn.XLOOKUP($A1097,'Raw-consumers'!$A:$A,'Raw-consumers'!B:N)</f>
        <v>San Luis Potosi</v>
      </c>
      <c r="D1097" s="10" t="str">
        <v>San Luis Potosi</v>
      </c>
      <c r="E1097" s="10" t="str">
        <v>Mexico</v>
      </c>
      <c r="F1097" s="10">
        <v>22.145471000000001</v>
      </c>
      <c r="G1097" s="10">
        <v>-100.939588</v>
      </c>
      <c r="H1097" s="10" t="str">
        <v>No</v>
      </c>
      <c r="I1097" s="10" t="str">
        <v>Abstemious</v>
      </c>
      <c r="J1097" s="10" t="str">
        <v>Public</v>
      </c>
      <c r="K1097" s="10" t="str">
        <v>Single</v>
      </c>
      <c r="L1097" s="10" t="str">
        <v>Independent</v>
      </c>
      <c r="M1097" s="10">
        <v>22</v>
      </c>
      <c r="N1097" s="10" t="str">
        <v>Student</v>
      </c>
      <c r="O1097" s="10" t="str">
        <v>Medium</v>
      </c>
      <c r="P1097" s="10">
        <v>135086</v>
      </c>
      <c r="Q1097" s="10" t="str">
        <f>IFERROR(_xlfn.XLOOKUP('Final Table'!$P1097,'Raw-restaurant_cuisines'!A:A,'Raw-restaurant_cuisines'!B:B),"not specified")</f>
        <v>Burgers</v>
      </c>
      <c r="R1097" s="10" t="str">
        <f>_xlfn.XLOOKUP($P1097,'Raw-Restauarants'!$A:$A,'Raw-Restauarants'!B:B)</f>
        <v>McDonalds Parque Tangamanga</v>
      </c>
      <c r="S1097" s="10" t="str">
        <f>_xlfn.XLOOKUP($P1097,'Raw-Restauarants'!$A:$A,'Raw-Restauarants'!$C:$C)</f>
        <v>San Luis Potosi</v>
      </c>
      <c r="T1097" s="10">
        <f>IFERROR(_xlfn.XLOOKUP(P1097,'Table for cuisine count'!K:K,'Table for cuisine count'!L:L),"not specified")</f>
        <v>2</v>
      </c>
      <c r="U1097" s="10" t="str" cm="1">
        <f t="array" ref="U1097:Z1097">_xlfn.XLOOKUP($P1097,'Raw-Restauarants'!$A:$A,'Raw-Restauarants'!$I:$N)</f>
        <v>None</v>
      </c>
      <c r="V1097" s="10" t="str">
        <v>No</v>
      </c>
      <c r="W1097" s="10" t="str">
        <v>Medium</v>
      </c>
      <c r="X1097" s="10" t="str">
        <v>Yes</v>
      </c>
      <c r="Y1097" s="10" t="str">
        <v>Closed</v>
      </c>
      <c r="Z1097" s="10" t="str">
        <v>Yes</v>
      </c>
      <c r="AA1097" s="10">
        <v>2</v>
      </c>
      <c r="AB1097" s="10">
        <v>0</v>
      </c>
      <c r="AC1097" s="10">
        <v>1</v>
      </c>
      <c r="AD1097" s="10" t="str" cm="1">
        <f t="array" ref="AD1097">_xlfn.IFNA(_xlfn.IFS(AND(AA1097=2,AB1097=2,AC1097=2),W1097),"not_highest_rated")</f>
        <v>not_highest_rated</v>
      </c>
      <c r="AE1097" s="64">
        <f t="shared" si="20"/>
        <v>2</v>
      </c>
    </row>
    <row r="1098" spans="1:31" x14ac:dyDescent="0.25">
      <c r="A1098" s="63" t="s">
        <v>136</v>
      </c>
      <c r="B1098" s="10">
        <f>VLOOKUP(A1098,'Table for cuisine count'!$E$2:$F$139,2)</f>
        <v>1</v>
      </c>
      <c r="C1098" s="10" t="str" cm="1">
        <f t="array" ref="C1098:O1098">_xlfn.XLOOKUP($A1098,'Raw-consumers'!$A:$A,'Raw-consumers'!B:N)</f>
        <v>San Luis Potosi</v>
      </c>
      <c r="D1098" s="10" t="str">
        <v>San Luis Potosi</v>
      </c>
      <c r="E1098" s="10" t="str">
        <v>Mexico</v>
      </c>
      <c r="F1098" s="10">
        <v>22.145471000000001</v>
      </c>
      <c r="G1098" s="10">
        <v>-100.939588</v>
      </c>
      <c r="H1098" s="10" t="str">
        <v>No</v>
      </c>
      <c r="I1098" s="10" t="str">
        <v>Abstemious</v>
      </c>
      <c r="J1098" s="10" t="str">
        <v>Public</v>
      </c>
      <c r="K1098" s="10" t="str">
        <v>Single</v>
      </c>
      <c r="L1098" s="10" t="str">
        <v>Independent</v>
      </c>
      <c r="M1098" s="10">
        <v>22</v>
      </c>
      <c r="N1098" s="10" t="str">
        <v>Student</v>
      </c>
      <c r="O1098" s="10" t="str">
        <v>Medium</v>
      </c>
      <c r="P1098" s="10">
        <v>135053</v>
      </c>
      <c r="Q1098" s="10" t="str">
        <f>IFERROR(_xlfn.XLOOKUP('Final Table'!$P1098,'Raw-restaurant_cuisines'!A:A,'Raw-restaurant_cuisines'!B:B),"not specified")</f>
        <v>Cafeteria</v>
      </c>
      <c r="R1098" s="10" t="str">
        <f>_xlfn.XLOOKUP($P1098,'Raw-Restauarants'!$A:$A,'Raw-Restauarants'!B:B)</f>
        <v>La Fontana Pizza Restaurante And Cafe</v>
      </c>
      <c r="S1098" s="10" t="str">
        <f>_xlfn.XLOOKUP($P1098,'Raw-Restauarants'!$A:$A,'Raw-Restauarants'!$C:$C)</f>
        <v>San Luis Potosi</v>
      </c>
      <c r="T1098" s="10">
        <f>IFERROR(_xlfn.XLOOKUP(P1098,'Table for cuisine count'!K:K,'Table for cuisine count'!L:L),"not specified")</f>
        <v>3</v>
      </c>
      <c r="U1098" s="10" t="str" cm="1">
        <f t="array" ref="U1098:Z1098">_xlfn.XLOOKUP($P1098,'Raw-Restauarants'!$A:$A,'Raw-Restauarants'!$I:$N)</f>
        <v>None</v>
      </c>
      <c r="V1098" s="10" t="str">
        <v>Smoking Section</v>
      </c>
      <c r="W1098" s="10" t="str">
        <v>High</v>
      </c>
      <c r="X1098" s="10" t="str">
        <v>No</v>
      </c>
      <c r="Y1098" s="10" t="str">
        <v>Closed</v>
      </c>
      <c r="Z1098" s="10" t="str">
        <v>Yes</v>
      </c>
      <c r="AA1098" s="10">
        <v>2</v>
      </c>
      <c r="AB1098" s="10">
        <v>2</v>
      </c>
      <c r="AC1098" s="10">
        <v>2</v>
      </c>
      <c r="AD1098" s="10" t="str" cm="1">
        <f t="array" ref="AD1098">_xlfn.IFNA(_xlfn.IFS(AND(AA1098=2,AB1098=2,AC1098=2),W1098),"not_highest_rated")</f>
        <v>High</v>
      </c>
      <c r="AE1098" s="64">
        <f t="shared" si="20"/>
        <v>2</v>
      </c>
    </row>
    <row r="1099" spans="1:31" x14ac:dyDescent="0.25">
      <c r="A1099" s="63" t="s">
        <v>136</v>
      </c>
      <c r="B1099" s="10">
        <f>VLOOKUP(A1099,'Table for cuisine count'!$E$2:$F$139,2)</f>
        <v>1</v>
      </c>
      <c r="C1099" s="10" t="str" cm="1">
        <f t="array" ref="C1099:O1099">_xlfn.XLOOKUP($A1099,'Raw-consumers'!$A:$A,'Raw-consumers'!B:N)</f>
        <v>San Luis Potosi</v>
      </c>
      <c r="D1099" s="10" t="str">
        <v>San Luis Potosi</v>
      </c>
      <c r="E1099" s="10" t="str">
        <v>Mexico</v>
      </c>
      <c r="F1099" s="10">
        <v>22.145471000000001</v>
      </c>
      <c r="G1099" s="10">
        <v>-100.939588</v>
      </c>
      <c r="H1099" s="10" t="str">
        <v>No</v>
      </c>
      <c r="I1099" s="10" t="str">
        <v>Abstemious</v>
      </c>
      <c r="J1099" s="10" t="str">
        <v>Public</v>
      </c>
      <c r="K1099" s="10" t="str">
        <v>Single</v>
      </c>
      <c r="L1099" s="10" t="str">
        <v>Independent</v>
      </c>
      <c r="M1099" s="10">
        <v>22</v>
      </c>
      <c r="N1099" s="10" t="str">
        <v>Student</v>
      </c>
      <c r="O1099" s="10" t="str">
        <v>Medium</v>
      </c>
      <c r="P1099" s="10">
        <v>132861</v>
      </c>
      <c r="Q1099" s="10" t="str">
        <f>IFERROR(_xlfn.XLOOKUP('Final Table'!$P1099,'Raw-restaurant_cuisines'!A:A,'Raw-restaurant_cuisines'!B:B),"not specified")</f>
        <v>Burgers</v>
      </c>
      <c r="R1099" s="10" t="str">
        <f>_xlfn.XLOOKUP($P1099,'Raw-Restauarants'!$A:$A,'Raw-Restauarants'!B:B)</f>
        <v>Carl's Jr</v>
      </c>
      <c r="S1099" s="10" t="str">
        <f>_xlfn.XLOOKUP($P1099,'Raw-Restauarants'!$A:$A,'Raw-Restauarants'!$C:$C)</f>
        <v>San Luis Potosi</v>
      </c>
      <c r="T1099" s="10">
        <f>IFERROR(_xlfn.XLOOKUP(P1099,'Table for cuisine count'!K:K,'Table for cuisine count'!L:L),"not specified")</f>
        <v>1</v>
      </c>
      <c r="U1099" s="10" t="str" cm="1">
        <f t="array" ref="U1099:Z1099">_xlfn.XLOOKUP($P1099,'Raw-Restauarants'!$A:$A,'Raw-Restauarants'!$I:$N)</f>
        <v>None</v>
      </c>
      <c r="V1099" s="10" t="str">
        <v>No</v>
      </c>
      <c r="W1099" s="10" t="str">
        <v>Medium</v>
      </c>
      <c r="X1099" s="10" t="str">
        <v>Yes</v>
      </c>
      <c r="Y1099" s="10" t="str">
        <v>Closed</v>
      </c>
      <c r="Z1099" s="10" t="str">
        <v>Yes</v>
      </c>
      <c r="AA1099" s="10">
        <v>2</v>
      </c>
      <c r="AB1099" s="10">
        <v>2</v>
      </c>
      <c r="AC1099" s="10">
        <v>1</v>
      </c>
      <c r="AD1099" s="10" t="str" cm="1">
        <f t="array" ref="AD1099">_xlfn.IFNA(_xlfn.IFS(AND(AA1099=2,AB1099=2,AC1099=2),W1099),"not_highest_rated")</f>
        <v>not_highest_rated</v>
      </c>
      <c r="AE1099" s="64">
        <f t="shared" si="20"/>
        <v>2</v>
      </c>
    </row>
    <row r="1100" spans="1:31" x14ac:dyDescent="0.25">
      <c r="A1100" s="63" t="s">
        <v>96</v>
      </c>
      <c r="B1100" s="10">
        <f>VLOOKUP(A1100,'Table for cuisine count'!$E$2:$F$139,2)</f>
        <v>1</v>
      </c>
      <c r="C1100" s="10" t="str" cm="1">
        <f t="array" ref="C1100:O1100">_xlfn.XLOOKUP($A1100,'Raw-consumers'!$A:$A,'Raw-consumers'!B:N)</f>
        <v>San Luis Potosi</v>
      </c>
      <c r="D1100" s="10" t="str">
        <v>San Luis Potosi</v>
      </c>
      <c r="E1100" s="10" t="str">
        <v>Mexico</v>
      </c>
      <c r="F1100" s="10">
        <v>22.205801999999998</v>
      </c>
      <c r="G1100" s="10">
        <v>-100.986081</v>
      </c>
      <c r="H1100" s="10" t="str">
        <v>No</v>
      </c>
      <c r="I1100" s="10" t="str">
        <v>Abstemious</v>
      </c>
      <c r="J1100" s="10" t="str">
        <v>Public</v>
      </c>
      <c r="K1100" s="10" t="str">
        <v>Single</v>
      </c>
      <c r="L1100" s="10" t="str">
        <v>Independent</v>
      </c>
      <c r="M1100" s="10">
        <v>21</v>
      </c>
      <c r="N1100" s="10" t="str">
        <v>Student</v>
      </c>
      <c r="O1100" s="10" t="str">
        <v>Low</v>
      </c>
      <c r="P1100" s="10">
        <v>135062</v>
      </c>
      <c r="Q1100" s="10" t="str">
        <f>IFERROR(_xlfn.XLOOKUP('Final Table'!$P1100,'Raw-restaurant_cuisines'!A:A,'Raw-restaurant_cuisines'!B:B),"not specified")</f>
        <v>not specified</v>
      </c>
      <c r="R1100" s="10" t="str">
        <f>_xlfn.XLOOKUP($P1100,'Raw-Restauarants'!$A:$A,'Raw-Restauarants'!B:B)</f>
        <v>Restaurante El Cielo Potosino</v>
      </c>
      <c r="S1100" s="10" t="str">
        <f>_xlfn.XLOOKUP($P1100,'Raw-Restauarants'!$A:$A,'Raw-Restauarants'!$C:$C)</f>
        <v>San Luis Potosi</v>
      </c>
      <c r="T1100" s="10" t="str">
        <f>IFERROR(_xlfn.XLOOKUP(P1100,'Table for cuisine count'!K:K,'Table for cuisine count'!L:L),"not specified")</f>
        <v>not specified</v>
      </c>
      <c r="U1100" s="10" t="str" cm="1">
        <f t="array" ref="U1100:Z1100">_xlfn.XLOOKUP($P1100,'Raw-Restauarants'!$A:$A,'Raw-Restauarants'!$I:$N)</f>
        <v>None</v>
      </c>
      <c r="V1100" s="10" t="str">
        <v>No</v>
      </c>
      <c r="W1100" s="10" t="str">
        <v>Medium</v>
      </c>
      <c r="X1100" s="10" t="str">
        <v>No</v>
      </c>
      <c r="Y1100" s="10" t="str">
        <v>Closed</v>
      </c>
      <c r="Z1100" s="10" t="str">
        <v>Yes</v>
      </c>
      <c r="AA1100" s="10">
        <v>2</v>
      </c>
      <c r="AB1100" s="10">
        <v>2</v>
      </c>
      <c r="AC1100" s="10">
        <v>2</v>
      </c>
      <c r="AD1100" s="10" t="str" cm="1">
        <f t="array" ref="AD1100">_xlfn.IFNA(_xlfn.IFS(AND(AA1100=2,AB1100=2,AC1100=2),W1100),"not_highest_rated")</f>
        <v>Medium</v>
      </c>
      <c r="AE1100" s="64">
        <f t="shared" si="20"/>
        <v>1</v>
      </c>
    </row>
    <row r="1101" spans="1:31" x14ac:dyDescent="0.25">
      <c r="A1101" s="63" t="s">
        <v>96</v>
      </c>
      <c r="B1101" s="10">
        <f>VLOOKUP(A1101,'Table for cuisine count'!$E$2:$F$139,2)</f>
        <v>1</v>
      </c>
      <c r="C1101" s="10" t="str" cm="1">
        <f t="array" ref="C1101:O1101">_xlfn.XLOOKUP($A1101,'Raw-consumers'!$A:$A,'Raw-consumers'!B:N)</f>
        <v>San Luis Potosi</v>
      </c>
      <c r="D1101" s="10" t="str">
        <v>San Luis Potosi</v>
      </c>
      <c r="E1101" s="10" t="str">
        <v>Mexico</v>
      </c>
      <c r="F1101" s="10">
        <v>22.205801999999998</v>
      </c>
      <c r="G1101" s="10">
        <v>-100.986081</v>
      </c>
      <c r="H1101" s="10" t="str">
        <v>No</v>
      </c>
      <c r="I1101" s="10" t="str">
        <v>Abstemious</v>
      </c>
      <c r="J1101" s="10" t="str">
        <v>Public</v>
      </c>
      <c r="K1101" s="10" t="str">
        <v>Single</v>
      </c>
      <c r="L1101" s="10" t="str">
        <v>Independent</v>
      </c>
      <c r="M1101" s="10">
        <v>21</v>
      </c>
      <c r="N1101" s="10" t="str">
        <v>Student</v>
      </c>
      <c r="O1101" s="10" t="str">
        <v>Low</v>
      </c>
      <c r="P1101" s="10">
        <v>135055</v>
      </c>
      <c r="Q1101" s="10" t="str">
        <f>IFERROR(_xlfn.XLOOKUP('Final Table'!$P1101,'Raw-restaurant_cuisines'!A:A,'Raw-restaurant_cuisines'!B:B),"not specified")</f>
        <v>Mexican</v>
      </c>
      <c r="R1101" s="10" t="str">
        <f>_xlfn.XLOOKUP($P1101,'Raw-Restauarants'!$A:$A,'Raw-Restauarants'!B:B)</f>
        <v>La Cochinita Pibil Restaurante Yucateco</v>
      </c>
      <c r="S1101" s="10" t="str">
        <f>_xlfn.XLOOKUP($P1101,'Raw-Restauarants'!$A:$A,'Raw-Restauarants'!$C:$C)</f>
        <v>San Luis Potosi</v>
      </c>
      <c r="T1101" s="10">
        <f>IFERROR(_xlfn.XLOOKUP(P1101,'Table for cuisine count'!K:K,'Table for cuisine count'!L:L),"not specified")</f>
        <v>1</v>
      </c>
      <c r="U1101" s="10" t="str" cm="1">
        <f t="array" ref="U1101:Z1101">_xlfn.XLOOKUP($P1101,'Raw-Restauarants'!$A:$A,'Raw-Restauarants'!$I:$N)</f>
        <v>None</v>
      </c>
      <c r="V1101" s="10" t="str">
        <v>Smoking Section</v>
      </c>
      <c r="W1101" s="10" t="str">
        <v>High</v>
      </c>
      <c r="X1101" s="10" t="str">
        <v>No</v>
      </c>
      <c r="Y1101" s="10" t="str">
        <v>Closed</v>
      </c>
      <c r="Z1101" s="10" t="str">
        <v>Yes</v>
      </c>
      <c r="AA1101" s="10">
        <v>2</v>
      </c>
      <c r="AB1101" s="10">
        <v>2</v>
      </c>
      <c r="AC1101" s="10">
        <v>2</v>
      </c>
      <c r="AD1101" s="10" t="str" cm="1">
        <f t="array" ref="AD1101">_xlfn.IFNA(_xlfn.IFS(AND(AA1101=2,AB1101=2,AC1101=2),W1101),"not_highest_rated")</f>
        <v>High</v>
      </c>
      <c r="AE1101" s="64">
        <f t="shared" si="20"/>
        <v>1</v>
      </c>
    </row>
    <row r="1102" spans="1:31" x14ac:dyDescent="0.25">
      <c r="A1102" s="63" t="s">
        <v>42</v>
      </c>
      <c r="B1102" s="10">
        <f>VLOOKUP(A1102,'Table for cuisine count'!$E$2:$F$139,2)</f>
        <v>1</v>
      </c>
      <c r="C1102" s="10" t="str" cm="1">
        <f t="array" ref="C1102:O1102">_xlfn.XLOOKUP($A1102,'Raw-consumers'!$A:$A,'Raw-consumers'!B:N)</f>
        <v>San Luis Potosi</v>
      </c>
      <c r="D1102" s="10" t="str">
        <v>San Luis Potosi</v>
      </c>
      <c r="E1102" s="10" t="str">
        <v>Mexico</v>
      </c>
      <c r="F1102" s="10">
        <v>22.190888999999999</v>
      </c>
      <c r="G1102" s="10">
        <v>-100.99866900000001</v>
      </c>
      <c r="H1102" s="10" t="str">
        <v>No</v>
      </c>
      <c r="I1102" s="10" t="str">
        <v>Social Drinker</v>
      </c>
      <c r="J1102" s="10" t="str">
        <v>Car</v>
      </c>
      <c r="K1102" s="10" t="str">
        <v>Married</v>
      </c>
      <c r="L1102" s="10" t="str">
        <v>Kids</v>
      </c>
      <c r="M1102" s="10">
        <v>25</v>
      </c>
      <c r="N1102" s="10" t="str">
        <v>Student</v>
      </c>
      <c r="O1102" s="10" t="str">
        <v>Medium</v>
      </c>
      <c r="P1102" s="10">
        <v>135053</v>
      </c>
      <c r="Q1102" s="10" t="str">
        <f>IFERROR(_xlfn.XLOOKUP('Final Table'!$P1102,'Raw-restaurant_cuisines'!A:A,'Raw-restaurant_cuisines'!B:B),"not specified")</f>
        <v>Cafeteria</v>
      </c>
      <c r="R1102" s="10" t="str">
        <f>_xlfn.XLOOKUP($P1102,'Raw-Restauarants'!$A:$A,'Raw-Restauarants'!B:B)</f>
        <v>La Fontana Pizza Restaurante And Cafe</v>
      </c>
      <c r="S1102" s="10" t="str">
        <f>_xlfn.XLOOKUP($P1102,'Raw-Restauarants'!$A:$A,'Raw-Restauarants'!$C:$C)</f>
        <v>San Luis Potosi</v>
      </c>
      <c r="T1102" s="10">
        <f>IFERROR(_xlfn.XLOOKUP(P1102,'Table for cuisine count'!K:K,'Table for cuisine count'!L:L),"not specified")</f>
        <v>3</v>
      </c>
      <c r="U1102" s="10" t="str" cm="1">
        <f t="array" ref="U1102:Z1102">_xlfn.XLOOKUP($P1102,'Raw-Restauarants'!$A:$A,'Raw-Restauarants'!$I:$N)</f>
        <v>None</v>
      </c>
      <c r="V1102" s="10" t="str">
        <v>Smoking Section</v>
      </c>
      <c r="W1102" s="10" t="str">
        <v>High</v>
      </c>
      <c r="X1102" s="10" t="str">
        <v>No</v>
      </c>
      <c r="Y1102" s="10" t="str">
        <v>Closed</v>
      </c>
      <c r="Z1102" s="10" t="str">
        <v>Yes</v>
      </c>
      <c r="AA1102" s="10">
        <v>1</v>
      </c>
      <c r="AB1102" s="10">
        <v>1</v>
      </c>
      <c r="AC1102" s="10">
        <v>1</v>
      </c>
      <c r="AD1102" s="10" t="str" cm="1">
        <f t="array" ref="AD1102">_xlfn.IFNA(_xlfn.IFS(AND(AA1102=2,AB1102=2,AC1102=2),W1102),"not_highest_rated")</f>
        <v>not_highest_rated</v>
      </c>
      <c r="AE1102" s="64">
        <f t="shared" si="20"/>
        <v>2</v>
      </c>
    </row>
    <row r="1103" spans="1:31" x14ac:dyDescent="0.25">
      <c r="A1103" s="63" t="s">
        <v>42</v>
      </c>
      <c r="B1103" s="10">
        <f>VLOOKUP(A1103,'Table for cuisine count'!$E$2:$F$139,2)</f>
        <v>1</v>
      </c>
      <c r="C1103" s="10" t="str" cm="1">
        <f t="array" ref="C1103:O1103">_xlfn.XLOOKUP($A1103,'Raw-consumers'!$A:$A,'Raw-consumers'!B:N)</f>
        <v>San Luis Potosi</v>
      </c>
      <c r="D1103" s="10" t="str">
        <v>San Luis Potosi</v>
      </c>
      <c r="E1103" s="10" t="str">
        <v>Mexico</v>
      </c>
      <c r="F1103" s="10">
        <v>22.190888999999999</v>
      </c>
      <c r="G1103" s="10">
        <v>-100.99866900000001</v>
      </c>
      <c r="H1103" s="10" t="str">
        <v>No</v>
      </c>
      <c r="I1103" s="10" t="str">
        <v>Social Drinker</v>
      </c>
      <c r="J1103" s="10" t="str">
        <v>Car</v>
      </c>
      <c r="K1103" s="10" t="str">
        <v>Married</v>
      </c>
      <c r="L1103" s="10" t="str">
        <v>Kids</v>
      </c>
      <c r="M1103" s="10">
        <v>25</v>
      </c>
      <c r="N1103" s="10" t="str">
        <v>Student</v>
      </c>
      <c r="O1103" s="10" t="str">
        <v>Medium</v>
      </c>
      <c r="P1103" s="10">
        <v>135058</v>
      </c>
      <c r="Q1103" s="10" t="str">
        <f>IFERROR(_xlfn.XLOOKUP('Final Table'!$P1103,'Raw-restaurant_cuisines'!A:A,'Raw-restaurant_cuisines'!B:B),"not specified")</f>
        <v>Pizzeria</v>
      </c>
      <c r="R1103" s="10" t="str">
        <f>_xlfn.XLOOKUP($P1103,'Raw-Restauarants'!$A:$A,'Raw-Restauarants'!B:B)</f>
        <v>Restaurante Tiberius</v>
      </c>
      <c r="S1103" s="10" t="str">
        <f>_xlfn.XLOOKUP($P1103,'Raw-Restauarants'!$A:$A,'Raw-Restauarants'!$C:$C)</f>
        <v>San Luis Potosi</v>
      </c>
      <c r="T1103" s="10">
        <f>IFERROR(_xlfn.XLOOKUP(P1103,'Table for cuisine count'!K:K,'Table for cuisine count'!L:L),"not specified")</f>
        <v>1</v>
      </c>
      <c r="U1103" s="10" t="str" cm="1">
        <f t="array" ref="U1103:Z1103">_xlfn.XLOOKUP($P1103,'Raw-Restauarants'!$A:$A,'Raw-Restauarants'!$I:$N)</f>
        <v>None</v>
      </c>
      <c r="V1103" s="10" t="str">
        <v>No</v>
      </c>
      <c r="W1103" s="10" t="str">
        <v>Medium</v>
      </c>
      <c r="X1103" s="10" t="str">
        <v>Yes</v>
      </c>
      <c r="Y1103" s="10" t="str">
        <v>Closed</v>
      </c>
      <c r="Z1103" s="10" t="str">
        <v>Public</v>
      </c>
      <c r="AA1103" s="10">
        <v>1</v>
      </c>
      <c r="AB1103" s="10">
        <v>0</v>
      </c>
      <c r="AC1103" s="10">
        <v>0</v>
      </c>
      <c r="AD1103" s="10" t="str" cm="1">
        <f t="array" ref="AD1103">_xlfn.IFNA(_xlfn.IFS(AND(AA1103=2,AB1103=2,AC1103=2),W1103),"not_highest_rated")</f>
        <v>not_highest_rated</v>
      </c>
      <c r="AE1103" s="64">
        <f t="shared" si="20"/>
        <v>2</v>
      </c>
    </row>
    <row r="1104" spans="1:31" x14ac:dyDescent="0.25">
      <c r="A1104" s="63" t="s">
        <v>42</v>
      </c>
      <c r="B1104" s="10">
        <f>VLOOKUP(A1104,'Table for cuisine count'!$E$2:$F$139,2)</f>
        <v>1</v>
      </c>
      <c r="C1104" s="10" t="str" cm="1">
        <f t="array" ref="C1104:O1104">_xlfn.XLOOKUP($A1104,'Raw-consumers'!$A:$A,'Raw-consumers'!B:N)</f>
        <v>San Luis Potosi</v>
      </c>
      <c r="D1104" s="10" t="str">
        <v>San Luis Potosi</v>
      </c>
      <c r="E1104" s="10" t="str">
        <v>Mexico</v>
      </c>
      <c r="F1104" s="10">
        <v>22.190888999999999</v>
      </c>
      <c r="G1104" s="10">
        <v>-100.99866900000001</v>
      </c>
      <c r="H1104" s="10" t="str">
        <v>No</v>
      </c>
      <c r="I1104" s="10" t="str">
        <v>Social Drinker</v>
      </c>
      <c r="J1104" s="10" t="str">
        <v>Car</v>
      </c>
      <c r="K1104" s="10" t="str">
        <v>Married</v>
      </c>
      <c r="L1104" s="10" t="str">
        <v>Kids</v>
      </c>
      <c r="M1104" s="10">
        <v>25</v>
      </c>
      <c r="N1104" s="10" t="str">
        <v>Student</v>
      </c>
      <c r="O1104" s="10" t="str">
        <v>Medium</v>
      </c>
      <c r="P1104" s="10">
        <v>135079</v>
      </c>
      <c r="Q1104" s="10" t="str">
        <f>IFERROR(_xlfn.XLOOKUP('Final Table'!$P1104,'Raw-restaurant_cuisines'!A:A,'Raw-restaurant_cuisines'!B:B),"not specified")</f>
        <v>Chinese</v>
      </c>
      <c r="R1104" s="10" t="str">
        <f>_xlfn.XLOOKUP($P1104,'Raw-Restauarants'!$A:$A,'Raw-Restauarants'!B:B)</f>
        <v>Koye Sushi</v>
      </c>
      <c r="S1104" s="10" t="str">
        <f>_xlfn.XLOOKUP($P1104,'Raw-Restauarants'!$A:$A,'Raw-Restauarants'!$C:$C)</f>
        <v>San Luis Potosi</v>
      </c>
      <c r="T1104" s="10">
        <f>IFERROR(_xlfn.XLOOKUP(P1104,'Table for cuisine count'!K:K,'Table for cuisine count'!L:L),"not specified")</f>
        <v>1</v>
      </c>
      <c r="U1104" s="10" t="str" cm="1">
        <f t="array" ref="U1104:Z1104">_xlfn.XLOOKUP($P1104,'Raw-Restauarants'!$A:$A,'Raw-Restauarants'!$I:$N)</f>
        <v>None</v>
      </c>
      <c r="V1104" s="10" t="str">
        <v>No</v>
      </c>
      <c r="W1104" s="10" t="str">
        <v>High</v>
      </c>
      <c r="X1104" s="10" t="str">
        <v>No</v>
      </c>
      <c r="Y1104" s="10" t="str">
        <v>Closed</v>
      </c>
      <c r="Z1104" s="10" t="str">
        <v>None</v>
      </c>
      <c r="AA1104" s="10">
        <v>0</v>
      </c>
      <c r="AB1104" s="10">
        <v>0</v>
      </c>
      <c r="AC1104" s="10">
        <v>0</v>
      </c>
      <c r="AD1104" s="10" t="str" cm="1">
        <f t="array" ref="AD1104">_xlfn.IFNA(_xlfn.IFS(AND(AA1104=2,AB1104=2,AC1104=2),W1104),"not_highest_rated")</f>
        <v>not_highest_rated</v>
      </c>
      <c r="AE1104" s="64">
        <f t="shared" si="20"/>
        <v>2</v>
      </c>
    </row>
    <row r="1105" spans="1:31" x14ac:dyDescent="0.25">
      <c r="A1105" s="63" t="s">
        <v>27</v>
      </c>
      <c r="B1105" s="10">
        <f>VLOOKUP(A1105,'Table for cuisine count'!$E$2:$F$139,2)</f>
        <v>1</v>
      </c>
      <c r="C1105" s="10" t="str" cm="1">
        <f t="array" ref="C1105:O1105">_xlfn.XLOOKUP($A1105,'Raw-consumers'!$A:$A,'Raw-consumers'!B:N)</f>
        <v>San Luis Potosi</v>
      </c>
      <c r="D1105" s="10" t="str">
        <v>San Luis Potosi</v>
      </c>
      <c r="E1105" s="10" t="str">
        <v>Mexico</v>
      </c>
      <c r="F1105" s="10">
        <v>22.119847</v>
      </c>
      <c r="G1105" s="10">
        <v>-100.946527</v>
      </c>
      <c r="H1105" s="10" t="str">
        <v>No</v>
      </c>
      <c r="I1105" s="10" t="str">
        <v>Social Drinker</v>
      </c>
      <c r="J1105" s="10" t="str">
        <v>Public</v>
      </c>
      <c r="K1105" s="10" t="str">
        <v>Single</v>
      </c>
      <c r="L1105" s="10" t="str">
        <v>Independent</v>
      </c>
      <c r="M1105" s="10">
        <v>23</v>
      </c>
      <c r="N1105" s="10" t="str">
        <v>Student</v>
      </c>
      <c r="O1105" s="10" t="str">
        <v>Low</v>
      </c>
      <c r="P1105" s="10">
        <v>135059</v>
      </c>
      <c r="Q1105" s="10" t="str">
        <f>IFERROR(_xlfn.XLOOKUP('Final Table'!$P1105,'Raw-restaurant_cuisines'!A:A,'Raw-restaurant_cuisines'!B:B),"not specified")</f>
        <v>Bar</v>
      </c>
      <c r="R1105" s="10" t="str">
        <f>_xlfn.XLOOKUP($P1105,'Raw-Restauarants'!$A:$A,'Raw-Restauarants'!B:B)</f>
        <v>Restaurant Bar Hacienda Los Martinez</v>
      </c>
      <c r="S1105" s="10" t="str">
        <f>_xlfn.XLOOKUP($P1105,'Raw-Restauarants'!$A:$A,'Raw-Restauarants'!$C:$C)</f>
        <v>San Luis Potosi</v>
      </c>
      <c r="T1105" s="10">
        <f>IFERROR(_xlfn.XLOOKUP(P1105,'Table for cuisine count'!K:K,'Table for cuisine count'!L:L),"not specified")</f>
        <v>1</v>
      </c>
      <c r="U1105" s="10" t="str" cm="1">
        <f t="array" ref="U1105:Z1105">_xlfn.XLOOKUP($P1105,'Raw-Restauarants'!$A:$A,'Raw-Restauarants'!$I:$N)</f>
        <v>Wine &amp; Beer</v>
      </c>
      <c r="V1105" s="10" t="str">
        <v>Smoking Section</v>
      </c>
      <c r="W1105" s="10" t="str">
        <v>Medium</v>
      </c>
      <c r="X1105" s="10" t="str">
        <v>No</v>
      </c>
      <c r="Y1105" s="10" t="str">
        <v>Closed</v>
      </c>
      <c r="Z1105" s="10" t="str">
        <v>Yes</v>
      </c>
      <c r="AA1105" s="10">
        <v>2</v>
      </c>
      <c r="AB1105" s="10">
        <v>2</v>
      </c>
      <c r="AC1105" s="10">
        <v>2</v>
      </c>
      <c r="AD1105" s="10" t="str" cm="1">
        <f t="array" ref="AD1105">_xlfn.IFNA(_xlfn.IFS(AND(AA1105=2,AB1105=2,AC1105=2),W1105),"not_highest_rated")</f>
        <v>Medium</v>
      </c>
      <c r="AE1105" s="64">
        <f t="shared" si="20"/>
        <v>1</v>
      </c>
    </row>
    <row r="1106" spans="1:31" x14ac:dyDescent="0.25">
      <c r="A1106" s="63" t="s">
        <v>42</v>
      </c>
      <c r="B1106" s="10">
        <f>VLOOKUP(A1106,'Table for cuisine count'!$E$2:$F$139,2)</f>
        <v>1</v>
      </c>
      <c r="C1106" s="10" t="str" cm="1">
        <f t="array" ref="C1106:O1106">_xlfn.XLOOKUP($A1106,'Raw-consumers'!$A:$A,'Raw-consumers'!B:N)</f>
        <v>San Luis Potosi</v>
      </c>
      <c r="D1106" s="10" t="str">
        <v>San Luis Potosi</v>
      </c>
      <c r="E1106" s="10" t="str">
        <v>Mexico</v>
      </c>
      <c r="F1106" s="10">
        <v>22.190888999999999</v>
      </c>
      <c r="G1106" s="10">
        <v>-100.99866900000001</v>
      </c>
      <c r="H1106" s="10" t="str">
        <v>No</v>
      </c>
      <c r="I1106" s="10" t="str">
        <v>Social Drinker</v>
      </c>
      <c r="J1106" s="10" t="str">
        <v>Car</v>
      </c>
      <c r="K1106" s="10" t="str">
        <v>Married</v>
      </c>
      <c r="L1106" s="10" t="str">
        <v>Kids</v>
      </c>
      <c r="M1106" s="10">
        <v>25</v>
      </c>
      <c r="N1106" s="10" t="str">
        <v>Student</v>
      </c>
      <c r="O1106" s="10" t="str">
        <v>Medium</v>
      </c>
      <c r="P1106" s="10">
        <v>135064</v>
      </c>
      <c r="Q1106" s="10" t="str">
        <f>IFERROR(_xlfn.XLOOKUP('Final Table'!$P1106,'Raw-restaurant_cuisines'!A:A,'Raw-restaurant_cuisines'!B:B),"not specified")</f>
        <v>not specified</v>
      </c>
      <c r="R1106" s="10" t="str">
        <f>_xlfn.XLOOKUP($P1106,'Raw-Restauarants'!$A:$A,'Raw-Restauarants'!B:B)</f>
        <v>Restaurante El Chivero S.A. De C.V.</v>
      </c>
      <c r="S1106" s="10" t="str">
        <f>_xlfn.XLOOKUP($P1106,'Raw-Restauarants'!$A:$A,'Raw-Restauarants'!$C:$C)</f>
        <v>San Luis Potosi</v>
      </c>
      <c r="T1106" s="10" t="str">
        <f>IFERROR(_xlfn.XLOOKUP(P1106,'Table for cuisine count'!K:K,'Table for cuisine count'!L:L),"not specified")</f>
        <v>not specified</v>
      </c>
      <c r="U1106" s="10" t="str" cm="1">
        <f t="array" ref="U1106:Z1106">_xlfn.XLOOKUP($P1106,'Raw-Restauarants'!$A:$A,'Raw-Restauarants'!$I:$N)</f>
        <v>None</v>
      </c>
      <c r="V1106" s="10" t="str">
        <v>No</v>
      </c>
      <c r="W1106" s="10" t="str">
        <v>High</v>
      </c>
      <c r="X1106" s="10" t="str">
        <v>No</v>
      </c>
      <c r="Y1106" s="10" t="str">
        <v>Closed</v>
      </c>
      <c r="Z1106" s="10" t="str">
        <v>Yes</v>
      </c>
      <c r="AA1106" s="10">
        <v>0</v>
      </c>
      <c r="AB1106" s="10">
        <v>2</v>
      </c>
      <c r="AC1106" s="10">
        <v>0</v>
      </c>
      <c r="AD1106" s="10" t="str" cm="1">
        <f t="array" ref="AD1106">_xlfn.IFNA(_xlfn.IFS(AND(AA1106=2,AB1106=2,AC1106=2),W1106),"not_highest_rated")</f>
        <v>not_highest_rated</v>
      </c>
      <c r="AE1106" s="64">
        <f t="shared" si="20"/>
        <v>2</v>
      </c>
    </row>
    <row r="1107" spans="1:31" x14ac:dyDescent="0.25">
      <c r="A1107" s="63" t="s">
        <v>42</v>
      </c>
      <c r="B1107" s="10">
        <f>VLOOKUP(A1107,'Table for cuisine count'!$E$2:$F$139,2)</f>
        <v>1</v>
      </c>
      <c r="C1107" s="10" t="str" cm="1">
        <f t="array" ref="C1107:O1107">_xlfn.XLOOKUP($A1107,'Raw-consumers'!$A:$A,'Raw-consumers'!B:N)</f>
        <v>San Luis Potosi</v>
      </c>
      <c r="D1107" s="10" t="str">
        <v>San Luis Potosi</v>
      </c>
      <c r="E1107" s="10" t="str">
        <v>Mexico</v>
      </c>
      <c r="F1107" s="10">
        <v>22.190888999999999</v>
      </c>
      <c r="G1107" s="10">
        <v>-100.99866900000001</v>
      </c>
      <c r="H1107" s="10" t="str">
        <v>No</v>
      </c>
      <c r="I1107" s="10" t="str">
        <v>Social Drinker</v>
      </c>
      <c r="J1107" s="10" t="str">
        <v>Car</v>
      </c>
      <c r="K1107" s="10" t="str">
        <v>Married</v>
      </c>
      <c r="L1107" s="10" t="str">
        <v>Kids</v>
      </c>
      <c r="M1107" s="10">
        <v>25</v>
      </c>
      <c r="N1107" s="10" t="str">
        <v>Student</v>
      </c>
      <c r="O1107" s="10" t="str">
        <v>Medium</v>
      </c>
      <c r="P1107" s="10">
        <v>135047</v>
      </c>
      <c r="Q1107" s="10" t="str">
        <f>IFERROR(_xlfn.XLOOKUP('Final Table'!$P1107,'Raw-restaurant_cuisines'!A:A,'Raw-restaurant_cuisines'!B:B),"not specified")</f>
        <v>not specified</v>
      </c>
      <c r="R1107" s="10" t="str">
        <f>_xlfn.XLOOKUP($P1107,'Raw-Restauarants'!$A:$A,'Raw-Restauarants'!B:B)</f>
        <v>Restaurante Casa De Las Flores</v>
      </c>
      <c r="S1107" s="10" t="str">
        <f>_xlfn.XLOOKUP($P1107,'Raw-Restauarants'!$A:$A,'Raw-Restauarants'!$C:$C)</f>
        <v>San Luis Potosi</v>
      </c>
      <c r="T1107" s="10" t="str">
        <f>IFERROR(_xlfn.XLOOKUP(P1107,'Table for cuisine count'!K:K,'Table for cuisine count'!L:L),"not specified")</f>
        <v>not specified</v>
      </c>
      <c r="U1107" s="10" t="str" cm="1">
        <f t="array" ref="U1107:Z1107">_xlfn.XLOOKUP($P1107,'Raw-Restauarants'!$A:$A,'Raw-Restauarants'!$I:$N)</f>
        <v>Wine &amp; Beer</v>
      </c>
      <c r="V1107" s="10" t="str">
        <v>Smoking Section</v>
      </c>
      <c r="W1107" s="10" t="str">
        <v>High</v>
      </c>
      <c r="X1107" s="10" t="str">
        <v>No</v>
      </c>
      <c r="Y1107" s="10" t="str">
        <v>Closed</v>
      </c>
      <c r="Z1107" s="10" t="str">
        <v>Yes</v>
      </c>
      <c r="AA1107" s="10">
        <v>1</v>
      </c>
      <c r="AB1107" s="10">
        <v>1</v>
      </c>
      <c r="AC1107" s="10">
        <v>1</v>
      </c>
      <c r="AD1107" s="10" t="str" cm="1">
        <f t="array" ref="AD1107">_xlfn.IFNA(_xlfn.IFS(AND(AA1107=2,AB1107=2,AC1107=2),W1107),"not_highest_rated")</f>
        <v>not_highest_rated</v>
      </c>
      <c r="AE1107" s="64">
        <f t="shared" si="20"/>
        <v>2</v>
      </c>
    </row>
    <row r="1108" spans="1:31" x14ac:dyDescent="0.25">
      <c r="A1108" s="63" t="s">
        <v>42</v>
      </c>
      <c r="B1108" s="10">
        <f>VLOOKUP(A1108,'Table for cuisine count'!$E$2:$F$139,2)</f>
        <v>1</v>
      </c>
      <c r="C1108" s="10" t="str" cm="1">
        <f t="array" ref="C1108:O1108">_xlfn.XLOOKUP($A1108,'Raw-consumers'!$A:$A,'Raw-consumers'!B:N)</f>
        <v>San Luis Potosi</v>
      </c>
      <c r="D1108" s="10" t="str">
        <v>San Luis Potosi</v>
      </c>
      <c r="E1108" s="10" t="str">
        <v>Mexico</v>
      </c>
      <c r="F1108" s="10">
        <v>22.190888999999999</v>
      </c>
      <c r="G1108" s="10">
        <v>-100.99866900000001</v>
      </c>
      <c r="H1108" s="10" t="str">
        <v>No</v>
      </c>
      <c r="I1108" s="10" t="str">
        <v>Social Drinker</v>
      </c>
      <c r="J1108" s="10" t="str">
        <v>Car</v>
      </c>
      <c r="K1108" s="10" t="str">
        <v>Married</v>
      </c>
      <c r="L1108" s="10" t="str">
        <v>Kids</v>
      </c>
      <c r="M1108" s="10">
        <v>25</v>
      </c>
      <c r="N1108" s="10" t="str">
        <v>Student</v>
      </c>
      <c r="O1108" s="10" t="str">
        <v>Medium</v>
      </c>
      <c r="P1108" s="10">
        <v>135065</v>
      </c>
      <c r="Q1108" s="10" t="str">
        <f>IFERROR(_xlfn.XLOOKUP('Final Table'!$P1108,'Raw-restaurant_cuisines'!A:A,'Raw-restaurant_cuisines'!B:B),"not specified")</f>
        <v>not specified</v>
      </c>
      <c r="R1108" s="10" t="str">
        <f>_xlfn.XLOOKUP($P1108,'Raw-Restauarants'!$A:$A,'Raw-Restauarants'!B:B)</f>
        <v>El Angel Restaurante</v>
      </c>
      <c r="S1108" s="10" t="str">
        <f>_xlfn.XLOOKUP($P1108,'Raw-Restauarants'!$A:$A,'Raw-Restauarants'!$C:$C)</f>
        <v>San Luis Potosi</v>
      </c>
      <c r="T1108" s="10" t="str">
        <f>IFERROR(_xlfn.XLOOKUP(P1108,'Table for cuisine count'!K:K,'Table for cuisine count'!L:L),"not specified")</f>
        <v>not specified</v>
      </c>
      <c r="U1108" s="10" t="str" cm="1">
        <f t="array" ref="U1108:Z1108">_xlfn.XLOOKUP($P1108,'Raw-Restauarants'!$A:$A,'Raw-Restauarants'!$I:$N)</f>
        <v>Wine &amp; Beer</v>
      </c>
      <c r="V1108" s="10" t="str">
        <v>Smoking Section</v>
      </c>
      <c r="W1108" s="10" t="str">
        <v>High</v>
      </c>
      <c r="X1108" s="10" t="str">
        <v>No</v>
      </c>
      <c r="Y1108" s="10" t="str">
        <v>Closed</v>
      </c>
      <c r="Z1108" s="10" t="str">
        <v>None</v>
      </c>
      <c r="AA1108" s="10">
        <v>1</v>
      </c>
      <c r="AB1108" s="10">
        <v>1</v>
      </c>
      <c r="AC1108" s="10">
        <v>1</v>
      </c>
      <c r="AD1108" s="10" t="str" cm="1">
        <f t="array" ref="AD1108">_xlfn.IFNA(_xlfn.IFS(AND(AA1108=2,AB1108=2,AC1108=2),W1108),"not_highest_rated")</f>
        <v>not_highest_rated</v>
      </c>
      <c r="AE1108" s="64">
        <f t="shared" si="20"/>
        <v>2</v>
      </c>
    </row>
    <row r="1109" spans="1:31" x14ac:dyDescent="0.25">
      <c r="A1109" s="63" t="s">
        <v>141</v>
      </c>
      <c r="B1109" s="10">
        <f>VLOOKUP(A1109,'Table for cuisine count'!$E$2:$F$139,2)</f>
        <v>1</v>
      </c>
      <c r="C1109" s="10" t="str" cm="1">
        <f t="array" ref="C1109:O1109">_xlfn.XLOOKUP($A1109,'Raw-consumers'!$A:$A,'Raw-consumers'!B:N)</f>
        <v>San Luis Potosi</v>
      </c>
      <c r="D1109" s="10" t="str">
        <v>San Luis Potosi</v>
      </c>
      <c r="E1109" s="10" t="str">
        <v>Mexico</v>
      </c>
      <c r="F1109" s="10">
        <v>22.137131</v>
      </c>
      <c r="G1109" s="10">
        <v>-100.941151</v>
      </c>
      <c r="H1109" s="10" t="str">
        <v>No</v>
      </c>
      <c r="I1109" s="10" t="str">
        <v>Social Drinker</v>
      </c>
      <c r="J1109" s="10" t="str">
        <v>On Foot</v>
      </c>
      <c r="K1109" s="10" t="str">
        <v>Single</v>
      </c>
      <c r="L1109" s="10" t="str">
        <v>Independent</v>
      </c>
      <c r="M1109" s="10">
        <v>23</v>
      </c>
      <c r="N1109" s="10" t="str">
        <v>Student</v>
      </c>
      <c r="O1109" s="10" t="str">
        <v>Low</v>
      </c>
      <c r="P1109" s="10">
        <v>132854</v>
      </c>
      <c r="Q1109" s="10" t="str">
        <f>IFERROR(_xlfn.XLOOKUP('Final Table'!$P1109,'Raw-restaurant_cuisines'!A:A,'Raw-restaurant_cuisines'!B:B),"not specified")</f>
        <v>International</v>
      </c>
      <c r="R1109" s="10" t="str">
        <f>_xlfn.XLOOKUP($P1109,'Raw-Restauarants'!$A:$A,'Raw-Restauarants'!B:B)</f>
        <v>Sirlone</v>
      </c>
      <c r="S1109" s="10" t="str">
        <f>_xlfn.XLOOKUP($P1109,'Raw-Restauarants'!$A:$A,'Raw-Restauarants'!$C:$C)</f>
        <v>San Luis Potosi</v>
      </c>
      <c r="T1109" s="10">
        <f>IFERROR(_xlfn.XLOOKUP(P1109,'Table for cuisine count'!K:K,'Table for cuisine count'!L:L),"not specified")</f>
        <v>1</v>
      </c>
      <c r="U1109" s="10" t="str" cm="1">
        <f t="array" ref="U1109:Z1109">_xlfn.XLOOKUP($P1109,'Raw-Restauarants'!$A:$A,'Raw-Restauarants'!$I:$N)</f>
        <v>Wine &amp; Beer</v>
      </c>
      <c r="V1109" s="10" t="str">
        <v>No</v>
      </c>
      <c r="W1109" s="10" t="str">
        <v>Medium</v>
      </c>
      <c r="X1109" s="10" t="str">
        <v>No</v>
      </c>
      <c r="Y1109" s="10" t="str">
        <v>Closed</v>
      </c>
      <c r="Z1109" s="10" t="str">
        <v>Yes</v>
      </c>
      <c r="AA1109" s="10">
        <v>2</v>
      </c>
      <c r="AB1109" s="10">
        <v>2</v>
      </c>
      <c r="AC1109" s="10">
        <v>2</v>
      </c>
      <c r="AD1109" s="10" t="str" cm="1">
        <f t="array" ref="AD1109">_xlfn.IFNA(_xlfn.IFS(AND(AA1109=2,AB1109=2,AC1109=2),W1109),"not_highest_rated")</f>
        <v>Medium</v>
      </c>
      <c r="AE1109" s="64">
        <f t="shared" si="20"/>
        <v>1</v>
      </c>
    </row>
    <row r="1110" spans="1:31" x14ac:dyDescent="0.25">
      <c r="A1110" s="63" t="s">
        <v>141</v>
      </c>
      <c r="B1110" s="10">
        <f>VLOOKUP(A1110,'Table for cuisine count'!$E$2:$F$139,2)</f>
        <v>1</v>
      </c>
      <c r="C1110" s="10" t="str" cm="1">
        <f t="array" ref="C1110:O1110">_xlfn.XLOOKUP($A1110,'Raw-consumers'!$A:$A,'Raw-consumers'!B:N)</f>
        <v>San Luis Potosi</v>
      </c>
      <c r="D1110" s="10" t="str">
        <v>San Luis Potosi</v>
      </c>
      <c r="E1110" s="10" t="str">
        <v>Mexico</v>
      </c>
      <c r="F1110" s="10">
        <v>22.137131</v>
      </c>
      <c r="G1110" s="10">
        <v>-100.941151</v>
      </c>
      <c r="H1110" s="10" t="str">
        <v>No</v>
      </c>
      <c r="I1110" s="10" t="str">
        <v>Social Drinker</v>
      </c>
      <c r="J1110" s="10" t="str">
        <v>On Foot</v>
      </c>
      <c r="K1110" s="10" t="str">
        <v>Single</v>
      </c>
      <c r="L1110" s="10" t="str">
        <v>Independent</v>
      </c>
      <c r="M1110" s="10">
        <v>23</v>
      </c>
      <c r="N1110" s="10" t="str">
        <v>Student</v>
      </c>
      <c r="O1110" s="10" t="str">
        <v>Low</v>
      </c>
      <c r="P1110" s="10">
        <v>132858</v>
      </c>
      <c r="Q1110" s="10" t="str">
        <f>IFERROR(_xlfn.XLOOKUP('Final Table'!$P1110,'Raw-restaurant_cuisines'!A:A,'Raw-restaurant_cuisines'!B:B),"not specified")</f>
        <v>Burgers</v>
      </c>
      <c r="R1110" s="10" t="str">
        <f>_xlfn.XLOOKUP($P1110,'Raw-Restauarants'!$A:$A,'Raw-Restauarants'!B:B)</f>
        <v>Hamburguesas Valle Dorado</v>
      </c>
      <c r="S1110" s="10" t="str">
        <f>_xlfn.XLOOKUP($P1110,'Raw-Restauarants'!$A:$A,'Raw-Restauarants'!$C:$C)</f>
        <v>San Luis Potosi</v>
      </c>
      <c r="T1110" s="10">
        <f>IFERROR(_xlfn.XLOOKUP(P1110,'Table for cuisine count'!K:K,'Table for cuisine count'!L:L),"not specified")</f>
        <v>1</v>
      </c>
      <c r="U1110" s="10" t="str" cm="1">
        <f t="array" ref="U1110:Z1110">_xlfn.XLOOKUP($P1110,'Raw-Restauarants'!$A:$A,'Raw-Restauarants'!$I:$N)</f>
        <v>None</v>
      </c>
      <c r="V1110" s="10" t="str">
        <v>No</v>
      </c>
      <c r="W1110" s="10" t="str">
        <v>Low</v>
      </c>
      <c r="X1110" s="10" t="str">
        <v>No</v>
      </c>
      <c r="Y1110" s="10" t="str">
        <v>Closed</v>
      </c>
      <c r="Z1110" s="10" t="str">
        <v>None</v>
      </c>
      <c r="AA1110" s="10">
        <v>2</v>
      </c>
      <c r="AB1110" s="10">
        <v>2</v>
      </c>
      <c r="AC1110" s="10">
        <v>0</v>
      </c>
      <c r="AD1110" s="10" t="str" cm="1">
        <f t="array" ref="AD1110">_xlfn.IFNA(_xlfn.IFS(AND(AA1110=2,AB1110=2,AC1110=2),W1110),"not_highest_rated")</f>
        <v>not_highest_rated</v>
      </c>
      <c r="AE1110" s="64">
        <f t="shared" si="20"/>
        <v>1</v>
      </c>
    </row>
    <row r="1111" spans="1:31" x14ac:dyDescent="0.25">
      <c r="A1111" s="63" t="s">
        <v>42</v>
      </c>
      <c r="B1111" s="10">
        <f>VLOOKUP(A1111,'Table for cuisine count'!$E$2:$F$139,2)</f>
        <v>1</v>
      </c>
      <c r="C1111" s="10" t="str" cm="1">
        <f t="array" ref="C1111:O1111">_xlfn.XLOOKUP($A1111,'Raw-consumers'!$A:$A,'Raw-consumers'!B:N)</f>
        <v>San Luis Potosi</v>
      </c>
      <c r="D1111" s="10" t="str">
        <v>San Luis Potosi</v>
      </c>
      <c r="E1111" s="10" t="str">
        <v>Mexico</v>
      </c>
      <c r="F1111" s="10">
        <v>22.190888999999999</v>
      </c>
      <c r="G1111" s="10">
        <v>-100.99866900000001</v>
      </c>
      <c r="H1111" s="10" t="str">
        <v>No</v>
      </c>
      <c r="I1111" s="10" t="str">
        <v>Social Drinker</v>
      </c>
      <c r="J1111" s="10" t="str">
        <v>Car</v>
      </c>
      <c r="K1111" s="10" t="str">
        <v>Married</v>
      </c>
      <c r="L1111" s="10" t="str">
        <v>Kids</v>
      </c>
      <c r="M1111" s="10">
        <v>25</v>
      </c>
      <c r="N1111" s="10" t="str">
        <v>Student</v>
      </c>
      <c r="O1111" s="10" t="str">
        <v>Medium</v>
      </c>
      <c r="P1111" s="10">
        <v>135042</v>
      </c>
      <c r="Q1111" s="10" t="str">
        <f>IFERROR(_xlfn.XLOOKUP('Final Table'!$P1111,'Raw-restaurant_cuisines'!A:A,'Raw-restaurant_cuisines'!B:B),"not specified")</f>
        <v>Chinese</v>
      </c>
      <c r="R1111" s="10" t="str">
        <f>_xlfn.XLOOKUP($P1111,'Raw-Restauarants'!$A:$A,'Raw-Restauarants'!B:B)</f>
        <v>Restaurant Oriental Express</v>
      </c>
      <c r="S1111" s="10" t="str">
        <f>_xlfn.XLOOKUP($P1111,'Raw-Restauarants'!$A:$A,'Raw-Restauarants'!$C:$C)</f>
        <v>San Luis Potosi</v>
      </c>
      <c r="T1111" s="10">
        <f>IFERROR(_xlfn.XLOOKUP(P1111,'Table for cuisine count'!K:K,'Table for cuisine count'!L:L),"not specified")</f>
        <v>1</v>
      </c>
      <c r="U1111" s="10" t="str" cm="1">
        <f t="array" ref="U1111:Z1111">_xlfn.XLOOKUP($P1111,'Raw-Restauarants'!$A:$A,'Raw-Restauarants'!$I:$N)</f>
        <v>None</v>
      </c>
      <c r="V1111" s="10" t="str">
        <v>No</v>
      </c>
      <c r="W1111" s="10" t="str">
        <v>Medium</v>
      </c>
      <c r="X1111" s="10" t="str">
        <v>No</v>
      </c>
      <c r="Y1111" s="10" t="str">
        <v>Closed</v>
      </c>
      <c r="Z1111" s="10" t="str">
        <v>None</v>
      </c>
      <c r="AA1111" s="10">
        <v>2</v>
      </c>
      <c r="AB1111" s="10">
        <v>2</v>
      </c>
      <c r="AC1111" s="10">
        <v>2</v>
      </c>
      <c r="AD1111" s="10" t="str" cm="1">
        <f t="array" ref="AD1111">_xlfn.IFNA(_xlfn.IFS(AND(AA1111=2,AB1111=2,AC1111=2),W1111),"not_highest_rated")</f>
        <v>Medium</v>
      </c>
      <c r="AE1111" s="64">
        <f t="shared" si="20"/>
        <v>2</v>
      </c>
    </row>
    <row r="1112" spans="1:31" x14ac:dyDescent="0.25">
      <c r="A1112" s="63" t="s">
        <v>141</v>
      </c>
      <c r="B1112" s="10">
        <f>VLOOKUP(A1112,'Table for cuisine count'!$E$2:$F$139,2)</f>
        <v>1</v>
      </c>
      <c r="C1112" s="10" t="str" cm="1">
        <f t="array" ref="C1112:O1112">_xlfn.XLOOKUP($A1112,'Raw-consumers'!$A:$A,'Raw-consumers'!B:N)</f>
        <v>San Luis Potosi</v>
      </c>
      <c r="D1112" s="10" t="str">
        <v>San Luis Potosi</v>
      </c>
      <c r="E1112" s="10" t="str">
        <v>Mexico</v>
      </c>
      <c r="F1112" s="10">
        <v>22.137131</v>
      </c>
      <c r="G1112" s="10">
        <v>-100.941151</v>
      </c>
      <c r="H1112" s="10" t="str">
        <v>No</v>
      </c>
      <c r="I1112" s="10" t="str">
        <v>Social Drinker</v>
      </c>
      <c r="J1112" s="10" t="str">
        <v>On Foot</v>
      </c>
      <c r="K1112" s="10" t="str">
        <v>Single</v>
      </c>
      <c r="L1112" s="10" t="str">
        <v>Independent</v>
      </c>
      <c r="M1112" s="10">
        <v>23</v>
      </c>
      <c r="N1112" s="10" t="str">
        <v>Student</v>
      </c>
      <c r="O1112" s="10" t="str">
        <v>Low</v>
      </c>
      <c r="P1112" s="10">
        <v>132870</v>
      </c>
      <c r="Q1112" s="10" t="str">
        <f>IFERROR(_xlfn.XLOOKUP('Final Table'!$P1112,'Raw-restaurant_cuisines'!A:A,'Raw-restaurant_cuisines'!B:B),"not specified")</f>
        <v>Burgers</v>
      </c>
      <c r="R1112" s="10" t="str">
        <f>_xlfn.XLOOKUP($P1112,'Raw-Restauarants'!$A:$A,'Raw-Restauarants'!B:B)</f>
        <v>Tortas Y Hamburguesas El Gordo</v>
      </c>
      <c r="S1112" s="10" t="str">
        <f>_xlfn.XLOOKUP($P1112,'Raw-Restauarants'!$A:$A,'Raw-Restauarants'!$C:$C)</f>
        <v>San Luis Potosi</v>
      </c>
      <c r="T1112" s="10">
        <f>IFERROR(_xlfn.XLOOKUP(P1112,'Table for cuisine count'!K:K,'Table for cuisine count'!L:L),"not specified")</f>
        <v>1</v>
      </c>
      <c r="U1112" s="10" t="str" cm="1">
        <f t="array" ref="U1112:Z1112">_xlfn.XLOOKUP($P1112,'Raw-Restauarants'!$A:$A,'Raw-Restauarants'!$I:$N)</f>
        <v>None</v>
      </c>
      <c r="V1112" s="10" t="str">
        <v>No</v>
      </c>
      <c r="W1112" s="10" t="str">
        <v>Low</v>
      </c>
      <c r="X1112" s="10" t="str">
        <v>No</v>
      </c>
      <c r="Y1112" s="10" t="str">
        <v>Closed</v>
      </c>
      <c r="Z1112" s="10" t="str">
        <v>None</v>
      </c>
      <c r="AA1112" s="10">
        <v>2</v>
      </c>
      <c r="AB1112" s="10">
        <v>2</v>
      </c>
      <c r="AC1112" s="10">
        <v>0</v>
      </c>
      <c r="AD1112" s="10" t="str" cm="1">
        <f t="array" ref="AD1112">_xlfn.IFNA(_xlfn.IFS(AND(AA1112=2,AB1112=2,AC1112=2),W1112),"not_highest_rated")</f>
        <v>not_highest_rated</v>
      </c>
      <c r="AE1112" s="64">
        <f t="shared" si="20"/>
        <v>1</v>
      </c>
    </row>
    <row r="1113" spans="1:31" x14ac:dyDescent="0.25">
      <c r="A1113" s="63" t="s">
        <v>42</v>
      </c>
      <c r="B1113" s="10">
        <f>VLOOKUP(A1113,'Table for cuisine count'!$E$2:$F$139,2)</f>
        <v>1</v>
      </c>
      <c r="C1113" s="10" t="str" cm="1">
        <f t="array" ref="C1113:O1113">_xlfn.XLOOKUP($A1113,'Raw-consumers'!$A:$A,'Raw-consumers'!B:N)</f>
        <v>San Luis Potosi</v>
      </c>
      <c r="D1113" s="10" t="str">
        <v>San Luis Potosi</v>
      </c>
      <c r="E1113" s="10" t="str">
        <v>Mexico</v>
      </c>
      <c r="F1113" s="10">
        <v>22.190888999999999</v>
      </c>
      <c r="G1113" s="10">
        <v>-100.99866900000001</v>
      </c>
      <c r="H1113" s="10" t="str">
        <v>No</v>
      </c>
      <c r="I1113" s="10" t="str">
        <v>Social Drinker</v>
      </c>
      <c r="J1113" s="10" t="str">
        <v>Car</v>
      </c>
      <c r="K1113" s="10" t="str">
        <v>Married</v>
      </c>
      <c r="L1113" s="10" t="str">
        <v>Kids</v>
      </c>
      <c r="M1113" s="10">
        <v>25</v>
      </c>
      <c r="N1113" s="10" t="str">
        <v>Student</v>
      </c>
      <c r="O1113" s="10" t="str">
        <v>Medium</v>
      </c>
      <c r="P1113" s="10">
        <v>135076</v>
      </c>
      <c r="Q1113" s="10" t="str">
        <f>IFERROR(_xlfn.XLOOKUP('Final Table'!$P1113,'Raw-restaurant_cuisines'!A:A,'Raw-restaurant_cuisines'!B:B),"not specified")</f>
        <v>not specified</v>
      </c>
      <c r="R1113" s="10" t="str">
        <f>_xlfn.XLOOKUP($P1113,'Raw-Restauarants'!$A:$A,'Raw-Restauarants'!B:B)</f>
        <v>Restaurante Pueblo Bonito</v>
      </c>
      <c r="S1113" s="10" t="str">
        <f>_xlfn.XLOOKUP($P1113,'Raw-Restauarants'!$A:$A,'Raw-Restauarants'!$C:$C)</f>
        <v>San Luis Potosi</v>
      </c>
      <c r="T1113" s="10" t="str">
        <f>IFERROR(_xlfn.XLOOKUP(P1113,'Table for cuisine count'!K:K,'Table for cuisine count'!L:L),"not specified")</f>
        <v>not specified</v>
      </c>
      <c r="U1113" s="10" t="str" cm="1">
        <f t="array" ref="U1113:Z1113">_xlfn.XLOOKUP($P1113,'Raw-Restauarants'!$A:$A,'Raw-Restauarants'!$I:$N)</f>
        <v>Wine &amp; Beer</v>
      </c>
      <c r="V1113" s="10" t="str">
        <v>No</v>
      </c>
      <c r="W1113" s="10" t="str">
        <v>High</v>
      </c>
      <c r="X1113" s="10" t="str">
        <v>No</v>
      </c>
      <c r="Y1113" s="10" t="str">
        <v>Closed</v>
      </c>
      <c r="Z1113" s="10" t="str">
        <v>Yes</v>
      </c>
      <c r="AA1113" s="10">
        <v>1</v>
      </c>
      <c r="AB1113" s="10">
        <v>2</v>
      </c>
      <c r="AC1113" s="10">
        <v>2</v>
      </c>
      <c r="AD1113" s="10" t="str" cm="1">
        <f t="array" ref="AD1113">_xlfn.IFNA(_xlfn.IFS(AND(AA1113=2,AB1113=2,AC1113=2),W1113),"not_highest_rated")</f>
        <v>not_highest_rated</v>
      </c>
      <c r="AE1113" s="64">
        <f t="shared" si="20"/>
        <v>2</v>
      </c>
    </row>
    <row r="1114" spans="1:31" x14ac:dyDescent="0.25">
      <c r="A1114" s="63" t="s">
        <v>141</v>
      </c>
      <c r="B1114" s="10">
        <f>VLOOKUP(A1114,'Table for cuisine count'!$E$2:$F$139,2)</f>
        <v>1</v>
      </c>
      <c r="C1114" s="10" t="str" cm="1">
        <f t="array" ref="C1114:O1114">_xlfn.XLOOKUP($A1114,'Raw-consumers'!$A:$A,'Raw-consumers'!B:N)</f>
        <v>San Luis Potosi</v>
      </c>
      <c r="D1114" s="10" t="str">
        <v>San Luis Potosi</v>
      </c>
      <c r="E1114" s="10" t="str">
        <v>Mexico</v>
      </c>
      <c r="F1114" s="10">
        <v>22.137131</v>
      </c>
      <c r="G1114" s="10">
        <v>-100.941151</v>
      </c>
      <c r="H1114" s="10" t="str">
        <v>No</v>
      </c>
      <c r="I1114" s="10" t="str">
        <v>Social Drinker</v>
      </c>
      <c r="J1114" s="10" t="str">
        <v>On Foot</v>
      </c>
      <c r="K1114" s="10" t="str">
        <v>Single</v>
      </c>
      <c r="L1114" s="10" t="str">
        <v>Independent</v>
      </c>
      <c r="M1114" s="10">
        <v>23</v>
      </c>
      <c r="N1114" s="10" t="str">
        <v>Student</v>
      </c>
      <c r="O1114" s="10" t="str">
        <v>Low</v>
      </c>
      <c r="P1114" s="10">
        <v>132847</v>
      </c>
      <c r="Q1114" s="10" t="str">
        <f>IFERROR(_xlfn.XLOOKUP('Final Table'!$P1114,'Raw-restaurant_cuisines'!A:A,'Raw-restaurant_cuisines'!B:B),"not specified")</f>
        <v>not specified</v>
      </c>
      <c r="R1114" s="10" t="str">
        <f>_xlfn.XLOOKUP($P1114,'Raw-Restauarants'!$A:$A,'Raw-Restauarants'!B:B)</f>
        <v>Don Burguers</v>
      </c>
      <c r="S1114" s="10" t="str">
        <f>_xlfn.XLOOKUP($P1114,'Raw-Restauarants'!$A:$A,'Raw-Restauarants'!$C:$C)</f>
        <v>San Luis Potosi</v>
      </c>
      <c r="T1114" s="10" t="str">
        <f>IFERROR(_xlfn.XLOOKUP(P1114,'Table for cuisine count'!K:K,'Table for cuisine count'!L:L),"not specified")</f>
        <v>not specified</v>
      </c>
      <c r="U1114" s="10" t="str" cm="1">
        <f t="array" ref="U1114:Z1114">_xlfn.XLOOKUP($P1114,'Raw-Restauarants'!$A:$A,'Raw-Restauarants'!$I:$N)</f>
        <v>None</v>
      </c>
      <c r="V1114" s="10" t="str">
        <v>No</v>
      </c>
      <c r="W1114" s="10" t="str">
        <v>Low</v>
      </c>
      <c r="X1114" s="10" t="str">
        <v>No</v>
      </c>
      <c r="Y1114" s="10" t="str">
        <v>Open</v>
      </c>
      <c r="Z1114" s="10" t="str">
        <v>None</v>
      </c>
      <c r="AA1114" s="10">
        <v>2</v>
      </c>
      <c r="AB1114" s="10">
        <v>2</v>
      </c>
      <c r="AC1114" s="10">
        <v>0</v>
      </c>
      <c r="AD1114" s="10" t="str" cm="1">
        <f t="array" ref="AD1114">_xlfn.IFNA(_xlfn.IFS(AND(AA1114=2,AB1114=2,AC1114=2),W1114),"not_highest_rated")</f>
        <v>not_highest_rated</v>
      </c>
      <c r="AE1114" s="64">
        <f t="shared" si="20"/>
        <v>1</v>
      </c>
    </row>
    <row r="1115" spans="1:31" x14ac:dyDescent="0.25">
      <c r="A1115" s="63" t="s">
        <v>48</v>
      </c>
      <c r="B1115" s="10">
        <f>VLOOKUP(A1115,'Table for cuisine count'!$E$2:$F$139,2)</f>
        <v>1</v>
      </c>
      <c r="C1115" s="10" t="str" cm="1">
        <f t="array" ref="C1115:O1115">_xlfn.XLOOKUP($A1115,'Raw-consumers'!$A:$A,'Raw-consumers'!B:N)</f>
        <v>San Luis Potosi</v>
      </c>
      <c r="D1115" s="10" t="str">
        <v>San Luis Potosi</v>
      </c>
      <c r="E1115" s="10" t="str">
        <v>Mexico</v>
      </c>
      <c r="F1115" s="10">
        <v>22.174624000000001</v>
      </c>
      <c r="G1115" s="10">
        <v>-100.99387299999999</v>
      </c>
      <c r="H1115" s="10" t="str">
        <v>No</v>
      </c>
      <c r="I1115" s="10" t="str">
        <v>Abstemious</v>
      </c>
      <c r="J1115" s="10" t="str">
        <v>Public</v>
      </c>
      <c r="K1115" s="10" t="str">
        <v>Single</v>
      </c>
      <c r="L1115" s="10" t="str">
        <v>Independent</v>
      </c>
      <c r="M1115" s="10">
        <v>30</v>
      </c>
      <c r="N1115" s="10" t="str">
        <v>Employed</v>
      </c>
      <c r="O1115" s="10" t="str">
        <v>Medium</v>
      </c>
      <c r="P1115" s="10">
        <v>132951</v>
      </c>
      <c r="Q1115" s="10" t="str">
        <f>IFERROR(_xlfn.XLOOKUP('Final Table'!$P1115,'Raw-restaurant_cuisines'!A:A,'Raw-restaurant_cuisines'!B:B),"not specified")</f>
        <v>American</v>
      </c>
      <c r="R1115" s="10" t="str">
        <f>_xlfn.XLOOKUP($P1115,'Raw-Restauarants'!$A:$A,'Raw-Restauarants'!B:B)</f>
        <v>Vips</v>
      </c>
      <c r="S1115" s="10" t="str">
        <f>_xlfn.XLOOKUP($P1115,'Raw-Restauarants'!$A:$A,'Raw-Restauarants'!$C:$C)</f>
        <v>San Luis Potosi</v>
      </c>
      <c r="T1115" s="10">
        <f>IFERROR(_xlfn.XLOOKUP(P1115,'Table for cuisine count'!K:K,'Table for cuisine count'!L:L),"not specified")</f>
        <v>1</v>
      </c>
      <c r="U1115" s="10" t="str" cm="1">
        <f t="array" ref="U1115:Z1115">_xlfn.XLOOKUP($P1115,'Raw-Restauarants'!$A:$A,'Raw-Restauarants'!$I:$N)</f>
        <v>None</v>
      </c>
      <c r="V1115" s="10" t="str">
        <v>No</v>
      </c>
      <c r="W1115" s="10" t="str">
        <v>Low</v>
      </c>
      <c r="X1115" s="10" t="str">
        <v>No</v>
      </c>
      <c r="Y1115" s="10" t="str">
        <v>Closed</v>
      </c>
      <c r="Z1115" s="10" t="str">
        <v>Yes</v>
      </c>
      <c r="AA1115" s="10">
        <v>2</v>
      </c>
      <c r="AB1115" s="10">
        <v>2</v>
      </c>
      <c r="AC1115" s="10">
        <v>2</v>
      </c>
      <c r="AD1115" s="10" t="str" cm="1">
        <f t="array" ref="AD1115">_xlfn.IFNA(_xlfn.IFS(AND(AA1115=2,AB1115=2,AC1115=2),W1115),"not_highest_rated")</f>
        <v>Low</v>
      </c>
      <c r="AE1115" s="64">
        <f t="shared" si="20"/>
        <v>8</v>
      </c>
    </row>
    <row r="1116" spans="1:31" x14ac:dyDescent="0.25">
      <c r="A1116" s="63" t="s">
        <v>48</v>
      </c>
      <c r="B1116" s="10">
        <f>VLOOKUP(A1116,'Table for cuisine count'!$E$2:$F$139,2)</f>
        <v>1</v>
      </c>
      <c r="C1116" s="10" t="str" cm="1">
        <f t="array" ref="C1116:O1116">_xlfn.XLOOKUP($A1116,'Raw-consumers'!$A:$A,'Raw-consumers'!B:N)</f>
        <v>San Luis Potosi</v>
      </c>
      <c r="D1116" s="10" t="str">
        <v>San Luis Potosi</v>
      </c>
      <c r="E1116" s="10" t="str">
        <v>Mexico</v>
      </c>
      <c r="F1116" s="10">
        <v>22.174624000000001</v>
      </c>
      <c r="G1116" s="10">
        <v>-100.99387299999999</v>
      </c>
      <c r="H1116" s="10" t="str">
        <v>No</v>
      </c>
      <c r="I1116" s="10" t="str">
        <v>Abstemious</v>
      </c>
      <c r="J1116" s="10" t="str">
        <v>Public</v>
      </c>
      <c r="K1116" s="10" t="str">
        <v>Single</v>
      </c>
      <c r="L1116" s="10" t="str">
        <v>Independent</v>
      </c>
      <c r="M1116" s="10">
        <v>30</v>
      </c>
      <c r="N1116" s="10" t="str">
        <v>Employed</v>
      </c>
      <c r="O1116" s="10" t="str">
        <v>Medium</v>
      </c>
      <c r="P1116" s="10">
        <v>135060</v>
      </c>
      <c r="Q1116" s="10" t="str">
        <f>IFERROR(_xlfn.XLOOKUP('Final Table'!$P1116,'Raw-restaurant_cuisines'!A:A,'Raw-restaurant_cuisines'!B:B),"not specified")</f>
        <v>Seafood</v>
      </c>
      <c r="R1116" s="10" t="str">
        <f>_xlfn.XLOOKUP($P1116,'Raw-Restauarants'!$A:$A,'Raw-Restauarants'!B:B)</f>
        <v>Restaurante Marisco Sam</v>
      </c>
      <c r="S1116" s="10" t="str">
        <f>_xlfn.XLOOKUP($P1116,'Raw-Restauarants'!$A:$A,'Raw-Restauarants'!$C:$C)</f>
        <v>San Luis Potosi</v>
      </c>
      <c r="T1116" s="10">
        <f>IFERROR(_xlfn.XLOOKUP(P1116,'Table for cuisine count'!K:K,'Table for cuisine count'!L:L),"not specified")</f>
        <v>1</v>
      </c>
      <c r="U1116" s="10" t="str" cm="1">
        <f t="array" ref="U1116:Z1116">_xlfn.XLOOKUP($P1116,'Raw-Restauarants'!$A:$A,'Raw-Restauarants'!$I:$N)</f>
        <v>None</v>
      </c>
      <c r="V1116" s="10" t="str">
        <v>No</v>
      </c>
      <c r="W1116" s="10" t="str">
        <v>Medium</v>
      </c>
      <c r="X1116" s="10" t="str">
        <v>No</v>
      </c>
      <c r="Y1116" s="10" t="str">
        <v>Closed</v>
      </c>
      <c r="Z1116" s="10" t="str">
        <v>None</v>
      </c>
      <c r="AA1116" s="10">
        <v>1</v>
      </c>
      <c r="AB1116" s="10">
        <v>1</v>
      </c>
      <c r="AC1116" s="10">
        <v>0</v>
      </c>
      <c r="AD1116" s="10" t="str" cm="1">
        <f t="array" ref="AD1116">_xlfn.IFNA(_xlfn.IFS(AND(AA1116=2,AB1116=2,AC1116=2),W1116),"not_highest_rated")</f>
        <v>not_highest_rated</v>
      </c>
      <c r="AE1116" s="64">
        <f t="shared" si="20"/>
        <v>8</v>
      </c>
    </row>
    <row r="1117" spans="1:31" x14ac:dyDescent="0.25">
      <c r="A1117" s="63" t="s">
        <v>64</v>
      </c>
      <c r="B1117" s="10">
        <f>VLOOKUP(A1117,'Table for cuisine count'!$E$2:$F$139,2)</f>
        <v>1</v>
      </c>
      <c r="C1117" s="10" t="str" cm="1">
        <f t="array" ref="C1117:O1117">_xlfn.XLOOKUP($A1117,'Raw-consumers'!$A:$A,'Raw-consumers'!B:N)</f>
        <v>Ciudad Victoria</v>
      </c>
      <c r="D1117" s="10" t="str">
        <v>Tamaulipas</v>
      </c>
      <c r="E1117" s="10" t="str">
        <v>Mexico</v>
      </c>
      <c r="F1117" s="10">
        <v>23.752873999999998</v>
      </c>
      <c r="G1117" s="10">
        <v>-99.169241999999997</v>
      </c>
      <c r="H1117" s="10" t="str">
        <v>No</v>
      </c>
      <c r="I1117" s="10" t="str">
        <v>Abstemious</v>
      </c>
      <c r="J1117" s="10" t="str">
        <v>Public</v>
      </c>
      <c r="K1117" s="10" t="str">
        <v>Single</v>
      </c>
      <c r="L1117" s="10" t="str">
        <v>Independent</v>
      </c>
      <c r="M1117" s="10">
        <v>23</v>
      </c>
      <c r="N1117" s="10" t="str">
        <v>Student</v>
      </c>
      <c r="O1117" s="10" t="str">
        <v>Medium</v>
      </c>
      <c r="P1117" s="10">
        <v>132732</v>
      </c>
      <c r="Q1117" s="10" t="str">
        <f>IFERROR(_xlfn.XLOOKUP('Final Table'!$P1117,'Raw-restaurant_cuisines'!A:A,'Raw-restaurant_cuisines'!B:B),"not specified")</f>
        <v>Mexican</v>
      </c>
      <c r="R1117" s="10" t="str">
        <f>_xlfn.XLOOKUP($P1117,'Raw-Restauarants'!$A:$A,'Raw-Restauarants'!B:B)</f>
        <v xml:space="preserve">Taqueria El Amigo </v>
      </c>
      <c r="S1117" s="10" t="str">
        <f>_xlfn.XLOOKUP($P1117,'Raw-Restauarants'!$A:$A,'Raw-Restauarants'!$C:$C)</f>
        <v>Ciudad Victoria</v>
      </c>
      <c r="T1117" s="10">
        <f>IFERROR(_xlfn.XLOOKUP(P1117,'Table for cuisine count'!K:K,'Table for cuisine count'!L:L),"not specified")</f>
        <v>1</v>
      </c>
      <c r="U1117" s="10" t="str" cm="1">
        <f t="array" ref="U1117:Z1117">_xlfn.XLOOKUP($P1117,'Raw-Restauarants'!$A:$A,'Raw-Restauarants'!$I:$N)</f>
        <v>None</v>
      </c>
      <c r="V1117" s="10" t="str">
        <v>No</v>
      </c>
      <c r="W1117" s="10" t="str">
        <v>Low</v>
      </c>
      <c r="X1117" s="10" t="str">
        <v>No</v>
      </c>
      <c r="Y1117" s="10" t="str">
        <v>Open</v>
      </c>
      <c r="Z1117" s="10" t="str">
        <v>None</v>
      </c>
      <c r="AA1117" s="10">
        <v>1</v>
      </c>
      <c r="AB1117" s="10">
        <v>1</v>
      </c>
      <c r="AC1117" s="10">
        <v>1</v>
      </c>
      <c r="AD1117" s="10" t="str" cm="1">
        <f t="array" ref="AD1117">_xlfn.IFNA(_xlfn.IFS(AND(AA1117=2,AB1117=2,AC1117=2),W1117),"not_highest_rated")</f>
        <v>not_highest_rated</v>
      </c>
      <c r="AE1117" s="64">
        <f t="shared" si="20"/>
        <v>2</v>
      </c>
    </row>
    <row r="1118" spans="1:31" x14ac:dyDescent="0.25">
      <c r="A1118" s="63" t="s">
        <v>64</v>
      </c>
      <c r="B1118" s="10">
        <f>VLOOKUP(A1118,'Table for cuisine count'!$E$2:$F$139,2)</f>
        <v>1</v>
      </c>
      <c r="C1118" s="10" t="str" cm="1">
        <f t="array" ref="C1118:O1118">_xlfn.XLOOKUP($A1118,'Raw-consumers'!$A:$A,'Raw-consumers'!B:N)</f>
        <v>Ciudad Victoria</v>
      </c>
      <c r="D1118" s="10" t="str">
        <v>Tamaulipas</v>
      </c>
      <c r="E1118" s="10" t="str">
        <v>Mexico</v>
      </c>
      <c r="F1118" s="10">
        <v>23.752873999999998</v>
      </c>
      <c r="G1118" s="10">
        <v>-99.169241999999997</v>
      </c>
      <c r="H1118" s="10" t="str">
        <v>No</v>
      </c>
      <c r="I1118" s="10" t="str">
        <v>Abstemious</v>
      </c>
      <c r="J1118" s="10" t="str">
        <v>Public</v>
      </c>
      <c r="K1118" s="10" t="str">
        <v>Single</v>
      </c>
      <c r="L1118" s="10" t="str">
        <v>Independent</v>
      </c>
      <c r="M1118" s="10">
        <v>23</v>
      </c>
      <c r="N1118" s="10" t="str">
        <v>Student</v>
      </c>
      <c r="O1118" s="10" t="str">
        <v>Medium</v>
      </c>
      <c r="P1118" s="10">
        <v>132733</v>
      </c>
      <c r="Q1118" s="10" t="str">
        <f>IFERROR(_xlfn.XLOOKUP('Final Table'!$P1118,'Raw-restaurant_cuisines'!A:A,'Raw-restaurant_cuisines'!B:B),"not specified")</f>
        <v>Pizzeria</v>
      </c>
      <c r="R1118" s="10" t="str">
        <f>_xlfn.XLOOKUP($P1118,'Raw-Restauarants'!$A:$A,'Raw-Restauarants'!B:B)</f>
        <v>Little Caesars</v>
      </c>
      <c r="S1118" s="10" t="str">
        <f>_xlfn.XLOOKUP($P1118,'Raw-Restauarants'!$A:$A,'Raw-Restauarants'!$C:$C)</f>
        <v>Ciudad Victoria</v>
      </c>
      <c r="T1118" s="10">
        <f>IFERROR(_xlfn.XLOOKUP(P1118,'Table for cuisine count'!K:K,'Table for cuisine count'!L:L),"not specified")</f>
        <v>1</v>
      </c>
      <c r="U1118" s="10" t="str" cm="1">
        <f t="array" ref="U1118:Z1118">_xlfn.XLOOKUP($P1118,'Raw-Restauarants'!$A:$A,'Raw-Restauarants'!$I:$N)</f>
        <v>None</v>
      </c>
      <c r="V1118" s="10" t="str">
        <v>No</v>
      </c>
      <c r="W1118" s="10" t="str">
        <v>Medium</v>
      </c>
      <c r="X1118" s="10" t="str">
        <v>Yes</v>
      </c>
      <c r="Y1118" s="10" t="str">
        <v>Closed</v>
      </c>
      <c r="Z1118" s="10" t="str">
        <v>Yes</v>
      </c>
      <c r="AA1118" s="10">
        <v>1</v>
      </c>
      <c r="AB1118" s="10">
        <v>1</v>
      </c>
      <c r="AC1118" s="10">
        <v>1</v>
      </c>
      <c r="AD1118" s="10" t="str" cm="1">
        <f t="array" ref="AD1118">_xlfn.IFNA(_xlfn.IFS(AND(AA1118=2,AB1118=2,AC1118=2),W1118),"not_highest_rated")</f>
        <v>not_highest_rated</v>
      </c>
      <c r="AE1118" s="64">
        <f t="shared" si="20"/>
        <v>2</v>
      </c>
    </row>
    <row r="1119" spans="1:31" x14ac:dyDescent="0.25">
      <c r="A1119" s="63" t="s">
        <v>64</v>
      </c>
      <c r="B1119" s="10">
        <f>VLOOKUP(A1119,'Table for cuisine count'!$E$2:$F$139,2)</f>
        <v>1</v>
      </c>
      <c r="C1119" s="10" t="str" cm="1">
        <f t="array" ref="C1119:O1119">_xlfn.XLOOKUP($A1119,'Raw-consumers'!$A:$A,'Raw-consumers'!B:N)</f>
        <v>Ciudad Victoria</v>
      </c>
      <c r="D1119" s="10" t="str">
        <v>Tamaulipas</v>
      </c>
      <c r="E1119" s="10" t="str">
        <v>Mexico</v>
      </c>
      <c r="F1119" s="10">
        <v>23.752873999999998</v>
      </c>
      <c r="G1119" s="10">
        <v>-99.169241999999997</v>
      </c>
      <c r="H1119" s="10" t="str">
        <v>No</v>
      </c>
      <c r="I1119" s="10" t="str">
        <v>Abstemious</v>
      </c>
      <c r="J1119" s="10" t="str">
        <v>Public</v>
      </c>
      <c r="K1119" s="10" t="str">
        <v>Single</v>
      </c>
      <c r="L1119" s="10" t="str">
        <v>Independent</v>
      </c>
      <c r="M1119" s="10">
        <v>23</v>
      </c>
      <c r="N1119" s="10" t="str">
        <v>Student</v>
      </c>
      <c r="O1119" s="10" t="str">
        <v>Medium</v>
      </c>
      <c r="P1119" s="10">
        <v>135104</v>
      </c>
      <c r="Q1119" s="10" t="str">
        <f>IFERROR(_xlfn.XLOOKUP('Final Table'!$P1119,'Raw-restaurant_cuisines'!A:A,'Raw-restaurant_cuisines'!B:B),"not specified")</f>
        <v>Mexican</v>
      </c>
      <c r="R1119" s="10" t="str">
        <f>_xlfn.XLOOKUP($P1119,'Raw-Restauarants'!$A:$A,'Raw-Restauarants'!B:B)</f>
        <v>Vips</v>
      </c>
      <c r="S1119" s="10" t="str">
        <f>_xlfn.XLOOKUP($P1119,'Raw-Restauarants'!$A:$A,'Raw-Restauarants'!$C:$C)</f>
        <v>Ciudad Victoria</v>
      </c>
      <c r="T1119" s="10">
        <f>IFERROR(_xlfn.XLOOKUP(P1119,'Table for cuisine count'!K:K,'Table for cuisine count'!L:L),"not specified")</f>
        <v>1</v>
      </c>
      <c r="U1119" s="10" t="str" cm="1">
        <f t="array" ref="U1119:Z1119">_xlfn.XLOOKUP($P1119,'Raw-Restauarants'!$A:$A,'Raw-Restauarants'!$I:$N)</f>
        <v>Full Bar</v>
      </c>
      <c r="V1119" s="10" t="str">
        <v>No</v>
      </c>
      <c r="W1119" s="10" t="str">
        <v>Medium</v>
      </c>
      <c r="X1119" s="10" t="str">
        <v>Yes</v>
      </c>
      <c r="Y1119" s="10" t="str">
        <v>Closed</v>
      </c>
      <c r="Z1119" s="10" t="str">
        <v>Yes</v>
      </c>
      <c r="AA1119" s="10">
        <v>0</v>
      </c>
      <c r="AB1119" s="10">
        <v>1</v>
      </c>
      <c r="AC1119" s="10">
        <v>0</v>
      </c>
      <c r="AD1119" s="10" t="str" cm="1">
        <f t="array" ref="AD1119">_xlfn.IFNA(_xlfn.IFS(AND(AA1119=2,AB1119=2,AC1119=2),W1119),"not_highest_rated")</f>
        <v>not_highest_rated</v>
      </c>
      <c r="AE1119" s="64">
        <f t="shared" si="20"/>
        <v>2</v>
      </c>
    </row>
    <row r="1120" spans="1:31" x14ac:dyDescent="0.25">
      <c r="A1120" s="63" t="s">
        <v>88</v>
      </c>
      <c r="B1120" s="10">
        <f>VLOOKUP(A1120,'Table for cuisine count'!$E$2:$F$139,2)</f>
        <v>1</v>
      </c>
      <c r="C1120" s="10" t="str" cm="1">
        <f t="array" ref="C1120:O1120">_xlfn.XLOOKUP($A1120,'Raw-consumers'!$A:$A,'Raw-consumers'!B:N)</f>
        <v>Ciudad Victoria</v>
      </c>
      <c r="D1120" s="10" t="str">
        <v>Tamaulipas</v>
      </c>
      <c r="E1120" s="10" t="str">
        <v>Mexico</v>
      </c>
      <c r="F1120" s="10">
        <v>23.758814999999998</v>
      </c>
      <c r="G1120" s="10">
        <v>-99.171216000000001</v>
      </c>
      <c r="H1120" s="10" t="str">
        <v>No</v>
      </c>
      <c r="I1120" s="10" t="str">
        <v>Social Drinker</v>
      </c>
      <c r="J1120" s="10" t="str">
        <v>Car</v>
      </c>
      <c r="K1120" s="10" t="str">
        <v>Single</v>
      </c>
      <c r="L1120" s="10" t="str">
        <v>Independent</v>
      </c>
      <c r="M1120" s="10">
        <v>23</v>
      </c>
      <c r="N1120" s="10" t="str">
        <v>Student</v>
      </c>
      <c r="O1120" s="10" t="str">
        <v>Medium</v>
      </c>
      <c r="P1120" s="10">
        <v>132732</v>
      </c>
      <c r="Q1120" s="10" t="str">
        <f>IFERROR(_xlfn.XLOOKUP('Final Table'!$P1120,'Raw-restaurant_cuisines'!A:A,'Raw-restaurant_cuisines'!B:B),"not specified")</f>
        <v>Mexican</v>
      </c>
      <c r="R1120" s="10" t="str">
        <f>_xlfn.XLOOKUP($P1120,'Raw-Restauarants'!$A:$A,'Raw-Restauarants'!B:B)</f>
        <v xml:space="preserve">Taqueria El Amigo </v>
      </c>
      <c r="S1120" s="10" t="str">
        <f>_xlfn.XLOOKUP($P1120,'Raw-Restauarants'!$A:$A,'Raw-Restauarants'!$C:$C)</f>
        <v>Ciudad Victoria</v>
      </c>
      <c r="T1120" s="10">
        <f>IFERROR(_xlfn.XLOOKUP(P1120,'Table for cuisine count'!K:K,'Table for cuisine count'!L:L),"not specified")</f>
        <v>1</v>
      </c>
      <c r="U1120" s="10" t="str" cm="1">
        <f t="array" ref="U1120:Z1120">_xlfn.XLOOKUP($P1120,'Raw-Restauarants'!$A:$A,'Raw-Restauarants'!$I:$N)</f>
        <v>None</v>
      </c>
      <c r="V1120" s="10" t="str">
        <v>No</v>
      </c>
      <c r="W1120" s="10" t="str">
        <v>Low</v>
      </c>
      <c r="X1120" s="10" t="str">
        <v>No</v>
      </c>
      <c r="Y1120" s="10" t="str">
        <v>Open</v>
      </c>
      <c r="Z1120" s="10" t="str">
        <v>None</v>
      </c>
      <c r="AA1120" s="10">
        <v>0</v>
      </c>
      <c r="AB1120" s="10">
        <v>1</v>
      </c>
      <c r="AC1120" s="10">
        <v>1</v>
      </c>
      <c r="AD1120" s="10" t="str" cm="1">
        <f t="array" ref="AD1120">_xlfn.IFNA(_xlfn.IFS(AND(AA1120=2,AB1120=2,AC1120=2),W1120),"not_highest_rated")</f>
        <v>not_highest_rated</v>
      </c>
      <c r="AE1120" s="64">
        <f t="shared" si="20"/>
        <v>2</v>
      </c>
    </row>
    <row r="1121" spans="1:31" x14ac:dyDescent="0.25">
      <c r="A1121" s="63" t="s">
        <v>88</v>
      </c>
      <c r="B1121" s="10">
        <f>VLOOKUP(A1121,'Table for cuisine count'!$E$2:$F$139,2)</f>
        <v>1</v>
      </c>
      <c r="C1121" s="10" t="str" cm="1">
        <f t="array" ref="C1121:O1121">_xlfn.XLOOKUP($A1121,'Raw-consumers'!$A:$A,'Raw-consumers'!B:N)</f>
        <v>Ciudad Victoria</v>
      </c>
      <c r="D1121" s="10" t="str">
        <v>Tamaulipas</v>
      </c>
      <c r="E1121" s="10" t="str">
        <v>Mexico</v>
      </c>
      <c r="F1121" s="10">
        <v>23.758814999999998</v>
      </c>
      <c r="G1121" s="10">
        <v>-99.171216000000001</v>
      </c>
      <c r="H1121" s="10" t="str">
        <v>No</v>
      </c>
      <c r="I1121" s="10" t="str">
        <v>Social Drinker</v>
      </c>
      <c r="J1121" s="10" t="str">
        <v>Car</v>
      </c>
      <c r="K1121" s="10" t="str">
        <v>Single</v>
      </c>
      <c r="L1121" s="10" t="str">
        <v>Independent</v>
      </c>
      <c r="M1121" s="10">
        <v>23</v>
      </c>
      <c r="N1121" s="10" t="str">
        <v>Student</v>
      </c>
      <c r="O1121" s="10" t="str">
        <v>Medium</v>
      </c>
      <c r="P1121" s="10">
        <v>132609</v>
      </c>
      <c r="Q1121" s="10" t="str">
        <f>IFERROR(_xlfn.XLOOKUP('Final Table'!$P1121,'Raw-restaurant_cuisines'!A:A,'Raw-restaurant_cuisines'!B:B),"not specified")</f>
        <v>Fast Food</v>
      </c>
      <c r="R1121" s="10" t="str">
        <f>_xlfn.XLOOKUP($P1121,'Raw-Restauarants'!$A:$A,'Raw-Restauarants'!B:B)</f>
        <v>Pollo Frito Buenos Aires</v>
      </c>
      <c r="S1121" s="10" t="str">
        <f>_xlfn.XLOOKUP($P1121,'Raw-Restauarants'!$A:$A,'Raw-Restauarants'!$C:$C)</f>
        <v>Ciudad Victoria</v>
      </c>
      <c r="T1121" s="10">
        <f>IFERROR(_xlfn.XLOOKUP(P1121,'Table for cuisine count'!K:K,'Table for cuisine count'!L:L),"not specified")</f>
        <v>1</v>
      </c>
      <c r="U1121" s="10" t="str" cm="1">
        <f t="array" ref="U1121:Z1121">_xlfn.XLOOKUP($P1121,'Raw-Restauarants'!$A:$A,'Raw-Restauarants'!$I:$N)</f>
        <v>None</v>
      </c>
      <c r="V1121" s="10" t="str">
        <v>No</v>
      </c>
      <c r="W1121" s="10" t="str">
        <v>Low</v>
      </c>
      <c r="X1121" s="10" t="str">
        <v>Yes</v>
      </c>
      <c r="Y1121" s="10" t="str">
        <v>Closed</v>
      </c>
      <c r="Z1121" s="10" t="str">
        <v>Yes</v>
      </c>
      <c r="AA1121" s="10">
        <v>0</v>
      </c>
      <c r="AB1121" s="10">
        <v>0</v>
      </c>
      <c r="AC1121" s="10">
        <v>0</v>
      </c>
      <c r="AD1121" s="10" t="str" cm="1">
        <f t="array" ref="AD1121">_xlfn.IFNA(_xlfn.IFS(AND(AA1121=2,AB1121=2,AC1121=2),W1121),"not_highest_rated")</f>
        <v>not_highest_rated</v>
      </c>
      <c r="AE1121" s="64">
        <f t="shared" si="20"/>
        <v>2</v>
      </c>
    </row>
    <row r="1122" spans="1:31" x14ac:dyDescent="0.25">
      <c r="A1122" s="63" t="s">
        <v>88</v>
      </c>
      <c r="B1122" s="10">
        <f>VLOOKUP(A1122,'Table for cuisine count'!$E$2:$F$139,2)</f>
        <v>1</v>
      </c>
      <c r="C1122" s="10" t="str" cm="1">
        <f t="array" ref="C1122:O1122">_xlfn.XLOOKUP($A1122,'Raw-consumers'!$A:$A,'Raw-consumers'!B:N)</f>
        <v>Ciudad Victoria</v>
      </c>
      <c r="D1122" s="10" t="str">
        <v>Tamaulipas</v>
      </c>
      <c r="E1122" s="10" t="str">
        <v>Mexico</v>
      </c>
      <c r="F1122" s="10">
        <v>23.758814999999998</v>
      </c>
      <c r="G1122" s="10">
        <v>-99.171216000000001</v>
      </c>
      <c r="H1122" s="10" t="str">
        <v>No</v>
      </c>
      <c r="I1122" s="10" t="str">
        <v>Social Drinker</v>
      </c>
      <c r="J1122" s="10" t="str">
        <v>Car</v>
      </c>
      <c r="K1122" s="10" t="str">
        <v>Single</v>
      </c>
      <c r="L1122" s="10" t="str">
        <v>Independent</v>
      </c>
      <c r="M1122" s="10">
        <v>23</v>
      </c>
      <c r="N1122" s="10" t="str">
        <v>Student</v>
      </c>
      <c r="O1122" s="10" t="str">
        <v>Medium</v>
      </c>
      <c r="P1122" s="10">
        <v>132608</v>
      </c>
      <c r="Q1122" s="10" t="str">
        <f>IFERROR(_xlfn.XLOOKUP('Final Table'!$P1122,'Raw-restaurant_cuisines'!A:A,'Raw-restaurant_cuisines'!B:B),"not specified")</f>
        <v>Mexican</v>
      </c>
      <c r="R1122" s="10" t="str">
        <f>_xlfn.XLOOKUP($P1122,'Raw-Restauarants'!$A:$A,'Raw-Restauarants'!B:B)</f>
        <v>Hamburguesas La Perica</v>
      </c>
      <c r="S1122" s="10" t="str">
        <f>_xlfn.XLOOKUP($P1122,'Raw-Restauarants'!$A:$A,'Raw-Restauarants'!$C:$C)</f>
        <v>Ciudad Victoria</v>
      </c>
      <c r="T1122" s="10">
        <f>IFERROR(_xlfn.XLOOKUP(P1122,'Table for cuisine count'!K:K,'Table for cuisine count'!L:L),"not specified")</f>
        <v>1</v>
      </c>
      <c r="U1122" s="10" t="str" cm="1">
        <f t="array" ref="U1122:Z1122">_xlfn.XLOOKUP($P1122,'Raw-Restauarants'!$A:$A,'Raw-Restauarants'!$I:$N)</f>
        <v>None</v>
      </c>
      <c r="V1122" s="10" t="str">
        <v>Yes</v>
      </c>
      <c r="W1122" s="10" t="str">
        <v>Low</v>
      </c>
      <c r="X1122" s="10" t="str">
        <v>Yes</v>
      </c>
      <c r="Y1122" s="10" t="str">
        <v>Open</v>
      </c>
      <c r="Z1122" s="10" t="str">
        <v>Public</v>
      </c>
      <c r="AA1122" s="10">
        <v>0</v>
      </c>
      <c r="AB1122" s="10">
        <v>0</v>
      </c>
      <c r="AC1122" s="10">
        <v>0</v>
      </c>
      <c r="AD1122" s="10" t="str" cm="1">
        <f t="array" ref="AD1122">_xlfn.IFNA(_xlfn.IFS(AND(AA1122=2,AB1122=2,AC1122=2),W1122),"not_highest_rated")</f>
        <v>not_highest_rated</v>
      </c>
      <c r="AE1122" s="64">
        <f t="shared" si="20"/>
        <v>2</v>
      </c>
    </row>
    <row r="1123" spans="1:31" x14ac:dyDescent="0.25">
      <c r="A1123" s="63" t="s">
        <v>88</v>
      </c>
      <c r="B1123" s="10">
        <f>VLOOKUP(A1123,'Table for cuisine count'!$E$2:$F$139,2)</f>
        <v>1</v>
      </c>
      <c r="C1123" s="10" t="str" cm="1">
        <f t="array" ref="C1123:O1123">_xlfn.XLOOKUP($A1123,'Raw-consumers'!$A:$A,'Raw-consumers'!B:N)</f>
        <v>Ciudad Victoria</v>
      </c>
      <c r="D1123" s="10" t="str">
        <v>Tamaulipas</v>
      </c>
      <c r="E1123" s="10" t="str">
        <v>Mexico</v>
      </c>
      <c r="F1123" s="10">
        <v>23.758814999999998</v>
      </c>
      <c r="G1123" s="10">
        <v>-99.171216000000001</v>
      </c>
      <c r="H1123" s="10" t="str">
        <v>No</v>
      </c>
      <c r="I1123" s="10" t="str">
        <v>Social Drinker</v>
      </c>
      <c r="J1123" s="10" t="str">
        <v>Car</v>
      </c>
      <c r="K1123" s="10" t="str">
        <v>Single</v>
      </c>
      <c r="L1123" s="10" t="str">
        <v>Independent</v>
      </c>
      <c r="M1123" s="10">
        <v>23</v>
      </c>
      <c r="N1123" s="10" t="str">
        <v>Student</v>
      </c>
      <c r="O1123" s="10" t="str">
        <v>Medium</v>
      </c>
      <c r="P1123" s="10">
        <v>132560</v>
      </c>
      <c r="Q1123" s="10" t="str">
        <f>IFERROR(_xlfn.XLOOKUP('Final Table'!$P1123,'Raw-restaurant_cuisines'!A:A,'Raw-restaurant_cuisines'!B:B),"not specified")</f>
        <v>Regional</v>
      </c>
      <c r="R1123" s="10" t="str">
        <f>_xlfn.XLOOKUP($P1123,'Raw-Restauarants'!$A:$A,'Raw-Restauarants'!B:B)</f>
        <v>Puesto de Gorditas</v>
      </c>
      <c r="S1123" s="10" t="str">
        <f>_xlfn.XLOOKUP($P1123,'Raw-Restauarants'!$A:$A,'Raw-Restauarants'!$C:$C)</f>
        <v>Ciudad Victoria</v>
      </c>
      <c r="T1123" s="10">
        <f>IFERROR(_xlfn.XLOOKUP(P1123,'Table for cuisine count'!K:K,'Table for cuisine count'!L:L),"not specified")</f>
        <v>1</v>
      </c>
      <c r="U1123" s="10" t="str" cm="1">
        <f t="array" ref="U1123:Z1123">_xlfn.XLOOKUP($P1123,'Raw-Restauarants'!$A:$A,'Raw-Restauarants'!$I:$N)</f>
        <v>None</v>
      </c>
      <c r="V1123" s="10" t="str">
        <v>Yes</v>
      </c>
      <c r="W1123" s="10" t="str">
        <v>Low</v>
      </c>
      <c r="X1123" s="10" t="str">
        <v>No</v>
      </c>
      <c r="Y1123" s="10" t="str">
        <v>Open</v>
      </c>
      <c r="Z1123" s="10" t="str">
        <v>Public</v>
      </c>
      <c r="AA1123" s="10">
        <v>0</v>
      </c>
      <c r="AB1123" s="10">
        <v>2</v>
      </c>
      <c r="AC1123" s="10">
        <v>0</v>
      </c>
      <c r="AD1123" s="10" t="str" cm="1">
        <f t="array" ref="AD1123">_xlfn.IFNA(_xlfn.IFS(AND(AA1123=2,AB1123=2,AC1123=2),W1123),"not_highest_rated")</f>
        <v>not_highest_rated</v>
      </c>
      <c r="AE1123" s="64">
        <f t="shared" si="20"/>
        <v>2</v>
      </c>
    </row>
    <row r="1124" spans="1:31" x14ac:dyDescent="0.25">
      <c r="A1124" s="63" t="s">
        <v>88</v>
      </c>
      <c r="B1124" s="10">
        <f>VLOOKUP(A1124,'Table for cuisine count'!$E$2:$F$139,2)</f>
        <v>1</v>
      </c>
      <c r="C1124" s="10" t="str" cm="1">
        <f t="array" ref="C1124:O1124">_xlfn.XLOOKUP($A1124,'Raw-consumers'!$A:$A,'Raw-consumers'!B:N)</f>
        <v>Ciudad Victoria</v>
      </c>
      <c r="D1124" s="10" t="str">
        <v>Tamaulipas</v>
      </c>
      <c r="E1124" s="10" t="str">
        <v>Mexico</v>
      </c>
      <c r="F1124" s="10">
        <v>23.758814999999998</v>
      </c>
      <c r="G1124" s="10">
        <v>-99.171216000000001</v>
      </c>
      <c r="H1124" s="10" t="str">
        <v>No</v>
      </c>
      <c r="I1124" s="10" t="str">
        <v>Social Drinker</v>
      </c>
      <c r="J1124" s="10" t="str">
        <v>Car</v>
      </c>
      <c r="K1124" s="10" t="str">
        <v>Single</v>
      </c>
      <c r="L1124" s="10" t="str">
        <v>Independent</v>
      </c>
      <c r="M1124" s="10">
        <v>23</v>
      </c>
      <c r="N1124" s="10" t="str">
        <v>Student</v>
      </c>
      <c r="O1124" s="10" t="str">
        <v>Medium</v>
      </c>
      <c r="P1124" s="10">
        <v>132740</v>
      </c>
      <c r="Q1124" s="10" t="str">
        <f>IFERROR(_xlfn.XLOOKUP('Final Table'!$P1124,'Raw-restaurant_cuisines'!A:A,'Raw-restaurant_cuisines'!B:B),"not specified")</f>
        <v>Mexican</v>
      </c>
      <c r="R1124" s="10" t="str">
        <f>_xlfn.XLOOKUP($P1124,'Raw-Restauarants'!$A:$A,'Raw-Restauarants'!B:B)</f>
        <v>Carreton De Flautas Y Migadas</v>
      </c>
      <c r="S1124" s="10" t="str">
        <f>_xlfn.XLOOKUP($P1124,'Raw-Restauarants'!$A:$A,'Raw-Restauarants'!$C:$C)</f>
        <v>Ciudad Victoria</v>
      </c>
      <c r="T1124" s="10">
        <f>IFERROR(_xlfn.XLOOKUP(P1124,'Table for cuisine count'!K:K,'Table for cuisine count'!L:L),"not specified")</f>
        <v>1</v>
      </c>
      <c r="U1124" s="10" t="str" cm="1">
        <f t="array" ref="U1124:Z1124">_xlfn.XLOOKUP($P1124,'Raw-Restauarants'!$A:$A,'Raw-Restauarants'!$I:$N)</f>
        <v>None</v>
      </c>
      <c r="V1124" s="10" t="str">
        <v>Yes</v>
      </c>
      <c r="W1124" s="10" t="str">
        <v>Low</v>
      </c>
      <c r="X1124" s="10" t="str">
        <v>No</v>
      </c>
      <c r="Y1124" s="10" t="str">
        <v>Open</v>
      </c>
      <c r="Z1124" s="10" t="str">
        <v>None</v>
      </c>
      <c r="AA1124" s="10">
        <v>0</v>
      </c>
      <c r="AB1124" s="10">
        <v>2</v>
      </c>
      <c r="AC1124" s="10">
        <v>0</v>
      </c>
      <c r="AD1124" s="10" t="str" cm="1">
        <f t="array" ref="AD1124">_xlfn.IFNA(_xlfn.IFS(AND(AA1124=2,AB1124=2,AC1124=2),W1124),"not_highest_rated")</f>
        <v>not_highest_rated</v>
      </c>
      <c r="AE1124" s="64">
        <f t="shared" si="20"/>
        <v>2</v>
      </c>
    </row>
    <row r="1125" spans="1:31" x14ac:dyDescent="0.25">
      <c r="A1125" s="63" t="s">
        <v>88</v>
      </c>
      <c r="B1125" s="10">
        <f>VLOOKUP(A1125,'Table for cuisine count'!$E$2:$F$139,2)</f>
        <v>1</v>
      </c>
      <c r="C1125" s="10" t="str" cm="1">
        <f t="array" ref="C1125:O1125">_xlfn.XLOOKUP($A1125,'Raw-consumers'!$A:$A,'Raw-consumers'!B:N)</f>
        <v>Ciudad Victoria</v>
      </c>
      <c r="D1125" s="10" t="str">
        <v>Tamaulipas</v>
      </c>
      <c r="E1125" s="10" t="str">
        <v>Mexico</v>
      </c>
      <c r="F1125" s="10">
        <v>23.758814999999998</v>
      </c>
      <c r="G1125" s="10">
        <v>-99.171216000000001</v>
      </c>
      <c r="H1125" s="10" t="str">
        <v>No</v>
      </c>
      <c r="I1125" s="10" t="str">
        <v>Social Drinker</v>
      </c>
      <c r="J1125" s="10" t="str">
        <v>Car</v>
      </c>
      <c r="K1125" s="10" t="str">
        <v>Single</v>
      </c>
      <c r="L1125" s="10" t="str">
        <v>Independent</v>
      </c>
      <c r="M1125" s="10">
        <v>23</v>
      </c>
      <c r="N1125" s="10" t="str">
        <v>Student</v>
      </c>
      <c r="O1125" s="10" t="str">
        <v>Medium</v>
      </c>
      <c r="P1125" s="10">
        <v>132594</v>
      </c>
      <c r="Q1125" s="10" t="str">
        <f>IFERROR(_xlfn.XLOOKUP('Final Table'!$P1125,'Raw-restaurant_cuisines'!A:A,'Raw-restaurant_cuisines'!B:B),"not specified")</f>
        <v>Mexican</v>
      </c>
      <c r="R1125" s="10" t="str">
        <f>_xlfn.XLOOKUP($P1125,'Raw-Restauarants'!$A:$A,'Raw-Restauarants'!B:B)</f>
        <v>Tacos De Barbacoa Enfrente Del Tec</v>
      </c>
      <c r="S1125" s="10" t="str">
        <f>_xlfn.XLOOKUP($P1125,'Raw-Restauarants'!$A:$A,'Raw-Restauarants'!$C:$C)</f>
        <v>Ciudad Victoria</v>
      </c>
      <c r="T1125" s="10">
        <f>IFERROR(_xlfn.XLOOKUP(P1125,'Table for cuisine count'!K:K,'Table for cuisine count'!L:L),"not specified")</f>
        <v>1</v>
      </c>
      <c r="U1125" s="10" t="str" cm="1">
        <f t="array" ref="U1125:Z1125">_xlfn.XLOOKUP($P1125,'Raw-Restauarants'!$A:$A,'Raw-Restauarants'!$I:$N)</f>
        <v>None</v>
      </c>
      <c r="V1125" s="10" t="str">
        <v>No</v>
      </c>
      <c r="W1125" s="10" t="str">
        <v>Low</v>
      </c>
      <c r="X1125" s="10" t="str">
        <v>No</v>
      </c>
      <c r="Y1125" s="10" t="str">
        <v>Open</v>
      </c>
      <c r="Z1125" s="10" t="str">
        <v>Public</v>
      </c>
      <c r="AA1125" s="10">
        <v>0</v>
      </c>
      <c r="AB1125" s="10">
        <v>2</v>
      </c>
      <c r="AC1125" s="10">
        <v>0</v>
      </c>
      <c r="AD1125" s="10" t="str" cm="1">
        <f t="array" ref="AD1125">_xlfn.IFNA(_xlfn.IFS(AND(AA1125=2,AB1125=2,AC1125=2),W1125),"not_highest_rated")</f>
        <v>not_highest_rated</v>
      </c>
      <c r="AE1125" s="64">
        <f t="shared" si="20"/>
        <v>2</v>
      </c>
    </row>
    <row r="1126" spans="1:31" x14ac:dyDescent="0.25">
      <c r="A1126" s="63" t="s">
        <v>88</v>
      </c>
      <c r="B1126" s="10">
        <f>VLOOKUP(A1126,'Table for cuisine count'!$E$2:$F$139,2)</f>
        <v>1</v>
      </c>
      <c r="C1126" s="10" t="str" cm="1">
        <f t="array" ref="C1126:O1126">_xlfn.XLOOKUP($A1126,'Raw-consumers'!$A:$A,'Raw-consumers'!B:N)</f>
        <v>Ciudad Victoria</v>
      </c>
      <c r="D1126" s="10" t="str">
        <v>Tamaulipas</v>
      </c>
      <c r="E1126" s="10" t="str">
        <v>Mexico</v>
      </c>
      <c r="F1126" s="10">
        <v>23.758814999999998</v>
      </c>
      <c r="G1126" s="10">
        <v>-99.171216000000001</v>
      </c>
      <c r="H1126" s="10" t="str">
        <v>No</v>
      </c>
      <c r="I1126" s="10" t="str">
        <v>Social Drinker</v>
      </c>
      <c r="J1126" s="10" t="str">
        <v>Car</v>
      </c>
      <c r="K1126" s="10" t="str">
        <v>Single</v>
      </c>
      <c r="L1126" s="10" t="str">
        <v>Independent</v>
      </c>
      <c r="M1126" s="10">
        <v>23</v>
      </c>
      <c r="N1126" s="10" t="str">
        <v>Student</v>
      </c>
      <c r="O1126" s="10" t="str">
        <v>Medium</v>
      </c>
      <c r="P1126" s="10">
        <v>132584</v>
      </c>
      <c r="Q1126" s="10" t="str">
        <f>IFERROR(_xlfn.XLOOKUP('Final Table'!$P1126,'Raw-restaurant_cuisines'!A:A,'Raw-restaurant_cuisines'!B:B),"not specified")</f>
        <v>Mexican</v>
      </c>
      <c r="R1126" s="10" t="str">
        <f>_xlfn.XLOOKUP($P1126,'Raw-Restauarants'!$A:$A,'Raw-Restauarants'!B:B)</f>
        <v>Gorditas Doña Tota</v>
      </c>
      <c r="S1126" s="10" t="str">
        <f>_xlfn.XLOOKUP($P1126,'Raw-Restauarants'!$A:$A,'Raw-Restauarants'!$C:$C)</f>
        <v>Ciudad Victoria</v>
      </c>
      <c r="T1126" s="10">
        <f>IFERROR(_xlfn.XLOOKUP(P1126,'Table for cuisine count'!K:K,'Table for cuisine count'!L:L),"not specified")</f>
        <v>1</v>
      </c>
      <c r="U1126" s="10" t="str" cm="1">
        <f t="array" ref="U1126:Z1126">_xlfn.XLOOKUP($P1126,'Raw-Restauarants'!$A:$A,'Raw-Restauarants'!$I:$N)</f>
        <v>None</v>
      </c>
      <c r="V1126" s="10" t="str">
        <v>No</v>
      </c>
      <c r="W1126" s="10" t="str">
        <v>Medium</v>
      </c>
      <c r="X1126" s="10" t="str">
        <v>Yes</v>
      </c>
      <c r="Y1126" s="10" t="str">
        <v>Closed</v>
      </c>
      <c r="Z1126" s="10" t="str">
        <v>Yes</v>
      </c>
      <c r="AA1126" s="10">
        <v>0</v>
      </c>
      <c r="AB1126" s="10">
        <v>0</v>
      </c>
      <c r="AC1126" s="10">
        <v>0</v>
      </c>
      <c r="AD1126" s="10" t="str" cm="1">
        <f t="array" ref="AD1126">_xlfn.IFNA(_xlfn.IFS(AND(AA1126=2,AB1126=2,AC1126=2),W1126),"not_highest_rated")</f>
        <v>not_highest_rated</v>
      </c>
      <c r="AE1126" s="64">
        <f t="shared" si="20"/>
        <v>2</v>
      </c>
    </row>
    <row r="1127" spans="1:31" x14ac:dyDescent="0.25">
      <c r="A1127" s="63" t="s">
        <v>64</v>
      </c>
      <c r="B1127" s="10">
        <f>VLOOKUP(A1127,'Table for cuisine count'!$E$2:$F$139,2)</f>
        <v>1</v>
      </c>
      <c r="C1127" s="10" t="str" cm="1">
        <f t="array" ref="C1127:O1127">_xlfn.XLOOKUP($A1127,'Raw-consumers'!$A:$A,'Raw-consumers'!B:N)</f>
        <v>Ciudad Victoria</v>
      </c>
      <c r="D1127" s="10" t="str">
        <v>Tamaulipas</v>
      </c>
      <c r="E1127" s="10" t="str">
        <v>Mexico</v>
      </c>
      <c r="F1127" s="10">
        <v>23.752873999999998</v>
      </c>
      <c r="G1127" s="10">
        <v>-99.169241999999997</v>
      </c>
      <c r="H1127" s="10" t="str">
        <v>No</v>
      </c>
      <c r="I1127" s="10" t="str">
        <v>Abstemious</v>
      </c>
      <c r="J1127" s="10" t="str">
        <v>Public</v>
      </c>
      <c r="K1127" s="10" t="str">
        <v>Single</v>
      </c>
      <c r="L1127" s="10" t="str">
        <v>Independent</v>
      </c>
      <c r="M1127" s="10">
        <v>23</v>
      </c>
      <c r="N1127" s="10" t="str">
        <v>Student</v>
      </c>
      <c r="O1127" s="10" t="str">
        <v>Medium</v>
      </c>
      <c r="P1127" s="10">
        <v>132740</v>
      </c>
      <c r="Q1127" s="10" t="str">
        <f>IFERROR(_xlfn.XLOOKUP('Final Table'!$P1127,'Raw-restaurant_cuisines'!A:A,'Raw-restaurant_cuisines'!B:B),"not specified")</f>
        <v>Mexican</v>
      </c>
      <c r="R1127" s="10" t="str">
        <f>_xlfn.XLOOKUP($P1127,'Raw-Restauarants'!$A:$A,'Raw-Restauarants'!B:B)</f>
        <v>Carreton De Flautas Y Migadas</v>
      </c>
      <c r="S1127" s="10" t="str">
        <f>_xlfn.XLOOKUP($P1127,'Raw-Restauarants'!$A:$A,'Raw-Restauarants'!$C:$C)</f>
        <v>Ciudad Victoria</v>
      </c>
      <c r="T1127" s="10">
        <f>IFERROR(_xlfn.XLOOKUP(P1127,'Table for cuisine count'!K:K,'Table for cuisine count'!L:L),"not specified")</f>
        <v>1</v>
      </c>
      <c r="U1127" s="10" t="str" cm="1">
        <f t="array" ref="U1127:Z1127">_xlfn.XLOOKUP($P1127,'Raw-Restauarants'!$A:$A,'Raw-Restauarants'!$I:$N)</f>
        <v>None</v>
      </c>
      <c r="V1127" s="10" t="str">
        <v>Yes</v>
      </c>
      <c r="W1127" s="10" t="str">
        <v>Low</v>
      </c>
      <c r="X1127" s="10" t="str">
        <v>No</v>
      </c>
      <c r="Y1127" s="10" t="str">
        <v>Open</v>
      </c>
      <c r="Z1127" s="10" t="str">
        <v>None</v>
      </c>
      <c r="AA1127" s="10">
        <v>1</v>
      </c>
      <c r="AB1127" s="10">
        <v>1</v>
      </c>
      <c r="AC1127" s="10">
        <v>1</v>
      </c>
      <c r="AD1127" s="10" t="str" cm="1">
        <f t="array" ref="AD1127">_xlfn.IFNA(_xlfn.IFS(AND(AA1127=2,AB1127=2,AC1127=2),W1127),"not_highest_rated")</f>
        <v>not_highest_rated</v>
      </c>
      <c r="AE1127" s="64">
        <f t="shared" si="20"/>
        <v>2</v>
      </c>
    </row>
    <row r="1128" spans="1:31" x14ac:dyDescent="0.25">
      <c r="A1128" s="63" t="s">
        <v>168</v>
      </c>
      <c r="B1128" s="10">
        <f>VLOOKUP(A1128,'Table for cuisine count'!$E$2:$F$139,2)</f>
        <v>1</v>
      </c>
      <c r="C1128" s="10" t="str" cm="1">
        <f t="array" ref="C1128:O1128">_xlfn.XLOOKUP($A1128,'Raw-consumers'!$A:$A,'Raw-consumers'!B:N)</f>
        <v>Ciudad Victoria</v>
      </c>
      <c r="D1128" s="10" t="str">
        <v>Tamaulipas</v>
      </c>
      <c r="E1128" s="10" t="str">
        <v>Mexico</v>
      </c>
      <c r="F1128" s="10">
        <v>23.728798000000001</v>
      </c>
      <c r="G1128" s="10">
        <v>-99.134046999999995</v>
      </c>
      <c r="H1128" s="10" t="str">
        <v>No</v>
      </c>
      <c r="I1128" s="10" t="str">
        <v>Casual Drinker</v>
      </c>
      <c r="J1128" s="10" t="str">
        <v>Public</v>
      </c>
      <c r="K1128" s="10" t="str">
        <v>Single</v>
      </c>
      <c r="L1128" s="10" t="str">
        <v>Independent</v>
      </c>
      <c r="M1128" s="10">
        <v>23</v>
      </c>
      <c r="N1128" s="10" t="str">
        <v>Student</v>
      </c>
      <c r="O1128" s="10" t="str">
        <v>Low</v>
      </c>
      <c r="P1128" s="10">
        <v>132706</v>
      </c>
      <c r="Q1128" s="10" t="str">
        <f>IFERROR(_xlfn.XLOOKUP('Final Table'!$P1128,'Raw-restaurant_cuisines'!A:A,'Raw-restaurant_cuisines'!B:B),"not specified")</f>
        <v>Mexican</v>
      </c>
      <c r="R1128" s="10" t="str">
        <f>_xlfn.XLOOKUP($P1128,'Raw-Restauarants'!$A:$A,'Raw-Restauarants'!B:B)</f>
        <v>Gorditas Dona Tota</v>
      </c>
      <c r="S1128" s="10" t="str">
        <f>_xlfn.XLOOKUP($P1128,'Raw-Restauarants'!$A:$A,'Raw-Restauarants'!$C:$C)</f>
        <v>Ciudad Victoria</v>
      </c>
      <c r="T1128" s="10">
        <f>IFERROR(_xlfn.XLOOKUP(P1128,'Table for cuisine count'!K:K,'Table for cuisine count'!L:L),"not specified")</f>
        <v>1</v>
      </c>
      <c r="U1128" s="10" t="str" cm="1">
        <f t="array" ref="U1128:Z1128">_xlfn.XLOOKUP($P1128,'Raw-Restauarants'!$A:$A,'Raw-Restauarants'!$I:$N)</f>
        <v>None</v>
      </c>
      <c r="V1128" s="10" t="str">
        <v>No</v>
      </c>
      <c r="W1128" s="10" t="str">
        <v>Medium</v>
      </c>
      <c r="X1128" s="10" t="str">
        <v>Yes</v>
      </c>
      <c r="Y1128" s="10" t="str">
        <v>Closed</v>
      </c>
      <c r="Z1128" s="10" t="str">
        <v>Public</v>
      </c>
      <c r="AA1128" s="10">
        <v>0</v>
      </c>
      <c r="AB1128" s="10">
        <v>0</v>
      </c>
      <c r="AC1128" s="10">
        <v>1</v>
      </c>
      <c r="AD1128" s="10" t="str" cm="1">
        <f t="array" ref="AD1128">_xlfn.IFNA(_xlfn.IFS(AND(AA1128=2,AB1128=2,AC1128=2),W1128),"not_highest_rated")</f>
        <v>not_highest_rated</v>
      </c>
      <c r="AE1128" s="64">
        <f t="shared" si="20"/>
        <v>1</v>
      </c>
    </row>
    <row r="1129" spans="1:31" x14ac:dyDescent="0.25">
      <c r="A1129" s="63" t="s">
        <v>168</v>
      </c>
      <c r="B1129" s="10">
        <f>VLOOKUP(A1129,'Table for cuisine count'!$E$2:$F$139,2)</f>
        <v>1</v>
      </c>
      <c r="C1129" s="10" t="str" cm="1">
        <f t="array" ref="C1129:O1129">_xlfn.XLOOKUP($A1129,'Raw-consumers'!$A:$A,'Raw-consumers'!B:N)</f>
        <v>Ciudad Victoria</v>
      </c>
      <c r="D1129" s="10" t="str">
        <v>Tamaulipas</v>
      </c>
      <c r="E1129" s="10" t="str">
        <v>Mexico</v>
      </c>
      <c r="F1129" s="10">
        <v>23.728798000000001</v>
      </c>
      <c r="G1129" s="10">
        <v>-99.134046999999995</v>
      </c>
      <c r="H1129" s="10" t="str">
        <v>No</v>
      </c>
      <c r="I1129" s="10" t="str">
        <v>Casual Drinker</v>
      </c>
      <c r="J1129" s="10" t="str">
        <v>Public</v>
      </c>
      <c r="K1129" s="10" t="str">
        <v>Single</v>
      </c>
      <c r="L1129" s="10" t="str">
        <v>Independent</v>
      </c>
      <c r="M1129" s="10">
        <v>23</v>
      </c>
      <c r="N1129" s="10" t="str">
        <v>Student</v>
      </c>
      <c r="O1129" s="10" t="str">
        <v>Low</v>
      </c>
      <c r="P1129" s="10">
        <v>132654</v>
      </c>
      <c r="Q1129" s="10" t="str">
        <f>IFERROR(_xlfn.XLOOKUP('Final Table'!$P1129,'Raw-restaurant_cuisines'!A:A,'Raw-restaurant_cuisines'!B:B),"not specified")</f>
        <v>not specified</v>
      </c>
      <c r="R1129" s="10" t="str">
        <f>_xlfn.XLOOKUP($P1129,'Raw-Restauarants'!$A:$A,'Raw-Restauarants'!B:B)</f>
        <v>Carnitas Mata  Calle 16 de Septiembre</v>
      </c>
      <c r="S1129" s="10" t="str">
        <f>_xlfn.XLOOKUP($P1129,'Raw-Restauarants'!$A:$A,'Raw-Restauarants'!$C:$C)</f>
        <v>Ciudad Victoria</v>
      </c>
      <c r="T1129" s="10" t="str">
        <f>IFERROR(_xlfn.XLOOKUP(P1129,'Table for cuisine count'!K:K,'Table for cuisine count'!L:L),"not specified")</f>
        <v>not specified</v>
      </c>
      <c r="U1129" s="10" t="str" cm="1">
        <f t="array" ref="U1129:Z1129">_xlfn.XLOOKUP($P1129,'Raw-Restauarants'!$A:$A,'Raw-Restauarants'!$I:$N)</f>
        <v>None</v>
      </c>
      <c r="V1129" s="10" t="str">
        <v>No</v>
      </c>
      <c r="W1129" s="10" t="str">
        <v>Low</v>
      </c>
      <c r="X1129" s="10" t="str">
        <v>No</v>
      </c>
      <c r="Y1129" s="10" t="str">
        <v>Closed</v>
      </c>
      <c r="Z1129" s="10" t="str">
        <v>None</v>
      </c>
      <c r="AA1129" s="10">
        <v>0</v>
      </c>
      <c r="AB1129" s="10">
        <v>0</v>
      </c>
      <c r="AC1129" s="10">
        <v>0</v>
      </c>
      <c r="AD1129" s="10" t="str" cm="1">
        <f t="array" ref="AD1129">_xlfn.IFNA(_xlfn.IFS(AND(AA1129=2,AB1129=2,AC1129=2),W1129),"not_highest_rated")</f>
        <v>not_highest_rated</v>
      </c>
      <c r="AE1129" s="64">
        <f t="shared" si="20"/>
        <v>1</v>
      </c>
    </row>
    <row r="1130" spans="1:31" x14ac:dyDescent="0.25">
      <c r="A1130" s="63" t="s">
        <v>64</v>
      </c>
      <c r="B1130" s="10">
        <f>VLOOKUP(A1130,'Table for cuisine count'!$E$2:$F$139,2)</f>
        <v>1</v>
      </c>
      <c r="C1130" s="10" t="str" cm="1">
        <f t="array" ref="C1130:O1130">_xlfn.XLOOKUP($A1130,'Raw-consumers'!$A:$A,'Raw-consumers'!B:N)</f>
        <v>Ciudad Victoria</v>
      </c>
      <c r="D1130" s="10" t="str">
        <v>Tamaulipas</v>
      </c>
      <c r="E1130" s="10" t="str">
        <v>Mexico</v>
      </c>
      <c r="F1130" s="10">
        <v>23.752873999999998</v>
      </c>
      <c r="G1130" s="10">
        <v>-99.169241999999997</v>
      </c>
      <c r="H1130" s="10" t="str">
        <v>No</v>
      </c>
      <c r="I1130" s="10" t="str">
        <v>Abstemious</v>
      </c>
      <c r="J1130" s="10" t="str">
        <v>Public</v>
      </c>
      <c r="K1130" s="10" t="str">
        <v>Single</v>
      </c>
      <c r="L1130" s="10" t="str">
        <v>Independent</v>
      </c>
      <c r="M1130" s="10">
        <v>23</v>
      </c>
      <c r="N1130" s="10" t="str">
        <v>Student</v>
      </c>
      <c r="O1130" s="10" t="str">
        <v>Medium</v>
      </c>
      <c r="P1130" s="10">
        <v>132630</v>
      </c>
      <c r="Q1130" s="10" t="str">
        <f>IFERROR(_xlfn.XLOOKUP('Final Table'!$P1130,'Raw-restaurant_cuisines'!A:A,'Raw-restaurant_cuisines'!B:B),"not specified")</f>
        <v>Mexican</v>
      </c>
      <c r="R1130" s="10" t="str">
        <f>_xlfn.XLOOKUP($P1130,'Raw-Restauarants'!$A:$A,'Raw-Restauarants'!B:B)</f>
        <v>Palomo Tec</v>
      </c>
      <c r="S1130" s="10" t="str">
        <f>_xlfn.XLOOKUP($P1130,'Raw-Restauarants'!$A:$A,'Raw-Restauarants'!$C:$C)</f>
        <v>Ciudad Victoria</v>
      </c>
      <c r="T1130" s="10">
        <f>IFERROR(_xlfn.XLOOKUP(P1130,'Table for cuisine count'!K:K,'Table for cuisine count'!L:L),"not specified")</f>
        <v>1</v>
      </c>
      <c r="U1130" s="10" t="str" cm="1">
        <f t="array" ref="U1130:Z1130">_xlfn.XLOOKUP($P1130,'Raw-Restauarants'!$A:$A,'Raw-Restauarants'!$I:$N)</f>
        <v>None</v>
      </c>
      <c r="V1130" s="10" t="str">
        <v>No</v>
      </c>
      <c r="W1130" s="10" t="str">
        <v>Low</v>
      </c>
      <c r="X1130" s="10" t="str">
        <v>No</v>
      </c>
      <c r="Y1130" s="10" t="str">
        <v>Closed</v>
      </c>
      <c r="Z1130" s="10" t="str">
        <v>None</v>
      </c>
      <c r="AA1130" s="10">
        <v>2</v>
      </c>
      <c r="AB1130" s="10">
        <v>2</v>
      </c>
      <c r="AC1130" s="10">
        <v>2</v>
      </c>
      <c r="AD1130" s="10" t="str" cm="1">
        <f t="array" ref="AD1130">_xlfn.IFNA(_xlfn.IFS(AND(AA1130=2,AB1130=2,AC1130=2),W1130),"not_highest_rated")</f>
        <v>Low</v>
      </c>
      <c r="AE1130" s="64">
        <f t="shared" si="20"/>
        <v>2</v>
      </c>
    </row>
    <row r="1131" spans="1:31" x14ac:dyDescent="0.25">
      <c r="A1131" s="63" t="s">
        <v>64</v>
      </c>
      <c r="B1131" s="10">
        <f>VLOOKUP(A1131,'Table for cuisine count'!$E$2:$F$139,2)</f>
        <v>1</v>
      </c>
      <c r="C1131" s="10" t="str" cm="1">
        <f t="array" ref="C1131:O1131">_xlfn.XLOOKUP($A1131,'Raw-consumers'!$A:$A,'Raw-consumers'!B:N)</f>
        <v>Ciudad Victoria</v>
      </c>
      <c r="D1131" s="10" t="str">
        <v>Tamaulipas</v>
      </c>
      <c r="E1131" s="10" t="str">
        <v>Mexico</v>
      </c>
      <c r="F1131" s="10">
        <v>23.752873999999998</v>
      </c>
      <c r="G1131" s="10">
        <v>-99.169241999999997</v>
      </c>
      <c r="H1131" s="10" t="str">
        <v>No</v>
      </c>
      <c r="I1131" s="10" t="str">
        <v>Abstemious</v>
      </c>
      <c r="J1131" s="10" t="str">
        <v>Public</v>
      </c>
      <c r="K1131" s="10" t="str">
        <v>Single</v>
      </c>
      <c r="L1131" s="10" t="str">
        <v>Independent</v>
      </c>
      <c r="M1131" s="10">
        <v>23</v>
      </c>
      <c r="N1131" s="10" t="str">
        <v>Student</v>
      </c>
      <c r="O1131" s="10" t="str">
        <v>Medium</v>
      </c>
      <c r="P1131" s="10">
        <v>132663</v>
      </c>
      <c r="Q1131" s="10" t="str">
        <f>IFERROR(_xlfn.XLOOKUP('Final Table'!$P1131,'Raw-restaurant_cuisines'!A:A,'Raw-restaurant_cuisines'!B:B),"not specified")</f>
        <v>Mexican</v>
      </c>
      <c r="R1131" s="10" t="str">
        <f>_xlfn.XLOOKUP($P1131,'Raw-Restauarants'!$A:$A,'Raw-Restauarants'!B:B)</f>
        <v>Tacos Abi</v>
      </c>
      <c r="S1131" s="10" t="str">
        <f>_xlfn.XLOOKUP($P1131,'Raw-Restauarants'!$A:$A,'Raw-Restauarants'!$C:$C)</f>
        <v>Ciudad Victoria</v>
      </c>
      <c r="T1131" s="10">
        <f>IFERROR(_xlfn.XLOOKUP(P1131,'Table for cuisine count'!K:K,'Table for cuisine count'!L:L),"not specified")</f>
        <v>1</v>
      </c>
      <c r="U1131" s="10" t="str" cm="1">
        <f t="array" ref="U1131:Z1131">_xlfn.XLOOKUP($P1131,'Raw-Restauarants'!$A:$A,'Raw-Restauarants'!$I:$N)</f>
        <v>None</v>
      </c>
      <c r="V1131" s="10" t="str">
        <v>No</v>
      </c>
      <c r="W1131" s="10" t="str">
        <v>Low</v>
      </c>
      <c r="X1131" s="10" t="str">
        <v>No</v>
      </c>
      <c r="Y1131" s="10" t="str">
        <v>Closed</v>
      </c>
      <c r="Z1131" s="10" t="str">
        <v>None</v>
      </c>
      <c r="AA1131" s="10">
        <v>0</v>
      </c>
      <c r="AB1131" s="10">
        <v>0</v>
      </c>
      <c r="AC1131" s="10">
        <v>0</v>
      </c>
      <c r="AD1131" s="10" t="str" cm="1">
        <f t="array" ref="AD1131">_xlfn.IFNA(_xlfn.IFS(AND(AA1131=2,AB1131=2,AC1131=2),W1131),"not_highest_rated")</f>
        <v>not_highest_rated</v>
      </c>
      <c r="AE1131" s="64">
        <f t="shared" si="20"/>
        <v>2</v>
      </c>
    </row>
    <row r="1132" spans="1:31" x14ac:dyDescent="0.25">
      <c r="A1132" s="63" t="s">
        <v>64</v>
      </c>
      <c r="B1132" s="10">
        <f>VLOOKUP(A1132,'Table for cuisine count'!$E$2:$F$139,2)</f>
        <v>1</v>
      </c>
      <c r="C1132" s="10" t="str" cm="1">
        <f t="array" ref="C1132:O1132">_xlfn.XLOOKUP($A1132,'Raw-consumers'!$A:$A,'Raw-consumers'!B:N)</f>
        <v>Ciudad Victoria</v>
      </c>
      <c r="D1132" s="10" t="str">
        <v>Tamaulipas</v>
      </c>
      <c r="E1132" s="10" t="str">
        <v>Mexico</v>
      </c>
      <c r="F1132" s="10">
        <v>23.752873999999998</v>
      </c>
      <c r="G1132" s="10">
        <v>-99.169241999999997</v>
      </c>
      <c r="H1132" s="10" t="str">
        <v>No</v>
      </c>
      <c r="I1132" s="10" t="str">
        <v>Abstemious</v>
      </c>
      <c r="J1132" s="10" t="str">
        <v>Public</v>
      </c>
      <c r="K1132" s="10" t="str">
        <v>Single</v>
      </c>
      <c r="L1132" s="10" t="str">
        <v>Independent</v>
      </c>
      <c r="M1132" s="10">
        <v>23</v>
      </c>
      <c r="N1132" s="10" t="str">
        <v>Student</v>
      </c>
      <c r="O1132" s="10" t="str">
        <v>Medium</v>
      </c>
      <c r="P1132" s="10">
        <v>132613</v>
      </c>
      <c r="Q1132" s="10" t="str">
        <f>IFERROR(_xlfn.XLOOKUP('Final Table'!$P1132,'Raw-restaurant_cuisines'!A:A,'Raw-restaurant_cuisines'!B:B),"not specified")</f>
        <v>Mexican</v>
      </c>
      <c r="R1132" s="10" t="str">
        <f>_xlfn.XLOOKUP($P1132,'Raw-Restauarants'!$A:$A,'Raw-Restauarants'!B:B)</f>
        <v>Carnitas Mata</v>
      </c>
      <c r="S1132" s="10" t="str">
        <f>_xlfn.XLOOKUP($P1132,'Raw-Restauarants'!$A:$A,'Raw-Restauarants'!$C:$C)</f>
        <v>Ciudad Victoria</v>
      </c>
      <c r="T1132" s="10">
        <f>IFERROR(_xlfn.XLOOKUP(P1132,'Table for cuisine count'!K:K,'Table for cuisine count'!L:L),"not specified")</f>
        <v>1</v>
      </c>
      <c r="U1132" s="10" t="str" cm="1">
        <f t="array" ref="U1132:Z1132">_xlfn.XLOOKUP($P1132,'Raw-Restauarants'!$A:$A,'Raw-Restauarants'!$I:$N)</f>
        <v>None</v>
      </c>
      <c r="V1132" s="10" t="str">
        <v>Yes</v>
      </c>
      <c r="W1132" s="10" t="str">
        <v>Medium</v>
      </c>
      <c r="X1132" s="10" t="str">
        <v>Yes</v>
      </c>
      <c r="Y1132" s="10" t="str">
        <v>Closed</v>
      </c>
      <c r="Z1132" s="10" t="str">
        <v>Yes</v>
      </c>
      <c r="AA1132" s="10">
        <v>2</v>
      </c>
      <c r="AB1132" s="10">
        <v>2</v>
      </c>
      <c r="AC1132" s="10">
        <v>2</v>
      </c>
      <c r="AD1132" s="10" t="str" cm="1">
        <f t="array" ref="AD1132">_xlfn.IFNA(_xlfn.IFS(AND(AA1132=2,AB1132=2,AC1132=2),W1132),"not_highest_rated")</f>
        <v>Medium</v>
      </c>
      <c r="AE1132" s="64">
        <f t="shared" si="20"/>
        <v>2</v>
      </c>
    </row>
    <row r="1133" spans="1:31" x14ac:dyDescent="0.25">
      <c r="A1133" s="63" t="s">
        <v>126</v>
      </c>
      <c r="B1133" s="10">
        <f>VLOOKUP(A1133,'Table for cuisine count'!$E$2:$F$139,2)</f>
        <v>1</v>
      </c>
      <c r="C1133" s="10" t="str" cm="1">
        <f t="array" ref="C1133:O1133">_xlfn.XLOOKUP($A1133,'Raw-consumers'!$A:$A,'Raw-consumers'!B:N)</f>
        <v>Ciudad Victoria</v>
      </c>
      <c r="D1133" s="10" t="str">
        <v>Tamaulipas</v>
      </c>
      <c r="E1133" s="10" t="str">
        <v>Mexico</v>
      </c>
      <c r="F1133" s="10">
        <v>23.753336000000001</v>
      </c>
      <c r="G1133" s="10">
        <v>-99.167984000000004</v>
      </c>
      <c r="H1133" s="10" t="str">
        <v>No</v>
      </c>
      <c r="I1133" s="10" t="str">
        <v>Abstemious</v>
      </c>
      <c r="J1133" s="10" t="str">
        <v>Public</v>
      </c>
      <c r="K1133" s="10" t="str">
        <v>Single</v>
      </c>
      <c r="L1133" s="10" t="str">
        <v>Independent</v>
      </c>
      <c r="M1133" s="10">
        <v>23</v>
      </c>
      <c r="N1133" s="10" t="str">
        <v>Student</v>
      </c>
      <c r="O1133" s="10" t="str">
        <v>Medium</v>
      </c>
      <c r="P1133" s="10">
        <v>132667</v>
      </c>
      <c r="Q1133" s="10" t="str">
        <f>IFERROR(_xlfn.XLOOKUP('Final Table'!$P1133,'Raw-restaurant_cuisines'!A:A,'Raw-restaurant_cuisines'!B:B),"not specified")</f>
        <v>Armenian</v>
      </c>
      <c r="R1133" s="10" t="str">
        <f>_xlfn.XLOOKUP($P1133,'Raw-Restauarants'!$A:$A,'Raw-Restauarants'!B:B)</f>
        <v>Little Pizza Emilio Portes Gil</v>
      </c>
      <c r="S1133" s="10" t="str">
        <f>_xlfn.XLOOKUP($P1133,'Raw-Restauarants'!$A:$A,'Raw-Restauarants'!$C:$C)</f>
        <v>Ciudad Victoria</v>
      </c>
      <c r="T1133" s="10">
        <f>IFERROR(_xlfn.XLOOKUP(P1133,'Table for cuisine count'!K:K,'Table for cuisine count'!L:L),"not specified")</f>
        <v>1</v>
      </c>
      <c r="U1133" s="10" t="str" cm="1">
        <f t="array" ref="U1133:Z1133">_xlfn.XLOOKUP($P1133,'Raw-Restauarants'!$A:$A,'Raw-Restauarants'!$I:$N)</f>
        <v>None</v>
      </c>
      <c r="V1133" s="10" t="str">
        <v>No</v>
      </c>
      <c r="W1133" s="10" t="str">
        <v>Low</v>
      </c>
      <c r="X1133" s="10" t="str">
        <v>Yes</v>
      </c>
      <c r="Y1133" s="10" t="str">
        <v>Closed</v>
      </c>
      <c r="Z1133" s="10" t="str">
        <v>None</v>
      </c>
      <c r="AA1133" s="10">
        <v>2</v>
      </c>
      <c r="AB1133" s="10">
        <v>2</v>
      </c>
      <c r="AC1133" s="10">
        <v>1</v>
      </c>
      <c r="AD1133" s="10" t="str" cm="1">
        <f t="array" ref="AD1133">_xlfn.IFNA(_xlfn.IFS(AND(AA1133=2,AB1133=2,AC1133=2),W1133),"not_highest_rated")</f>
        <v>not_highest_rated</v>
      </c>
      <c r="AE1133" s="64">
        <f t="shared" si="20"/>
        <v>2</v>
      </c>
    </row>
    <row r="1134" spans="1:31" x14ac:dyDescent="0.25">
      <c r="A1134" s="63" t="s">
        <v>126</v>
      </c>
      <c r="B1134" s="10">
        <f>VLOOKUP(A1134,'Table for cuisine count'!$E$2:$F$139,2)</f>
        <v>1</v>
      </c>
      <c r="C1134" s="10" t="str" cm="1">
        <f t="array" ref="C1134:O1134">_xlfn.XLOOKUP($A1134,'Raw-consumers'!$A:$A,'Raw-consumers'!B:N)</f>
        <v>Ciudad Victoria</v>
      </c>
      <c r="D1134" s="10" t="str">
        <v>Tamaulipas</v>
      </c>
      <c r="E1134" s="10" t="str">
        <v>Mexico</v>
      </c>
      <c r="F1134" s="10">
        <v>23.753336000000001</v>
      </c>
      <c r="G1134" s="10">
        <v>-99.167984000000004</v>
      </c>
      <c r="H1134" s="10" t="str">
        <v>No</v>
      </c>
      <c r="I1134" s="10" t="str">
        <v>Abstemious</v>
      </c>
      <c r="J1134" s="10" t="str">
        <v>Public</v>
      </c>
      <c r="K1134" s="10" t="str">
        <v>Single</v>
      </c>
      <c r="L1134" s="10" t="str">
        <v>Independent</v>
      </c>
      <c r="M1134" s="10">
        <v>23</v>
      </c>
      <c r="N1134" s="10" t="str">
        <v>Student</v>
      </c>
      <c r="O1134" s="10" t="str">
        <v>Medium</v>
      </c>
      <c r="P1134" s="10">
        <v>135104</v>
      </c>
      <c r="Q1134" s="10" t="str">
        <f>IFERROR(_xlfn.XLOOKUP('Final Table'!$P1134,'Raw-restaurant_cuisines'!A:A,'Raw-restaurant_cuisines'!B:B),"not specified")</f>
        <v>Mexican</v>
      </c>
      <c r="R1134" s="10" t="str">
        <f>_xlfn.XLOOKUP($P1134,'Raw-Restauarants'!$A:$A,'Raw-Restauarants'!B:B)</f>
        <v>Vips</v>
      </c>
      <c r="S1134" s="10" t="str">
        <f>_xlfn.XLOOKUP($P1134,'Raw-Restauarants'!$A:$A,'Raw-Restauarants'!$C:$C)</f>
        <v>Ciudad Victoria</v>
      </c>
      <c r="T1134" s="10">
        <f>IFERROR(_xlfn.XLOOKUP(P1134,'Table for cuisine count'!K:K,'Table for cuisine count'!L:L),"not specified")</f>
        <v>1</v>
      </c>
      <c r="U1134" s="10" t="str" cm="1">
        <f t="array" ref="U1134:Z1134">_xlfn.XLOOKUP($P1134,'Raw-Restauarants'!$A:$A,'Raw-Restauarants'!$I:$N)</f>
        <v>Full Bar</v>
      </c>
      <c r="V1134" s="10" t="str">
        <v>No</v>
      </c>
      <c r="W1134" s="10" t="str">
        <v>Medium</v>
      </c>
      <c r="X1134" s="10" t="str">
        <v>Yes</v>
      </c>
      <c r="Y1134" s="10" t="str">
        <v>Closed</v>
      </c>
      <c r="Z1134" s="10" t="str">
        <v>Yes</v>
      </c>
      <c r="AA1134" s="10">
        <v>1</v>
      </c>
      <c r="AB1134" s="10">
        <v>2</v>
      </c>
      <c r="AC1134" s="10">
        <v>1</v>
      </c>
      <c r="AD1134" s="10" t="str" cm="1">
        <f t="array" ref="AD1134">_xlfn.IFNA(_xlfn.IFS(AND(AA1134=2,AB1134=2,AC1134=2),W1134),"not_highest_rated")</f>
        <v>not_highest_rated</v>
      </c>
      <c r="AE1134" s="64">
        <f t="shared" si="20"/>
        <v>2</v>
      </c>
    </row>
    <row r="1135" spans="1:31" x14ac:dyDescent="0.25">
      <c r="A1135" s="63" t="s">
        <v>126</v>
      </c>
      <c r="B1135" s="10">
        <f>VLOOKUP(A1135,'Table for cuisine count'!$E$2:$F$139,2)</f>
        <v>1</v>
      </c>
      <c r="C1135" s="10" t="str" cm="1">
        <f t="array" ref="C1135:O1135">_xlfn.XLOOKUP($A1135,'Raw-consumers'!$A:$A,'Raw-consumers'!B:N)</f>
        <v>Ciudad Victoria</v>
      </c>
      <c r="D1135" s="10" t="str">
        <v>Tamaulipas</v>
      </c>
      <c r="E1135" s="10" t="str">
        <v>Mexico</v>
      </c>
      <c r="F1135" s="10">
        <v>23.753336000000001</v>
      </c>
      <c r="G1135" s="10">
        <v>-99.167984000000004</v>
      </c>
      <c r="H1135" s="10" t="str">
        <v>No</v>
      </c>
      <c r="I1135" s="10" t="str">
        <v>Abstemious</v>
      </c>
      <c r="J1135" s="10" t="str">
        <v>Public</v>
      </c>
      <c r="K1135" s="10" t="str">
        <v>Single</v>
      </c>
      <c r="L1135" s="10" t="str">
        <v>Independent</v>
      </c>
      <c r="M1135" s="10">
        <v>23</v>
      </c>
      <c r="N1135" s="10" t="str">
        <v>Student</v>
      </c>
      <c r="O1135" s="10" t="str">
        <v>Medium</v>
      </c>
      <c r="P1135" s="10">
        <v>132660</v>
      </c>
      <c r="Q1135" s="10" t="str">
        <f>IFERROR(_xlfn.XLOOKUP('Final Table'!$P1135,'Raw-restaurant_cuisines'!A:A,'Raw-restaurant_cuisines'!B:B),"not specified")</f>
        <v>not specified</v>
      </c>
      <c r="R1135" s="10" t="str">
        <f>_xlfn.XLOOKUP($P1135,'Raw-Restauarants'!$A:$A,'Raw-Restauarants'!B:B)</f>
        <v>Carnitas Mata Calle Emilio Portes Gil</v>
      </c>
      <c r="S1135" s="10" t="str">
        <f>_xlfn.XLOOKUP($P1135,'Raw-Restauarants'!$A:$A,'Raw-Restauarants'!$C:$C)</f>
        <v>Ciudad Victoria</v>
      </c>
      <c r="T1135" s="10" t="str">
        <f>IFERROR(_xlfn.XLOOKUP(P1135,'Table for cuisine count'!K:K,'Table for cuisine count'!L:L),"not specified")</f>
        <v>not specified</v>
      </c>
      <c r="U1135" s="10" t="str" cm="1">
        <f t="array" ref="U1135:Z1135">_xlfn.XLOOKUP($P1135,'Raw-Restauarants'!$A:$A,'Raw-Restauarants'!$I:$N)</f>
        <v>None</v>
      </c>
      <c r="V1135" s="10" t="str">
        <v>No</v>
      </c>
      <c r="W1135" s="10" t="str">
        <v>Low</v>
      </c>
      <c r="X1135" s="10" t="str">
        <v>No</v>
      </c>
      <c r="Y1135" s="10" t="str">
        <v>Closed</v>
      </c>
      <c r="Z1135" s="10" t="str">
        <v>None</v>
      </c>
      <c r="AA1135" s="10">
        <v>1</v>
      </c>
      <c r="AB1135" s="10">
        <v>1</v>
      </c>
      <c r="AC1135" s="10">
        <v>0</v>
      </c>
      <c r="AD1135" s="10" t="str" cm="1">
        <f t="array" ref="AD1135">_xlfn.IFNA(_xlfn.IFS(AND(AA1135=2,AB1135=2,AC1135=2),W1135),"not_highest_rated")</f>
        <v>not_highest_rated</v>
      </c>
      <c r="AE1135" s="64">
        <f t="shared" si="20"/>
        <v>2</v>
      </c>
    </row>
    <row r="1136" spans="1:31" x14ac:dyDescent="0.25">
      <c r="A1136" s="63" t="s">
        <v>126</v>
      </c>
      <c r="B1136" s="10">
        <f>VLOOKUP(A1136,'Table for cuisine count'!$E$2:$F$139,2)</f>
        <v>1</v>
      </c>
      <c r="C1136" s="10" t="str" cm="1">
        <f t="array" ref="C1136:O1136">_xlfn.XLOOKUP($A1136,'Raw-consumers'!$A:$A,'Raw-consumers'!B:N)</f>
        <v>Ciudad Victoria</v>
      </c>
      <c r="D1136" s="10" t="str">
        <v>Tamaulipas</v>
      </c>
      <c r="E1136" s="10" t="str">
        <v>Mexico</v>
      </c>
      <c r="F1136" s="10">
        <v>23.753336000000001</v>
      </c>
      <c r="G1136" s="10">
        <v>-99.167984000000004</v>
      </c>
      <c r="H1136" s="10" t="str">
        <v>No</v>
      </c>
      <c r="I1136" s="10" t="str">
        <v>Abstemious</v>
      </c>
      <c r="J1136" s="10" t="str">
        <v>Public</v>
      </c>
      <c r="K1136" s="10" t="str">
        <v>Single</v>
      </c>
      <c r="L1136" s="10" t="str">
        <v>Independent</v>
      </c>
      <c r="M1136" s="10">
        <v>23</v>
      </c>
      <c r="N1136" s="10" t="str">
        <v>Student</v>
      </c>
      <c r="O1136" s="10" t="str">
        <v>Medium</v>
      </c>
      <c r="P1136" s="10">
        <v>132732</v>
      </c>
      <c r="Q1136" s="10" t="str">
        <f>IFERROR(_xlfn.XLOOKUP('Final Table'!$P1136,'Raw-restaurant_cuisines'!A:A,'Raw-restaurant_cuisines'!B:B),"not specified")</f>
        <v>Mexican</v>
      </c>
      <c r="R1136" s="10" t="str">
        <f>_xlfn.XLOOKUP($P1136,'Raw-Restauarants'!$A:$A,'Raw-Restauarants'!B:B)</f>
        <v xml:space="preserve">Taqueria El Amigo </v>
      </c>
      <c r="S1136" s="10" t="str">
        <f>_xlfn.XLOOKUP($P1136,'Raw-Restauarants'!$A:$A,'Raw-Restauarants'!$C:$C)</f>
        <v>Ciudad Victoria</v>
      </c>
      <c r="T1136" s="10">
        <f>IFERROR(_xlfn.XLOOKUP(P1136,'Table for cuisine count'!K:K,'Table for cuisine count'!L:L),"not specified")</f>
        <v>1</v>
      </c>
      <c r="U1136" s="10" t="str" cm="1">
        <f t="array" ref="U1136:Z1136">_xlfn.XLOOKUP($P1136,'Raw-Restauarants'!$A:$A,'Raw-Restauarants'!$I:$N)</f>
        <v>None</v>
      </c>
      <c r="V1136" s="10" t="str">
        <v>No</v>
      </c>
      <c r="W1136" s="10" t="str">
        <v>Low</v>
      </c>
      <c r="X1136" s="10" t="str">
        <v>No</v>
      </c>
      <c r="Y1136" s="10" t="str">
        <v>Open</v>
      </c>
      <c r="Z1136" s="10" t="str">
        <v>None</v>
      </c>
      <c r="AA1136" s="10">
        <v>2</v>
      </c>
      <c r="AB1136" s="10">
        <v>2</v>
      </c>
      <c r="AC1136" s="10">
        <v>1</v>
      </c>
      <c r="AD1136" s="10" t="str" cm="1">
        <f t="array" ref="AD1136">_xlfn.IFNA(_xlfn.IFS(AND(AA1136=2,AB1136=2,AC1136=2),W1136),"not_highest_rated")</f>
        <v>not_highest_rated</v>
      </c>
      <c r="AE1136" s="64">
        <f t="shared" si="20"/>
        <v>2</v>
      </c>
    </row>
    <row r="1137" spans="1:31" x14ac:dyDescent="0.25">
      <c r="A1137" s="63" t="s">
        <v>126</v>
      </c>
      <c r="B1137" s="10">
        <f>VLOOKUP(A1137,'Table for cuisine count'!$E$2:$F$139,2)</f>
        <v>1</v>
      </c>
      <c r="C1137" s="10" t="str" cm="1">
        <f t="array" ref="C1137:O1137">_xlfn.XLOOKUP($A1137,'Raw-consumers'!$A:$A,'Raw-consumers'!B:N)</f>
        <v>Ciudad Victoria</v>
      </c>
      <c r="D1137" s="10" t="str">
        <v>Tamaulipas</v>
      </c>
      <c r="E1137" s="10" t="str">
        <v>Mexico</v>
      </c>
      <c r="F1137" s="10">
        <v>23.753336000000001</v>
      </c>
      <c r="G1137" s="10">
        <v>-99.167984000000004</v>
      </c>
      <c r="H1137" s="10" t="str">
        <v>No</v>
      </c>
      <c r="I1137" s="10" t="str">
        <v>Abstemious</v>
      </c>
      <c r="J1137" s="10" t="str">
        <v>Public</v>
      </c>
      <c r="K1137" s="10" t="str">
        <v>Single</v>
      </c>
      <c r="L1137" s="10" t="str">
        <v>Independent</v>
      </c>
      <c r="M1137" s="10">
        <v>23</v>
      </c>
      <c r="N1137" s="10" t="str">
        <v>Student</v>
      </c>
      <c r="O1137" s="10" t="str">
        <v>Medium</v>
      </c>
      <c r="P1137" s="10">
        <v>132740</v>
      </c>
      <c r="Q1137" s="10" t="str">
        <f>IFERROR(_xlfn.XLOOKUP('Final Table'!$P1137,'Raw-restaurant_cuisines'!A:A,'Raw-restaurant_cuisines'!B:B),"not specified")</f>
        <v>Mexican</v>
      </c>
      <c r="R1137" s="10" t="str">
        <f>_xlfn.XLOOKUP($P1137,'Raw-Restauarants'!$A:$A,'Raw-Restauarants'!B:B)</f>
        <v>Carreton De Flautas Y Migadas</v>
      </c>
      <c r="S1137" s="10" t="str">
        <f>_xlfn.XLOOKUP($P1137,'Raw-Restauarants'!$A:$A,'Raw-Restauarants'!$C:$C)</f>
        <v>Ciudad Victoria</v>
      </c>
      <c r="T1137" s="10">
        <f>IFERROR(_xlfn.XLOOKUP(P1137,'Table for cuisine count'!K:K,'Table for cuisine count'!L:L),"not specified")</f>
        <v>1</v>
      </c>
      <c r="U1137" s="10" t="str" cm="1">
        <f t="array" ref="U1137:Z1137">_xlfn.XLOOKUP($P1137,'Raw-Restauarants'!$A:$A,'Raw-Restauarants'!$I:$N)</f>
        <v>None</v>
      </c>
      <c r="V1137" s="10" t="str">
        <v>Yes</v>
      </c>
      <c r="W1137" s="10" t="str">
        <v>Low</v>
      </c>
      <c r="X1137" s="10" t="str">
        <v>No</v>
      </c>
      <c r="Y1137" s="10" t="str">
        <v>Open</v>
      </c>
      <c r="Z1137" s="10" t="str">
        <v>None</v>
      </c>
      <c r="AA1137" s="10">
        <v>1</v>
      </c>
      <c r="AB1137" s="10">
        <v>2</v>
      </c>
      <c r="AC1137" s="10">
        <v>1</v>
      </c>
      <c r="AD1137" s="10" t="str" cm="1">
        <f t="array" ref="AD1137">_xlfn.IFNA(_xlfn.IFS(AND(AA1137=2,AB1137=2,AC1137=2),W1137),"not_highest_rated")</f>
        <v>not_highest_rated</v>
      </c>
      <c r="AE1137" s="64">
        <f t="shared" si="20"/>
        <v>2</v>
      </c>
    </row>
    <row r="1138" spans="1:31" x14ac:dyDescent="0.25">
      <c r="A1138" s="63" t="s">
        <v>126</v>
      </c>
      <c r="B1138" s="10">
        <f>VLOOKUP(A1138,'Table for cuisine count'!$E$2:$F$139,2)</f>
        <v>1</v>
      </c>
      <c r="C1138" s="10" t="str" cm="1">
        <f t="array" ref="C1138:O1138">_xlfn.XLOOKUP($A1138,'Raw-consumers'!$A:$A,'Raw-consumers'!B:N)</f>
        <v>Ciudad Victoria</v>
      </c>
      <c r="D1138" s="10" t="str">
        <v>Tamaulipas</v>
      </c>
      <c r="E1138" s="10" t="str">
        <v>Mexico</v>
      </c>
      <c r="F1138" s="10">
        <v>23.753336000000001</v>
      </c>
      <c r="G1138" s="10">
        <v>-99.167984000000004</v>
      </c>
      <c r="H1138" s="10" t="str">
        <v>No</v>
      </c>
      <c r="I1138" s="10" t="str">
        <v>Abstemious</v>
      </c>
      <c r="J1138" s="10" t="str">
        <v>Public</v>
      </c>
      <c r="K1138" s="10" t="str">
        <v>Single</v>
      </c>
      <c r="L1138" s="10" t="str">
        <v>Independent</v>
      </c>
      <c r="M1138" s="10">
        <v>23</v>
      </c>
      <c r="N1138" s="10" t="str">
        <v>Student</v>
      </c>
      <c r="O1138" s="10" t="str">
        <v>Medium</v>
      </c>
      <c r="P1138" s="10">
        <v>132560</v>
      </c>
      <c r="Q1138" s="10" t="str">
        <f>IFERROR(_xlfn.XLOOKUP('Final Table'!$P1138,'Raw-restaurant_cuisines'!A:A,'Raw-restaurant_cuisines'!B:B),"not specified")</f>
        <v>Regional</v>
      </c>
      <c r="R1138" s="10" t="str">
        <f>_xlfn.XLOOKUP($P1138,'Raw-Restauarants'!$A:$A,'Raw-Restauarants'!B:B)</f>
        <v>Puesto de Gorditas</v>
      </c>
      <c r="S1138" s="10" t="str">
        <f>_xlfn.XLOOKUP($P1138,'Raw-Restauarants'!$A:$A,'Raw-Restauarants'!$C:$C)</f>
        <v>Ciudad Victoria</v>
      </c>
      <c r="T1138" s="10">
        <f>IFERROR(_xlfn.XLOOKUP(P1138,'Table for cuisine count'!K:K,'Table for cuisine count'!L:L),"not specified")</f>
        <v>1</v>
      </c>
      <c r="U1138" s="10" t="str" cm="1">
        <f t="array" ref="U1138:Z1138">_xlfn.XLOOKUP($P1138,'Raw-Restauarants'!$A:$A,'Raw-Restauarants'!$I:$N)</f>
        <v>None</v>
      </c>
      <c r="V1138" s="10" t="str">
        <v>Yes</v>
      </c>
      <c r="W1138" s="10" t="str">
        <v>Low</v>
      </c>
      <c r="X1138" s="10" t="str">
        <v>No</v>
      </c>
      <c r="Y1138" s="10" t="str">
        <v>Open</v>
      </c>
      <c r="Z1138" s="10" t="str">
        <v>Public</v>
      </c>
      <c r="AA1138" s="10">
        <v>1</v>
      </c>
      <c r="AB1138" s="10">
        <v>2</v>
      </c>
      <c r="AC1138" s="10">
        <v>1</v>
      </c>
      <c r="AD1138" s="10" t="str" cm="1">
        <f t="array" ref="AD1138">_xlfn.IFNA(_xlfn.IFS(AND(AA1138=2,AB1138=2,AC1138=2),W1138),"not_highest_rated")</f>
        <v>not_highest_rated</v>
      </c>
      <c r="AE1138" s="64">
        <f t="shared" si="20"/>
        <v>2</v>
      </c>
    </row>
    <row r="1139" spans="1:31" x14ac:dyDescent="0.25">
      <c r="A1139" s="63" t="s">
        <v>126</v>
      </c>
      <c r="B1139" s="10">
        <f>VLOOKUP(A1139,'Table for cuisine count'!$E$2:$F$139,2)</f>
        <v>1</v>
      </c>
      <c r="C1139" s="10" t="str" cm="1">
        <f t="array" ref="C1139:O1139">_xlfn.XLOOKUP($A1139,'Raw-consumers'!$A:$A,'Raw-consumers'!B:N)</f>
        <v>Ciudad Victoria</v>
      </c>
      <c r="D1139" s="10" t="str">
        <v>Tamaulipas</v>
      </c>
      <c r="E1139" s="10" t="str">
        <v>Mexico</v>
      </c>
      <c r="F1139" s="10">
        <v>23.753336000000001</v>
      </c>
      <c r="G1139" s="10">
        <v>-99.167984000000004</v>
      </c>
      <c r="H1139" s="10" t="str">
        <v>No</v>
      </c>
      <c r="I1139" s="10" t="str">
        <v>Abstemious</v>
      </c>
      <c r="J1139" s="10" t="str">
        <v>Public</v>
      </c>
      <c r="K1139" s="10" t="str">
        <v>Single</v>
      </c>
      <c r="L1139" s="10" t="str">
        <v>Independent</v>
      </c>
      <c r="M1139" s="10">
        <v>23</v>
      </c>
      <c r="N1139" s="10" t="str">
        <v>Student</v>
      </c>
      <c r="O1139" s="10" t="str">
        <v>Medium</v>
      </c>
      <c r="P1139" s="10">
        <v>132594</v>
      </c>
      <c r="Q1139" s="10" t="str">
        <f>IFERROR(_xlfn.XLOOKUP('Final Table'!$P1139,'Raw-restaurant_cuisines'!A:A,'Raw-restaurant_cuisines'!B:B),"not specified")</f>
        <v>Mexican</v>
      </c>
      <c r="R1139" s="10" t="str">
        <f>_xlfn.XLOOKUP($P1139,'Raw-Restauarants'!$A:$A,'Raw-Restauarants'!B:B)</f>
        <v>Tacos De Barbacoa Enfrente Del Tec</v>
      </c>
      <c r="S1139" s="10" t="str">
        <f>_xlfn.XLOOKUP($P1139,'Raw-Restauarants'!$A:$A,'Raw-Restauarants'!$C:$C)</f>
        <v>Ciudad Victoria</v>
      </c>
      <c r="T1139" s="10">
        <f>IFERROR(_xlfn.XLOOKUP(P1139,'Table for cuisine count'!K:K,'Table for cuisine count'!L:L),"not specified")</f>
        <v>1</v>
      </c>
      <c r="U1139" s="10" t="str" cm="1">
        <f t="array" ref="U1139:Z1139">_xlfn.XLOOKUP($P1139,'Raw-Restauarants'!$A:$A,'Raw-Restauarants'!$I:$N)</f>
        <v>None</v>
      </c>
      <c r="V1139" s="10" t="str">
        <v>No</v>
      </c>
      <c r="W1139" s="10" t="str">
        <v>Low</v>
      </c>
      <c r="X1139" s="10" t="str">
        <v>No</v>
      </c>
      <c r="Y1139" s="10" t="str">
        <v>Open</v>
      </c>
      <c r="Z1139" s="10" t="str">
        <v>Public</v>
      </c>
      <c r="AA1139" s="10">
        <v>1</v>
      </c>
      <c r="AB1139" s="10">
        <v>2</v>
      </c>
      <c r="AC1139" s="10">
        <v>1</v>
      </c>
      <c r="AD1139" s="10" t="str" cm="1">
        <f t="array" ref="AD1139">_xlfn.IFNA(_xlfn.IFS(AND(AA1139=2,AB1139=2,AC1139=2),W1139),"not_highest_rated")</f>
        <v>not_highest_rated</v>
      </c>
      <c r="AE1139" s="64">
        <f t="shared" si="20"/>
        <v>2</v>
      </c>
    </row>
    <row r="1140" spans="1:31" x14ac:dyDescent="0.25">
      <c r="A1140" s="63" t="s">
        <v>126</v>
      </c>
      <c r="B1140" s="10">
        <f>VLOOKUP(A1140,'Table for cuisine count'!$E$2:$F$139,2)</f>
        <v>1</v>
      </c>
      <c r="C1140" s="10" t="str" cm="1">
        <f t="array" ref="C1140:O1140">_xlfn.XLOOKUP($A1140,'Raw-consumers'!$A:$A,'Raw-consumers'!B:N)</f>
        <v>Ciudad Victoria</v>
      </c>
      <c r="D1140" s="10" t="str">
        <v>Tamaulipas</v>
      </c>
      <c r="E1140" s="10" t="str">
        <v>Mexico</v>
      </c>
      <c r="F1140" s="10">
        <v>23.753336000000001</v>
      </c>
      <c r="G1140" s="10">
        <v>-99.167984000000004</v>
      </c>
      <c r="H1140" s="10" t="str">
        <v>No</v>
      </c>
      <c r="I1140" s="10" t="str">
        <v>Abstemious</v>
      </c>
      <c r="J1140" s="10" t="str">
        <v>Public</v>
      </c>
      <c r="K1140" s="10" t="str">
        <v>Single</v>
      </c>
      <c r="L1140" s="10" t="str">
        <v>Independent</v>
      </c>
      <c r="M1140" s="10">
        <v>23</v>
      </c>
      <c r="N1140" s="10" t="str">
        <v>Student</v>
      </c>
      <c r="O1140" s="10" t="str">
        <v>Medium</v>
      </c>
      <c r="P1140" s="10">
        <v>132663</v>
      </c>
      <c r="Q1140" s="10" t="str">
        <f>IFERROR(_xlfn.XLOOKUP('Final Table'!$P1140,'Raw-restaurant_cuisines'!A:A,'Raw-restaurant_cuisines'!B:B),"not specified")</f>
        <v>Mexican</v>
      </c>
      <c r="R1140" s="10" t="str">
        <f>_xlfn.XLOOKUP($P1140,'Raw-Restauarants'!$A:$A,'Raw-Restauarants'!B:B)</f>
        <v>Tacos Abi</v>
      </c>
      <c r="S1140" s="10" t="str">
        <f>_xlfn.XLOOKUP($P1140,'Raw-Restauarants'!$A:$A,'Raw-Restauarants'!$C:$C)</f>
        <v>Ciudad Victoria</v>
      </c>
      <c r="T1140" s="10">
        <f>IFERROR(_xlfn.XLOOKUP(P1140,'Table for cuisine count'!K:K,'Table for cuisine count'!L:L),"not specified")</f>
        <v>1</v>
      </c>
      <c r="U1140" s="10" t="str" cm="1">
        <f t="array" ref="U1140:Z1140">_xlfn.XLOOKUP($P1140,'Raw-Restauarants'!$A:$A,'Raw-Restauarants'!$I:$N)</f>
        <v>None</v>
      </c>
      <c r="V1140" s="10" t="str">
        <v>No</v>
      </c>
      <c r="W1140" s="10" t="str">
        <v>Low</v>
      </c>
      <c r="X1140" s="10" t="str">
        <v>No</v>
      </c>
      <c r="Y1140" s="10" t="str">
        <v>Closed</v>
      </c>
      <c r="Z1140" s="10" t="str">
        <v>None</v>
      </c>
      <c r="AA1140" s="10">
        <v>1</v>
      </c>
      <c r="AB1140" s="10">
        <v>2</v>
      </c>
      <c r="AC1140" s="10">
        <v>1</v>
      </c>
      <c r="AD1140" s="10" t="str" cm="1">
        <f t="array" ref="AD1140">_xlfn.IFNA(_xlfn.IFS(AND(AA1140=2,AB1140=2,AC1140=2),W1140),"not_highest_rated")</f>
        <v>not_highest_rated</v>
      </c>
      <c r="AE1140" s="64">
        <f t="shared" si="20"/>
        <v>2</v>
      </c>
    </row>
    <row r="1141" spans="1:31" x14ac:dyDescent="0.25">
      <c r="A1141" s="63" t="s">
        <v>104</v>
      </c>
      <c r="B1141" s="10">
        <f>VLOOKUP(A1141,'Table for cuisine count'!$E$2:$F$139,2)</f>
        <v>1</v>
      </c>
      <c r="C1141" s="10" t="str" cm="1">
        <f t="array" ref="C1141:O1141">_xlfn.XLOOKUP($A1141,'Raw-consumers'!$A:$A,'Raw-consumers'!B:N)</f>
        <v>Ciudad Victoria</v>
      </c>
      <c r="D1141" s="10" t="str">
        <v>Tamaulipas</v>
      </c>
      <c r="E1141" s="10" t="str">
        <v>Mexico</v>
      </c>
      <c r="F1141" s="10">
        <v>23.733664999999998</v>
      </c>
      <c r="G1141" s="10">
        <v>-99.105616999999995</v>
      </c>
      <c r="H1141" s="10" t="str">
        <v>No</v>
      </c>
      <c r="I1141" s="10" t="str">
        <v>Abstemious</v>
      </c>
      <c r="J1141" s="10" t="str">
        <v>Public</v>
      </c>
      <c r="K1141" s="10" t="str">
        <v>Single</v>
      </c>
      <c r="L1141" s="10" t="str">
        <v>Independent</v>
      </c>
      <c r="M1141" s="10">
        <v>23</v>
      </c>
      <c r="N1141" s="10" t="str">
        <v>Student</v>
      </c>
      <c r="O1141" s="10" t="str">
        <v>Medium</v>
      </c>
      <c r="P1141" s="10">
        <v>132626</v>
      </c>
      <c r="Q1141" s="10" t="str">
        <f>IFERROR(_xlfn.XLOOKUP('Final Table'!$P1141,'Raw-restaurant_cuisines'!A:A,'Raw-restaurant_cuisines'!B:B),"not specified")</f>
        <v>Italian</v>
      </c>
      <c r="R1141" s="10" t="str">
        <f>_xlfn.XLOOKUP($P1141,'Raw-Restauarants'!$A:$A,'Raw-Restauarants'!B:B)</f>
        <v>La Perica Hamburguesa</v>
      </c>
      <c r="S1141" s="10" t="str">
        <f>_xlfn.XLOOKUP($P1141,'Raw-Restauarants'!$A:$A,'Raw-Restauarants'!$C:$C)</f>
        <v>Ciudad Victoria</v>
      </c>
      <c r="T1141" s="10">
        <f>IFERROR(_xlfn.XLOOKUP(P1141,'Table for cuisine count'!K:K,'Table for cuisine count'!L:L),"not specified")</f>
        <v>1</v>
      </c>
      <c r="U1141" s="10" t="str" cm="1">
        <f t="array" ref="U1141:Z1141">_xlfn.XLOOKUP($P1141,'Raw-Restauarants'!$A:$A,'Raw-Restauarants'!$I:$N)</f>
        <v>None</v>
      </c>
      <c r="V1141" s="10" t="str">
        <v>No</v>
      </c>
      <c r="W1141" s="10" t="str">
        <v>Medium</v>
      </c>
      <c r="X1141" s="10" t="str">
        <v>Yes</v>
      </c>
      <c r="Y1141" s="10" t="str">
        <v>Closed</v>
      </c>
      <c r="Z1141" s="10" t="str">
        <v>Yes</v>
      </c>
      <c r="AA1141" s="10">
        <v>1</v>
      </c>
      <c r="AB1141" s="10">
        <v>0</v>
      </c>
      <c r="AC1141" s="10">
        <v>1</v>
      </c>
      <c r="AD1141" s="10" t="str" cm="1">
        <f t="array" ref="AD1141">_xlfn.IFNA(_xlfn.IFS(AND(AA1141=2,AB1141=2,AC1141=2),W1141),"not_highest_rated")</f>
        <v>not_highest_rated</v>
      </c>
      <c r="AE1141" s="64">
        <f t="shared" si="20"/>
        <v>2</v>
      </c>
    </row>
    <row r="1142" spans="1:31" x14ac:dyDescent="0.25">
      <c r="A1142" s="63" t="s">
        <v>104</v>
      </c>
      <c r="B1142" s="10">
        <f>VLOOKUP(A1142,'Table for cuisine count'!$E$2:$F$139,2)</f>
        <v>1</v>
      </c>
      <c r="C1142" s="10" t="str" cm="1">
        <f t="array" ref="C1142:O1142">_xlfn.XLOOKUP($A1142,'Raw-consumers'!$A:$A,'Raw-consumers'!B:N)</f>
        <v>Ciudad Victoria</v>
      </c>
      <c r="D1142" s="10" t="str">
        <v>Tamaulipas</v>
      </c>
      <c r="E1142" s="10" t="str">
        <v>Mexico</v>
      </c>
      <c r="F1142" s="10">
        <v>23.733664999999998</v>
      </c>
      <c r="G1142" s="10">
        <v>-99.105616999999995</v>
      </c>
      <c r="H1142" s="10" t="str">
        <v>No</v>
      </c>
      <c r="I1142" s="10" t="str">
        <v>Abstemious</v>
      </c>
      <c r="J1142" s="10" t="str">
        <v>Public</v>
      </c>
      <c r="K1142" s="10" t="str">
        <v>Single</v>
      </c>
      <c r="L1142" s="10" t="str">
        <v>Independent</v>
      </c>
      <c r="M1142" s="10">
        <v>23</v>
      </c>
      <c r="N1142" s="10" t="str">
        <v>Student</v>
      </c>
      <c r="O1142" s="10" t="str">
        <v>Medium</v>
      </c>
      <c r="P1142" s="10">
        <v>132706</v>
      </c>
      <c r="Q1142" s="10" t="str">
        <f>IFERROR(_xlfn.XLOOKUP('Final Table'!$P1142,'Raw-restaurant_cuisines'!A:A,'Raw-restaurant_cuisines'!B:B),"not specified")</f>
        <v>Mexican</v>
      </c>
      <c r="R1142" s="10" t="str">
        <f>_xlfn.XLOOKUP($P1142,'Raw-Restauarants'!$A:$A,'Raw-Restauarants'!B:B)</f>
        <v>Gorditas Dona Tota</v>
      </c>
      <c r="S1142" s="10" t="str">
        <f>_xlfn.XLOOKUP($P1142,'Raw-Restauarants'!$A:$A,'Raw-Restauarants'!$C:$C)</f>
        <v>Ciudad Victoria</v>
      </c>
      <c r="T1142" s="10">
        <f>IFERROR(_xlfn.XLOOKUP(P1142,'Table for cuisine count'!K:K,'Table for cuisine count'!L:L),"not specified")</f>
        <v>1</v>
      </c>
      <c r="U1142" s="10" t="str" cm="1">
        <f t="array" ref="U1142:Z1142">_xlfn.XLOOKUP($P1142,'Raw-Restauarants'!$A:$A,'Raw-Restauarants'!$I:$N)</f>
        <v>None</v>
      </c>
      <c r="V1142" s="10" t="str">
        <v>No</v>
      </c>
      <c r="W1142" s="10" t="str">
        <v>Medium</v>
      </c>
      <c r="X1142" s="10" t="str">
        <v>Yes</v>
      </c>
      <c r="Y1142" s="10" t="str">
        <v>Closed</v>
      </c>
      <c r="Z1142" s="10" t="str">
        <v>Public</v>
      </c>
      <c r="AA1142" s="10">
        <v>2</v>
      </c>
      <c r="AB1142" s="10">
        <v>1</v>
      </c>
      <c r="AC1142" s="10">
        <v>2</v>
      </c>
      <c r="AD1142" s="10" t="str" cm="1">
        <f t="array" ref="AD1142">_xlfn.IFNA(_xlfn.IFS(AND(AA1142=2,AB1142=2,AC1142=2),W1142),"not_highest_rated")</f>
        <v>not_highest_rated</v>
      </c>
      <c r="AE1142" s="64">
        <f t="shared" si="20"/>
        <v>2</v>
      </c>
    </row>
    <row r="1143" spans="1:31" x14ac:dyDescent="0.25">
      <c r="A1143" s="63" t="s">
        <v>168</v>
      </c>
      <c r="B1143" s="10">
        <f>VLOOKUP(A1143,'Table for cuisine count'!$E$2:$F$139,2)</f>
        <v>1</v>
      </c>
      <c r="C1143" s="10" t="str" cm="1">
        <f t="array" ref="C1143:O1143">_xlfn.XLOOKUP($A1143,'Raw-consumers'!$A:$A,'Raw-consumers'!B:N)</f>
        <v>Ciudad Victoria</v>
      </c>
      <c r="D1143" s="10" t="str">
        <v>Tamaulipas</v>
      </c>
      <c r="E1143" s="10" t="str">
        <v>Mexico</v>
      </c>
      <c r="F1143" s="10">
        <v>23.728798000000001</v>
      </c>
      <c r="G1143" s="10">
        <v>-99.134046999999995</v>
      </c>
      <c r="H1143" s="10" t="str">
        <v>No</v>
      </c>
      <c r="I1143" s="10" t="str">
        <v>Casual Drinker</v>
      </c>
      <c r="J1143" s="10" t="str">
        <v>Public</v>
      </c>
      <c r="K1143" s="10" t="str">
        <v>Single</v>
      </c>
      <c r="L1143" s="10" t="str">
        <v>Independent</v>
      </c>
      <c r="M1143" s="10">
        <v>23</v>
      </c>
      <c r="N1143" s="10" t="str">
        <v>Student</v>
      </c>
      <c r="O1143" s="10" t="str">
        <v>Low</v>
      </c>
      <c r="P1143" s="10">
        <v>132561</v>
      </c>
      <c r="Q1143" s="10" t="str">
        <f>IFERROR(_xlfn.XLOOKUP('Final Table'!$P1143,'Raw-restaurant_cuisines'!A:A,'Raw-restaurant_cuisines'!B:B),"not specified")</f>
        <v>not specified</v>
      </c>
      <c r="R1143" s="10" t="str">
        <f>_xlfn.XLOOKUP($P1143,'Raw-Restauarants'!$A:$A,'Raw-Restauarants'!B:B)</f>
        <v>Cafe Ambar</v>
      </c>
      <c r="S1143" s="10" t="str">
        <f>_xlfn.XLOOKUP($P1143,'Raw-Restauarants'!$A:$A,'Raw-Restauarants'!$C:$C)</f>
        <v>Ciudad Victoria</v>
      </c>
      <c r="T1143" s="10" t="str">
        <f>IFERROR(_xlfn.XLOOKUP(P1143,'Table for cuisine count'!K:K,'Table for cuisine count'!L:L),"not specified")</f>
        <v>not specified</v>
      </c>
      <c r="U1143" s="10" t="str" cm="1">
        <f t="array" ref="U1143:Z1143">_xlfn.XLOOKUP($P1143,'Raw-Restauarants'!$A:$A,'Raw-Restauarants'!$I:$N)</f>
        <v>None</v>
      </c>
      <c r="V1143" s="10" t="str">
        <v>No</v>
      </c>
      <c r="W1143" s="10" t="str">
        <v>Low</v>
      </c>
      <c r="X1143" s="10" t="str">
        <v>No</v>
      </c>
      <c r="Y1143" s="10" t="str">
        <v>Closed</v>
      </c>
      <c r="Z1143" s="10" t="str">
        <v>None</v>
      </c>
      <c r="AA1143" s="10">
        <v>1</v>
      </c>
      <c r="AB1143" s="10">
        <v>2</v>
      </c>
      <c r="AC1143" s="10">
        <v>2</v>
      </c>
      <c r="AD1143" s="10" t="str" cm="1">
        <f t="array" ref="AD1143">_xlfn.IFNA(_xlfn.IFS(AND(AA1143=2,AB1143=2,AC1143=2),W1143),"not_highest_rated")</f>
        <v>not_highest_rated</v>
      </c>
      <c r="AE1143" s="64">
        <f t="shared" si="20"/>
        <v>1</v>
      </c>
    </row>
    <row r="1144" spans="1:31" x14ac:dyDescent="0.25">
      <c r="A1144" s="63" t="s">
        <v>104</v>
      </c>
      <c r="B1144" s="10">
        <f>VLOOKUP(A1144,'Table for cuisine count'!$E$2:$F$139,2)</f>
        <v>1</v>
      </c>
      <c r="C1144" s="10" t="str" cm="1">
        <f t="array" ref="C1144:O1144">_xlfn.XLOOKUP($A1144,'Raw-consumers'!$A:$A,'Raw-consumers'!B:N)</f>
        <v>Ciudad Victoria</v>
      </c>
      <c r="D1144" s="10" t="str">
        <v>Tamaulipas</v>
      </c>
      <c r="E1144" s="10" t="str">
        <v>Mexico</v>
      </c>
      <c r="F1144" s="10">
        <v>23.733664999999998</v>
      </c>
      <c r="G1144" s="10">
        <v>-99.105616999999995</v>
      </c>
      <c r="H1144" s="10" t="str">
        <v>No</v>
      </c>
      <c r="I1144" s="10" t="str">
        <v>Abstemious</v>
      </c>
      <c r="J1144" s="10" t="str">
        <v>Public</v>
      </c>
      <c r="K1144" s="10" t="str">
        <v>Single</v>
      </c>
      <c r="L1144" s="10" t="str">
        <v>Independent</v>
      </c>
      <c r="M1144" s="10">
        <v>23</v>
      </c>
      <c r="N1144" s="10" t="str">
        <v>Student</v>
      </c>
      <c r="O1144" s="10" t="str">
        <v>Medium</v>
      </c>
      <c r="P1144" s="10">
        <v>132665</v>
      </c>
      <c r="Q1144" s="10" t="str">
        <f>IFERROR(_xlfn.XLOOKUP('Final Table'!$P1144,'Raw-restaurant_cuisines'!A:A,'Raw-restaurant_cuisines'!B:B),"not specified")</f>
        <v>Mexican</v>
      </c>
      <c r="R1144" s="10" t="str">
        <f>_xlfn.XLOOKUP($P1144,'Raw-Restauarants'!$A:$A,'Raw-Restauarants'!B:B)</f>
        <v>Tacos Correcaminos</v>
      </c>
      <c r="S1144" s="10" t="str">
        <f>_xlfn.XLOOKUP($P1144,'Raw-Restauarants'!$A:$A,'Raw-Restauarants'!$C:$C)</f>
        <v>Ciudad Victoria</v>
      </c>
      <c r="T1144" s="10">
        <f>IFERROR(_xlfn.XLOOKUP(P1144,'Table for cuisine count'!K:K,'Table for cuisine count'!L:L),"not specified")</f>
        <v>1</v>
      </c>
      <c r="U1144" s="10" t="str" cm="1">
        <f t="array" ref="U1144:Z1144">_xlfn.XLOOKUP($P1144,'Raw-Restauarants'!$A:$A,'Raw-Restauarants'!$I:$N)</f>
        <v>None</v>
      </c>
      <c r="V1144" s="10" t="str">
        <v>No</v>
      </c>
      <c r="W1144" s="10" t="str">
        <v>Low</v>
      </c>
      <c r="X1144" s="10" t="str">
        <v>No</v>
      </c>
      <c r="Y1144" s="10" t="str">
        <v>Closed</v>
      </c>
      <c r="Z1144" s="10" t="str">
        <v>None</v>
      </c>
      <c r="AA1144" s="10">
        <v>1</v>
      </c>
      <c r="AB1144" s="10">
        <v>1</v>
      </c>
      <c r="AC1144" s="10">
        <v>1</v>
      </c>
      <c r="AD1144" s="10" t="str" cm="1">
        <f t="array" ref="AD1144">_xlfn.IFNA(_xlfn.IFS(AND(AA1144=2,AB1144=2,AC1144=2),W1144),"not_highest_rated")</f>
        <v>not_highest_rated</v>
      </c>
      <c r="AE1144" s="64">
        <f t="shared" si="20"/>
        <v>2</v>
      </c>
    </row>
    <row r="1145" spans="1:31" x14ac:dyDescent="0.25">
      <c r="A1145" s="63" t="s">
        <v>168</v>
      </c>
      <c r="B1145" s="10">
        <f>VLOOKUP(A1145,'Table for cuisine count'!$E$2:$F$139,2)</f>
        <v>1</v>
      </c>
      <c r="C1145" s="10" t="str" cm="1">
        <f t="array" ref="C1145:O1145">_xlfn.XLOOKUP($A1145,'Raw-consumers'!$A:$A,'Raw-consumers'!B:N)</f>
        <v>Ciudad Victoria</v>
      </c>
      <c r="D1145" s="10" t="str">
        <v>Tamaulipas</v>
      </c>
      <c r="E1145" s="10" t="str">
        <v>Mexico</v>
      </c>
      <c r="F1145" s="10">
        <v>23.728798000000001</v>
      </c>
      <c r="G1145" s="10">
        <v>-99.134046999999995</v>
      </c>
      <c r="H1145" s="10" t="str">
        <v>No</v>
      </c>
      <c r="I1145" s="10" t="str">
        <v>Casual Drinker</v>
      </c>
      <c r="J1145" s="10" t="str">
        <v>Public</v>
      </c>
      <c r="K1145" s="10" t="str">
        <v>Single</v>
      </c>
      <c r="L1145" s="10" t="str">
        <v>Independent</v>
      </c>
      <c r="M1145" s="10">
        <v>23</v>
      </c>
      <c r="N1145" s="10" t="str">
        <v>Student</v>
      </c>
      <c r="O1145" s="10" t="str">
        <v>Low</v>
      </c>
      <c r="P1145" s="10">
        <v>132665</v>
      </c>
      <c r="Q1145" s="10" t="str">
        <f>IFERROR(_xlfn.XLOOKUP('Final Table'!$P1145,'Raw-restaurant_cuisines'!A:A,'Raw-restaurant_cuisines'!B:B),"not specified")</f>
        <v>Mexican</v>
      </c>
      <c r="R1145" s="10" t="str">
        <f>_xlfn.XLOOKUP($P1145,'Raw-Restauarants'!$A:$A,'Raw-Restauarants'!B:B)</f>
        <v>Tacos Correcaminos</v>
      </c>
      <c r="S1145" s="10" t="str">
        <f>_xlfn.XLOOKUP($P1145,'Raw-Restauarants'!$A:$A,'Raw-Restauarants'!$C:$C)</f>
        <v>Ciudad Victoria</v>
      </c>
      <c r="T1145" s="10">
        <f>IFERROR(_xlfn.XLOOKUP(P1145,'Table for cuisine count'!K:K,'Table for cuisine count'!L:L),"not specified")</f>
        <v>1</v>
      </c>
      <c r="U1145" s="10" t="str" cm="1">
        <f t="array" ref="U1145:Z1145">_xlfn.XLOOKUP($P1145,'Raw-Restauarants'!$A:$A,'Raw-Restauarants'!$I:$N)</f>
        <v>None</v>
      </c>
      <c r="V1145" s="10" t="str">
        <v>No</v>
      </c>
      <c r="W1145" s="10" t="str">
        <v>Low</v>
      </c>
      <c r="X1145" s="10" t="str">
        <v>No</v>
      </c>
      <c r="Y1145" s="10" t="str">
        <v>Closed</v>
      </c>
      <c r="Z1145" s="10" t="str">
        <v>None</v>
      </c>
      <c r="AA1145" s="10">
        <v>0</v>
      </c>
      <c r="AB1145" s="10">
        <v>0</v>
      </c>
      <c r="AC1145" s="10">
        <v>0</v>
      </c>
      <c r="AD1145" s="10" t="str" cm="1">
        <f t="array" ref="AD1145">_xlfn.IFNA(_xlfn.IFS(AND(AA1145=2,AB1145=2,AC1145=2),W1145),"not_highest_rated")</f>
        <v>not_highest_rated</v>
      </c>
      <c r="AE1145" s="64">
        <f t="shared" si="20"/>
        <v>1</v>
      </c>
    </row>
    <row r="1146" spans="1:31" x14ac:dyDescent="0.25">
      <c r="A1146" s="63" t="s">
        <v>104</v>
      </c>
      <c r="B1146" s="10">
        <f>VLOOKUP(A1146,'Table for cuisine count'!$E$2:$F$139,2)</f>
        <v>1</v>
      </c>
      <c r="C1146" s="10" t="str" cm="1">
        <f t="array" ref="C1146:O1146">_xlfn.XLOOKUP($A1146,'Raw-consumers'!$A:$A,'Raw-consumers'!B:N)</f>
        <v>Ciudad Victoria</v>
      </c>
      <c r="D1146" s="10" t="str">
        <v>Tamaulipas</v>
      </c>
      <c r="E1146" s="10" t="str">
        <v>Mexico</v>
      </c>
      <c r="F1146" s="10">
        <v>23.733664999999998</v>
      </c>
      <c r="G1146" s="10">
        <v>-99.105616999999995</v>
      </c>
      <c r="H1146" s="10" t="str">
        <v>No</v>
      </c>
      <c r="I1146" s="10" t="str">
        <v>Abstemious</v>
      </c>
      <c r="J1146" s="10" t="str">
        <v>Public</v>
      </c>
      <c r="K1146" s="10" t="str">
        <v>Single</v>
      </c>
      <c r="L1146" s="10" t="str">
        <v>Independent</v>
      </c>
      <c r="M1146" s="10">
        <v>23</v>
      </c>
      <c r="N1146" s="10" t="str">
        <v>Student</v>
      </c>
      <c r="O1146" s="10" t="str">
        <v>Medium</v>
      </c>
      <c r="P1146" s="10">
        <v>132561</v>
      </c>
      <c r="Q1146" s="10" t="str">
        <f>IFERROR(_xlfn.XLOOKUP('Final Table'!$P1146,'Raw-restaurant_cuisines'!A:A,'Raw-restaurant_cuisines'!B:B),"not specified")</f>
        <v>not specified</v>
      </c>
      <c r="R1146" s="10" t="str">
        <f>_xlfn.XLOOKUP($P1146,'Raw-Restauarants'!$A:$A,'Raw-Restauarants'!B:B)</f>
        <v>Cafe Ambar</v>
      </c>
      <c r="S1146" s="10" t="str">
        <f>_xlfn.XLOOKUP($P1146,'Raw-Restauarants'!$A:$A,'Raw-Restauarants'!$C:$C)</f>
        <v>Ciudad Victoria</v>
      </c>
      <c r="T1146" s="10" t="str">
        <f>IFERROR(_xlfn.XLOOKUP(P1146,'Table for cuisine count'!K:K,'Table for cuisine count'!L:L),"not specified")</f>
        <v>not specified</v>
      </c>
      <c r="U1146" s="10" t="str" cm="1">
        <f t="array" ref="U1146:Z1146">_xlfn.XLOOKUP($P1146,'Raw-Restauarants'!$A:$A,'Raw-Restauarants'!$I:$N)</f>
        <v>None</v>
      </c>
      <c r="V1146" s="10" t="str">
        <v>No</v>
      </c>
      <c r="W1146" s="10" t="str">
        <v>Low</v>
      </c>
      <c r="X1146" s="10" t="str">
        <v>No</v>
      </c>
      <c r="Y1146" s="10" t="str">
        <v>Closed</v>
      </c>
      <c r="Z1146" s="10" t="str">
        <v>None</v>
      </c>
      <c r="AA1146" s="10">
        <v>1</v>
      </c>
      <c r="AB1146" s="10">
        <v>1</v>
      </c>
      <c r="AC1146" s="10">
        <v>1</v>
      </c>
      <c r="AD1146" s="10" t="str" cm="1">
        <f t="array" ref="AD1146">_xlfn.IFNA(_xlfn.IFS(AND(AA1146=2,AB1146=2,AC1146=2),W1146),"not_highest_rated")</f>
        <v>not_highest_rated</v>
      </c>
      <c r="AE1146" s="64">
        <f t="shared" si="20"/>
        <v>2</v>
      </c>
    </row>
    <row r="1147" spans="1:31" x14ac:dyDescent="0.25">
      <c r="A1147" s="63" t="s">
        <v>76</v>
      </c>
      <c r="B1147" s="10">
        <f>VLOOKUP(A1147,'Table for cuisine count'!$E$2:$F$139,2)</f>
        <v>1</v>
      </c>
      <c r="C1147" s="10" t="str" cm="1">
        <f t="array" ref="C1147:O1147">_xlfn.XLOOKUP($A1147,'Raw-consumers'!$A:$A,'Raw-consumers'!B:N)</f>
        <v>Ciudad Victoria</v>
      </c>
      <c r="D1147" s="10" t="str">
        <v>Tamaulipas</v>
      </c>
      <c r="E1147" s="10" t="str">
        <v>Mexico</v>
      </c>
      <c r="F1147" s="10">
        <v>23.738067000000001</v>
      </c>
      <c r="G1147" s="10">
        <v>-99.139905999999996</v>
      </c>
      <c r="H1147" s="10" t="str">
        <v>No</v>
      </c>
      <c r="I1147" s="10" t="str">
        <v>Social Drinker</v>
      </c>
      <c r="J1147" s="10">
        <v>0</v>
      </c>
      <c r="K1147" s="10" t="str">
        <v>Single</v>
      </c>
      <c r="L1147" s="10" t="str">
        <v>Independent</v>
      </c>
      <c r="M1147" s="10">
        <v>23</v>
      </c>
      <c r="N1147" s="10" t="str">
        <v>Student</v>
      </c>
      <c r="O1147" s="10" t="str">
        <v>Medium</v>
      </c>
      <c r="P1147" s="10">
        <v>132626</v>
      </c>
      <c r="Q1147" s="10" t="str">
        <f>IFERROR(_xlfn.XLOOKUP('Final Table'!$P1147,'Raw-restaurant_cuisines'!A:A,'Raw-restaurant_cuisines'!B:B),"not specified")</f>
        <v>Italian</v>
      </c>
      <c r="R1147" s="10" t="str">
        <f>_xlfn.XLOOKUP($P1147,'Raw-Restauarants'!$A:$A,'Raw-Restauarants'!B:B)</f>
        <v>La Perica Hamburguesa</v>
      </c>
      <c r="S1147" s="10" t="str">
        <f>_xlfn.XLOOKUP($P1147,'Raw-Restauarants'!$A:$A,'Raw-Restauarants'!$C:$C)</f>
        <v>Ciudad Victoria</v>
      </c>
      <c r="T1147" s="10">
        <f>IFERROR(_xlfn.XLOOKUP(P1147,'Table for cuisine count'!K:K,'Table for cuisine count'!L:L),"not specified")</f>
        <v>1</v>
      </c>
      <c r="U1147" s="10" t="str" cm="1">
        <f t="array" ref="U1147:Z1147">_xlfn.XLOOKUP($P1147,'Raw-Restauarants'!$A:$A,'Raw-Restauarants'!$I:$N)</f>
        <v>None</v>
      </c>
      <c r="V1147" s="10" t="str">
        <v>No</v>
      </c>
      <c r="W1147" s="10" t="str">
        <v>Medium</v>
      </c>
      <c r="X1147" s="10" t="str">
        <v>Yes</v>
      </c>
      <c r="Y1147" s="10" t="str">
        <v>Closed</v>
      </c>
      <c r="Z1147" s="10" t="str">
        <v>Yes</v>
      </c>
      <c r="AA1147" s="10">
        <v>2</v>
      </c>
      <c r="AB1147" s="10">
        <v>2</v>
      </c>
      <c r="AC1147" s="10">
        <v>1</v>
      </c>
      <c r="AD1147" s="10" t="str" cm="1">
        <f t="array" ref="AD1147">_xlfn.IFNA(_xlfn.IFS(AND(AA1147=2,AB1147=2,AC1147=2),W1147),"not_highest_rated")</f>
        <v>not_highest_rated</v>
      </c>
      <c r="AE1147" s="64">
        <f t="shared" si="20"/>
        <v>2</v>
      </c>
    </row>
    <row r="1148" spans="1:31" x14ac:dyDescent="0.25">
      <c r="A1148" s="63" t="s">
        <v>76</v>
      </c>
      <c r="B1148" s="10">
        <f>VLOOKUP(A1148,'Table for cuisine count'!$E$2:$F$139,2)</f>
        <v>1</v>
      </c>
      <c r="C1148" s="10" t="str" cm="1">
        <f t="array" ref="C1148:O1148">_xlfn.XLOOKUP($A1148,'Raw-consumers'!$A:$A,'Raw-consumers'!B:N)</f>
        <v>Ciudad Victoria</v>
      </c>
      <c r="D1148" s="10" t="str">
        <v>Tamaulipas</v>
      </c>
      <c r="E1148" s="10" t="str">
        <v>Mexico</v>
      </c>
      <c r="F1148" s="10">
        <v>23.738067000000001</v>
      </c>
      <c r="G1148" s="10">
        <v>-99.139905999999996</v>
      </c>
      <c r="H1148" s="10" t="str">
        <v>No</v>
      </c>
      <c r="I1148" s="10" t="str">
        <v>Social Drinker</v>
      </c>
      <c r="J1148" s="10">
        <v>0</v>
      </c>
      <c r="K1148" s="10" t="str">
        <v>Single</v>
      </c>
      <c r="L1148" s="10" t="str">
        <v>Independent</v>
      </c>
      <c r="M1148" s="10">
        <v>23</v>
      </c>
      <c r="N1148" s="10" t="str">
        <v>Student</v>
      </c>
      <c r="O1148" s="10" t="str">
        <v>Medium</v>
      </c>
      <c r="P1148" s="10">
        <v>132564</v>
      </c>
      <c r="Q1148" s="10" t="str">
        <f>IFERROR(_xlfn.XLOOKUP('Final Table'!$P1148,'Raw-restaurant_cuisines'!A:A,'Raw-restaurant_cuisines'!B:B),"not specified")</f>
        <v>not specified</v>
      </c>
      <c r="R1148" s="10" t="str">
        <f>_xlfn.XLOOKUP($P1148,'Raw-Restauarants'!$A:$A,'Raw-Restauarants'!B:B)</f>
        <v>Church's</v>
      </c>
      <c r="S1148" s="10" t="str">
        <f>_xlfn.XLOOKUP($P1148,'Raw-Restauarants'!$A:$A,'Raw-Restauarants'!$C:$C)</f>
        <v>Ciudad Victoria</v>
      </c>
      <c r="T1148" s="10" t="str">
        <f>IFERROR(_xlfn.XLOOKUP(P1148,'Table for cuisine count'!K:K,'Table for cuisine count'!L:L),"not specified")</f>
        <v>not specified</v>
      </c>
      <c r="U1148" s="10" t="str" cm="1">
        <f t="array" ref="U1148:Z1148">_xlfn.XLOOKUP($P1148,'Raw-Restauarants'!$A:$A,'Raw-Restauarants'!$I:$N)</f>
        <v>None</v>
      </c>
      <c r="V1148" s="10" t="str">
        <v>No</v>
      </c>
      <c r="W1148" s="10" t="str">
        <v>Low</v>
      </c>
      <c r="X1148" s="10" t="str">
        <v>No</v>
      </c>
      <c r="Y1148" s="10" t="str">
        <v>Closed</v>
      </c>
      <c r="Z1148" s="10" t="str">
        <v>None</v>
      </c>
      <c r="AA1148" s="10">
        <v>1</v>
      </c>
      <c r="AB1148" s="10">
        <v>1</v>
      </c>
      <c r="AC1148" s="10">
        <v>2</v>
      </c>
      <c r="AD1148" s="10" t="str" cm="1">
        <f t="array" ref="AD1148">_xlfn.IFNA(_xlfn.IFS(AND(AA1148=2,AB1148=2,AC1148=2),W1148),"not_highest_rated")</f>
        <v>not_highest_rated</v>
      </c>
      <c r="AE1148" s="64">
        <f t="shared" si="20"/>
        <v>2</v>
      </c>
    </row>
    <row r="1149" spans="1:31" x14ac:dyDescent="0.25">
      <c r="A1149" s="63" t="s">
        <v>104</v>
      </c>
      <c r="B1149" s="10">
        <f>VLOOKUP(A1149,'Table for cuisine count'!$E$2:$F$139,2)</f>
        <v>1</v>
      </c>
      <c r="C1149" s="10" t="str" cm="1">
        <f t="array" ref="C1149:O1149">_xlfn.XLOOKUP($A1149,'Raw-consumers'!$A:$A,'Raw-consumers'!B:N)</f>
        <v>Ciudad Victoria</v>
      </c>
      <c r="D1149" s="10" t="str">
        <v>Tamaulipas</v>
      </c>
      <c r="E1149" s="10" t="str">
        <v>Mexico</v>
      </c>
      <c r="F1149" s="10">
        <v>23.733664999999998</v>
      </c>
      <c r="G1149" s="10">
        <v>-99.105616999999995</v>
      </c>
      <c r="H1149" s="10" t="str">
        <v>No</v>
      </c>
      <c r="I1149" s="10" t="str">
        <v>Abstemious</v>
      </c>
      <c r="J1149" s="10" t="str">
        <v>Public</v>
      </c>
      <c r="K1149" s="10" t="str">
        <v>Single</v>
      </c>
      <c r="L1149" s="10" t="str">
        <v>Independent</v>
      </c>
      <c r="M1149" s="10">
        <v>23</v>
      </c>
      <c r="N1149" s="10" t="str">
        <v>Student</v>
      </c>
      <c r="O1149" s="10" t="str">
        <v>Medium</v>
      </c>
      <c r="P1149" s="10">
        <v>132654</v>
      </c>
      <c r="Q1149" s="10" t="str">
        <f>IFERROR(_xlfn.XLOOKUP('Final Table'!$P1149,'Raw-restaurant_cuisines'!A:A,'Raw-restaurant_cuisines'!B:B),"not specified")</f>
        <v>not specified</v>
      </c>
      <c r="R1149" s="10" t="str">
        <f>_xlfn.XLOOKUP($P1149,'Raw-Restauarants'!$A:$A,'Raw-Restauarants'!B:B)</f>
        <v>Carnitas Mata  Calle 16 de Septiembre</v>
      </c>
      <c r="S1149" s="10" t="str">
        <f>_xlfn.XLOOKUP($P1149,'Raw-Restauarants'!$A:$A,'Raw-Restauarants'!$C:$C)</f>
        <v>Ciudad Victoria</v>
      </c>
      <c r="T1149" s="10" t="str">
        <f>IFERROR(_xlfn.XLOOKUP(P1149,'Table for cuisine count'!K:K,'Table for cuisine count'!L:L),"not specified")</f>
        <v>not specified</v>
      </c>
      <c r="U1149" s="10" t="str" cm="1">
        <f t="array" ref="U1149:Z1149">_xlfn.XLOOKUP($P1149,'Raw-Restauarants'!$A:$A,'Raw-Restauarants'!$I:$N)</f>
        <v>None</v>
      </c>
      <c r="V1149" s="10" t="str">
        <v>No</v>
      </c>
      <c r="W1149" s="10" t="str">
        <v>Low</v>
      </c>
      <c r="X1149" s="10" t="str">
        <v>No</v>
      </c>
      <c r="Y1149" s="10" t="str">
        <v>Closed</v>
      </c>
      <c r="Z1149" s="10" t="str">
        <v>None</v>
      </c>
      <c r="AA1149" s="10">
        <v>1</v>
      </c>
      <c r="AB1149" s="10">
        <v>1</v>
      </c>
      <c r="AC1149" s="10">
        <v>1</v>
      </c>
      <c r="AD1149" s="10" t="str" cm="1">
        <f t="array" ref="AD1149">_xlfn.IFNA(_xlfn.IFS(AND(AA1149=2,AB1149=2,AC1149=2),W1149),"not_highest_rated")</f>
        <v>not_highest_rated</v>
      </c>
      <c r="AE1149" s="64">
        <f t="shared" si="20"/>
        <v>2</v>
      </c>
    </row>
    <row r="1150" spans="1:31" x14ac:dyDescent="0.25">
      <c r="A1150" s="63" t="s">
        <v>76</v>
      </c>
      <c r="B1150" s="10">
        <f>VLOOKUP(A1150,'Table for cuisine count'!$E$2:$F$139,2)</f>
        <v>1</v>
      </c>
      <c r="C1150" s="10" t="str" cm="1">
        <f t="array" ref="C1150:O1150">_xlfn.XLOOKUP($A1150,'Raw-consumers'!$A:$A,'Raw-consumers'!B:N)</f>
        <v>Ciudad Victoria</v>
      </c>
      <c r="D1150" s="10" t="str">
        <v>Tamaulipas</v>
      </c>
      <c r="E1150" s="10" t="str">
        <v>Mexico</v>
      </c>
      <c r="F1150" s="10">
        <v>23.738067000000001</v>
      </c>
      <c r="G1150" s="10">
        <v>-99.139905999999996</v>
      </c>
      <c r="H1150" s="10" t="str">
        <v>No</v>
      </c>
      <c r="I1150" s="10" t="str">
        <v>Social Drinker</v>
      </c>
      <c r="J1150" s="10">
        <v>0</v>
      </c>
      <c r="K1150" s="10" t="str">
        <v>Single</v>
      </c>
      <c r="L1150" s="10" t="str">
        <v>Independent</v>
      </c>
      <c r="M1150" s="10">
        <v>23</v>
      </c>
      <c r="N1150" s="10" t="str">
        <v>Student</v>
      </c>
      <c r="O1150" s="10" t="str">
        <v>Medium</v>
      </c>
      <c r="P1150" s="10">
        <v>132665</v>
      </c>
      <c r="Q1150" s="10" t="str">
        <f>IFERROR(_xlfn.XLOOKUP('Final Table'!$P1150,'Raw-restaurant_cuisines'!A:A,'Raw-restaurant_cuisines'!B:B),"not specified")</f>
        <v>Mexican</v>
      </c>
      <c r="R1150" s="10" t="str">
        <f>_xlfn.XLOOKUP($P1150,'Raw-Restauarants'!$A:$A,'Raw-Restauarants'!B:B)</f>
        <v>Tacos Correcaminos</v>
      </c>
      <c r="S1150" s="10" t="str">
        <f>_xlfn.XLOOKUP($P1150,'Raw-Restauarants'!$A:$A,'Raw-Restauarants'!$C:$C)</f>
        <v>Ciudad Victoria</v>
      </c>
      <c r="T1150" s="10">
        <f>IFERROR(_xlfn.XLOOKUP(P1150,'Table for cuisine count'!K:K,'Table for cuisine count'!L:L),"not specified")</f>
        <v>1</v>
      </c>
      <c r="U1150" s="10" t="str" cm="1">
        <f t="array" ref="U1150:Z1150">_xlfn.XLOOKUP($P1150,'Raw-Restauarants'!$A:$A,'Raw-Restauarants'!$I:$N)</f>
        <v>None</v>
      </c>
      <c r="V1150" s="10" t="str">
        <v>No</v>
      </c>
      <c r="W1150" s="10" t="str">
        <v>Low</v>
      </c>
      <c r="X1150" s="10" t="str">
        <v>No</v>
      </c>
      <c r="Y1150" s="10" t="str">
        <v>Closed</v>
      </c>
      <c r="Z1150" s="10" t="str">
        <v>None</v>
      </c>
      <c r="AA1150" s="10">
        <v>1</v>
      </c>
      <c r="AB1150" s="10">
        <v>1</v>
      </c>
      <c r="AC1150" s="10">
        <v>2</v>
      </c>
      <c r="AD1150" s="10" t="str" cm="1">
        <f t="array" ref="AD1150">_xlfn.IFNA(_xlfn.IFS(AND(AA1150=2,AB1150=2,AC1150=2),W1150),"not_highest_rated")</f>
        <v>not_highest_rated</v>
      </c>
      <c r="AE1150" s="64">
        <f t="shared" si="20"/>
        <v>2</v>
      </c>
    </row>
    <row r="1151" spans="1:31" x14ac:dyDescent="0.25">
      <c r="A1151" s="63" t="s">
        <v>169</v>
      </c>
      <c r="B1151" s="10">
        <f>VLOOKUP(A1151,'Table for cuisine count'!$E$2:$F$139,2)</f>
        <v>1</v>
      </c>
      <c r="C1151" s="10" t="str" cm="1">
        <f t="array" ref="C1151:O1151">_xlfn.XLOOKUP($A1151,'Raw-consumers'!$A:$A,'Raw-consumers'!B:N)</f>
        <v>Ciudad Victoria</v>
      </c>
      <c r="D1151" s="10" t="str">
        <v>Tamaulipas</v>
      </c>
      <c r="E1151" s="10" t="str">
        <v>Mexico</v>
      </c>
      <c r="F1151" s="10">
        <v>23.733000000000001</v>
      </c>
      <c r="G1151" s="10">
        <v>-99.132999999999996</v>
      </c>
      <c r="H1151" s="10">
        <v>0</v>
      </c>
      <c r="I1151" s="10" t="str">
        <v>Abstemious</v>
      </c>
      <c r="J1151" s="10">
        <v>0</v>
      </c>
      <c r="K1151" s="10">
        <v>0</v>
      </c>
      <c r="L1151" s="10">
        <v>0</v>
      </c>
      <c r="M1151" s="10">
        <v>23</v>
      </c>
      <c r="N1151" s="10">
        <v>0</v>
      </c>
      <c r="O1151" s="10">
        <v>0</v>
      </c>
      <c r="P1151" s="10">
        <v>132654</v>
      </c>
      <c r="Q1151" s="10" t="str">
        <f>IFERROR(_xlfn.XLOOKUP('Final Table'!$P1151,'Raw-restaurant_cuisines'!A:A,'Raw-restaurant_cuisines'!B:B),"not specified")</f>
        <v>not specified</v>
      </c>
      <c r="R1151" s="10" t="str">
        <f>_xlfn.XLOOKUP($P1151,'Raw-Restauarants'!$A:$A,'Raw-Restauarants'!B:B)</f>
        <v>Carnitas Mata  Calle 16 de Septiembre</v>
      </c>
      <c r="S1151" s="10" t="str">
        <f>_xlfn.XLOOKUP($P1151,'Raw-Restauarants'!$A:$A,'Raw-Restauarants'!$C:$C)</f>
        <v>Ciudad Victoria</v>
      </c>
      <c r="T1151" s="10" t="str">
        <f>IFERROR(_xlfn.XLOOKUP(P1151,'Table for cuisine count'!K:K,'Table for cuisine count'!L:L),"not specified")</f>
        <v>not specified</v>
      </c>
      <c r="U1151" s="10" t="str" cm="1">
        <f t="array" ref="U1151:Z1151">_xlfn.XLOOKUP($P1151,'Raw-Restauarants'!$A:$A,'Raw-Restauarants'!$I:$N)</f>
        <v>None</v>
      </c>
      <c r="V1151" s="10" t="str">
        <v>No</v>
      </c>
      <c r="W1151" s="10" t="str">
        <v>Low</v>
      </c>
      <c r="X1151" s="10" t="str">
        <v>No</v>
      </c>
      <c r="Y1151" s="10" t="str">
        <v>Closed</v>
      </c>
      <c r="Z1151" s="10" t="str">
        <v>None</v>
      </c>
      <c r="AA1151" s="10">
        <v>0</v>
      </c>
      <c r="AB1151" s="10">
        <v>0</v>
      </c>
      <c r="AC1151" s="10">
        <v>0</v>
      </c>
      <c r="AD1151" s="10" t="str" cm="1">
        <f t="array" ref="AD1151">_xlfn.IFNA(_xlfn.IFS(AND(AA1151=2,AB1151=2,AC1151=2),W1151),"not_highest_rated")</f>
        <v>not_highest_rated</v>
      </c>
      <c r="AE1151" s="64" t="str">
        <f t="shared" si="20"/>
        <v>others</v>
      </c>
    </row>
    <row r="1152" spans="1:31" x14ac:dyDescent="0.25">
      <c r="A1152" s="63" t="s">
        <v>169</v>
      </c>
      <c r="B1152" s="10">
        <f>VLOOKUP(A1152,'Table for cuisine count'!$E$2:$F$139,2)</f>
        <v>1</v>
      </c>
      <c r="C1152" s="10" t="str" cm="1">
        <f t="array" ref="C1152:O1152">_xlfn.XLOOKUP($A1152,'Raw-consumers'!$A:$A,'Raw-consumers'!B:N)</f>
        <v>Ciudad Victoria</v>
      </c>
      <c r="D1152" s="10" t="str">
        <v>Tamaulipas</v>
      </c>
      <c r="E1152" s="10" t="str">
        <v>Mexico</v>
      </c>
      <c r="F1152" s="10">
        <v>23.733000000000001</v>
      </c>
      <c r="G1152" s="10">
        <v>-99.132999999999996</v>
      </c>
      <c r="H1152" s="10">
        <v>0</v>
      </c>
      <c r="I1152" s="10" t="str">
        <v>Abstemious</v>
      </c>
      <c r="J1152" s="10">
        <v>0</v>
      </c>
      <c r="K1152" s="10">
        <v>0</v>
      </c>
      <c r="L1152" s="10">
        <v>0</v>
      </c>
      <c r="M1152" s="10">
        <v>23</v>
      </c>
      <c r="N1152" s="10">
        <v>0</v>
      </c>
      <c r="O1152" s="10">
        <v>0</v>
      </c>
      <c r="P1152" s="10">
        <v>132561</v>
      </c>
      <c r="Q1152" s="10" t="str">
        <f>IFERROR(_xlfn.XLOOKUP('Final Table'!$P1152,'Raw-restaurant_cuisines'!A:A,'Raw-restaurant_cuisines'!B:B),"not specified")</f>
        <v>not specified</v>
      </c>
      <c r="R1152" s="10" t="str">
        <f>_xlfn.XLOOKUP($P1152,'Raw-Restauarants'!$A:$A,'Raw-Restauarants'!B:B)</f>
        <v>Cafe Ambar</v>
      </c>
      <c r="S1152" s="10" t="str">
        <f>_xlfn.XLOOKUP($P1152,'Raw-Restauarants'!$A:$A,'Raw-Restauarants'!$C:$C)</f>
        <v>Ciudad Victoria</v>
      </c>
      <c r="T1152" s="10" t="str">
        <f>IFERROR(_xlfn.XLOOKUP(P1152,'Table for cuisine count'!K:K,'Table for cuisine count'!L:L),"not specified")</f>
        <v>not specified</v>
      </c>
      <c r="U1152" s="10" t="str" cm="1">
        <f t="array" ref="U1152:Z1152">_xlfn.XLOOKUP($P1152,'Raw-Restauarants'!$A:$A,'Raw-Restauarants'!$I:$N)</f>
        <v>None</v>
      </c>
      <c r="V1152" s="10" t="str">
        <v>No</v>
      </c>
      <c r="W1152" s="10" t="str">
        <v>Low</v>
      </c>
      <c r="X1152" s="10" t="str">
        <v>No</v>
      </c>
      <c r="Y1152" s="10" t="str">
        <v>Closed</v>
      </c>
      <c r="Z1152" s="10" t="str">
        <v>None</v>
      </c>
      <c r="AA1152" s="10">
        <v>0</v>
      </c>
      <c r="AB1152" s="10">
        <v>0</v>
      </c>
      <c r="AC1152" s="10">
        <v>0</v>
      </c>
      <c r="AD1152" s="10" t="str" cm="1">
        <f t="array" ref="AD1152">_xlfn.IFNA(_xlfn.IFS(AND(AA1152=2,AB1152=2,AC1152=2),W1152),"not_highest_rated")</f>
        <v>not_highest_rated</v>
      </c>
      <c r="AE1152" s="64" t="str">
        <f t="shared" si="20"/>
        <v>others</v>
      </c>
    </row>
    <row r="1153" spans="1:31" x14ac:dyDescent="0.25">
      <c r="A1153" s="63" t="s">
        <v>169</v>
      </c>
      <c r="B1153" s="10">
        <f>VLOOKUP(A1153,'Table for cuisine count'!$E$2:$F$139,2)</f>
        <v>1</v>
      </c>
      <c r="C1153" s="10" t="str" cm="1">
        <f t="array" ref="C1153:O1153">_xlfn.XLOOKUP($A1153,'Raw-consumers'!$A:$A,'Raw-consumers'!B:N)</f>
        <v>Ciudad Victoria</v>
      </c>
      <c r="D1153" s="10" t="str">
        <v>Tamaulipas</v>
      </c>
      <c r="E1153" s="10" t="str">
        <v>Mexico</v>
      </c>
      <c r="F1153" s="10">
        <v>23.733000000000001</v>
      </c>
      <c r="G1153" s="10">
        <v>-99.132999999999996</v>
      </c>
      <c r="H1153" s="10">
        <v>0</v>
      </c>
      <c r="I1153" s="10" t="str">
        <v>Abstemious</v>
      </c>
      <c r="J1153" s="10">
        <v>0</v>
      </c>
      <c r="K1153" s="10">
        <v>0</v>
      </c>
      <c r="L1153" s="10">
        <v>0</v>
      </c>
      <c r="M1153" s="10">
        <v>23</v>
      </c>
      <c r="N1153" s="10">
        <v>0</v>
      </c>
      <c r="O1153" s="10">
        <v>0</v>
      </c>
      <c r="P1153" s="10">
        <v>132626</v>
      </c>
      <c r="Q1153" s="10" t="str">
        <f>IFERROR(_xlfn.XLOOKUP('Final Table'!$P1153,'Raw-restaurant_cuisines'!A:A,'Raw-restaurant_cuisines'!B:B),"not specified")</f>
        <v>Italian</v>
      </c>
      <c r="R1153" s="10" t="str">
        <f>_xlfn.XLOOKUP($P1153,'Raw-Restauarants'!$A:$A,'Raw-Restauarants'!B:B)</f>
        <v>La Perica Hamburguesa</v>
      </c>
      <c r="S1153" s="10" t="str">
        <f>_xlfn.XLOOKUP($P1153,'Raw-Restauarants'!$A:$A,'Raw-Restauarants'!$C:$C)</f>
        <v>Ciudad Victoria</v>
      </c>
      <c r="T1153" s="10">
        <f>IFERROR(_xlfn.XLOOKUP(P1153,'Table for cuisine count'!K:K,'Table for cuisine count'!L:L),"not specified")</f>
        <v>1</v>
      </c>
      <c r="U1153" s="10" t="str" cm="1">
        <f t="array" ref="U1153:Z1153">_xlfn.XLOOKUP($P1153,'Raw-Restauarants'!$A:$A,'Raw-Restauarants'!$I:$N)</f>
        <v>None</v>
      </c>
      <c r="V1153" s="10" t="str">
        <v>No</v>
      </c>
      <c r="W1153" s="10" t="str">
        <v>Medium</v>
      </c>
      <c r="X1153" s="10" t="str">
        <v>Yes</v>
      </c>
      <c r="Y1153" s="10" t="str">
        <v>Closed</v>
      </c>
      <c r="Z1153" s="10" t="str">
        <v>Yes</v>
      </c>
      <c r="AA1153" s="10">
        <v>0</v>
      </c>
      <c r="AB1153" s="10">
        <v>0</v>
      </c>
      <c r="AC1153" s="10">
        <v>0</v>
      </c>
      <c r="AD1153" s="10" t="str" cm="1">
        <f t="array" ref="AD1153">_xlfn.IFNA(_xlfn.IFS(AND(AA1153=2,AB1153=2,AC1153=2),W1153),"not_highest_rated")</f>
        <v>not_highest_rated</v>
      </c>
      <c r="AE1153" s="64" t="str">
        <f t="shared" si="20"/>
        <v>others</v>
      </c>
    </row>
    <row r="1154" spans="1:31" x14ac:dyDescent="0.25">
      <c r="A1154" s="63" t="s">
        <v>169</v>
      </c>
      <c r="B1154" s="10">
        <f>VLOOKUP(A1154,'Table for cuisine count'!$E$2:$F$139,2)</f>
        <v>1</v>
      </c>
      <c r="C1154" s="10" t="str" cm="1">
        <f t="array" ref="C1154:O1154">_xlfn.XLOOKUP($A1154,'Raw-consumers'!$A:$A,'Raw-consumers'!B:N)</f>
        <v>Ciudad Victoria</v>
      </c>
      <c r="D1154" s="10" t="str">
        <v>Tamaulipas</v>
      </c>
      <c r="E1154" s="10" t="str">
        <v>Mexico</v>
      </c>
      <c r="F1154" s="10">
        <v>23.733000000000001</v>
      </c>
      <c r="G1154" s="10">
        <v>-99.132999999999996</v>
      </c>
      <c r="H1154" s="10">
        <v>0</v>
      </c>
      <c r="I1154" s="10" t="str">
        <v>Abstemious</v>
      </c>
      <c r="J1154" s="10">
        <v>0</v>
      </c>
      <c r="K1154" s="10">
        <v>0</v>
      </c>
      <c r="L1154" s="10">
        <v>0</v>
      </c>
      <c r="M1154" s="10">
        <v>23</v>
      </c>
      <c r="N1154" s="10">
        <v>0</v>
      </c>
      <c r="O1154" s="10">
        <v>0</v>
      </c>
      <c r="P1154" s="10">
        <v>132706</v>
      </c>
      <c r="Q1154" s="10" t="str">
        <f>IFERROR(_xlfn.XLOOKUP('Final Table'!$P1154,'Raw-restaurant_cuisines'!A:A,'Raw-restaurant_cuisines'!B:B),"not specified")</f>
        <v>Mexican</v>
      </c>
      <c r="R1154" s="10" t="str">
        <f>_xlfn.XLOOKUP($P1154,'Raw-Restauarants'!$A:$A,'Raw-Restauarants'!B:B)</f>
        <v>Gorditas Dona Tota</v>
      </c>
      <c r="S1154" s="10" t="str">
        <f>_xlfn.XLOOKUP($P1154,'Raw-Restauarants'!$A:$A,'Raw-Restauarants'!$C:$C)</f>
        <v>Ciudad Victoria</v>
      </c>
      <c r="T1154" s="10">
        <f>IFERROR(_xlfn.XLOOKUP(P1154,'Table for cuisine count'!K:K,'Table for cuisine count'!L:L),"not specified")</f>
        <v>1</v>
      </c>
      <c r="U1154" s="10" t="str" cm="1">
        <f t="array" ref="U1154:Z1154">_xlfn.XLOOKUP($P1154,'Raw-Restauarants'!$A:$A,'Raw-Restauarants'!$I:$N)</f>
        <v>None</v>
      </c>
      <c r="V1154" s="10" t="str">
        <v>No</v>
      </c>
      <c r="W1154" s="10" t="str">
        <v>Medium</v>
      </c>
      <c r="X1154" s="10" t="str">
        <v>Yes</v>
      </c>
      <c r="Y1154" s="10" t="str">
        <v>Closed</v>
      </c>
      <c r="Z1154" s="10" t="str">
        <v>Public</v>
      </c>
      <c r="AA1154" s="10">
        <v>1</v>
      </c>
      <c r="AB1154" s="10">
        <v>2</v>
      </c>
      <c r="AC1154" s="10">
        <v>1</v>
      </c>
      <c r="AD1154" s="10" t="str" cm="1">
        <f t="array" ref="AD1154">_xlfn.IFNA(_xlfn.IFS(AND(AA1154=2,AB1154=2,AC1154=2),W1154),"not_highest_rated")</f>
        <v>not_highest_rated</v>
      </c>
      <c r="AE1154" s="64" t="str">
        <f t="shared" si="20"/>
        <v>others</v>
      </c>
    </row>
    <row r="1155" spans="1:31" x14ac:dyDescent="0.25">
      <c r="A1155" s="63" t="s">
        <v>81</v>
      </c>
      <c r="B1155" s="10">
        <f>VLOOKUP(A1155,'Table for cuisine count'!$E$2:$F$139,2)</f>
        <v>1</v>
      </c>
      <c r="C1155" s="10" t="str" cm="1">
        <f t="array" ref="C1155:O1155">_xlfn.XLOOKUP($A1155,'Raw-consumers'!$A:$A,'Raw-consumers'!B:N)</f>
        <v>Ciudad Victoria</v>
      </c>
      <c r="D1155" s="10" t="str">
        <v>Tamaulipas</v>
      </c>
      <c r="E1155" s="10" t="str">
        <v>Mexico</v>
      </c>
      <c r="F1155" s="10">
        <v>23.77103</v>
      </c>
      <c r="G1155" s="10">
        <v>-99.167081999999994</v>
      </c>
      <c r="H1155" s="10" t="str">
        <v>No</v>
      </c>
      <c r="I1155" s="10" t="str">
        <v>Abstemious</v>
      </c>
      <c r="J1155" s="10" t="str">
        <v>Public</v>
      </c>
      <c r="K1155" s="10" t="str">
        <v>Single</v>
      </c>
      <c r="L1155" s="10" t="str">
        <v>Independent</v>
      </c>
      <c r="M1155" s="10">
        <v>23</v>
      </c>
      <c r="N1155" s="10" t="str">
        <v>Student</v>
      </c>
      <c r="O1155" s="10" t="str">
        <v>Medium</v>
      </c>
      <c r="P1155" s="10">
        <v>132608</v>
      </c>
      <c r="Q1155" s="10" t="str">
        <f>IFERROR(_xlfn.XLOOKUP('Final Table'!$P1155,'Raw-restaurant_cuisines'!A:A,'Raw-restaurant_cuisines'!B:B),"not specified")</f>
        <v>Mexican</v>
      </c>
      <c r="R1155" s="10" t="str">
        <f>_xlfn.XLOOKUP($P1155,'Raw-Restauarants'!$A:$A,'Raw-Restauarants'!B:B)</f>
        <v>Hamburguesas La Perica</v>
      </c>
      <c r="S1155" s="10" t="str">
        <f>_xlfn.XLOOKUP($P1155,'Raw-Restauarants'!$A:$A,'Raw-Restauarants'!$C:$C)</f>
        <v>Ciudad Victoria</v>
      </c>
      <c r="T1155" s="10">
        <f>IFERROR(_xlfn.XLOOKUP(P1155,'Table for cuisine count'!K:K,'Table for cuisine count'!L:L),"not specified")</f>
        <v>1</v>
      </c>
      <c r="U1155" s="10" t="str" cm="1">
        <f t="array" ref="U1155:Z1155">_xlfn.XLOOKUP($P1155,'Raw-Restauarants'!$A:$A,'Raw-Restauarants'!$I:$N)</f>
        <v>None</v>
      </c>
      <c r="V1155" s="10" t="str">
        <v>Yes</v>
      </c>
      <c r="W1155" s="10" t="str">
        <v>Low</v>
      </c>
      <c r="X1155" s="10" t="str">
        <v>Yes</v>
      </c>
      <c r="Y1155" s="10" t="str">
        <v>Open</v>
      </c>
      <c r="Z1155" s="10" t="str">
        <v>Public</v>
      </c>
      <c r="AA1155" s="10">
        <v>1</v>
      </c>
      <c r="AB1155" s="10">
        <v>1</v>
      </c>
      <c r="AC1155" s="10">
        <v>1</v>
      </c>
      <c r="AD1155" s="10" t="str" cm="1">
        <f t="array" ref="AD1155">_xlfn.IFNA(_xlfn.IFS(AND(AA1155=2,AB1155=2,AC1155=2),W1155),"not_highest_rated")</f>
        <v>not_highest_rated</v>
      </c>
      <c r="AE1155" s="64">
        <f t="shared" si="20"/>
        <v>2</v>
      </c>
    </row>
    <row r="1156" spans="1:31" x14ac:dyDescent="0.25">
      <c r="A1156" s="63" t="s">
        <v>81</v>
      </c>
      <c r="B1156" s="10">
        <f>VLOOKUP(A1156,'Table for cuisine count'!$E$2:$F$139,2)</f>
        <v>1</v>
      </c>
      <c r="C1156" s="10" t="str" cm="1">
        <f t="array" ref="C1156:O1156">_xlfn.XLOOKUP($A1156,'Raw-consumers'!$A:$A,'Raw-consumers'!B:N)</f>
        <v>Ciudad Victoria</v>
      </c>
      <c r="D1156" s="10" t="str">
        <v>Tamaulipas</v>
      </c>
      <c r="E1156" s="10" t="str">
        <v>Mexico</v>
      </c>
      <c r="F1156" s="10">
        <v>23.77103</v>
      </c>
      <c r="G1156" s="10">
        <v>-99.167081999999994</v>
      </c>
      <c r="H1156" s="10" t="str">
        <v>No</v>
      </c>
      <c r="I1156" s="10" t="str">
        <v>Abstemious</v>
      </c>
      <c r="J1156" s="10" t="str">
        <v>Public</v>
      </c>
      <c r="K1156" s="10" t="str">
        <v>Single</v>
      </c>
      <c r="L1156" s="10" t="str">
        <v>Independent</v>
      </c>
      <c r="M1156" s="10">
        <v>23</v>
      </c>
      <c r="N1156" s="10" t="str">
        <v>Student</v>
      </c>
      <c r="O1156" s="10" t="str">
        <v>Medium</v>
      </c>
      <c r="P1156" s="10">
        <v>132609</v>
      </c>
      <c r="Q1156" s="10" t="str">
        <f>IFERROR(_xlfn.XLOOKUP('Final Table'!$P1156,'Raw-restaurant_cuisines'!A:A,'Raw-restaurant_cuisines'!B:B),"not specified")</f>
        <v>Fast Food</v>
      </c>
      <c r="R1156" s="10" t="str">
        <f>_xlfn.XLOOKUP($P1156,'Raw-Restauarants'!$A:$A,'Raw-Restauarants'!B:B)</f>
        <v>Pollo Frito Buenos Aires</v>
      </c>
      <c r="S1156" s="10" t="str">
        <f>_xlfn.XLOOKUP($P1156,'Raw-Restauarants'!$A:$A,'Raw-Restauarants'!$C:$C)</f>
        <v>Ciudad Victoria</v>
      </c>
      <c r="T1156" s="10">
        <f>IFERROR(_xlfn.XLOOKUP(P1156,'Table for cuisine count'!K:K,'Table for cuisine count'!L:L),"not specified")</f>
        <v>1</v>
      </c>
      <c r="U1156" s="10" t="str" cm="1">
        <f t="array" ref="U1156:Z1156">_xlfn.XLOOKUP($P1156,'Raw-Restauarants'!$A:$A,'Raw-Restauarants'!$I:$N)</f>
        <v>None</v>
      </c>
      <c r="V1156" s="10" t="str">
        <v>No</v>
      </c>
      <c r="W1156" s="10" t="str">
        <v>Low</v>
      </c>
      <c r="X1156" s="10" t="str">
        <v>Yes</v>
      </c>
      <c r="Y1156" s="10" t="str">
        <v>Closed</v>
      </c>
      <c r="Z1156" s="10" t="str">
        <v>Yes</v>
      </c>
      <c r="AA1156" s="10">
        <v>1</v>
      </c>
      <c r="AB1156" s="10">
        <v>2</v>
      </c>
      <c r="AC1156" s="10">
        <v>1</v>
      </c>
      <c r="AD1156" s="10" t="str" cm="1">
        <f t="array" ref="AD1156">_xlfn.IFNA(_xlfn.IFS(AND(AA1156=2,AB1156=2,AC1156=2),W1156),"not_highest_rated")</f>
        <v>not_highest_rated</v>
      </c>
      <c r="AE1156" s="64">
        <f t="shared" si="20"/>
        <v>2</v>
      </c>
    </row>
    <row r="1157" spans="1:31" x14ac:dyDescent="0.25">
      <c r="A1157" s="63" t="s">
        <v>44</v>
      </c>
      <c r="B1157" s="10">
        <f>VLOOKUP(A1157,'Table for cuisine count'!$E$2:$F$139,2)</f>
        <v>1</v>
      </c>
      <c r="C1157" s="10" t="str" cm="1">
        <f t="array" ref="C1157:O1157">_xlfn.XLOOKUP($A1157,'Raw-consumers'!$A:$A,'Raw-consumers'!B:N)</f>
        <v>Ciudad Victoria</v>
      </c>
      <c r="D1157" s="10" t="str">
        <v>Tamaulipas</v>
      </c>
      <c r="E1157" s="10" t="str">
        <v>Mexico</v>
      </c>
      <c r="F1157" s="10">
        <v>23.724972000000001</v>
      </c>
      <c r="G1157" s="10">
        <v>-99.152856</v>
      </c>
      <c r="H1157" s="10" t="str">
        <v>No</v>
      </c>
      <c r="I1157" s="10" t="str">
        <v>Abstemious</v>
      </c>
      <c r="J1157" s="10" t="str">
        <v>Public</v>
      </c>
      <c r="K1157" s="10" t="str">
        <v>Single</v>
      </c>
      <c r="L1157" s="10" t="str">
        <v>Independent</v>
      </c>
      <c r="M1157" s="10">
        <v>23</v>
      </c>
      <c r="N1157" s="10" t="str">
        <v>Student</v>
      </c>
      <c r="O1157" s="10" t="str">
        <v>Medium</v>
      </c>
      <c r="P1157" s="10">
        <v>132717</v>
      </c>
      <c r="Q1157" s="10" t="str">
        <f>IFERROR(_xlfn.XLOOKUP('Final Table'!$P1157,'Raw-restaurant_cuisines'!A:A,'Raw-restaurant_cuisines'!B:B),"not specified")</f>
        <v>Fast Food</v>
      </c>
      <c r="R1157" s="10" t="str">
        <f>_xlfn.XLOOKUP($P1157,'Raw-Restauarants'!$A:$A,'Raw-Restauarants'!B:B)</f>
        <v>Tortas Hawaii</v>
      </c>
      <c r="S1157" s="10" t="str">
        <f>_xlfn.XLOOKUP($P1157,'Raw-Restauarants'!$A:$A,'Raw-Restauarants'!$C:$C)</f>
        <v>Ciudad Victoria</v>
      </c>
      <c r="T1157" s="10">
        <f>IFERROR(_xlfn.XLOOKUP(P1157,'Table for cuisine count'!K:K,'Table for cuisine count'!L:L),"not specified")</f>
        <v>1</v>
      </c>
      <c r="U1157" s="10" t="str" cm="1">
        <f t="array" ref="U1157:Z1157">_xlfn.XLOOKUP($P1157,'Raw-Restauarants'!$A:$A,'Raw-Restauarants'!$I:$N)</f>
        <v>None</v>
      </c>
      <c r="V1157" s="10" t="str">
        <v>No</v>
      </c>
      <c r="W1157" s="10" t="str">
        <v>Medium</v>
      </c>
      <c r="X1157" s="10" t="str">
        <v>No</v>
      </c>
      <c r="Y1157" s="10" t="str">
        <v>Closed</v>
      </c>
      <c r="Z1157" s="10" t="str">
        <v>Public</v>
      </c>
      <c r="AA1157" s="10">
        <v>2</v>
      </c>
      <c r="AB1157" s="10">
        <v>2</v>
      </c>
      <c r="AC1157" s="10">
        <v>1</v>
      </c>
      <c r="AD1157" s="10" t="str" cm="1">
        <f t="array" ref="AD1157">_xlfn.IFNA(_xlfn.IFS(AND(AA1157=2,AB1157=2,AC1157=2),W1157),"not_highest_rated")</f>
        <v>not_highest_rated</v>
      </c>
      <c r="AE1157" s="64">
        <f t="shared" si="20"/>
        <v>2</v>
      </c>
    </row>
    <row r="1158" spans="1:31" x14ac:dyDescent="0.25">
      <c r="A1158" s="63" t="s">
        <v>81</v>
      </c>
      <c r="B1158" s="10">
        <f>VLOOKUP(A1158,'Table for cuisine count'!$E$2:$F$139,2)</f>
        <v>1</v>
      </c>
      <c r="C1158" s="10" t="str" cm="1">
        <f t="array" ref="C1158:O1158">_xlfn.XLOOKUP($A1158,'Raw-consumers'!$A:$A,'Raw-consumers'!B:N)</f>
        <v>Ciudad Victoria</v>
      </c>
      <c r="D1158" s="10" t="str">
        <v>Tamaulipas</v>
      </c>
      <c r="E1158" s="10" t="str">
        <v>Mexico</v>
      </c>
      <c r="F1158" s="10">
        <v>23.77103</v>
      </c>
      <c r="G1158" s="10">
        <v>-99.167081999999994</v>
      </c>
      <c r="H1158" s="10" t="str">
        <v>No</v>
      </c>
      <c r="I1158" s="10" t="str">
        <v>Abstemious</v>
      </c>
      <c r="J1158" s="10" t="str">
        <v>Public</v>
      </c>
      <c r="K1158" s="10" t="str">
        <v>Single</v>
      </c>
      <c r="L1158" s="10" t="str">
        <v>Independent</v>
      </c>
      <c r="M1158" s="10">
        <v>23</v>
      </c>
      <c r="N1158" s="10" t="str">
        <v>Student</v>
      </c>
      <c r="O1158" s="10" t="str">
        <v>Medium</v>
      </c>
      <c r="P1158" s="10">
        <v>132613</v>
      </c>
      <c r="Q1158" s="10" t="str">
        <f>IFERROR(_xlfn.XLOOKUP('Final Table'!$P1158,'Raw-restaurant_cuisines'!A:A,'Raw-restaurant_cuisines'!B:B),"not specified")</f>
        <v>Mexican</v>
      </c>
      <c r="R1158" s="10" t="str">
        <f>_xlfn.XLOOKUP($P1158,'Raw-Restauarants'!$A:$A,'Raw-Restauarants'!B:B)</f>
        <v>Carnitas Mata</v>
      </c>
      <c r="S1158" s="10" t="str">
        <f>_xlfn.XLOOKUP($P1158,'Raw-Restauarants'!$A:$A,'Raw-Restauarants'!$C:$C)</f>
        <v>Ciudad Victoria</v>
      </c>
      <c r="T1158" s="10">
        <f>IFERROR(_xlfn.XLOOKUP(P1158,'Table for cuisine count'!K:K,'Table for cuisine count'!L:L),"not specified")</f>
        <v>1</v>
      </c>
      <c r="U1158" s="10" t="str" cm="1">
        <f t="array" ref="U1158:Z1158">_xlfn.XLOOKUP($P1158,'Raw-Restauarants'!$A:$A,'Raw-Restauarants'!$I:$N)</f>
        <v>None</v>
      </c>
      <c r="V1158" s="10" t="str">
        <v>Yes</v>
      </c>
      <c r="W1158" s="10" t="str">
        <v>Medium</v>
      </c>
      <c r="X1158" s="10" t="str">
        <v>Yes</v>
      </c>
      <c r="Y1158" s="10" t="str">
        <v>Closed</v>
      </c>
      <c r="Z1158" s="10" t="str">
        <v>Yes</v>
      </c>
      <c r="AA1158" s="10">
        <v>1</v>
      </c>
      <c r="AB1158" s="10">
        <v>1</v>
      </c>
      <c r="AC1158" s="10">
        <v>1</v>
      </c>
      <c r="AD1158" s="10" t="str" cm="1">
        <f t="array" ref="AD1158">_xlfn.IFNA(_xlfn.IFS(AND(AA1158=2,AB1158=2,AC1158=2),W1158),"not_highest_rated")</f>
        <v>not_highest_rated</v>
      </c>
      <c r="AE1158" s="64">
        <f t="shared" ref="AE1158:AE1165" si="21">IF(AND(N1158="Student",O1158="Low"),1,IF(AND(N1158="Student",O1158="Medium"),2,IF(AND(N1158="Student",O1158="High"),3,IF(AND(N1158="Unemployed",O1158="Low"),4,IF(AND(N1158="Unemployed",O1158="Medium"),5,IF(AND(N1158="Unemployed",O1158="High"),6,IF(AND(N1158="Employed",O1158="Low"),7,IF(AND(N1158="Employed",O1158="Medium"),8,IF(AND(N1158="Employed",O1158="High"),9,"others")))))))))</f>
        <v>2</v>
      </c>
    </row>
    <row r="1159" spans="1:31" x14ac:dyDescent="0.25">
      <c r="A1159" s="63" t="s">
        <v>44</v>
      </c>
      <c r="B1159" s="10">
        <f>VLOOKUP(A1159,'Table for cuisine count'!$E$2:$F$139,2)</f>
        <v>1</v>
      </c>
      <c r="C1159" s="10" t="str" cm="1">
        <f t="array" ref="C1159:O1159">_xlfn.XLOOKUP($A1159,'Raw-consumers'!$A:$A,'Raw-consumers'!B:N)</f>
        <v>Ciudad Victoria</v>
      </c>
      <c r="D1159" s="10" t="str">
        <v>Tamaulipas</v>
      </c>
      <c r="E1159" s="10" t="str">
        <v>Mexico</v>
      </c>
      <c r="F1159" s="10">
        <v>23.724972000000001</v>
      </c>
      <c r="G1159" s="10">
        <v>-99.152856</v>
      </c>
      <c r="H1159" s="10" t="str">
        <v>No</v>
      </c>
      <c r="I1159" s="10" t="str">
        <v>Abstemious</v>
      </c>
      <c r="J1159" s="10" t="str">
        <v>Public</v>
      </c>
      <c r="K1159" s="10" t="str">
        <v>Single</v>
      </c>
      <c r="L1159" s="10" t="str">
        <v>Independent</v>
      </c>
      <c r="M1159" s="10">
        <v>23</v>
      </c>
      <c r="N1159" s="10" t="str">
        <v>Student</v>
      </c>
      <c r="O1159" s="10" t="str">
        <v>Medium</v>
      </c>
      <c r="P1159" s="10">
        <v>132564</v>
      </c>
      <c r="Q1159" s="10" t="str">
        <f>IFERROR(_xlfn.XLOOKUP('Final Table'!$P1159,'Raw-restaurant_cuisines'!A:A,'Raw-restaurant_cuisines'!B:B),"not specified")</f>
        <v>not specified</v>
      </c>
      <c r="R1159" s="10" t="str">
        <f>_xlfn.XLOOKUP($P1159,'Raw-Restauarants'!$A:$A,'Raw-Restauarants'!B:B)</f>
        <v>Church's</v>
      </c>
      <c r="S1159" s="10" t="str">
        <f>_xlfn.XLOOKUP($P1159,'Raw-Restauarants'!$A:$A,'Raw-Restauarants'!$C:$C)</f>
        <v>Ciudad Victoria</v>
      </c>
      <c r="T1159" s="10" t="str">
        <f>IFERROR(_xlfn.XLOOKUP(P1159,'Table for cuisine count'!K:K,'Table for cuisine count'!L:L),"not specified")</f>
        <v>not specified</v>
      </c>
      <c r="U1159" s="10" t="str" cm="1">
        <f t="array" ref="U1159:Z1159">_xlfn.XLOOKUP($P1159,'Raw-Restauarants'!$A:$A,'Raw-Restauarants'!$I:$N)</f>
        <v>None</v>
      </c>
      <c r="V1159" s="10" t="str">
        <v>No</v>
      </c>
      <c r="W1159" s="10" t="str">
        <v>Low</v>
      </c>
      <c r="X1159" s="10" t="str">
        <v>No</v>
      </c>
      <c r="Y1159" s="10" t="str">
        <v>Closed</v>
      </c>
      <c r="Z1159" s="10" t="str">
        <v>None</v>
      </c>
      <c r="AA1159" s="10">
        <v>1</v>
      </c>
      <c r="AB1159" s="10">
        <v>1</v>
      </c>
      <c r="AC1159" s="10">
        <v>1</v>
      </c>
      <c r="AD1159" s="10" t="str" cm="1">
        <f t="array" ref="AD1159">_xlfn.IFNA(_xlfn.IFS(AND(AA1159=2,AB1159=2,AC1159=2),W1159),"not_highest_rated")</f>
        <v>not_highest_rated</v>
      </c>
      <c r="AE1159" s="64">
        <f t="shared" si="21"/>
        <v>2</v>
      </c>
    </row>
    <row r="1160" spans="1:31" x14ac:dyDescent="0.25">
      <c r="A1160" s="63" t="s">
        <v>81</v>
      </c>
      <c r="B1160" s="10">
        <f>VLOOKUP(A1160,'Table for cuisine count'!$E$2:$F$139,2)</f>
        <v>1</v>
      </c>
      <c r="C1160" s="10" t="str" cm="1">
        <f t="array" ref="C1160:O1160">_xlfn.XLOOKUP($A1160,'Raw-consumers'!$A:$A,'Raw-consumers'!B:N)</f>
        <v>Ciudad Victoria</v>
      </c>
      <c r="D1160" s="10" t="str">
        <v>Tamaulipas</v>
      </c>
      <c r="E1160" s="10" t="str">
        <v>Mexico</v>
      </c>
      <c r="F1160" s="10">
        <v>23.77103</v>
      </c>
      <c r="G1160" s="10">
        <v>-99.167081999999994</v>
      </c>
      <c r="H1160" s="10" t="str">
        <v>No</v>
      </c>
      <c r="I1160" s="10" t="str">
        <v>Abstemious</v>
      </c>
      <c r="J1160" s="10" t="str">
        <v>Public</v>
      </c>
      <c r="K1160" s="10" t="str">
        <v>Single</v>
      </c>
      <c r="L1160" s="10" t="str">
        <v>Independent</v>
      </c>
      <c r="M1160" s="10">
        <v>23</v>
      </c>
      <c r="N1160" s="10" t="str">
        <v>Student</v>
      </c>
      <c r="O1160" s="10" t="str">
        <v>Medium</v>
      </c>
      <c r="P1160" s="10">
        <v>132732</v>
      </c>
      <c r="Q1160" s="10" t="str">
        <f>IFERROR(_xlfn.XLOOKUP('Final Table'!$P1160,'Raw-restaurant_cuisines'!A:A,'Raw-restaurant_cuisines'!B:B),"not specified")</f>
        <v>Mexican</v>
      </c>
      <c r="R1160" s="10" t="str">
        <f>_xlfn.XLOOKUP($P1160,'Raw-Restauarants'!$A:$A,'Raw-Restauarants'!B:B)</f>
        <v xml:space="preserve">Taqueria El Amigo </v>
      </c>
      <c r="S1160" s="10" t="str">
        <f>_xlfn.XLOOKUP($P1160,'Raw-Restauarants'!$A:$A,'Raw-Restauarants'!$C:$C)</f>
        <v>Ciudad Victoria</v>
      </c>
      <c r="T1160" s="10">
        <f>IFERROR(_xlfn.XLOOKUP(P1160,'Table for cuisine count'!K:K,'Table for cuisine count'!L:L),"not specified")</f>
        <v>1</v>
      </c>
      <c r="U1160" s="10" t="str" cm="1">
        <f t="array" ref="U1160:Z1160">_xlfn.XLOOKUP($P1160,'Raw-Restauarants'!$A:$A,'Raw-Restauarants'!$I:$N)</f>
        <v>None</v>
      </c>
      <c r="V1160" s="10" t="str">
        <v>No</v>
      </c>
      <c r="W1160" s="10" t="str">
        <v>Low</v>
      </c>
      <c r="X1160" s="10" t="str">
        <v>No</v>
      </c>
      <c r="Y1160" s="10" t="str">
        <v>Open</v>
      </c>
      <c r="Z1160" s="10" t="str">
        <v>None</v>
      </c>
      <c r="AA1160" s="10">
        <v>1</v>
      </c>
      <c r="AB1160" s="10">
        <v>1</v>
      </c>
      <c r="AC1160" s="10">
        <v>1</v>
      </c>
      <c r="AD1160" s="10" t="str" cm="1">
        <f t="array" ref="AD1160">_xlfn.IFNA(_xlfn.IFS(AND(AA1160=2,AB1160=2,AC1160=2),W1160),"not_highest_rated")</f>
        <v>not_highest_rated</v>
      </c>
      <c r="AE1160" s="64">
        <f t="shared" si="21"/>
        <v>2</v>
      </c>
    </row>
    <row r="1161" spans="1:31" x14ac:dyDescent="0.25">
      <c r="A1161" s="63" t="s">
        <v>81</v>
      </c>
      <c r="B1161" s="10">
        <f>VLOOKUP(A1161,'Table for cuisine count'!$E$2:$F$139,2)</f>
        <v>1</v>
      </c>
      <c r="C1161" s="10" t="str" cm="1">
        <f t="array" ref="C1161:O1161">_xlfn.XLOOKUP($A1161,'Raw-consumers'!$A:$A,'Raw-consumers'!B:N)</f>
        <v>Ciudad Victoria</v>
      </c>
      <c r="D1161" s="10" t="str">
        <v>Tamaulipas</v>
      </c>
      <c r="E1161" s="10" t="str">
        <v>Mexico</v>
      </c>
      <c r="F1161" s="10">
        <v>23.77103</v>
      </c>
      <c r="G1161" s="10">
        <v>-99.167081999999994</v>
      </c>
      <c r="H1161" s="10" t="str">
        <v>No</v>
      </c>
      <c r="I1161" s="10" t="str">
        <v>Abstemious</v>
      </c>
      <c r="J1161" s="10" t="str">
        <v>Public</v>
      </c>
      <c r="K1161" s="10" t="str">
        <v>Single</v>
      </c>
      <c r="L1161" s="10" t="str">
        <v>Independent</v>
      </c>
      <c r="M1161" s="10">
        <v>23</v>
      </c>
      <c r="N1161" s="10" t="str">
        <v>Student</v>
      </c>
      <c r="O1161" s="10" t="str">
        <v>Medium</v>
      </c>
      <c r="P1161" s="10">
        <v>132630</v>
      </c>
      <c r="Q1161" s="10" t="str">
        <f>IFERROR(_xlfn.XLOOKUP('Final Table'!$P1161,'Raw-restaurant_cuisines'!A:A,'Raw-restaurant_cuisines'!B:B),"not specified")</f>
        <v>Mexican</v>
      </c>
      <c r="R1161" s="10" t="str">
        <f>_xlfn.XLOOKUP($P1161,'Raw-Restauarants'!$A:$A,'Raw-Restauarants'!B:B)</f>
        <v>Palomo Tec</v>
      </c>
      <c r="S1161" s="10" t="str">
        <f>_xlfn.XLOOKUP($P1161,'Raw-Restauarants'!$A:$A,'Raw-Restauarants'!$C:$C)</f>
        <v>Ciudad Victoria</v>
      </c>
      <c r="T1161" s="10">
        <f>IFERROR(_xlfn.XLOOKUP(P1161,'Table for cuisine count'!K:K,'Table for cuisine count'!L:L),"not specified")</f>
        <v>1</v>
      </c>
      <c r="U1161" s="10" t="str" cm="1">
        <f t="array" ref="U1161:Z1161">_xlfn.XLOOKUP($P1161,'Raw-Restauarants'!$A:$A,'Raw-Restauarants'!$I:$N)</f>
        <v>None</v>
      </c>
      <c r="V1161" s="10" t="str">
        <v>No</v>
      </c>
      <c r="W1161" s="10" t="str">
        <v>Low</v>
      </c>
      <c r="X1161" s="10" t="str">
        <v>No</v>
      </c>
      <c r="Y1161" s="10" t="str">
        <v>Closed</v>
      </c>
      <c r="Z1161" s="10" t="str">
        <v>None</v>
      </c>
      <c r="AA1161" s="10">
        <v>1</v>
      </c>
      <c r="AB1161" s="10">
        <v>1</v>
      </c>
      <c r="AC1161" s="10">
        <v>1</v>
      </c>
      <c r="AD1161" s="10" t="str" cm="1">
        <f t="array" ref="AD1161">_xlfn.IFNA(_xlfn.IFS(AND(AA1161=2,AB1161=2,AC1161=2),W1161),"not_highest_rated")</f>
        <v>not_highest_rated</v>
      </c>
      <c r="AE1161" s="64">
        <f t="shared" si="21"/>
        <v>2</v>
      </c>
    </row>
    <row r="1162" spans="1:31" x14ac:dyDescent="0.25">
      <c r="A1162" s="63" t="s">
        <v>44</v>
      </c>
      <c r="B1162" s="10">
        <f>VLOOKUP(A1162,'Table for cuisine count'!$E$2:$F$139,2)</f>
        <v>1</v>
      </c>
      <c r="C1162" s="10" t="str" cm="1">
        <f t="array" ref="C1162:O1162">_xlfn.XLOOKUP($A1162,'Raw-consumers'!$A:$A,'Raw-consumers'!B:N)</f>
        <v>Ciudad Victoria</v>
      </c>
      <c r="D1162" s="10" t="str">
        <v>Tamaulipas</v>
      </c>
      <c r="E1162" s="10" t="str">
        <v>Mexico</v>
      </c>
      <c r="F1162" s="10">
        <v>23.724972000000001</v>
      </c>
      <c r="G1162" s="10">
        <v>-99.152856</v>
      </c>
      <c r="H1162" s="10" t="str">
        <v>No</v>
      </c>
      <c r="I1162" s="10" t="str">
        <v>Abstemious</v>
      </c>
      <c r="J1162" s="10" t="str">
        <v>Public</v>
      </c>
      <c r="K1162" s="10" t="str">
        <v>Single</v>
      </c>
      <c r="L1162" s="10" t="str">
        <v>Independent</v>
      </c>
      <c r="M1162" s="10">
        <v>23</v>
      </c>
      <c r="N1162" s="10" t="str">
        <v>Student</v>
      </c>
      <c r="O1162" s="10" t="str">
        <v>Medium</v>
      </c>
      <c r="P1162" s="10">
        <v>132715</v>
      </c>
      <c r="Q1162" s="10" t="str">
        <f>IFERROR(_xlfn.XLOOKUP('Final Table'!$P1162,'Raw-restaurant_cuisines'!A:A,'Raw-restaurant_cuisines'!B:B),"not specified")</f>
        <v>Mexican</v>
      </c>
      <c r="R1162" s="10" t="str">
        <f>_xlfn.XLOOKUP($P1162,'Raw-Restauarants'!$A:$A,'Raw-Restauarants'!B:B)</f>
        <v>Tacos De La Estacion</v>
      </c>
      <c r="S1162" s="10" t="str">
        <f>_xlfn.XLOOKUP($P1162,'Raw-Restauarants'!$A:$A,'Raw-Restauarants'!$C:$C)</f>
        <v>Ciudad Victoria</v>
      </c>
      <c r="T1162" s="10">
        <f>IFERROR(_xlfn.XLOOKUP(P1162,'Table for cuisine count'!K:K,'Table for cuisine count'!L:L),"not specified")</f>
        <v>1</v>
      </c>
      <c r="U1162" s="10" t="str" cm="1">
        <f t="array" ref="U1162:Z1162">_xlfn.XLOOKUP($P1162,'Raw-Restauarants'!$A:$A,'Raw-Restauarants'!$I:$N)</f>
        <v>None</v>
      </c>
      <c r="V1162" s="10" t="str">
        <v>No</v>
      </c>
      <c r="W1162" s="10" t="str">
        <v>Low</v>
      </c>
      <c r="X1162" s="10" t="str">
        <v>No</v>
      </c>
      <c r="Y1162" s="10" t="str">
        <v>Open</v>
      </c>
      <c r="Z1162" s="10" t="str">
        <v>None</v>
      </c>
      <c r="AA1162" s="10">
        <v>1</v>
      </c>
      <c r="AB1162" s="10">
        <v>1</v>
      </c>
      <c r="AC1162" s="10">
        <v>0</v>
      </c>
      <c r="AD1162" s="10" t="str" cm="1">
        <f t="array" ref="AD1162">_xlfn.IFNA(_xlfn.IFS(AND(AA1162=2,AB1162=2,AC1162=2),W1162),"not_highest_rated")</f>
        <v>not_highest_rated</v>
      </c>
      <c r="AE1162" s="64">
        <f t="shared" si="21"/>
        <v>2</v>
      </c>
    </row>
    <row r="1163" spans="1:31" x14ac:dyDescent="0.25">
      <c r="A1163" s="63" t="s">
        <v>107</v>
      </c>
      <c r="B1163" s="10">
        <f>VLOOKUP(A1163,'Table for cuisine count'!$E$2:$F$139,2)</f>
        <v>1</v>
      </c>
      <c r="C1163" s="10" t="str" cm="1">
        <f t="array" ref="C1163:O1163">_xlfn.XLOOKUP($A1163,'Raw-consumers'!$A:$A,'Raw-consumers'!B:N)</f>
        <v>Ciudad Victoria</v>
      </c>
      <c r="D1163" s="10" t="str">
        <v>Tamaulipas</v>
      </c>
      <c r="E1163" s="10" t="str">
        <v>Mexico</v>
      </c>
      <c r="F1163" s="10">
        <v>23.752268999999998</v>
      </c>
      <c r="G1163" s="10">
        <v>-99.168604999999999</v>
      </c>
      <c r="H1163" s="10" t="str">
        <v>No</v>
      </c>
      <c r="I1163" s="10" t="str">
        <v>Casual Drinker</v>
      </c>
      <c r="J1163" s="10" t="str">
        <v>Public</v>
      </c>
      <c r="K1163" s="10" t="str">
        <v>Single</v>
      </c>
      <c r="L1163" s="10" t="str">
        <v>Independent</v>
      </c>
      <c r="M1163" s="10">
        <v>24</v>
      </c>
      <c r="N1163" s="10" t="str">
        <v>Student</v>
      </c>
      <c r="O1163" s="10" t="str">
        <v>Low</v>
      </c>
      <c r="P1163" s="10">
        <v>132733</v>
      </c>
      <c r="Q1163" s="10" t="str">
        <f>IFERROR(_xlfn.XLOOKUP('Final Table'!$P1163,'Raw-restaurant_cuisines'!A:A,'Raw-restaurant_cuisines'!B:B),"not specified")</f>
        <v>Pizzeria</v>
      </c>
      <c r="R1163" s="10" t="str">
        <f>_xlfn.XLOOKUP($P1163,'Raw-Restauarants'!$A:$A,'Raw-Restauarants'!B:B)</f>
        <v>Little Caesars</v>
      </c>
      <c r="S1163" s="10" t="str">
        <f>_xlfn.XLOOKUP($P1163,'Raw-Restauarants'!$A:$A,'Raw-Restauarants'!$C:$C)</f>
        <v>Ciudad Victoria</v>
      </c>
      <c r="T1163" s="10">
        <f>IFERROR(_xlfn.XLOOKUP(P1163,'Table for cuisine count'!K:K,'Table for cuisine count'!L:L),"not specified")</f>
        <v>1</v>
      </c>
      <c r="U1163" s="10" t="str" cm="1">
        <f t="array" ref="U1163:Z1163">_xlfn.XLOOKUP($P1163,'Raw-Restauarants'!$A:$A,'Raw-Restauarants'!$I:$N)</f>
        <v>None</v>
      </c>
      <c r="V1163" s="10" t="str">
        <v>No</v>
      </c>
      <c r="W1163" s="10" t="str">
        <v>Medium</v>
      </c>
      <c r="X1163" s="10" t="str">
        <v>Yes</v>
      </c>
      <c r="Y1163" s="10" t="str">
        <v>Closed</v>
      </c>
      <c r="Z1163" s="10" t="str">
        <v>Yes</v>
      </c>
      <c r="AA1163" s="10">
        <v>1</v>
      </c>
      <c r="AB1163" s="10">
        <v>1</v>
      </c>
      <c r="AC1163" s="10">
        <v>0</v>
      </c>
      <c r="AD1163" s="10" t="str" cm="1">
        <f t="array" ref="AD1163">_xlfn.IFNA(_xlfn.IFS(AND(AA1163=2,AB1163=2,AC1163=2),W1163),"not_highest_rated")</f>
        <v>not_highest_rated</v>
      </c>
      <c r="AE1163" s="64">
        <f t="shared" si="21"/>
        <v>1</v>
      </c>
    </row>
    <row r="1164" spans="1:31" x14ac:dyDescent="0.25">
      <c r="A1164" s="63" t="s">
        <v>107</v>
      </c>
      <c r="B1164" s="10">
        <f>VLOOKUP(A1164,'Table for cuisine count'!$E$2:$F$139,2)</f>
        <v>1</v>
      </c>
      <c r="C1164" s="10" t="str" cm="1">
        <f t="array" ref="C1164:O1164">_xlfn.XLOOKUP($A1164,'Raw-consumers'!$A:$A,'Raw-consumers'!B:N)</f>
        <v>Ciudad Victoria</v>
      </c>
      <c r="D1164" s="10" t="str">
        <v>Tamaulipas</v>
      </c>
      <c r="E1164" s="10" t="str">
        <v>Mexico</v>
      </c>
      <c r="F1164" s="10">
        <v>23.752268999999998</v>
      </c>
      <c r="G1164" s="10">
        <v>-99.168604999999999</v>
      </c>
      <c r="H1164" s="10" t="str">
        <v>No</v>
      </c>
      <c r="I1164" s="10" t="str">
        <v>Casual Drinker</v>
      </c>
      <c r="J1164" s="10" t="str">
        <v>Public</v>
      </c>
      <c r="K1164" s="10" t="str">
        <v>Single</v>
      </c>
      <c r="L1164" s="10" t="str">
        <v>Independent</v>
      </c>
      <c r="M1164" s="10">
        <v>24</v>
      </c>
      <c r="N1164" s="10" t="str">
        <v>Student</v>
      </c>
      <c r="O1164" s="10" t="str">
        <v>Low</v>
      </c>
      <c r="P1164" s="10">
        <v>132594</v>
      </c>
      <c r="Q1164" s="10" t="str">
        <f>IFERROR(_xlfn.XLOOKUP('Final Table'!$P1164,'Raw-restaurant_cuisines'!A:A,'Raw-restaurant_cuisines'!B:B),"not specified")</f>
        <v>Mexican</v>
      </c>
      <c r="R1164" s="10" t="str">
        <f>_xlfn.XLOOKUP($P1164,'Raw-Restauarants'!$A:$A,'Raw-Restauarants'!B:B)</f>
        <v>Tacos De Barbacoa Enfrente Del Tec</v>
      </c>
      <c r="S1164" s="10" t="str">
        <f>_xlfn.XLOOKUP($P1164,'Raw-Restauarants'!$A:$A,'Raw-Restauarants'!$C:$C)</f>
        <v>Ciudad Victoria</v>
      </c>
      <c r="T1164" s="10">
        <f>IFERROR(_xlfn.XLOOKUP(P1164,'Table for cuisine count'!K:K,'Table for cuisine count'!L:L),"not specified")</f>
        <v>1</v>
      </c>
      <c r="U1164" s="10" t="str" cm="1">
        <f t="array" ref="U1164:Z1164">_xlfn.XLOOKUP($P1164,'Raw-Restauarants'!$A:$A,'Raw-Restauarants'!$I:$N)</f>
        <v>None</v>
      </c>
      <c r="V1164" s="10" t="str">
        <v>No</v>
      </c>
      <c r="W1164" s="10" t="str">
        <v>Low</v>
      </c>
      <c r="X1164" s="10" t="str">
        <v>No</v>
      </c>
      <c r="Y1164" s="10" t="str">
        <v>Open</v>
      </c>
      <c r="Z1164" s="10" t="str">
        <v>Public</v>
      </c>
      <c r="AA1164" s="10">
        <v>1</v>
      </c>
      <c r="AB1164" s="10">
        <v>1</v>
      </c>
      <c r="AC1164" s="10">
        <v>1</v>
      </c>
      <c r="AD1164" s="10" t="str" cm="1">
        <f t="array" ref="AD1164">_xlfn.IFNA(_xlfn.IFS(AND(AA1164=2,AB1164=2,AC1164=2),W1164),"not_highest_rated")</f>
        <v>not_highest_rated</v>
      </c>
      <c r="AE1164" s="64">
        <f t="shared" si="21"/>
        <v>1</v>
      </c>
    </row>
    <row r="1165" spans="1:31" ht="15.75" thickBot="1" x14ac:dyDescent="0.3">
      <c r="A1165" s="65" t="s">
        <v>107</v>
      </c>
      <c r="B1165" s="66">
        <f>VLOOKUP(A1165,'Table for cuisine count'!$E$2:$F$139,2)</f>
        <v>1</v>
      </c>
      <c r="C1165" s="66" t="str" cm="1">
        <f t="array" ref="C1165:O1165">_xlfn.XLOOKUP($A1165,'Raw-consumers'!$A:$A,'Raw-consumers'!B:N)</f>
        <v>Ciudad Victoria</v>
      </c>
      <c r="D1165" s="66" t="str">
        <v>Tamaulipas</v>
      </c>
      <c r="E1165" s="66" t="str">
        <v>Mexico</v>
      </c>
      <c r="F1165" s="66">
        <v>23.752268999999998</v>
      </c>
      <c r="G1165" s="66">
        <v>-99.168604999999999</v>
      </c>
      <c r="H1165" s="66" t="str">
        <v>No</v>
      </c>
      <c r="I1165" s="66" t="str">
        <v>Casual Drinker</v>
      </c>
      <c r="J1165" s="66" t="str">
        <v>Public</v>
      </c>
      <c r="K1165" s="66" t="str">
        <v>Single</v>
      </c>
      <c r="L1165" s="66" t="str">
        <v>Independent</v>
      </c>
      <c r="M1165" s="66">
        <v>24</v>
      </c>
      <c r="N1165" s="66" t="str">
        <v>Student</v>
      </c>
      <c r="O1165" s="66" t="str">
        <v>Low</v>
      </c>
      <c r="P1165" s="66">
        <v>132660</v>
      </c>
      <c r="Q1165" s="66" t="str">
        <f>IFERROR(_xlfn.XLOOKUP('Final Table'!$P1165,'Raw-restaurant_cuisines'!A:A,'Raw-restaurant_cuisines'!B:B),"not specified")</f>
        <v>not specified</v>
      </c>
      <c r="R1165" s="66" t="str">
        <f>_xlfn.XLOOKUP($P1165,'Raw-Restauarants'!$A:$A,'Raw-Restauarants'!B:B)</f>
        <v>Carnitas Mata Calle Emilio Portes Gil</v>
      </c>
      <c r="S1165" s="66" t="str">
        <f>_xlfn.XLOOKUP($P1165,'Raw-Restauarants'!$A:$A,'Raw-Restauarants'!$C:$C)</f>
        <v>Ciudad Victoria</v>
      </c>
      <c r="T1165" s="66" t="str">
        <f>IFERROR(_xlfn.XLOOKUP(P1165,'Table for cuisine count'!K:K,'Table for cuisine count'!L:L),"not specified")</f>
        <v>not specified</v>
      </c>
      <c r="U1165" s="66" t="str" cm="1">
        <f t="array" ref="U1165:Z1165">_xlfn.XLOOKUP($P1165,'Raw-Restauarants'!$A:$A,'Raw-Restauarants'!$I:$N)</f>
        <v>None</v>
      </c>
      <c r="V1165" s="66" t="str">
        <v>No</v>
      </c>
      <c r="W1165" s="66" t="str">
        <v>Low</v>
      </c>
      <c r="X1165" s="66" t="str">
        <v>No</v>
      </c>
      <c r="Y1165" s="66" t="str">
        <v>Closed</v>
      </c>
      <c r="Z1165" s="66" t="str">
        <v>None</v>
      </c>
      <c r="AA1165" s="66">
        <v>0</v>
      </c>
      <c r="AB1165" s="66">
        <v>0</v>
      </c>
      <c r="AC1165" s="66">
        <v>0</v>
      </c>
      <c r="AD1165" s="66" t="str" cm="1">
        <f t="array" ref="AD1165">_xlfn.IFNA(_xlfn.IFS(AND(AA1165=2,AB1165=2,AC1165=2),W1165),"not_highest_rated")</f>
        <v>not_highest_rated</v>
      </c>
      <c r="AE1165" s="67">
        <f t="shared" si="21"/>
        <v>1</v>
      </c>
    </row>
  </sheetData>
  <mergeCells count="7">
    <mergeCell ref="AH55:AK55"/>
    <mergeCell ref="AH61:AJ61"/>
    <mergeCell ref="AH68:AI68"/>
    <mergeCell ref="AH10:AI10"/>
    <mergeCell ref="AH38:AK38"/>
    <mergeCell ref="AH43:AK43"/>
    <mergeCell ref="AH49:AJ4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9"/>
  <sheetViews>
    <sheetView workbookViewId="0">
      <selection activeCell="E19" sqref="E19"/>
    </sheetView>
  </sheetViews>
  <sheetFormatPr defaultRowHeight="15" x14ac:dyDescent="0.25"/>
  <cols>
    <col min="1" max="1" width="17.42578125" customWidth="1"/>
    <col min="2" max="2" width="23.42578125" customWidth="1"/>
    <col min="3" max="3" width="31.7109375" customWidth="1"/>
    <col min="4" max="4" width="18" customWidth="1"/>
    <col min="8" max="8" width="27.140625" customWidth="1"/>
    <col min="10" max="10" width="20.140625" customWidth="1"/>
    <col min="11" max="11" width="15.28515625" customWidth="1"/>
    <col min="13" max="13" width="12.7109375" customWidth="1"/>
    <col min="14" max="14" width="16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15</v>
      </c>
      <c r="D2" t="s">
        <v>16</v>
      </c>
      <c r="E2">
        <v>22.139997000000001</v>
      </c>
      <c r="F2">
        <v>-100.978803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23</v>
      </c>
      <c r="M2" t="s">
        <v>22</v>
      </c>
      <c r="N2" t="s">
        <v>23</v>
      </c>
    </row>
    <row r="3" spans="1:14" x14ac:dyDescent="0.25">
      <c r="A3" t="s">
        <v>24</v>
      </c>
      <c r="B3" t="s">
        <v>15</v>
      </c>
      <c r="C3" t="s">
        <v>15</v>
      </c>
      <c r="D3" t="s">
        <v>16</v>
      </c>
      <c r="E3">
        <v>22.150086999999999</v>
      </c>
      <c r="F3">
        <v>-100.98332499999999</v>
      </c>
      <c r="G3" t="s">
        <v>17</v>
      </c>
      <c r="H3" t="s">
        <v>18</v>
      </c>
      <c r="I3" t="s">
        <v>25</v>
      </c>
      <c r="J3" t="s">
        <v>20</v>
      </c>
      <c r="K3" t="s">
        <v>21</v>
      </c>
      <c r="L3">
        <v>22</v>
      </c>
      <c r="M3" t="s">
        <v>22</v>
      </c>
      <c r="N3" t="s">
        <v>26</v>
      </c>
    </row>
    <row r="4" spans="1:14" x14ac:dyDescent="0.25">
      <c r="A4" t="s">
        <v>27</v>
      </c>
      <c r="B4" t="s">
        <v>15</v>
      </c>
      <c r="C4" t="s">
        <v>15</v>
      </c>
      <c r="D4" t="s">
        <v>16</v>
      </c>
      <c r="E4">
        <v>22.119847</v>
      </c>
      <c r="F4">
        <v>-100.946527</v>
      </c>
      <c r="G4" t="s">
        <v>17</v>
      </c>
      <c r="H4" t="s">
        <v>28</v>
      </c>
      <c r="I4" t="s">
        <v>25</v>
      </c>
      <c r="J4" t="s">
        <v>20</v>
      </c>
      <c r="K4" t="s">
        <v>21</v>
      </c>
      <c r="L4">
        <v>23</v>
      </c>
      <c r="M4" t="s">
        <v>22</v>
      </c>
      <c r="N4" t="s">
        <v>26</v>
      </c>
    </row>
    <row r="5" spans="1:14" x14ac:dyDescent="0.25">
      <c r="A5" t="s">
        <v>29</v>
      </c>
      <c r="B5" t="s">
        <v>30</v>
      </c>
      <c r="C5" t="s">
        <v>31</v>
      </c>
      <c r="D5" t="s">
        <v>16</v>
      </c>
      <c r="E5">
        <v>18.867000000000001</v>
      </c>
      <c r="F5">
        <v>-99.183000000000007</v>
      </c>
      <c r="G5" t="s">
        <v>17</v>
      </c>
      <c r="H5" t="s">
        <v>18</v>
      </c>
      <c r="I5" t="s">
        <v>25</v>
      </c>
      <c r="J5" t="s">
        <v>20</v>
      </c>
      <c r="K5" t="s">
        <v>21</v>
      </c>
      <c r="L5">
        <v>72</v>
      </c>
      <c r="M5" t="s">
        <v>32</v>
      </c>
      <c r="N5" t="s">
        <v>23</v>
      </c>
    </row>
    <row r="6" spans="1:14" x14ac:dyDescent="0.25">
      <c r="A6" t="s">
        <v>33</v>
      </c>
      <c r="B6" t="s">
        <v>15</v>
      </c>
      <c r="C6" t="s">
        <v>15</v>
      </c>
      <c r="D6" t="s">
        <v>16</v>
      </c>
      <c r="E6">
        <v>22.183477</v>
      </c>
      <c r="F6">
        <v>-100.959891</v>
      </c>
      <c r="G6" t="s">
        <v>17</v>
      </c>
      <c r="H6" t="s">
        <v>18</v>
      </c>
      <c r="I6" t="s">
        <v>25</v>
      </c>
      <c r="J6" t="s">
        <v>20</v>
      </c>
      <c r="K6" t="s">
        <v>21</v>
      </c>
      <c r="L6">
        <v>20</v>
      </c>
      <c r="M6" t="s">
        <v>22</v>
      </c>
      <c r="N6" t="s">
        <v>23</v>
      </c>
    </row>
    <row r="7" spans="1:14" x14ac:dyDescent="0.25">
      <c r="A7" t="s">
        <v>34</v>
      </c>
      <c r="B7" t="s">
        <v>15</v>
      </c>
      <c r="C7" t="s">
        <v>15</v>
      </c>
      <c r="D7" t="s">
        <v>16</v>
      </c>
      <c r="E7">
        <v>22.15</v>
      </c>
      <c r="F7">
        <v>-100.983</v>
      </c>
      <c r="G7" t="s">
        <v>35</v>
      </c>
      <c r="H7" t="s">
        <v>28</v>
      </c>
      <c r="I7" t="s">
        <v>36</v>
      </c>
      <c r="J7" t="s">
        <v>20</v>
      </c>
      <c r="K7" t="s">
        <v>21</v>
      </c>
      <c r="L7">
        <v>23</v>
      </c>
      <c r="M7" t="s">
        <v>22</v>
      </c>
      <c r="N7" t="s">
        <v>23</v>
      </c>
    </row>
    <row r="8" spans="1:14" x14ac:dyDescent="0.25">
      <c r="A8" t="s">
        <v>37</v>
      </c>
      <c r="B8" t="s">
        <v>15</v>
      </c>
      <c r="C8" t="s">
        <v>15</v>
      </c>
      <c r="D8" t="s">
        <v>16</v>
      </c>
      <c r="E8">
        <v>22.118463999999999</v>
      </c>
      <c r="F8">
        <v>-100.938256</v>
      </c>
      <c r="G8" t="s">
        <v>17</v>
      </c>
      <c r="H8" t="s">
        <v>38</v>
      </c>
      <c r="I8" t="s">
        <v>25</v>
      </c>
      <c r="J8" t="s">
        <v>20</v>
      </c>
      <c r="K8" t="s">
        <v>21</v>
      </c>
      <c r="L8">
        <v>23</v>
      </c>
      <c r="M8" t="s">
        <v>22</v>
      </c>
      <c r="N8" t="s">
        <v>26</v>
      </c>
    </row>
    <row r="9" spans="1:14" x14ac:dyDescent="0.25">
      <c r="A9" t="s">
        <v>39</v>
      </c>
      <c r="B9" t="s">
        <v>15</v>
      </c>
      <c r="C9" t="s">
        <v>15</v>
      </c>
      <c r="D9" t="s">
        <v>16</v>
      </c>
      <c r="E9">
        <v>22.122989</v>
      </c>
      <c r="F9">
        <v>-100.923811</v>
      </c>
      <c r="G9" t="s">
        <v>17</v>
      </c>
      <c r="H9" t="s">
        <v>28</v>
      </c>
      <c r="I9" t="s">
        <v>25</v>
      </c>
      <c r="J9" t="s">
        <v>20</v>
      </c>
      <c r="K9" t="s">
        <v>21</v>
      </c>
      <c r="L9">
        <v>23</v>
      </c>
      <c r="M9" t="s">
        <v>22</v>
      </c>
      <c r="N9" t="s">
        <v>26</v>
      </c>
    </row>
    <row r="10" spans="1:14" x14ac:dyDescent="0.25">
      <c r="A10" t="s">
        <v>40</v>
      </c>
      <c r="B10" t="s">
        <v>15</v>
      </c>
      <c r="C10" t="s">
        <v>15</v>
      </c>
      <c r="D10" t="s">
        <v>16</v>
      </c>
      <c r="E10">
        <v>22.159427000000001</v>
      </c>
      <c r="F10">
        <v>-100.990448</v>
      </c>
      <c r="G10" t="s">
        <v>17</v>
      </c>
      <c r="H10" t="s">
        <v>18</v>
      </c>
      <c r="I10" t="s">
        <v>19</v>
      </c>
      <c r="J10" t="s">
        <v>20</v>
      </c>
      <c r="K10" t="s">
        <v>41</v>
      </c>
      <c r="L10">
        <v>21</v>
      </c>
      <c r="M10" t="s">
        <v>22</v>
      </c>
      <c r="N10" t="s">
        <v>23</v>
      </c>
    </row>
    <row r="11" spans="1:14" x14ac:dyDescent="0.25">
      <c r="A11" t="s">
        <v>42</v>
      </c>
      <c r="B11" t="s">
        <v>15</v>
      </c>
      <c r="C11" t="s">
        <v>15</v>
      </c>
      <c r="D11" t="s">
        <v>16</v>
      </c>
      <c r="E11">
        <v>22.190888999999999</v>
      </c>
      <c r="F11">
        <v>-100.99866900000001</v>
      </c>
      <c r="G11" t="s">
        <v>17</v>
      </c>
      <c r="H11" t="s">
        <v>28</v>
      </c>
      <c r="I11" t="s">
        <v>36</v>
      </c>
      <c r="J11" t="s">
        <v>43</v>
      </c>
      <c r="K11" t="s">
        <v>41</v>
      </c>
      <c r="L11">
        <v>25</v>
      </c>
      <c r="M11" t="s">
        <v>22</v>
      </c>
      <c r="N11" t="s">
        <v>23</v>
      </c>
    </row>
    <row r="12" spans="1:14" x14ac:dyDescent="0.25">
      <c r="A12" t="s">
        <v>44</v>
      </c>
      <c r="B12" t="s">
        <v>45</v>
      </c>
      <c r="C12" t="s">
        <v>46</v>
      </c>
      <c r="D12" t="s">
        <v>16</v>
      </c>
      <c r="E12">
        <v>23.724972000000001</v>
      </c>
      <c r="F12">
        <v>-99.152856</v>
      </c>
      <c r="G12" t="s">
        <v>17</v>
      </c>
      <c r="H12" t="s">
        <v>18</v>
      </c>
      <c r="I12" t="s">
        <v>25</v>
      </c>
      <c r="J12" t="s">
        <v>20</v>
      </c>
      <c r="K12" t="s">
        <v>21</v>
      </c>
      <c r="L12">
        <v>23</v>
      </c>
      <c r="M12" t="s">
        <v>22</v>
      </c>
      <c r="N12" t="s">
        <v>23</v>
      </c>
    </row>
    <row r="13" spans="1:14" x14ac:dyDescent="0.25">
      <c r="A13" t="s">
        <v>47</v>
      </c>
      <c r="B13" t="s">
        <v>30</v>
      </c>
      <c r="C13" t="s">
        <v>31</v>
      </c>
      <c r="D13" t="s">
        <v>16</v>
      </c>
      <c r="E13">
        <v>18.813348000000001</v>
      </c>
      <c r="F13">
        <v>-99.243696999999997</v>
      </c>
      <c r="G13" t="s">
        <v>17</v>
      </c>
      <c r="H13" t="s">
        <v>38</v>
      </c>
      <c r="I13" t="s">
        <v>25</v>
      </c>
      <c r="J13" t="s">
        <v>20</v>
      </c>
      <c r="K13" t="s">
        <v>21</v>
      </c>
      <c r="L13">
        <v>24</v>
      </c>
      <c r="M13" t="s">
        <v>22</v>
      </c>
      <c r="N13" t="s">
        <v>23</v>
      </c>
    </row>
    <row r="14" spans="1:14" x14ac:dyDescent="0.25">
      <c r="A14" t="s">
        <v>48</v>
      </c>
      <c r="B14" t="s">
        <v>15</v>
      </c>
      <c r="C14" t="s">
        <v>15</v>
      </c>
      <c r="D14" t="s">
        <v>16</v>
      </c>
      <c r="E14">
        <v>22.174624000000001</v>
      </c>
      <c r="F14">
        <v>-100.99387299999999</v>
      </c>
      <c r="G14" t="s">
        <v>17</v>
      </c>
      <c r="H14" t="s">
        <v>18</v>
      </c>
      <c r="I14" t="s">
        <v>25</v>
      </c>
      <c r="J14" t="s">
        <v>20</v>
      </c>
      <c r="K14" t="s">
        <v>21</v>
      </c>
      <c r="L14">
        <v>30</v>
      </c>
      <c r="M14" t="s">
        <v>32</v>
      </c>
      <c r="N14" t="s">
        <v>23</v>
      </c>
    </row>
    <row r="15" spans="1:14" x14ac:dyDescent="0.25">
      <c r="A15" t="s">
        <v>49</v>
      </c>
      <c r="B15" t="s">
        <v>45</v>
      </c>
      <c r="C15" t="s">
        <v>46</v>
      </c>
      <c r="D15" t="s">
        <v>16</v>
      </c>
      <c r="E15">
        <v>23.751607</v>
      </c>
      <c r="F15">
        <v>-99.170107999999999</v>
      </c>
      <c r="G15" t="s">
        <v>17</v>
      </c>
      <c r="H15" t="s">
        <v>18</v>
      </c>
      <c r="I15" t="s">
        <v>25</v>
      </c>
      <c r="J15" t="s">
        <v>20</v>
      </c>
      <c r="K15" t="s">
        <v>21</v>
      </c>
      <c r="L15">
        <v>22</v>
      </c>
      <c r="M15" t="s">
        <v>22</v>
      </c>
      <c r="N15" t="s">
        <v>23</v>
      </c>
    </row>
    <row r="16" spans="1:14" x14ac:dyDescent="0.25">
      <c r="A16" t="s">
        <v>50</v>
      </c>
      <c r="B16" t="s">
        <v>15</v>
      </c>
      <c r="C16" t="s">
        <v>15</v>
      </c>
      <c r="D16" t="s">
        <v>16</v>
      </c>
      <c r="E16">
        <v>22.126760000000001</v>
      </c>
      <c r="F16">
        <v>-100.905209</v>
      </c>
      <c r="G16" t="s">
        <v>35</v>
      </c>
      <c r="H16" t="s">
        <v>28</v>
      </c>
      <c r="I16" t="s">
        <v>25</v>
      </c>
      <c r="J16" t="s">
        <v>20</v>
      </c>
      <c r="K16" t="s">
        <v>21</v>
      </c>
      <c r="L16">
        <v>23</v>
      </c>
      <c r="M16" t="s">
        <v>22</v>
      </c>
      <c r="N16" t="s">
        <v>23</v>
      </c>
    </row>
    <row r="17" spans="1:14" x14ac:dyDescent="0.25">
      <c r="A17" t="s">
        <v>51</v>
      </c>
      <c r="B17" t="s">
        <v>15</v>
      </c>
      <c r="C17" t="s">
        <v>15</v>
      </c>
      <c r="D17" t="s">
        <v>16</v>
      </c>
      <c r="E17">
        <v>22.156247</v>
      </c>
      <c r="F17">
        <v>-100.977402</v>
      </c>
      <c r="G17" t="s">
        <v>17</v>
      </c>
      <c r="H17" t="s">
        <v>38</v>
      </c>
      <c r="I17" t="s">
        <v>19</v>
      </c>
      <c r="J17" t="s">
        <v>20</v>
      </c>
      <c r="K17" t="s">
        <v>21</v>
      </c>
      <c r="L17">
        <v>21</v>
      </c>
      <c r="M17" t="s">
        <v>22</v>
      </c>
      <c r="N17" t="s">
        <v>23</v>
      </c>
    </row>
    <row r="18" spans="1:14" x14ac:dyDescent="0.25">
      <c r="A18" t="s">
        <v>52</v>
      </c>
      <c r="B18" t="s">
        <v>30</v>
      </c>
      <c r="C18" t="s">
        <v>31</v>
      </c>
      <c r="D18" t="s">
        <v>16</v>
      </c>
      <c r="E18">
        <v>18.952615000000002</v>
      </c>
      <c r="F18">
        <v>-99.201616000000001</v>
      </c>
      <c r="G18" t="s">
        <v>17</v>
      </c>
      <c r="H18" t="s">
        <v>38</v>
      </c>
      <c r="I18" t="s">
        <v>25</v>
      </c>
      <c r="J18" t="s">
        <v>20</v>
      </c>
      <c r="L18">
        <v>21</v>
      </c>
      <c r="M18" t="s">
        <v>32</v>
      </c>
      <c r="N18" t="s">
        <v>23</v>
      </c>
    </row>
    <row r="19" spans="1:14" x14ac:dyDescent="0.25">
      <c r="A19" t="s">
        <v>53</v>
      </c>
      <c r="B19" t="s">
        <v>15</v>
      </c>
      <c r="C19" t="s">
        <v>15</v>
      </c>
      <c r="D19" t="s">
        <v>16</v>
      </c>
      <c r="E19">
        <v>22.190949</v>
      </c>
      <c r="F19">
        <v>-100.917902</v>
      </c>
      <c r="G19" t="s">
        <v>35</v>
      </c>
      <c r="H19" t="s">
        <v>38</v>
      </c>
      <c r="I19" t="s">
        <v>25</v>
      </c>
      <c r="J19" t="s">
        <v>20</v>
      </c>
      <c r="K19" t="s">
        <v>21</v>
      </c>
      <c r="L19">
        <v>23</v>
      </c>
      <c r="M19" t="s">
        <v>22</v>
      </c>
      <c r="N19" t="s">
        <v>26</v>
      </c>
    </row>
    <row r="20" spans="1:14" x14ac:dyDescent="0.25">
      <c r="A20" t="s">
        <v>54</v>
      </c>
      <c r="B20" t="s">
        <v>15</v>
      </c>
      <c r="C20" t="s">
        <v>15</v>
      </c>
      <c r="D20" t="s">
        <v>16</v>
      </c>
      <c r="E20">
        <v>22.153385</v>
      </c>
      <c r="F20">
        <v>-100.97529400000001</v>
      </c>
      <c r="G20" t="s">
        <v>17</v>
      </c>
      <c r="H20" t="s">
        <v>38</v>
      </c>
      <c r="I20" t="s">
        <v>25</v>
      </c>
      <c r="J20" t="s">
        <v>20</v>
      </c>
      <c r="K20" t="s">
        <v>21</v>
      </c>
      <c r="L20">
        <v>23</v>
      </c>
      <c r="M20" t="s">
        <v>22</v>
      </c>
      <c r="N20" t="s">
        <v>23</v>
      </c>
    </row>
    <row r="21" spans="1:14" x14ac:dyDescent="0.25">
      <c r="A21" t="s">
        <v>55</v>
      </c>
      <c r="B21" t="s">
        <v>30</v>
      </c>
      <c r="C21" t="s">
        <v>31</v>
      </c>
      <c r="D21" t="s">
        <v>16</v>
      </c>
      <c r="E21">
        <v>18.878188999999999</v>
      </c>
      <c r="F21">
        <v>-99.222969000000006</v>
      </c>
      <c r="G21" t="s">
        <v>17</v>
      </c>
      <c r="H21" t="s">
        <v>18</v>
      </c>
      <c r="I21" t="s">
        <v>25</v>
      </c>
      <c r="J21" t="s">
        <v>20</v>
      </c>
      <c r="K21" t="s">
        <v>21</v>
      </c>
      <c r="L21">
        <v>30</v>
      </c>
      <c r="M21" t="s">
        <v>32</v>
      </c>
      <c r="N21" t="s">
        <v>23</v>
      </c>
    </row>
    <row r="22" spans="1:14" x14ac:dyDescent="0.25">
      <c r="A22" t="s">
        <v>56</v>
      </c>
      <c r="B22" t="s">
        <v>45</v>
      </c>
      <c r="C22" t="s">
        <v>46</v>
      </c>
      <c r="D22" t="s">
        <v>16</v>
      </c>
      <c r="E22">
        <v>23.730568999999999</v>
      </c>
      <c r="F22">
        <v>-99.171882999999994</v>
      </c>
      <c r="G22" t="s">
        <v>17</v>
      </c>
      <c r="H22" t="s">
        <v>28</v>
      </c>
      <c r="I22" t="s">
        <v>36</v>
      </c>
      <c r="J22" t="s">
        <v>20</v>
      </c>
      <c r="K22" t="s">
        <v>57</v>
      </c>
      <c r="L22">
        <v>28</v>
      </c>
      <c r="M22" t="s">
        <v>22</v>
      </c>
      <c r="N22" t="s">
        <v>23</v>
      </c>
    </row>
    <row r="23" spans="1:14" x14ac:dyDescent="0.25">
      <c r="A23" t="s">
        <v>58</v>
      </c>
      <c r="B23" t="s">
        <v>15</v>
      </c>
      <c r="C23" t="s">
        <v>15</v>
      </c>
      <c r="D23" t="s">
        <v>16</v>
      </c>
      <c r="E23">
        <v>22.146708</v>
      </c>
      <c r="F23">
        <v>-100.964355</v>
      </c>
      <c r="G23" t="s">
        <v>17</v>
      </c>
      <c r="H23" t="s">
        <v>38</v>
      </c>
      <c r="I23" t="s">
        <v>36</v>
      </c>
      <c r="J23" t="s">
        <v>20</v>
      </c>
      <c r="K23" t="s">
        <v>21</v>
      </c>
      <c r="L23">
        <v>22</v>
      </c>
      <c r="M23" t="s">
        <v>22</v>
      </c>
      <c r="N23" t="s">
        <v>23</v>
      </c>
    </row>
    <row r="24" spans="1:14" x14ac:dyDescent="0.25">
      <c r="A24" t="s">
        <v>59</v>
      </c>
      <c r="B24" t="s">
        <v>45</v>
      </c>
      <c r="C24" t="s">
        <v>46</v>
      </c>
      <c r="D24" t="s">
        <v>16</v>
      </c>
      <c r="E24">
        <v>23.752942999999998</v>
      </c>
      <c r="F24">
        <v>-99.166589000000002</v>
      </c>
      <c r="G24" t="s">
        <v>17</v>
      </c>
      <c r="H24" t="s">
        <v>38</v>
      </c>
      <c r="I24" t="s">
        <v>36</v>
      </c>
      <c r="J24" t="s">
        <v>20</v>
      </c>
      <c r="K24" t="s">
        <v>21</v>
      </c>
      <c r="L24">
        <v>24</v>
      </c>
      <c r="M24" t="s">
        <v>22</v>
      </c>
      <c r="N24" t="s">
        <v>26</v>
      </c>
    </row>
    <row r="25" spans="1:14" x14ac:dyDescent="0.25">
      <c r="A25" t="s">
        <v>60</v>
      </c>
      <c r="B25" t="s">
        <v>15</v>
      </c>
      <c r="C25" t="s">
        <v>15</v>
      </c>
      <c r="D25" t="s">
        <v>16</v>
      </c>
      <c r="E25">
        <v>22.154021</v>
      </c>
      <c r="F25">
        <v>-100.976028</v>
      </c>
      <c r="H25" t="s">
        <v>18</v>
      </c>
      <c r="L25">
        <v>82</v>
      </c>
    </row>
    <row r="26" spans="1:14" x14ac:dyDescent="0.25">
      <c r="A26" t="s">
        <v>61</v>
      </c>
      <c r="B26" t="s">
        <v>15</v>
      </c>
      <c r="C26" t="s">
        <v>15</v>
      </c>
      <c r="D26" t="s">
        <v>16</v>
      </c>
      <c r="E26">
        <v>22.125603000000002</v>
      </c>
      <c r="F26">
        <v>-100.907844</v>
      </c>
      <c r="G26" t="s">
        <v>17</v>
      </c>
      <c r="H26" t="s">
        <v>28</v>
      </c>
      <c r="I26" t="s">
        <v>25</v>
      </c>
      <c r="J26" t="s">
        <v>20</v>
      </c>
      <c r="L26">
        <v>22</v>
      </c>
      <c r="M26" t="s">
        <v>22</v>
      </c>
      <c r="N26" t="s">
        <v>23</v>
      </c>
    </row>
    <row r="27" spans="1:14" x14ac:dyDescent="0.25">
      <c r="A27" t="s">
        <v>62</v>
      </c>
      <c r="B27" t="s">
        <v>45</v>
      </c>
      <c r="C27" t="s">
        <v>46</v>
      </c>
      <c r="D27" t="s">
        <v>16</v>
      </c>
      <c r="E27">
        <v>23.733000000000001</v>
      </c>
      <c r="F27">
        <v>-99.132999999999996</v>
      </c>
      <c r="G27" t="s">
        <v>17</v>
      </c>
      <c r="H27" t="s">
        <v>18</v>
      </c>
      <c r="I27" t="s">
        <v>25</v>
      </c>
      <c r="J27" t="s">
        <v>20</v>
      </c>
      <c r="K27" t="s">
        <v>21</v>
      </c>
      <c r="L27">
        <v>23</v>
      </c>
      <c r="M27" t="s">
        <v>22</v>
      </c>
      <c r="N27" t="s">
        <v>23</v>
      </c>
    </row>
    <row r="28" spans="1:14" x14ac:dyDescent="0.25">
      <c r="A28" t="s">
        <v>63</v>
      </c>
      <c r="B28" t="s">
        <v>15</v>
      </c>
      <c r="C28" t="s">
        <v>15</v>
      </c>
      <c r="D28" t="s">
        <v>16</v>
      </c>
      <c r="E28">
        <v>22.165150000000001</v>
      </c>
      <c r="F28">
        <v>-100.987015</v>
      </c>
      <c r="G28" t="s">
        <v>35</v>
      </c>
      <c r="H28" t="s">
        <v>28</v>
      </c>
      <c r="I28" t="s">
        <v>25</v>
      </c>
      <c r="J28" t="s">
        <v>20</v>
      </c>
      <c r="K28" t="s">
        <v>21</v>
      </c>
      <c r="L28">
        <v>23</v>
      </c>
      <c r="M28" t="s">
        <v>22</v>
      </c>
      <c r="N28" t="s">
        <v>26</v>
      </c>
    </row>
    <row r="29" spans="1:14" x14ac:dyDescent="0.25">
      <c r="A29" t="s">
        <v>64</v>
      </c>
      <c r="B29" t="s">
        <v>45</v>
      </c>
      <c r="C29" t="s">
        <v>46</v>
      </c>
      <c r="D29" t="s">
        <v>16</v>
      </c>
      <c r="E29">
        <v>23.752873999999998</v>
      </c>
      <c r="F29">
        <v>-99.169241999999997</v>
      </c>
      <c r="G29" t="s">
        <v>17</v>
      </c>
      <c r="H29" t="s">
        <v>18</v>
      </c>
      <c r="I29" t="s">
        <v>25</v>
      </c>
      <c r="J29" t="s">
        <v>20</v>
      </c>
      <c r="K29" t="s">
        <v>21</v>
      </c>
      <c r="L29">
        <v>23</v>
      </c>
      <c r="M29" t="s">
        <v>22</v>
      </c>
      <c r="N29" t="s">
        <v>23</v>
      </c>
    </row>
    <row r="30" spans="1:14" x14ac:dyDescent="0.25">
      <c r="A30" t="s">
        <v>65</v>
      </c>
      <c r="B30" t="s">
        <v>15</v>
      </c>
      <c r="C30" t="s">
        <v>15</v>
      </c>
      <c r="D30" t="s">
        <v>16</v>
      </c>
      <c r="E30">
        <v>22.151796000000001</v>
      </c>
      <c r="F30">
        <v>-100.989075</v>
      </c>
      <c r="G30" t="s">
        <v>35</v>
      </c>
      <c r="H30" t="s">
        <v>38</v>
      </c>
      <c r="I30" t="s">
        <v>25</v>
      </c>
      <c r="J30" t="s">
        <v>20</v>
      </c>
      <c r="K30" t="s">
        <v>21</v>
      </c>
      <c r="L30">
        <v>22</v>
      </c>
      <c r="M30" t="s">
        <v>22</v>
      </c>
      <c r="N30" t="s">
        <v>26</v>
      </c>
    </row>
    <row r="31" spans="1:14" x14ac:dyDescent="0.25">
      <c r="A31" t="s">
        <v>66</v>
      </c>
      <c r="B31" t="s">
        <v>30</v>
      </c>
      <c r="C31" t="s">
        <v>31</v>
      </c>
      <c r="D31" t="s">
        <v>16</v>
      </c>
      <c r="E31">
        <v>18.844818</v>
      </c>
      <c r="F31">
        <v>-99.182758000000007</v>
      </c>
      <c r="G31" t="s">
        <v>17</v>
      </c>
      <c r="H31" t="s">
        <v>38</v>
      </c>
      <c r="I31" t="s">
        <v>19</v>
      </c>
      <c r="J31" t="s">
        <v>20</v>
      </c>
      <c r="K31" t="s">
        <v>21</v>
      </c>
      <c r="L31">
        <v>21</v>
      </c>
      <c r="M31" t="s">
        <v>22</v>
      </c>
      <c r="N31" t="s">
        <v>23</v>
      </c>
    </row>
    <row r="32" spans="1:14" x14ac:dyDescent="0.25">
      <c r="A32" t="s">
        <v>67</v>
      </c>
      <c r="B32" t="s">
        <v>45</v>
      </c>
      <c r="C32" t="s">
        <v>46</v>
      </c>
      <c r="D32" t="s">
        <v>16</v>
      </c>
      <c r="E32">
        <v>23.735697999999999</v>
      </c>
      <c r="F32">
        <v>-99.159851000000003</v>
      </c>
      <c r="G32" t="s">
        <v>17</v>
      </c>
      <c r="H32" t="s">
        <v>18</v>
      </c>
      <c r="J32" t="s">
        <v>43</v>
      </c>
      <c r="K32" t="s">
        <v>41</v>
      </c>
      <c r="L32">
        <v>20</v>
      </c>
      <c r="M32" t="s">
        <v>68</v>
      </c>
      <c r="N32" t="s">
        <v>23</v>
      </c>
    </row>
    <row r="33" spans="1:14" x14ac:dyDescent="0.25">
      <c r="A33" t="s">
        <v>69</v>
      </c>
      <c r="B33" t="s">
        <v>15</v>
      </c>
      <c r="C33" t="s">
        <v>15</v>
      </c>
      <c r="D33" t="s">
        <v>16</v>
      </c>
      <c r="E33">
        <v>22.169184000000001</v>
      </c>
      <c r="F33">
        <v>-100.98684299999999</v>
      </c>
      <c r="G33" t="s">
        <v>17</v>
      </c>
      <c r="H33" t="s">
        <v>18</v>
      </c>
      <c r="I33" t="s">
        <v>25</v>
      </c>
      <c r="J33" t="s">
        <v>20</v>
      </c>
      <c r="K33" t="s">
        <v>21</v>
      </c>
      <c r="L33">
        <v>23</v>
      </c>
      <c r="M33" t="s">
        <v>22</v>
      </c>
      <c r="N33" t="s">
        <v>23</v>
      </c>
    </row>
    <row r="34" spans="1:14" x14ac:dyDescent="0.25">
      <c r="A34" t="s">
        <v>70</v>
      </c>
      <c r="B34" t="s">
        <v>15</v>
      </c>
      <c r="C34" t="s">
        <v>15</v>
      </c>
      <c r="D34" t="s">
        <v>16</v>
      </c>
      <c r="E34">
        <v>22.15</v>
      </c>
      <c r="F34">
        <v>-100.983</v>
      </c>
      <c r="G34" t="s">
        <v>17</v>
      </c>
      <c r="H34" t="s">
        <v>28</v>
      </c>
      <c r="I34" t="s">
        <v>19</v>
      </c>
      <c r="J34" t="s">
        <v>20</v>
      </c>
      <c r="L34">
        <v>21</v>
      </c>
      <c r="M34" t="s">
        <v>22</v>
      </c>
      <c r="N34" t="s">
        <v>26</v>
      </c>
    </row>
    <row r="35" spans="1:14" x14ac:dyDescent="0.25">
      <c r="A35" t="s">
        <v>71</v>
      </c>
      <c r="B35" t="s">
        <v>15</v>
      </c>
      <c r="C35" t="s">
        <v>15</v>
      </c>
      <c r="D35" t="s">
        <v>16</v>
      </c>
      <c r="E35">
        <v>22.137177999999999</v>
      </c>
      <c r="F35">
        <v>-101.013169</v>
      </c>
      <c r="G35" t="s">
        <v>17</v>
      </c>
      <c r="H35" t="s">
        <v>38</v>
      </c>
      <c r="I35" t="s">
        <v>25</v>
      </c>
      <c r="J35" t="s">
        <v>20</v>
      </c>
      <c r="K35" t="s">
        <v>21</v>
      </c>
      <c r="L35">
        <v>22</v>
      </c>
      <c r="M35" t="s">
        <v>22</v>
      </c>
      <c r="N35" t="s">
        <v>23</v>
      </c>
    </row>
    <row r="36" spans="1:14" x14ac:dyDescent="0.25">
      <c r="A36" t="s">
        <v>72</v>
      </c>
      <c r="B36" t="s">
        <v>30</v>
      </c>
      <c r="C36" t="s">
        <v>31</v>
      </c>
      <c r="D36" t="s">
        <v>16</v>
      </c>
      <c r="E36">
        <v>18.839670999999999</v>
      </c>
      <c r="F36">
        <v>-99.223896999999994</v>
      </c>
      <c r="G36" t="s">
        <v>35</v>
      </c>
      <c r="H36" t="s">
        <v>38</v>
      </c>
      <c r="I36" t="s">
        <v>36</v>
      </c>
      <c r="J36" t="s">
        <v>20</v>
      </c>
      <c r="K36" t="s">
        <v>21</v>
      </c>
      <c r="L36">
        <v>27</v>
      </c>
      <c r="M36" t="s">
        <v>22</v>
      </c>
      <c r="N36" t="s">
        <v>23</v>
      </c>
    </row>
    <row r="37" spans="1:14" x14ac:dyDescent="0.25">
      <c r="A37" t="s">
        <v>73</v>
      </c>
      <c r="B37" t="s">
        <v>15</v>
      </c>
      <c r="C37" t="s">
        <v>15</v>
      </c>
      <c r="D37" t="s">
        <v>16</v>
      </c>
      <c r="E37">
        <v>22.160571999999998</v>
      </c>
      <c r="F37">
        <v>-100.989418</v>
      </c>
      <c r="G37" t="s">
        <v>17</v>
      </c>
      <c r="H37" t="s">
        <v>28</v>
      </c>
      <c r="I37" t="s">
        <v>25</v>
      </c>
      <c r="J37" t="s">
        <v>20</v>
      </c>
      <c r="K37" t="s">
        <v>21</v>
      </c>
      <c r="L37">
        <v>21</v>
      </c>
      <c r="M37" t="s">
        <v>22</v>
      </c>
      <c r="N37" t="s">
        <v>23</v>
      </c>
    </row>
    <row r="38" spans="1:14" x14ac:dyDescent="0.25">
      <c r="A38" t="s">
        <v>74</v>
      </c>
      <c r="B38" t="s">
        <v>15</v>
      </c>
      <c r="C38" t="s">
        <v>15</v>
      </c>
      <c r="D38" t="s">
        <v>16</v>
      </c>
      <c r="E38">
        <v>22.150310000000001</v>
      </c>
      <c r="F38">
        <v>-100.900536</v>
      </c>
      <c r="G38" t="s">
        <v>17</v>
      </c>
      <c r="H38" t="s">
        <v>28</v>
      </c>
      <c r="I38" t="s">
        <v>25</v>
      </c>
      <c r="J38" t="s">
        <v>20</v>
      </c>
      <c r="K38" t="s">
        <v>21</v>
      </c>
      <c r="L38">
        <v>22</v>
      </c>
      <c r="M38" t="s">
        <v>22</v>
      </c>
      <c r="N38" t="s">
        <v>26</v>
      </c>
    </row>
    <row r="39" spans="1:14" x14ac:dyDescent="0.25">
      <c r="A39" t="s">
        <v>75</v>
      </c>
      <c r="B39" t="s">
        <v>15</v>
      </c>
      <c r="C39" t="s">
        <v>15</v>
      </c>
      <c r="D39" t="s">
        <v>16</v>
      </c>
      <c r="E39">
        <v>22.125786000000002</v>
      </c>
      <c r="F39">
        <v>-100.94370499999999</v>
      </c>
      <c r="G39" t="s">
        <v>35</v>
      </c>
      <c r="H39" t="s">
        <v>28</v>
      </c>
      <c r="I39" t="s">
        <v>25</v>
      </c>
      <c r="J39" t="s">
        <v>20</v>
      </c>
      <c r="K39" t="s">
        <v>21</v>
      </c>
      <c r="L39">
        <v>82</v>
      </c>
      <c r="M39" t="s">
        <v>22</v>
      </c>
      <c r="N39" t="s">
        <v>26</v>
      </c>
    </row>
    <row r="40" spans="1:14" x14ac:dyDescent="0.25">
      <c r="A40" t="s">
        <v>76</v>
      </c>
      <c r="B40" t="s">
        <v>45</v>
      </c>
      <c r="C40" t="s">
        <v>46</v>
      </c>
      <c r="D40" t="s">
        <v>16</v>
      </c>
      <c r="E40">
        <v>23.738067000000001</v>
      </c>
      <c r="F40">
        <v>-99.139905999999996</v>
      </c>
      <c r="G40" t="s">
        <v>17</v>
      </c>
      <c r="H40" t="s">
        <v>28</v>
      </c>
      <c r="J40" t="s">
        <v>20</v>
      </c>
      <c r="K40" t="s">
        <v>21</v>
      </c>
      <c r="L40">
        <v>23</v>
      </c>
      <c r="M40" t="s">
        <v>22</v>
      </c>
      <c r="N40" t="s">
        <v>23</v>
      </c>
    </row>
    <row r="41" spans="1:14" x14ac:dyDescent="0.25">
      <c r="A41" t="s">
        <v>77</v>
      </c>
      <c r="B41" t="s">
        <v>30</v>
      </c>
      <c r="C41" t="s">
        <v>31</v>
      </c>
      <c r="D41" t="s">
        <v>16</v>
      </c>
      <c r="E41">
        <v>18.895187</v>
      </c>
      <c r="F41">
        <v>-99.180390000000003</v>
      </c>
      <c r="G41" t="s">
        <v>17</v>
      </c>
      <c r="H41" t="s">
        <v>18</v>
      </c>
      <c r="I41" t="s">
        <v>25</v>
      </c>
      <c r="J41" t="s">
        <v>20</v>
      </c>
      <c r="K41" t="s">
        <v>21</v>
      </c>
      <c r="L41">
        <v>18</v>
      </c>
      <c r="M41" t="s">
        <v>22</v>
      </c>
      <c r="N41" t="s">
        <v>23</v>
      </c>
    </row>
    <row r="42" spans="1:14" x14ac:dyDescent="0.25">
      <c r="A42" t="s">
        <v>78</v>
      </c>
      <c r="B42" t="s">
        <v>30</v>
      </c>
      <c r="C42" t="s">
        <v>31</v>
      </c>
      <c r="D42" t="s">
        <v>16</v>
      </c>
      <c r="E42">
        <v>18.935191</v>
      </c>
      <c r="F42">
        <v>-99.236239999999995</v>
      </c>
      <c r="G42" t="s">
        <v>17</v>
      </c>
      <c r="H42" t="s">
        <v>18</v>
      </c>
      <c r="I42" t="s">
        <v>19</v>
      </c>
      <c r="J42" t="s">
        <v>20</v>
      </c>
      <c r="K42" t="s">
        <v>21</v>
      </c>
      <c r="L42">
        <v>27</v>
      </c>
      <c r="M42" t="s">
        <v>32</v>
      </c>
      <c r="N42" t="s">
        <v>23</v>
      </c>
    </row>
    <row r="43" spans="1:14" x14ac:dyDescent="0.25">
      <c r="A43" t="s">
        <v>79</v>
      </c>
      <c r="B43" t="s">
        <v>30</v>
      </c>
      <c r="C43" t="s">
        <v>31</v>
      </c>
      <c r="D43" t="s">
        <v>16</v>
      </c>
      <c r="E43">
        <v>18.925773</v>
      </c>
      <c r="F43">
        <v>-99.219588999999999</v>
      </c>
      <c r="G43" t="s">
        <v>17</v>
      </c>
      <c r="H43" t="s">
        <v>18</v>
      </c>
      <c r="I43" t="s">
        <v>36</v>
      </c>
      <c r="J43" t="s">
        <v>20</v>
      </c>
      <c r="K43" t="s">
        <v>21</v>
      </c>
      <c r="L43">
        <v>69</v>
      </c>
      <c r="M43" t="s">
        <v>22</v>
      </c>
      <c r="N43" t="s">
        <v>80</v>
      </c>
    </row>
    <row r="44" spans="1:14" x14ac:dyDescent="0.25">
      <c r="A44" t="s">
        <v>81</v>
      </c>
      <c r="B44" t="s">
        <v>45</v>
      </c>
      <c r="C44" t="s">
        <v>46</v>
      </c>
      <c r="D44" t="s">
        <v>16</v>
      </c>
      <c r="E44">
        <v>23.77103</v>
      </c>
      <c r="F44">
        <v>-99.167081999999994</v>
      </c>
      <c r="G44" t="s">
        <v>17</v>
      </c>
      <c r="H44" t="s">
        <v>18</v>
      </c>
      <c r="I44" t="s">
        <v>25</v>
      </c>
      <c r="J44" t="s">
        <v>20</v>
      </c>
      <c r="K44" t="s">
        <v>21</v>
      </c>
      <c r="L44">
        <v>23</v>
      </c>
      <c r="M44" t="s">
        <v>22</v>
      </c>
      <c r="N44" t="s">
        <v>23</v>
      </c>
    </row>
    <row r="45" spans="1:14" x14ac:dyDescent="0.25">
      <c r="A45" t="s">
        <v>82</v>
      </c>
      <c r="B45" t="s">
        <v>30</v>
      </c>
      <c r="C45" t="s">
        <v>31</v>
      </c>
      <c r="D45" t="s">
        <v>16</v>
      </c>
      <c r="E45">
        <v>18.95298</v>
      </c>
      <c r="F45">
        <v>-99.260789000000003</v>
      </c>
      <c r="G45" t="s">
        <v>35</v>
      </c>
      <c r="H45" t="s">
        <v>28</v>
      </c>
      <c r="I45" t="s">
        <v>36</v>
      </c>
      <c r="J45" t="s">
        <v>43</v>
      </c>
      <c r="K45" t="s">
        <v>41</v>
      </c>
      <c r="L45">
        <v>43</v>
      </c>
      <c r="M45" t="s">
        <v>32</v>
      </c>
      <c r="N45" t="s">
        <v>23</v>
      </c>
    </row>
    <row r="46" spans="1:14" x14ac:dyDescent="0.25">
      <c r="A46" t="s">
        <v>83</v>
      </c>
      <c r="B46" t="s">
        <v>15</v>
      </c>
      <c r="C46" t="s">
        <v>15</v>
      </c>
      <c r="D46" t="s">
        <v>16</v>
      </c>
      <c r="E46">
        <v>22.156724000000001</v>
      </c>
      <c r="F46">
        <v>-100.984268</v>
      </c>
      <c r="G46" t="s">
        <v>17</v>
      </c>
      <c r="H46" t="s">
        <v>38</v>
      </c>
      <c r="I46" t="s">
        <v>36</v>
      </c>
      <c r="J46" t="s">
        <v>20</v>
      </c>
      <c r="K46" t="s">
        <v>21</v>
      </c>
      <c r="L46">
        <v>21</v>
      </c>
      <c r="M46" t="s">
        <v>22</v>
      </c>
      <c r="N46" t="s">
        <v>80</v>
      </c>
    </row>
    <row r="47" spans="1:14" x14ac:dyDescent="0.25">
      <c r="A47" t="s">
        <v>84</v>
      </c>
      <c r="B47" t="s">
        <v>15</v>
      </c>
      <c r="C47" t="s">
        <v>15</v>
      </c>
      <c r="D47" t="s">
        <v>16</v>
      </c>
      <c r="E47">
        <v>22.144414999999999</v>
      </c>
      <c r="F47">
        <v>-100.933097</v>
      </c>
      <c r="G47" t="s">
        <v>17</v>
      </c>
      <c r="H47" t="s">
        <v>28</v>
      </c>
      <c r="I47" t="s">
        <v>36</v>
      </c>
      <c r="J47" t="s">
        <v>20</v>
      </c>
      <c r="K47" t="s">
        <v>21</v>
      </c>
      <c r="L47">
        <v>22</v>
      </c>
      <c r="M47" t="s">
        <v>22</v>
      </c>
      <c r="N47" t="s">
        <v>23</v>
      </c>
    </row>
    <row r="48" spans="1:14" x14ac:dyDescent="0.25">
      <c r="A48" t="s">
        <v>85</v>
      </c>
      <c r="B48" t="s">
        <v>15</v>
      </c>
      <c r="C48" t="s">
        <v>15</v>
      </c>
      <c r="D48" t="s">
        <v>16</v>
      </c>
      <c r="E48">
        <v>22.142429</v>
      </c>
      <c r="F48">
        <v>-100.949147</v>
      </c>
      <c r="G48" t="s">
        <v>17</v>
      </c>
      <c r="H48" t="s">
        <v>18</v>
      </c>
      <c r="I48" t="s">
        <v>25</v>
      </c>
      <c r="J48" t="s">
        <v>20</v>
      </c>
      <c r="K48" t="s">
        <v>21</v>
      </c>
      <c r="L48">
        <v>20</v>
      </c>
      <c r="M48" t="s">
        <v>22</v>
      </c>
      <c r="N48" t="s">
        <v>23</v>
      </c>
    </row>
    <row r="49" spans="1:14" x14ac:dyDescent="0.25">
      <c r="A49" t="s">
        <v>86</v>
      </c>
      <c r="B49" t="s">
        <v>15</v>
      </c>
      <c r="C49" t="s">
        <v>15</v>
      </c>
      <c r="D49" t="s">
        <v>16</v>
      </c>
      <c r="E49">
        <v>22.142208</v>
      </c>
      <c r="F49">
        <v>-101.022785</v>
      </c>
      <c r="G49" t="s">
        <v>35</v>
      </c>
      <c r="H49" t="s">
        <v>38</v>
      </c>
      <c r="I49" t="s">
        <v>25</v>
      </c>
      <c r="J49" t="s">
        <v>20</v>
      </c>
      <c r="K49" t="s">
        <v>21</v>
      </c>
      <c r="L49">
        <v>24</v>
      </c>
      <c r="M49" t="s">
        <v>22</v>
      </c>
      <c r="N49" t="s">
        <v>23</v>
      </c>
    </row>
    <row r="50" spans="1:14" x14ac:dyDescent="0.25">
      <c r="A50" t="s">
        <v>87</v>
      </c>
      <c r="B50" t="s">
        <v>15</v>
      </c>
      <c r="C50" t="s">
        <v>15</v>
      </c>
      <c r="D50" t="s">
        <v>16</v>
      </c>
      <c r="E50">
        <v>22.15</v>
      </c>
      <c r="F50">
        <v>-100.983</v>
      </c>
      <c r="G50" t="s">
        <v>17</v>
      </c>
      <c r="H50" t="s">
        <v>38</v>
      </c>
      <c r="I50" t="s">
        <v>25</v>
      </c>
      <c r="J50" t="s">
        <v>20</v>
      </c>
      <c r="L50">
        <v>21</v>
      </c>
      <c r="M50" t="s">
        <v>22</v>
      </c>
    </row>
    <row r="51" spans="1:14" x14ac:dyDescent="0.25">
      <c r="A51" t="s">
        <v>88</v>
      </c>
      <c r="B51" t="s">
        <v>45</v>
      </c>
      <c r="C51" t="s">
        <v>46</v>
      </c>
      <c r="D51" t="s">
        <v>16</v>
      </c>
      <c r="E51">
        <v>23.758814999999998</v>
      </c>
      <c r="F51">
        <v>-99.171216000000001</v>
      </c>
      <c r="G51" t="s">
        <v>17</v>
      </c>
      <c r="H51" t="s">
        <v>28</v>
      </c>
      <c r="I51" t="s">
        <v>36</v>
      </c>
      <c r="J51" t="s">
        <v>20</v>
      </c>
      <c r="K51" t="s">
        <v>21</v>
      </c>
      <c r="L51">
        <v>23</v>
      </c>
      <c r="M51" t="s">
        <v>22</v>
      </c>
      <c r="N51" t="s">
        <v>23</v>
      </c>
    </row>
    <row r="52" spans="1:14" x14ac:dyDescent="0.25">
      <c r="A52" t="s">
        <v>89</v>
      </c>
      <c r="B52" t="s">
        <v>30</v>
      </c>
      <c r="C52" t="s">
        <v>31</v>
      </c>
      <c r="D52" t="s">
        <v>16</v>
      </c>
      <c r="E52">
        <v>18.877718999999999</v>
      </c>
      <c r="F52">
        <v>-99.222989999999996</v>
      </c>
      <c r="G52" t="s">
        <v>17</v>
      </c>
      <c r="H52" t="s">
        <v>38</v>
      </c>
      <c r="I52" t="s">
        <v>25</v>
      </c>
      <c r="J52" t="s">
        <v>20</v>
      </c>
      <c r="K52" t="s">
        <v>21</v>
      </c>
      <c r="L52">
        <v>33</v>
      </c>
      <c r="M52" t="s">
        <v>32</v>
      </c>
      <c r="N52" t="s">
        <v>23</v>
      </c>
    </row>
    <row r="53" spans="1:14" x14ac:dyDescent="0.25">
      <c r="A53" t="s">
        <v>90</v>
      </c>
      <c r="B53" t="s">
        <v>15</v>
      </c>
      <c r="C53" t="s">
        <v>15</v>
      </c>
      <c r="D53" t="s">
        <v>16</v>
      </c>
      <c r="E53">
        <v>22.138055000000001</v>
      </c>
      <c r="F53">
        <v>-100.93600499999999</v>
      </c>
      <c r="G53" t="s">
        <v>35</v>
      </c>
      <c r="H53" t="s">
        <v>28</v>
      </c>
      <c r="I53" t="s">
        <v>19</v>
      </c>
      <c r="J53" t="s">
        <v>20</v>
      </c>
      <c r="K53" t="s">
        <v>21</v>
      </c>
      <c r="L53">
        <v>22</v>
      </c>
      <c r="M53" t="s">
        <v>22</v>
      </c>
      <c r="N53" t="s">
        <v>26</v>
      </c>
    </row>
    <row r="54" spans="1:14" x14ac:dyDescent="0.25">
      <c r="A54" t="s">
        <v>91</v>
      </c>
      <c r="B54" t="s">
        <v>15</v>
      </c>
      <c r="C54" t="s">
        <v>15</v>
      </c>
      <c r="D54" t="s">
        <v>16</v>
      </c>
      <c r="E54">
        <v>22.175833000000001</v>
      </c>
      <c r="F54">
        <v>-100.986671</v>
      </c>
      <c r="G54" t="s">
        <v>17</v>
      </c>
      <c r="H54" t="s">
        <v>38</v>
      </c>
      <c r="I54" t="s">
        <v>25</v>
      </c>
      <c r="J54" t="s">
        <v>20</v>
      </c>
      <c r="K54" t="s">
        <v>21</v>
      </c>
      <c r="L54">
        <v>22</v>
      </c>
      <c r="M54" t="s">
        <v>22</v>
      </c>
      <c r="N54" t="s">
        <v>26</v>
      </c>
    </row>
    <row r="55" spans="1:14" x14ac:dyDescent="0.25">
      <c r="A55" t="s">
        <v>92</v>
      </c>
      <c r="B55" t="s">
        <v>15</v>
      </c>
      <c r="C55" t="s">
        <v>15</v>
      </c>
      <c r="D55" t="s">
        <v>16</v>
      </c>
      <c r="E55">
        <v>22.150683000000001</v>
      </c>
      <c r="F55">
        <v>-100.975342</v>
      </c>
      <c r="G55" t="s">
        <v>17</v>
      </c>
      <c r="H55" t="s">
        <v>28</v>
      </c>
      <c r="I55" t="s">
        <v>25</v>
      </c>
      <c r="J55" t="s">
        <v>20</v>
      </c>
      <c r="K55" t="s">
        <v>21</v>
      </c>
      <c r="L55">
        <v>20</v>
      </c>
      <c r="M55" t="s">
        <v>22</v>
      </c>
      <c r="N55" t="s">
        <v>23</v>
      </c>
    </row>
    <row r="56" spans="1:14" x14ac:dyDescent="0.25">
      <c r="A56" t="s">
        <v>93</v>
      </c>
      <c r="B56" t="s">
        <v>15</v>
      </c>
      <c r="C56" t="s">
        <v>15</v>
      </c>
      <c r="D56" t="s">
        <v>16</v>
      </c>
      <c r="E56">
        <v>22.143288999999999</v>
      </c>
      <c r="F56">
        <v>-100.987683</v>
      </c>
      <c r="G56" t="s">
        <v>17</v>
      </c>
      <c r="H56" t="s">
        <v>18</v>
      </c>
      <c r="I56" t="s">
        <v>36</v>
      </c>
      <c r="J56" t="s">
        <v>43</v>
      </c>
      <c r="K56" t="s">
        <v>57</v>
      </c>
      <c r="L56">
        <v>60</v>
      </c>
      <c r="M56" t="s">
        <v>32</v>
      </c>
      <c r="N56" t="s">
        <v>23</v>
      </c>
    </row>
    <row r="57" spans="1:14" x14ac:dyDescent="0.25">
      <c r="A57" t="s">
        <v>94</v>
      </c>
      <c r="B57" t="s">
        <v>15</v>
      </c>
      <c r="C57" t="s">
        <v>15</v>
      </c>
      <c r="D57" t="s">
        <v>16</v>
      </c>
      <c r="E57">
        <v>22.168997000000001</v>
      </c>
      <c r="F57">
        <v>-100.97437600000001</v>
      </c>
      <c r="G57" t="s">
        <v>17</v>
      </c>
      <c r="H57" t="s">
        <v>28</v>
      </c>
      <c r="I57" t="s">
        <v>19</v>
      </c>
      <c r="J57" t="s">
        <v>20</v>
      </c>
      <c r="K57" t="s">
        <v>21</v>
      </c>
      <c r="L57">
        <v>82</v>
      </c>
      <c r="M57" t="s">
        <v>22</v>
      </c>
      <c r="N57" t="s">
        <v>23</v>
      </c>
    </row>
    <row r="58" spans="1:14" x14ac:dyDescent="0.25">
      <c r="A58" t="s">
        <v>95</v>
      </c>
      <c r="B58" t="s">
        <v>15</v>
      </c>
      <c r="C58" t="s">
        <v>15</v>
      </c>
      <c r="D58" t="s">
        <v>16</v>
      </c>
      <c r="E58">
        <v>22.196624</v>
      </c>
      <c r="F58">
        <v>-100.91217</v>
      </c>
      <c r="G58" t="s">
        <v>35</v>
      </c>
      <c r="H58" t="s">
        <v>38</v>
      </c>
      <c r="I58" t="s">
        <v>25</v>
      </c>
      <c r="J58" t="s">
        <v>20</v>
      </c>
      <c r="K58" t="s">
        <v>21</v>
      </c>
      <c r="L58">
        <v>23</v>
      </c>
      <c r="M58" t="s">
        <v>22</v>
      </c>
      <c r="N58" t="s">
        <v>23</v>
      </c>
    </row>
    <row r="59" spans="1:14" x14ac:dyDescent="0.25">
      <c r="A59" t="s">
        <v>96</v>
      </c>
      <c r="B59" t="s">
        <v>15</v>
      </c>
      <c r="C59" t="s">
        <v>15</v>
      </c>
      <c r="D59" t="s">
        <v>16</v>
      </c>
      <c r="E59">
        <v>22.205801999999998</v>
      </c>
      <c r="F59">
        <v>-100.986081</v>
      </c>
      <c r="G59" t="s">
        <v>17</v>
      </c>
      <c r="H59" t="s">
        <v>18</v>
      </c>
      <c r="I59" t="s">
        <v>25</v>
      </c>
      <c r="J59" t="s">
        <v>20</v>
      </c>
      <c r="K59" t="s">
        <v>21</v>
      </c>
      <c r="L59">
        <v>21</v>
      </c>
      <c r="M59" t="s">
        <v>22</v>
      </c>
      <c r="N59" t="s">
        <v>26</v>
      </c>
    </row>
    <row r="60" spans="1:14" x14ac:dyDescent="0.25">
      <c r="A60" t="s">
        <v>97</v>
      </c>
      <c r="B60" t="s">
        <v>98</v>
      </c>
      <c r="C60" t="s">
        <v>31</v>
      </c>
      <c r="D60" t="s">
        <v>16</v>
      </c>
      <c r="E60">
        <v>18.988278000000001</v>
      </c>
      <c r="F60">
        <v>-99.097022999999993</v>
      </c>
      <c r="G60" t="s">
        <v>17</v>
      </c>
      <c r="H60" t="s">
        <v>18</v>
      </c>
      <c r="I60" t="s">
        <v>19</v>
      </c>
      <c r="J60" t="s">
        <v>20</v>
      </c>
      <c r="K60" t="s">
        <v>21</v>
      </c>
      <c r="L60">
        <v>25</v>
      </c>
      <c r="M60" t="s">
        <v>22</v>
      </c>
      <c r="N60" t="s">
        <v>23</v>
      </c>
    </row>
    <row r="61" spans="1:14" x14ac:dyDescent="0.25">
      <c r="A61" t="s">
        <v>99</v>
      </c>
      <c r="B61" t="s">
        <v>45</v>
      </c>
      <c r="C61" t="s">
        <v>46</v>
      </c>
      <c r="D61" t="s">
        <v>16</v>
      </c>
      <c r="E61">
        <v>23.715237999999999</v>
      </c>
      <c r="F61">
        <v>-99.158863999999994</v>
      </c>
      <c r="G61" t="s">
        <v>17</v>
      </c>
      <c r="H61" t="s">
        <v>38</v>
      </c>
      <c r="I61" t="s">
        <v>25</v>
      </c>
      <c r="J61" t="s">
        <v>20</v>
      </c>
      <c r="K61" t="s">
        <v>21</v>
      </c>
      <c r="L61">
        <v>21</v>
      </c>
      <c r="M61" t="s">
        <v>22</v>
      </c>
      <c r="N61" t="s">
        <v>23</v>
      </c>
    </row>
    <row r="62" spans="1:14" x14ac:dyDescent="0.25">
      <c r="A62" t="s">
        <v>100</v>
      </c>
      <c r="B62" t="s">
        <v>15</v>
      </c>
      <c r="C62" t="s">
        <v>15</v>
      </c>
      <c r="D62" t="s">
        <v>16</v>
      </c>
      <c r="E62">
        <v>22.140388000000002</v>
      </c>
      <c r="F62">
        <v>-100.937321</v>
      </c>
      <c r="G62" t="s">
        <v>17</v>
      </c>
      <c r="H62" t="s">
        <v>28</v>
      </c>
      <c r="I62" t="s">
        <v>36</v>
      </c>
      <c r="J62" t="s">
        <v>20</v>
      </c>
      <c r="K62" t="s">
        <v>21</v>
      </c>
      <c r="L62">
        <v>22</v>
      </c>
      <c r="M62" t="s">
        <v>32</v>
      </c>
      <c r="N62" t="s">
        <v>23</v>
      </c>
    </row>
    <row r="63" spans="1:14" x14ac:dyDescent="0.25">
      <c r="A63" t="s">
        <v>101</v>
      </c>
      <c r="B63" t="s">
        <v>15</v>
      </c>
      <c r="C63" t="s">
        <v>15</v>
      </c>
      <c r="D63" t="s">
        <v>16</v>
      </c>
      <c r="E63">
        <v>22.195826</v>
      </c>
      <c r="F63">
        <v>-101.006317</v>
      </c>
      <c r="G63" t="s">
        <v>17</v>
      </c>
      <c r="H63" t="s">
        <v>38</v>
      </c>
      <c r="I63" t="s">
        <v>36</v>
      </c>
      <c r="J63" t="s">
        <v>20</v>
      </c>
      <c r="K63" t="s">
        <v>21</v>
      </c>
      <c r="L63">
        <v>27</v>
      </c>
      <c r="M63" t="s">
        <v>22</v>
      </c>
      <c r="N63" t="s">
        <v>23</v>
      </c>
    </row>
    <row r="64" spans="1:14" x14ac:dyDescent="0.25">
      <c r="A64" t="s">
        <v>102</v>
      </c>
      <c r="B64" t="s">
        <v>45</v>
      </c>
      <c r="C64" t="s">
        <v>46</v>
      </c>
      <c r="D64" t="s">
        <v>16</v>
      </c>
      <c r="E64">
        <v>23.745096</v>
      </c>
      <c r="F64">
        <v>-99.164356999999995</v>
      </c>
      <c r="G64" t="s">
        <v>17</v>
      </c>
      <c r="H64" t="s">
        <v>38</v>
      </c>
      <c r="I64" t="s">
        <v>25</v>
      </c>
      <c r="J64" t="s">
        <v>20</v>
      </c>
      <c r="K64" t="s">
        <v>21</v>
      </c>
      <c r="L64">
        <v>24</v>
      </c>
      <c r="M64" t="s">
        <v>22</v>
      </c>
      <c r="N64" t="s">
        <v>23</v>
      </c>
    </row>
    <row r="65" spans="1:14" x14ac:dyDescent="0.25">
      <c r="A65" t="s">
        <v>103</v>
      </c>
      <c r="B65" t="s">
        <v>15</v>
      </c>
      <c r="C65" t="s">
        <v>15</v>
      </c>
      <c r="D65" t="s">
        <v>16</v>
      </c>
      <c r="E65">
        <v>22.139510999999999</v>
      </c>
      <c r="F65">
        <v>-100.957002</v>
      </c>
      <c r="G65" t="s">
        <v>17</v>
      </c>
      <c r="H65" t="s">
        <v>38</v>
      </c>
      <c r="I65" t="s">
        <v>25</v>
      </c>
      <c r="J65" t="s">
        <v>20</v>
      </c>
      <c r="K65" t="s">
        <v>21</v>
      </c>
      <c r="L65">
        <v>21</v>
      </c>
      <c r="M65" t="s">
        <v>22</v>
      </c>
      <c r="N65" t="s">
        <v>23</v>
      </c>
    </row>
    <row r="66" spans="1:14" x14ac:dyDescent="0.25">
      <c r="A66" t="s">
        <v>104</v>
      </c>
      <c r="B66" t="s">
        <v>45</v>
      </c>
      <c r="C66" t="s">
        <v>46</v>
      </c>
      <c r="D66" t="s">
        <v>16</v>
      </c>
      <c r="E66">
        <v>23.733664999999998</v>
      </c>
      <c r="F66">
        <v>-99.105616999999995</v>
      </c>
      <c r="G66" t="s">
        <v>17</v>
      </c>
      <c r="H66" t="s">
        <v>18</v>
      </c>
      <c r="I66" t="s">
        <v>25</v>
      </c>
      <c r="J66" t="s">
        <v>20</v>
      </c>
      <c r="K66" t="s">
        <v>21</v>
      </c>
      <c r="L66">
        <v>23</v>
      </c>
      <c r="M66" t="s">
        <v>22</v>
      </c>
      <c r="N66" t="s">
        <v>23</v>
      </c>
    </row>
    <row r="67" spans="1:14" x14ac:dyDescent="0.25">
      <c r="A67" t="s">
        <v>105</v>
      </c>
      <c r="B67" t="s">
        <v>98</v>
      </c>
      <c r="C67" t="s">
        <v>31</v>
      </c>
      <c r="D67" t="s">
        <v>16</v>
      </c>
      <c r="E67">
        <v>18.890695000000001</v>
      </c>
      <c r="F67">
        <v>-99.157104000000004</v>
      </c>
      <c r="G67" t="s">
        <v>17</v>
      </c>
      <c r="H67" t="s">
        <v>18</v>
      </c>
      <c r="I67" t="s">
        <v>25</v>
      </c>
      <c r="J67" t="s">
        <v>20</v>
      </c>
      <c r="L67">
        <v>26</v>
      </c>
      <c r="M67" t="s">
        <v>22</v>
      </c>
      <c r="N67" t="s">
        <v>26</v>
      </c>
    </row>
    <row r="68" spans="1:14" x14ac:dyDescent="0.25">
      <c r="A68" t="s">
        <v>106</v>
      </c>
      <c r="B68" t="s">
        <v>45</v>
      </c>
      <c r="C68" t="s">
        <v>46</v>
      </c>
      <c r="D68" t="s">
        <v>16</v>
      </c>
      <c r="E68">
        <v>23.752268999999998</v>
      </c>
      <c r="F68">
        <v>-99.168604999999999</v>
      </c>
      <c r="G68" t="s">
        <v>17</v>
      </c>
      <c r="H68" t="s">
        <v>18</v>
      </c>
      <c r="I68" t="s">
        <v>25</v>
      </c>
      <c r="J68" t="s">
        <v>20</v>
      </c>
      <c r="K68" t="s">
        <v>21</v>
      </c>
      <c r="L68">
        <v>25</v>
      </c>
      <c r="M68" t="s">
        <v>22</v>
      </c>
      <c r="N68" t="s">
        <v>23</v>
      </c>
    </row>
    <row r="69" spans="1:14" x14ac:dyDescent="0.25">
      <c r="A69" t="s">
        <v>107</v>
      </c>
      <c r="B69" t="s">
        <v>45</v>
      </c>
      <c r="C69" t="s">
        <v>46</v>
      </c>
      <c r="D69" t="s">
        <v>16</v>
      </c>
      <c r="E69">
        <v>23.752268999999998</v>
      </c>
      <c r="F69">
        <v>-99.168604999999999</v>
      </c>
      <c r="G69" t="s">
        <v>17</v>
      </c>
      <c r="H69" t="s">
        <v>38</v>
      </c>
      <c r="I69" t="s">
        <v>25</v>
      </c>
      <c r="J69" t="s">
        <v>20</v>
      </c>
      <c r="K69" t="s">
        <v>21</v>
      </c>
      <c r="L69">
        <v>24</v>
      </c>
      <c r="M69" t="s">
        <v>22</v>
      </c>
      <c r="N69" t="s">
        <v>26</v>
      </c>
    </row>
    <row r="70" spans="1:14" x14ac:dyDescent="0.25">
      <c r="A70" t="s">
        <v>108</v>
      </c>
      <c r="B70" t="s">
        <v>98</v>
      </c>
      <c r="C70" t="s">
        <v>31</v>
      </c>
      <c r="D70" t="s">
        <v>16</v>
      </c>
      <c r="E70">
        <v>19.347640999999999</v>
      </c>
      <c r="F70">
        <v>-99.130229</v>
      </c>
      <c r="G70" t="s">
        <v>17</v>
      </c>
      <c r="H70" t="s">
        <v>28</v>
      </c>
      <c r="I70" t="s">
        <v>25</v>
      </c>
      <c r="J70" t="s">
        <v>20</v>
      </c>
      <c r="K70" t="s">
        <v>21</v>
      </c>
      <c r="L70">
        <v>29</v>
      </c>
      <c r="M70" t="s">
        <v>32</v>
      </c>
      <c r="N70" t="s">
        <v>23</v>
      </c>
    </row>
    <row r="71" spans="1:14" x14ac:dyDescent="0.25">
      <c r="A71" t="s">
        <v>109</v>
      </c>
      <c r="B71" t="s">
        <v>45</v>
      </c>
      <c r="C71" t="s">
        <v>46</v>
      </c>
      <c r="D71" t="s">
        <v>16</v>
      </c>
      <c r="E71">
        <v>23.753236999999999</v>
      </c>
      <c r="F71">
        <v>-99.166867999999994</v>
      </c>
      <c r="G71" t="s">
        <v>17</v>
      </c>
      <c r="H71" t="s">
        <v>38</v>
      </c>
      <c r="I71" t="s">
        <v>25</v>
      </c>
      <c r="J71" t="s">
        <v>20</v>
      </c>
      <c r="K71" t="s">
        <v>21</v>
      </c>
      <c r="L71">
        <v>21</v>
      </c>
      <c r="M71" t="s">
        <v>22</v>
      </c>
      <c r="N71" t="s">
        <v>26</v>
      </c>
    </row>
    <row r="72" spans="1:14" x14ac:dyDescent="0.25">
      <c r="A72" t="s">
        <v>110</v>
      </c>
      <c r="B72" t="s">
        <v>15</v>
      </c>
      <c r="C72" t="s">
        <v>15</v>
      </c>
      <c r="D72" t="s">
        <v>16</v>
      </c>
      <c r="E72">
        <v>22.154339</v>
      </c>
      <c r="F72">
        <v>-100.975342</v>
      </c>
      <c r="G72" t="s">
        <v>17</v>
      </c>
      <c r="H72" t="s">
        <v>18</v>
      </c>
      <c r="I72" t="s">
        <v>36</v>
      </c>
      <c r="J72" t="s">
        <v>20</v>
      </c>
      <c r="K72" t="s">
        <v>21</v>
      </c>
      <c r="L72">
        <v>82</v>
      </c>
      <c r="M72" t="s">
        <v>22</v>
      </c>
      <c r="N72" t="s">
        <v>80</v>
      </c>
    </row>
    <row r="73" spans="1:14" x14ac:dyDescent="0.25">
      <c r="A73" t="s">
        <v>111</v>
      </c>
      <c r="B73" t="s">
        <v>30</v>
      </c>
      <c r="C73" t="s">
        <v>31</v>
      </c>
      <c r="D73" t="s">
        <v>16</v>
      </c>
      <c r="E73">
        <v>18.868259999999999</v>
      </c>
      <c r="F73">
        <v>-99.212033000000005</v>
      </c>
      <c r="G73" t="s">
        <v>17</v>
      </c>
      <c r="H73" t="s">
        <v>38</v>
      </c>
      <c r="I73" t="s">
        <v>25</v>
      </c>
      <c r="J73" t="s">
        <v>20</v>
      </c>
      <c r="K73" t="s">
        <v>21</v>
      </c>
      <c r="L73">
        <v>28</v>
      </c>
      <c r="M73" t="s">
        <v>22</v>
      </c>
      <c r="N73" t="s">
        <v>23</v>
      </c>
    </row>
    <row r="74" spans="1:14" x14ac:dyDescent="0.25">
      <c r="A74" t="s">
        <v>112</v>
      </c>
      <c r="B74" t="s">
        <v>15</v>
      </c>
      <c r="C74" t="s">
        <v>15</v>
      </c>
      <c r="D74" t="s">
        <v>16</v>
      </c>
      <c r="E74">
        <v>22.15</v>
      </c>
      <c r="F74">
        <v>-100.983</v>
      </c>
      <c r="G74" t="s">
        <v>17</v>
      </c>
      <c r="H74" t="s">
        <v>18</v>
      </c>
      <c r="I74" t="s">
        <v>36</v>
      </c>
      <c r="J74" t="s">
        <v>20</v>
      </c>
      <c r="K74" t="s">
        <v>41</v>
      </c>
      <c r="L74">
        <v>23</v>
      </c>
      <c r="M74" t="s">
        <v>68</v>
      </c>
      <c r="N74" t="s">
        <v>23</v>
      </c>
    </row>
    <row r="75" spans="1:14" x14ac:dyDescent="0.25">
      <c r="A75" t="s">
        <v>113</v>
      </c>
      <c r="B75" t="s">
        <v>30</v>
      </c>
      <c r="C75" t="s">
        <v>31</v>
      </c>
      <c r="D75" t="s">
        <v>16</v>
      </c>
      <c r="E75">
        <v>18.917000000000002</v>
      </c>
      <c r="F75">
        <v>-99.25</v>
      </c>
      <c r="G75" t="s">
        <v>35</v>
      </c>
      <c r="H75" t="s">
        <v>38</v>
      </c>
      <c r="I75" t="s">
        <v>36</v>
      </c>
      <c r="J75" t="s">
        <v>20</v>
      </c>
      <c r="K75" t="s">
        <v>41</v>
      </c>
      <c r="L75">
        <v>45</v>
      </c>
      <c r="M75" t="s">
        <v>32</v>
      </c>
      <c r="N75" t="s">
        <v>23</v>
      </c>
    </row>
    <row r="76" spans="1:14" x14ac:dyDescent="0.25">
      <c r="A76" t="s">
        <v>114</v>
      </c>
      <c r="B76" t="s">
        <v>15</v>
      </c>
      <c r="C76" t="s">
        <v>15</v>
      </c>
      <c r="D76" t="s">
        <v>16</v>
      </c>
      <c r="E76">
        <v>22.167574999999999</v>
      </c>
      <c r="F76">
        <v>-100.960364</v>
      </c>
      <c r="G76" t="s">
        <v>17</v>
      </c>
      <c r="H76" t="s">
        <v>38</v>
      </c>
      <c r="I76" t="s">
        <v>36</v>
      </c>
      <c r="J76" t="s">
        <v>20</v>
      </c>
      <c r="K76" t="s">
        <v>21</v>
      </c>
      <c r="L76">
        <v>21</v>
      </c>
      <c r="M76" t="s">
        <v>22</v>
      </c>
      <c r="N76" t="s">
        <v>23</v>
      </c>
    </row>
    <row r="77" spans="1:14" x14ac:dyDescent="0.25">
      <c r="A77" t="s">
        <v>115</v>
      </c>
      <c r="B77" t="s">
        <v>15</v>
      </c>
      <c r="C77" t="s">
        <v>15</v>
      </c>
      <c r="D77" t="s">
        <v>16</v>
      </c>
      <c r="E77">
        <v>22.156469000000001</v>
      </c>
      <c r="F77">
        <v>-100.98554</v>
      </c>
      <c r="G77" t="s">
        <v>17</v>
      </c>
      <c r="H77" t="s">
        <v>28</v>
      </c>
      <c r="I77" t="s">
        <v>25</v>
      </c>
      <c r="J77" t="s">
        <v>43</v>
      </c>
      <c r="K77" t="s">
        <v>41</v>
      </c>
      <c r="L77">
        <v>25</v>
      </c>
      <c r="M77" t="s">
        <v>22</v>
      </c>
      <c r="N77" t="s">
        <v>23</v>
      </c>
    </row>
    <row r="78" spans="1:14" x14ac:dyDescent="0.25">
      <c r="A78" t="s">
        <v>116</v>
      </c>
      <c r="B78" t="s">
        <v>15</v>
      </c>
      <c r="C78" t="s">
        <v>15</v>
      </c>
      <c r="D78" t="s">
        <v>16</v>
      </c>
      <c r="E78">
        <v>22.156469000000001</v>
      </c>
      <c r="F78">
        <v>-100.98554</v>
      </c>
      <c r="G78" t="s">
        <v>17</v>
      </c>
      <c r="H78" t="s">
        <v>28</v>
      </c>
      <c r="I78" t="s">
        <v>25</v>
      </c>
      <c r="J78" t="s">
        <v>43</v>
      </c>
      <c r="K78" t="s">
        <v>41</v>
      </c>
      <c r="L78">
        <v>25</v>
      </c>
      <c r="M78" t="s">
        <v>22</v>
      </c>
      <c r="N78" t="s">
        <v>23</v>
      </c>
    </row>
    <row r="79" spans="1:14" x14ac:dyDescent="0.25">
      <c r="A79" t="s">
        <v>117</v>
      </c>
      <c r="B79" t="s">
        <v>15</v>
      </c>
      <c r="C79" t="s">
        <v>15</v>
      </c>
      <c r="D79" t="s">
        <v>16</v>
      </c>
      <c r="E79">
        <v>22.172108999999999</v>
      </c>
      <c r="F79">
        <v>-100.963199</v>
      </c>
      <c r="G79" t="s">
        <v>35</v>
      </c>
      <c r="H79" t="s">
        <v>28</v>
      </c>
      <c r="I79" t="s">
        <v>36</v>
      </c>
      <c r="J79" t="s">
        <v>20</v>
      </c>
      <c r="K79" t="s">
        <v>21</v>
      </c>
      <c r="L79">
        <v>29</v>
      </c>
      <c r="M79" t="s">
        <v>32</v>
      </c>
      <c r="N79" t="s">
        <v>23</v>
      </c>
    </row>
    <row r="80" spans="1:14" x14ac:dyDescent="0.25">
      <c r="A80" t="s">
        <v>118</v>
      </c>
      <c r="B80" t="s">
        <v>30</v>
      </c>
      <c r="C80" t="s">
        <v>31</v>
      </c>
      <c r="D80" t="s">
        <v>16</v>
      </c>
      <c r="E80">
        <v>18.917000000000002</v>
      </c>
      <c r="F80">
        <v>-99.25</v>
      </c>
      <c r="G80" t="s">
        <v>17</v>
      </c>
      <c r="H80" t="s">
        <v>18</v>
      </c>
      <c r="I80" t="s">
        <v>25</v>
      </c>
      <c r="J80" t="s">
        <v>20</v>
      </c>
      <c r="K80" t="s">
        <v>21</v>
      </c>
      <c r="L80">
        <v>20</v>
      </c>
      <c r="N80" t="s">
        <v>23</v>
      </c>
    </row>
    <row r="81" spans="1:14" x14ac:dyDescent="0.25">
      <c r="A81" t="s">
        <v>119</v>
      </c>
      <c r="B81" t="s">
        <v>45</v>
      </c>
      <c r="C81" t="s">
        <v>46</v>
      </c>
      <c r="D81" t="s">
        <v>16</v>
      </c>
      <c r="E81">
        <v>23.743793</v>
      </c>
      <c r="F81">
        <v>-99.163397000000003</v>
      </c>
      <c r="G81" t="s">
        <v>35</v>
      </c>
      <c r="H81" t="s">
        <v>28</v>
      </c>
      <c r="I81" t="s">
        <v>36</v>
      </c>
      <c r="J81" t="s">
        <v>20</v>
      </c>
      <c r="K81" t="s">
        <v>21</v>
      </c>
      <c r="L81">
        <v>25</v>
      </c>
      <c r="M81" t="s">
        <v>22</v>
      </c>
      <c r="N81" t="s">
        <v>26</v>
      </c>
    </row>
    <row r="82" spans="1:14" x14ac:dyDescent="0.25">
      <c r="A82" t="s">
        <v>120</v>
      </c>
      <c r="B82" t="s">
        <v>15</v>
      </c>
      <c r="C82" t="s">
        <v>15</v>
      </c>
      <c r="D82" t="s">
        <v>16</v>
      </c>
      <c r="E82">
        <v>22.207749</v>
      </c>
      <c r="F82">
        <v>-100.94238300000001</v>
      </c>
      <c r="G82" t="s">
        <v>17</v>
      </c>
      <c r="H82" t="s">
        <v>38</v>
      </c>
      <c r="I82" t="s">
        <v>25</v>
      </c>
      <c r="J82" t="s">
        <v>20</v>
      </c>
      <c r="K82" t="s">
        <v>21</v>
      </c>
      <c r="L82">
        <v>21</v>
      </c>
      <c r="M82" t="s">
        <v>22</v>
      </c>
      <c r="N82" t="s">
        <v>26</v>
      </c>
    </row>
    <row r="83" spans="1:14" x14ac:dyDescent="0.25">
      <c r="A83" t="s">
        <v>121</v>
      </c>
      <c r="B83" t="s">
        <v>45</v>
      </c>
      <c r="C83" t="s">
        <v>46</v>
      </c>
      <c r="D83" t="s">
        <v>16</v>
      </c>
      <c r="E83">
        <v>23.753060999999999</v>
      </c>
      <c r="F83">
        <v>-99.166094999999999</v>
      </c>
      <c r="G83" t="s">
        <v>35</v>
      </c>
      <c r="H83" t="s">
        <v>18</v>
      </c>
      <c r="I83" t="s">
        <v>25</v>
      </c>
      <c r="J83" t="s">
        <v>20</v>
      </c>
      <c r="L83">
        <v>23</v>
      </c>
      <c r="M83" t="s">
        <v>22</v>
      </c>
      <c r="N83" t="s">
        <v>23</v>
      </c>
    </row>
    <row r="84" spans="1:14" x14ac:dyDescent="0.25">
      <c r="A84" t="s">
        <v>122</v>
      </c>
      <c r="B84" t="s">
        <v>15</v>
      </c>
      <c r="C84" t="s">
        <v>15</v>
      </c>
      <c r="D84" t="s">
        <v>16</v>
      </c>
      <c r="E84">
        <v>22.13392</v>
      </c>
      <c r="F84">
        <v>-101.028373</v>
      </c>
      <c r="G84" t="s">
        <v>17</v>
      </c>
      <c r="H84" t="s">
        <v>18</v>
      </c>
      <c r="L84">
        <v>31</v>
      </c>
    </row>
    <row r="85" spans="1:14" x14ac:dyDescent="0.25">
      <c r="A85" t="s">
        <v>123</v>
      </c>
      <c r="B85" t="s">
        <v>15</v>
      </c>
      <c r="C85" t="s">
        <v>15</v>
      </c>
      <c r="D85" t="s">
        <v>16</v>
      </c>
      <c r="E85">
        <v>22.172523999999999</v>
      </c>
      <c r="F85">
        <v>-101.005758</v>
      </c>
      <c r="G85" t="s">
        <v>35</v>
      </c>
      <c r="H85" t="s">
        <v>38</v>
      </c>
      <c r="I85" t="s">
        <v>25</v>
      </c>
      <c r="J85" t="s">
        <v>20</v>
      </c>
      <c r="K85" t="s">
        <v>21</v>
      </c>
      <c r="L85">
        <v>21</v>
      </c>
      <c r="M85" t="s">
        <v>22</v>
      </c>
      <c r="N85" t="s">
        <v>23</v>
      </c>
    </row>
    <row r="86" spans="1:14" x14ac:dyDescent="0.25">
      <c r="A86" t="s">
        <v>124</v>
      </c>
      <c r="B86" t="s">
        <v>15</v>
      </c>
      <c r="C86" t="s">
        <v>15</v>
      </c>
      <c r="D86" t="s">
        <v>16</v>
      </c>
      <c r="E86">
        <v>22.196787</v>
      </c>
      <c r="F86">
        <v>-100.936335</v>
      </c>
      <c r="G86" t="s">
        <v>17</v>
      </c>
      <c r="H86" t="s">
        <v>18</v>
      </c>
      <c r="I86" t="s">
        <v>36</v>
      </c>
      <c r="J86" t="s">
        <v>20</v>
      </c>
      <c r="K86" t="s">
        <v>21</v>
      </c>
      <c r="L86">
        <v>24</v>
      </c>
      <c r="M86" t="s">
        <v>22</v>
      </c>
    </row>
    <row r="87" spans="1:14" x14ac:dyDescent="0.25">
      <c r="A87" t="s">
        <v>125</v>
      </c>
      <c r="B87" t="s">
        <v>15</v>
      </c>
      <c r="C87" t="s">
        <v>15</v>
      </c>
      <c r="D87" t="s">
        <v>16</v>
      </c>
      <c r="E87">
        <v>22.157281000000001</v>
      </c>
      <c r="F87">
        <v>-100.98444000000001</v>
      </c>
      <c r="G87" t="s">
        <v>17</v>
      </c>
      <c r="H87" t="s">
        <v>28</v>
      </c>
      <c r="I87" t="s">
        <v>36</v>
      </c>
      <c r="J87" t="s">
        <v>20</v>
      </c>
      <c r="K87" t="s">
        <v>21</v>
      </c>
      <c r="L87">
        <v>21</v>
      </c>
      <c r="M87" t="s">
        <v>22</v>
      </c>
      <c r="N87" t="s">
        <v>23</v>
      </c>
    </row>
    <row r="88" spans="1:14" x14ac:dyDescent="0.25">
      <c r="A88" t="s">
        <v>126</v>
      </c>
      <c r="B88" t="s">
        <v>45</v>
      </c>
      <c r="C88" t="s">
        <v>46</v>
      </c>
      <c r="D88" t="s">
        <v>16</v>
      </c>
      <c r="E88">
        <v>23.753336000000001</v>
      </c>
      <c r="F88">
        <v>-99.167984000000004</v>
      </c>
      <c r="G88" t="s">
        <v>17</v>
      </c>
      <c r="H88" t="s">
        <v>18</v>
      </c>
      <c r="I88" t="s">
        <v>25</v>
      </c>
      <c r="J88" t="s">
        <v>20</v>
      </c>
      <c r="K88" t="s">
        <v>21</v>
      </c>
      <c r="L88">
        <v>23</v>
      </c>
      <c r="M88" t="s">
        <v>22</v>
      </c>
      <c r="N88" t="s">
        <v>23</v>
      </c>
    </row>
    <row r="89" spans="1:14" x14ac:dyDescent="0.25">
      <c r="A89" t="s">
        <v>127</v>
      </c>
      <c r="B89" t="s">
        <v>15</v>
      </c>
      <c r="C89" t="s">
        <v>15</v>
      </c>
      <c r="D89" t="s">
        <v>16</v>
      </c>
      <c r="E89">
        <v>22.142748000000001</v>
      </c>
      <c r="F89">
        <v>-100.940664</v>
      </c>
      <c r="G89" t="s">
        <v>17</v>
      </c>
      <c r="H89" t="s">
        <v>28</v>
      </c>
      <c r="I89" t="s">
        <v>19</v>
      </c>
      <c r="J89" t="s">
        <v>20</v>
      </c>
      <c r="K89" t="s">
        <v>21</v>
      </c>
      <c r="L89">
        <v>21</v>
      </c>
      <c r="M89" t="s">
        <v>22</v>
      </c>
      <c r="N89" t="s">
        <v>23</v>
      </c>
    </row>
    <row r="90" spans="1:14" x14ac:dyDescent="0.25">
      <c r="A90" t="s">
        <v>128</v>
      </c>
      <c r="B90" t="s">
        <v>15</v>
      </c>
      <c r="C90" t="s">
        <v>15</v>
      </c>
      <c r="D90" t="s">
        <v>16</v>
      </c>
      <c r="E90">
        <v>22.162562000000001</v>
      </c>
      <c r="F90">
        <v>-100.99312999999999</v>
      </c>
      <c r="G90" t="s">
        <v>35</v>
      </c>
      <c r="H90" t="s">
        <v>38</v>
      </c>
      <c r="I90" t="s">
        <v>25</v>
      </c>
      <c r="J90" t="s">
        <v>20</v>
      </c>
      <c r="K90" t="s">
        <v>21</v>
      </c>
      <c r="L90">
        <v>22</v>
      </c>
      <c r="M90" t="s">
        <v>22</v>
      </c>
      <c r="N90" t="s">
        <v>26</v>
      </c>
    </row>
    <row r="91" spans="1:14" x14ac:dyDescent="0.25">
      <c r="A91" t="s">
        <v>129</v>
      </c>
      <c r="B91" t="s">
        <v>15</v>
      </c>
      <c r="C91" t="s">
        <v>15</v>
      </c>
      <c r="D91" t="s">
        <v>16</v>
      </c>
      <c r="E91">
        <v>22.158473000000001</v>
      </c>
      <c r="F91">
        <v>-100.984268</v>
      </c>
      <c r="G91" t="s">
        <v>17</v>
      </c>
      <c r="H91" t="s">
        <v>28</v>
      </c>
      <c r="I91" t="s">
        <v>36</v>
      </c>
      <c r="J91" t="s">
        <v>20</v>
      </c>
      <c r="K91" t="s">
        <v>21</v>
      </c>
      <c r="L91">
        <v>24</v>
      </c>
      <c r="M91" t="s">
        <v>22</v>
      </c>
      <c r="N91" t="s">
        <v>23</v>
      </c>
    </row>
    <row r="92" spans="1:14" x14ac:dyDescent="0.25">
      <c r="A92" t="s">
        <v>130</v>
      </c>
      <c r="B92" t="s">
        <v>15</v>
      </c>
      <c r="C92" t="s">
        <v>15</v>
      </c>
      <c r="D92" t="s">
        <v>16</v>
      </c>
      <c r="E92">
        <v>22.154677</v>
      </c>
      <c r="F92">
        <v>-100.94901299999999</v>
      </c>
      <c r="G92" t="s">
        <v>17</v>
      </c>
      <c r="H92" t="s">
        <v>38</v>
      </c>
      <c r="I92" t="s">
        <v>36</v>
      </c>
      <c r="J92" t="s">
        <v>20</v>
      </c>
      <c r="K92" t="s">
        <v>21</v>
      </c>
      <c r="L92">
        <v>23</v>
      </c>
      <c r="M92" t="s">
        <v>22</v>
      </c>
      <c r="N92" t="s">
        <v>26</v>
      </c>
    </row>
    <row r="93" spans="1:14" x14ac:dyDescent="0.25">
      <c r="A93" t="s">
        <v>131</v>
      </c>
      <c r="B93" t="s">
        <v>15</v>
      </c>
      <c r="C93" t="s">
        <v>15</v>
      </c>
      <c r="D93" t="s">
        <v>16</v>
      </c>
      <c r="E93">
        <v>22.125364999999999</v>
      </c>
      <c r="F93">
        <v>-100.94788800000001</v>
      </c>
      <c r="G93" t="s">
        <v>17</v>
      </c>
      <c r="H93" t="s">
        <v>18</v>
      </c>
      <c r="I93" t="s">
        <v>25</v>
      </c>
      <c r="J93" t="s">
        <v>20</v>
      </c>
      <c r="K93" t="s">
        <v>57</v>
      </c>
      <c r="L93">
        <v>22</v>
      </c>
      <c r="N93" t="s">
        <v>23</v>
      </c>
    </row>
    <row r="94" spans="1:14" x14ac:dyDescent="0.25">
      <c r="A94" t="s">
        <v>132</v>
      </c>
      <c r="B94" t="s">
        <v>30</v>
      </c>
      <c r="C94" t="s">
        <v>31</v>
      </c>
      <c r="D94" t="s">
        <v>16</v>
      </c>
      <c r="E94">
        <v>18.871653999999999</v>
      </c>
      <c r="F94">
        <v>-99.183250999999998</v>
      </c>
      <c r="G94" t="s">
        <v>35</v>
      </c>
      <c r="H94" t="s">
        <v>38</v>
      </c>
      <c r="I94" t="s">
        <v>36</v>
      </c>
      <c r="J94" t="s">
        <v>20</v>
      </c>
      <c r="K94" t="s">
        <v>21</v>
      </c>
      <c r="L94">
        <v>22</v>
      </c>
      <c r="M94" t="s">
        <v>22</v>
      </c>
      <c r="N94" t="s">
        <v>23</v>
      </c>
    </row>
    <row r="95" spans="1:14" x14ac:dyDescent="0.25">
      <c r="A95" t="s">
        <v>133</v>
      </c>
      <c r="B95" t="s">
        <v>45</v>
      </c>
      <c r="C95" t="s">
        <v>46</v>
      </c>
      <c r="D95" t="s">
        <v>16</v>
      </c>
      <c r="E95">
        <v>23.739439999999998</v>
      </c>
      <c r="F95">
        <v>-99.160548000000006</v>
      </c>
      <c r="G95" t="s">
        <v>17</v>
      </c>
      <c r="H95" t="s">
        <v>18</v>
      </c>
      <c r="I95" t="s">
        <v>25</v>
      </c>
      <c r="J95" t="s">
        <v>20</v>
      </c>
      <c r="K95" t="s">
        <v>21</v>
      </c>
      <c r="L95">
        <v>21</v>
      </c>
      <c r="M95" t="s">
        <v>22</v>
      </c>
      <c r="N95" t="s">
        <v>23</v>
      </c>
    </row>
    <row r="96" spans="1:14" x14ac:dyDescent="0.25">
      <c r="A96" t="s">
        <v>134</v>
      </c>
      <c r="B96" t="s">
        <v>15</v>
      </c>
      <c r="C96" t="s">
        <v>15</v>
      </c>
      <c r="D96" t="s">
        <v>16</v>
      </c>
      <c r="E96">
        <v>22.179864999999999</v>
      </c>
      <c r="F96">
        <v>-101.018547</v>
      </c>
      <c r="G96" t="s">
        <v>17</v>
      </c>
      <c r="H96" t="s">
        <v>18</v>
      </c>
      <c r="I96" t="s">
        <v>25</v>
      </c>
      <c r="J96" t="s">
        <v>43</v>
      </c>
      <c r="K96" t="s">
        <v>21</v>
      </c>
      <c r="L96">
        <v>26</v>
      </c>
      <c r="M96" t="s">
        <v>22</v>
      </c>
      <c r="N96" t="s">
        <v>23</v>
      </c>
    </row>
    <row r="97" spans="1:14" x14ac:dyDescent="0.25">
      <c r="A97" t="s">
        <v>135</v>
      </c>
      <c r="B97" t="s">
        <v>15</v>
      </c>
      <c r="C97" t="s">
        <v>15</v>
      </c>
      <c r="D97" t="s">
        <v>16</v>
      </c>
      <c r="E97">
        <v>22.145499999999998</v>
      </c>
      <c r="F97">
        <v>-100.939593</v>
      </c>
      <c r="G97" t="s">
        <v>17</v>
      </c>
      <c r="H97" t="s">
        <v>18</v>
      </c>
      <c r="I97" t="s">
        <v>25</v>
      </c>
      <c r="J97" t="s">
        <v>20</v>
      </c>
      <c r="K97" t="s">
        <v>21</v>
      </c>
      <c r="L97">
        <v>22</v>
      </c>
      <c r="M97" t="s">
        <v>22</v>
      </c>
      <c r="N97" t="s">
        <v>23</v>
      </c>
    </row>
    <row r="98" spans="1:14" x14ac:dyDescent="0.25">
      <c r="A98" t="s">
        <v>136</v>
      </c>
      <c r="B98" t="s">
        <v>15</v>
      </c>
      <c r="C98" t="s">
        <v>15</v>
      </c>
      <c r="D98" t="s">
        <v>16</v>
      </c>
      <c r="E98">
        <v>22.145471000000001</v>
      </c>
      <c r="F98">
        <v>-100.939588</v>
      </c>
      <c r="G98" t="s">
        <v>17</v>
      </c>
      <c r="H98" t="s">
        <v>18</v>
      </c>
      <c r="I98" t="s">
        <v>25</v>
      </c>
      <c r="J98" t="s">
        <v>20</v>
      </c>
      <c r="K98" t="s">
        <v>21</v>
      </c>
      <c r="L98">
        <v>22</v>
      </c>
      <c r="M98" t="s">
        <v>22</v>
      </c>
      <c r="N98" t="s">
        <v>23</v>
      </c>
    </row>
    <row r="99" spans="1:14" x14ac:dyDescent="0.25">
      <c r="A99" t="s">
        <v>137</v>
      </c>
      <c r="B99" t="s">
        <v>15</v>
      </c>
      <c r="C99" t="s">
        <v>15</v>
      </c>
      <c r="D99" t="s">
        <v>16</v>
      </c>
      <c r="E99">
        <v>22.182570999999999</v>
      </c>
      <c r="F99">
        <v>-100.963232</v>
      </c>
      <c r="G99" t="s">
        <v>17</v>
      </c>
      <c r="H99" t="s">
        <v>28</v>
      </c>
      <c r="I99" t="s">
        <v>25</v>
      </c>
      <c r="J99" t="s">
        <v>20</v>
      </c>
      <c r="K99" t="s">
        <v>21</v>
      </c>
      <c r="L99">
        <v>21</v>
      </c>
      <c r="M99" t="s">
        <v>22</v>
      </c>
      <c r="N99" t="s">
        <v>23</v>
      </c>
    </row>
    <row r="100" spans="1:14" x14ac:dyDescent="0.25">
      <c r="A100" t="s">
        <v>138</v>
      </c>
      <c r="B100" t="s">
        <v>15</v>
      </c>
      <c r="C100" t="s">
        <v>15</v>
      </c>
      <c r="D100" t="s">
        <v>16</v>
      </c>
      <c r="E100">
        <v>22.184861999999999</v>
      </c>
      <c r="F100">
        <v>-100.970535</v>
      </c>
      <c r="G100" t="s">
        <v>35</v>
      </c>
      <c r="H100" t="s">
        <v>28</v>
      </c>
      <c r="I100" t="s">
        <v>25</v>
      </c>
      <c r="J100" t="s">
        <v>20</v>
      </c>
      <c r="K100" t="s">
        <v>21</v>
      </c>
      <c r="L100">
        <v>23</v>
      </c>
      <c r="M100" t="s">
        <v>22</v>
      </c>
      <c r="N100" t="s">
        <v>80</v>
      </c>
    </row>
    <row r="101" spans="1:14" x14ac:dyDescent="0.25">
      <c r="A101" t="s">
        <v>139</v>
      </c>
      <c r="B101" t="s">
        <v>98</v>
      </c>
      <c r="C101" t="s">
        <v>31</v>
      </c>
      <c r="D101" t="s">
        <v>16</v>
      </c>
      <c r="E101">
        <v>18.879729000000001</v>
      </c>
      <c r="F101">
        <v>-99.067105999999995</v>
      </c>
      <c r="G101" t="s">
        <v>17</v>
      </c>
      <c r="H101" t="s">
        <v>38</v>
      </c>
      <c r="I101" t="s">
        <v>25</v>
      </c>
      <c r="J101" t="s">
        <v>20</v>
      </c>
      <c r="K101" t="s">
        <v>21</v>
      </c>
      <c r="L101">
        <v>22</v>
      </c>
      <c r="M101" t="s">
        <v>22</v>
      </c>
      <c r="N101" t="s">
        <v>23</v>
      </c>
    </row>
    <row r="102" spans="1:14" x14ac:dyDescent="0.25">
      <c r="A102" t="s">
        <v>140</v>
      </c>
      <c r="B102" t="s">
        <v>15</v>
      </c>
      <c r="C102" t="s">
        <v>15</v>
      </c>
      <c r="D102" t="s">
        <v>16</v>
      </c>
      <c r="E102">
        <v>22.150891000000001</v>
      </c>
      <c r="F102">
        <v>-100.974891</v>
      </c>
      <c r="G102" t="s">
        <v>17</v>
      </c>
      <c r="H102" t="s">
        <v>38</v>
      </c>
      <c r="I102" t="s">
        <v>36</v>
      </c>
      <c r="J102" t="s">
        <v>20</v>
      </c>
      <c r="K102" t="s">
        <v>21</v>
      </c>
      <c r="L102">
        <v>24</v>
      </c>
      <c r="M102" t="s">
        <v>22</v>
      </c>
      <c r="N102" t="s">
        <v>26</v>
      </c>
    </row>
    <row r="103" spans="1:14" x14ac:dyDescent="0.25">
      <c r="A103" t="s">
        <v>141</v>
      </c>
      <c r="B103" t="s">
        <v>15</v>
      </c>
      <c r="C103" t="s">
        <v>15</v>
      </c>
      <c r="D103" t="s">
        <v>16</v>
      </c>
      <c r="E103">
        <v>22.137131</v>
      </c>
      <c r="F103">
        <v>-100.941151</v>
      </c>
      <c r="G103" t="s">
        <v>17</v>
      </c>
      <c r="H103" t="s">
        <v>28</v>
      </c>
      <c r="I103" t="s">
        <v>19</v>
      </c>
      <c r="J103" t="s">
        <v>20</v>
      </c>
      <c r="K103" t="s">
        <v>21</v>
      </c>
      <c r="L103">
        <v>23</v>
      </c>
      <c r="M103" t="s">
        <v>22</v>
      </c>
      <c r="N103" t="s">
        <v>26</v>
      </c>
    </row>
    <row r="104" spans="1:14" x14ac:dyDescent="0.25">
      <c r="A104" t="s">
        <v>142</v>
      </c>
      <c r="B104" t="s">
        <v>45</v>
      </c>
      <c r="C104" t="s">
        <v>46</v>
      </c>
      <c r="D104" t="s">
        <v>16</v>
      </c>
      <c r="E104">
        <v>23.752265000000001</v>
      </c>
      <c r="F104">
        <v>-99.168589999999995</v>
      </c>
      <c r="G104" t="s">
        <v>17</v>
      </c>
      <c r="H104" t="s">
        <v>18</v>
      </c>
      <c r="I104" t="s">
        <v>25</v>
      </c>
      <c r="J104" t="s">
        <v>20</v>
      </c>
      <c r="K104" t="s">
        <v>21</v>
      </c>
      <c r="L104">
        <v>23</v>
      </c>
      <c r="M104" t="s">
        <v>32</v>
      </c>
      <c r="N104" t="s">
        <v>23</v>
      </c>
    </row>
    <row r="105" spans="1:14" x14ac:dyDescent="0.25">
      <c r="A105" t="s">
        <v>143</v>
      </c>
      <c r="B105" t="s">
        <v>15</v>
      </c>
      <c r="C105" t="s">
        <v>15</v>
      </c>
      <c r="D105" t="s">
        <v>16</v>
      </c>
      <c r="E105">
        <v>22.149004999999999</v>
      </c>
      <c r="F105">
        <v>-100.97815300000001</v>
      </c>
      <c r="G105" t="s">
        <v>35</v>
      </c>
      <c r="H105" t="s">
        <v>28</v>
      </c>
      <c r="I105" t="s">
        <v>36</v>
      </c>
      <c r="J105" t="s">
        <v>20</v>
      </c>
      <c r="K105" t="s">
        <v>21</v>
      </c>
      <c r="L105">
        <v>21</v>
      </c>
      <c r="M105" t="s">
        <v>22</v>
      </c>
      <c r="N105" t="s">
        <v>23</v>
      </c>
    </row>
    <row r="106" spans="1:14" x14ac:dyDescent="0.25">
      <c r="A106" t="s">
        <v>144</v>
      </c>
      <c r="B106" t="s">
        <v>15</v>
      </c>
      <c r="C106" t="s">
        <v>15</v>
      </c>
      <c r="D106" t="s">
        <v>16</v>
      </c>
      <c r="E106">
        <v>22.120018999999999</v>
      </c>
      <c r="F106">
        <v>-100.950991</v>
      </c>
      <c r="G106" t="s">
        <v>17</v>
      </c>
      <c r="H106" t="s">
        <v>28</v>
      </c>
      <c r="I106" t="s">
        <v>25</v>
      </c>
      <c r="J106" t="s">
        <v>20</v>
      </c>
      <c r="K106" t="s">
        <v>21</v>
      </c>
      <c r="L106">
        <v>21</v>
      </c>
      <c r="M106" t="s">
        <v>22</v>
      </c>
      <c r="N106" t="s">
        <v>23</v>
      </c>
    </row>
    <row r="107" spans="1:14" x14ac:dyDescent="0.25">
      <c r="A107" t="s">
        <v>145</v>
      </c>
      <c r="B107" t="s">
        <v>30</v>
      </c>
      <c r="C107" t="s">
        <v>31</v>
      </c>
      <c r="D107" t="s">
        <v>16</v>
      </c>
      <c r="E107">
        <v>18.927071999999999</v>
      </c>
      <c r="F107">
        <v>-99.173584000000005</v>
      </c>
      <c r="G107" t="s">
        <v>17</v>
      </c>
      <c r="H107" t="s">
        <v>38</v>
      </c>
      <c r="I107" t="s">
        <v>36</v>
      </c>
      <c r="J107" t="s">
        <v>20</v>
      </c>
      <c r="K107" t="s">
        <v>21</v>
      </c>
      <c r="L107">
        <v>82</v>
      </c>
      <c r="M107" t="s">
        <v>32</v>
      </c>
      <c r="N107" t="s">
        <v>23</v>
      </c>
    </row>
    <row r="108" spans="1:14" x14ac:dyDescent="0.25">
      <c r="A108" t="s">
        <v>146</v>
      </c>
      <c r="B108" t="s">
        <v>45</v>
      </c>
      <c r="C108" t="s">
        <v>46</v>
      </c>
      <c r="D108" t="s">
        <v>16</v>
      </c>
      <c r="E108">
        <v>23.742408999999999</v>
      </c>
      <c r="F108">
        <v>-99.171888999999993</v>
      </c>
      <c r="G108" t="s">
        <v>17</v>
      </c>
      <c r="H108" t="s">
        <v>18</v>
      </c>
      <c r="I108" t="s">
        <v>36</v>
      </c>
      <c r="J108" t="s">
        <v>20</v>
      </c>
      <c r="K108" t="s">
        <v>21</v>
      </c>
      <c r="L108">
        <v>23</v>
      </c>
      <c r="N108" t="s">
        <v>80</v>
      </c>
    </row>
    <row r="109" spans="1:14" x14ac:dyDescent="0.25">
      <c r="A109" t="s">
        <v>147</v>
      </c>
      <c r="B109" t="s">
        <v>15</v>
      </c>
      <c r="C109" t="s">
        <v>15</v>
      </c>
      <c r="D109" t="s">
        <v>16</v>
      </c>
      <c r="E109">
        <v>22.143523999999999</v>
      </c>
      <c r="F109">
        <v>-100.987562</v>
      </c>
      <c r="G109" t="s">
        <v>17</v>
      </c>
      <c r="H109" t="s">
        <v>18</v>
      </c>
      <c r="I109" t="s">
        <v>25</v>
      </c>
      <c r="J109" t="s">
        <v>20</v>
      </c>
      <c r="K109" t="s">
        <v>21</v>
      </c>
      <c r="L109">
        <v>29</v>
      </c>
      <c r="M109" t="s">
        <v>22</v>
      </c>
      <c r="N109" t="s">
        <v>23</v>
      </c>
    </row>
    <row r="110" spans="1:14" x14ac:dyDescent="0.25">
      <c r="A110" t="s">
        <v>148</v>
      </c>
      <c r="B110" t="s">
        <v>15</v>
      </c>
      <c r="C110" t="s">
        <v>15</v>
      </c>
      <c r="D110" t="s">
        <v>16</v>
      </c>
      <c r="E110">
        <v>22.303308000000001</v>
      </c>
      <c r="F110">
        <v>-101.05468</v>
      </c>
      <c r="G110" t="s">
        <v>17</v>
      </c>
      <c r="H110" t="s">
        <v>18</v>
      </c>
      <c r="I110" t="s">
        <v>25</v>
      </c>
      <c r="J110" t="s">
        <v>20</v>
      </c>
      <c r="K110" t="s">
        <v>21</v>
      </c>
      <c r="L110">
        <v>23</v>
      </c>
      <c r="M110" t="s">
        <v>22</v>
      </c>
      <c r="N110" t="s">
        <v>26</v>
      </c>
    </row>
    <row r="111" spans="1:14" x14ac:dyDescent="0.25">
      <c r="A111" t="s">
        <v>149</v>
      </c>
      <c r="B111" t="s">
        <v>30</v>
      </c>
      <c r="C111" t="s">
        <v>31</v>
      </c>
      <c r="D111" t="s">
        <v>16</v>
      </c>
      <c r="E111">
        <v>18.871677999999999</v>
      </c>
      <c r="F111">
        <v>-99.183262999999997</v>
      </c>
      <c r="G111" t="s">
        <v>17</v>
      </c>
      <c r="H111" t="s">
        <v>18</v>
      </c>
      <c r="I111" t="s">
        <v>36</v>
      </c>
      <c r="J111" t="s">
        <v>20</v>
      </c>
      <c r="K111" t="s">
        <v>21</v>
      </c>
      <c r="L111">
        <v>19</v>
      </c>
      <c r="M111" t="s">
        <v>22</v>
      </c>
      <c r="N111" t="s">
        <v>23</v>
      </c>
    </row>
    <row r="112" spans="1:14" x14ac:dyDescent="0.25">
      <c r="A112" t="s">
        <v>150</v>
      </c>
      <c r="B112" t="s">
        <v>15</v>
      </c>
      <c r="C112" t="s">
        <v>15</v>
      </c>
      <c r="D112" t="s">
        <v>16</v>
      </c>
      <c r="E112">
        <v>22.143077999999999</v>
      </c>
      <c r="F112">
        <v>-100.908523</v>
      </c>
      <c r="G112" t="s">
        <v>35</v>
      </c>
      <c r="H112" t="s">
        <v>38</v>
      </c>
      <c r="I112" t="s">
        <v>36</v>
      </c>
      <c r="J112" t="s">
        <v>20</v>
      </c>
      <c r="K112" t="s">
        <v>21</v>
      </c>
      <c r="L112">
        <v>21</v>
      </c>
      <c r="M112" t="s">
        <v>22</v>
      </c>
      <c r="N112" t="s">
        <v>23</v>
      </c>
    </row>
    <row r="113" spans="1:14" x14ac:dyDescent="0.25">
      <c r="A113" t="s">
        <v>151</v>
      </c>
      <c r="B113" t="s">
        <v>15</v>
      </c>
      <c r="C113" t="s">
        <v>15</v>
      </c>
      <c r="D113" t="s">
        <v>16</v>
      </c>
      <c r="E113">
        <v>22.143077999999999</v>
      </c>
      <c r="F113">
        <v>-100.908523</v>
      </c>
      <c r="G113" t="s">
        <v>35</v>
      </c>
      <c r="H113" t="s">
        <v>38</v>
      </c>
      <c r="I113" t="s">
        <v>36</v>
      </c>
      <c r="J113" t="s">
        <v>20</v>
      </c>
      <c r="K113" t="s">
        <v>21</v>
      </c>
      <c r="L113">
        <v>21</v>
      </c>
      <c r="M113" t="s">
        <v>22</v>
      </c>
      <c r="N113" t="s">
        <v>23</v>
      </c>
    </row>
    <row r="114" spans="1:14" x14ac:dyDescent="0.25">
      <c r="A114" t="s">
        <v>152</v>
      </c>
      <c r="B114" t="s">
        <v>15</v>
      </c>
      <c r="C114" t="s">
        <v>15</v>
      </c>
      <c r="D114" t="s">
        <v>16</v>
      </c>
      <c r="E114">
        <v>22.137343000000001</v>
      </c>
      <c r="F114">
        <v>-100.913935</v>
      </c>
      <c r="G114" t="s">
        <v>17</v>
      </c>
      <c r="H114" t="s">
        <v>38</v>
      </c>
      <c r="I114" t="s">
        <v>25</v>
      </c>
      <c r="J114" t="s">
        <v>20</v>
      </c>
      <c r="K114" t="s">
        <v>21</v>
      </c>
      <c r="L114">
        <v>22</v>
      </c>
      <c r="M114" t="s">
        <v>22</v>
      </c>
      <c r="N114" t="s">
        <v>23</v>
      </c>
    </row>
    <row r="115" spans="1:14" x14ac:dyDescent="0.25">
      <c r="A115" t="s">
        <v>153</v>
      </c>
      <c r="B115" t="s">
        <v>15</v>
      </c>
      <c r="C115" t="s">
        <v>15</v>
      </c>
      <c r="D115" t="s">
        <v>16</v>
      </c>
      <c r="E115">
        <v>22.177726</v>
      </c>
      <c r="F115">
        <v>-101.014094</v>
      </c>
      <c r="G115" t="s">
        <v>17</v>
      </c>
      <c r="H115" t="s">
        <v>18</v>
      </c>
      <c r="I115" t="s">
        <v>19</v>
      </c>
      <c r="J115" t="s">
        <v>20</v>
      </c>
      <c r="K115" t="s">
        <v>21</v>
      </c>
      <c r="L115">
        <v>21</v>
      </c>
      <c r="M115" t="s">
        <v>22</v>
      </c>
      <c r="N115" t="s">
        <v>23</v>
      </c>
    </row>
    <row r="116" spans="1:14" x14ac:dyDescent="0.25">
      <c r="A116" t="s">
        <v>154</v>
      </c>
      <c r="B116" t="s">
        <v>15</v>
      </c>
      <c r="C116" t="s">
        <v>15</v>
      </c>
      <c r="D116" t="s">
        <v>16</v>
      </c>
      <c r="E116">
        <v>22.138127000000001</v>
      </c>
      <c r="F116">
        <v>-100.920512</v>
      </c>
      <c r="G116" t="s">
        <v>35</v>
      </c>
      <c r="H116" t="s">
        <v>28</v>
      </c>
      <c r="I116" t="s">
        <v>25</v>
      </c>
      <c r="J116" t="s">
        <v>20</v>
      </c>
      <c r="K116" t="s">
        <v>21</v>
      </c>
      <c r="L116">
        <v>22</v>
      </c>
      <c r="M116" t="s">
        <v>22</v>
      </c>
      <c r="N116" t="s">
        <v>26</v>
      </c>
    </row>
    <row r="117" spans="1:14" x14ac:dyDescent="0.25">
      <c r="A117" t="s">
        <v>155</v>
      </c>
      <c r="B117" t="s">
        <v>15</v>
      </c>
      <c r="C117" t="s">
        <v>15</v>
      </c>
      <c r="D117" t="s">
        <v>16</v>
      </c>
      <c r="E117">
        <v>22.156469000000001</v>
      </c>
      <c r="F117">
        <v>-100.98554</v>
      </c>
      <c r="G117" t="s">
        <v>17</v>
      </c>
      <c r="H117" t="s">
        <v>28</v>
      </c>
      <c r="I117" t="s">
        <v>25</v>
      </c>
      <c r="J117" t="s">
        <v>43</v>
      </c>
      <c r="K117" t="s">
        <v>41</v>
      </c>
      <c r="L117">
        <v>25</v>
      </c>
      <c r="M117" t="s">
        <v>22</v>
      </c>
      <c r="N117" t="s">
        <v>23</v>
      </c>
    </row>
    <row r="118" spans="1:14" x14ac:dyDescent="0.25">
      <c r="A118" t="s">
        <v>156</v>
      </c>
      <c r="B118" t="s">
        <v>30</v>
      </c>
      <c r="C118" t="s">
        <v>31</v>
      </c>
      <c r="D118" t="s">
        <v>16</v>
      </c>
      <c r="E118">
        <v>18.875641000000002</v>
      </c>
      <c r="F118">
        <v>-99.220737</v>
      </c>
      <c r="G118" t="s">
        <v>17</v>
      </c>
      <c r="H118" t="s">
        <v>18</v>
      </c>
      <c r="I118" t="s">
        <v>25</v>
      </c>
      <c r="J118" t="s">
        <v>20</v>
      </c>
      <c r="K118" t="s">
        <v>21</v>
      </c>
      <c r="L118">
        <v>30</v>
      </c>
      <c r="M118" t="s">
        <v>32</v>
      </c>
      <c r="N118" t="s">
        <v>23</v>
      </c>
    </row>
    <row r="119" spans="1:14" x14ac:dyDescent="0.25">
      <c r="A119" t="s">
        <v>157</v>
      </c>
      <c r="B119" t="s">
        <v>30</v>
      </c>
      <c r="C119" t="s">
        <v>31</v>
      </c>
      <c r="D119" t="s">
        <v>16</v>
      </c>
      <c r="E119">
        <v>18.940062000000001</v>
      </c>
      <c r="F119">
        <v>-99.228172000000001</v>
      </c>
      <c r="G119" t="s">
        <v>35</v>
      </c>
      <c r="H119" t="s">
        <v>38</v>
      </c>
      <c r="I119" t="s">
        <v>25</v>
      </c>
      <c r="J119" t="s">
        <v>20</v>
      </c>
      <c r="K119" t="s">
        <v>21</v>
      </c>
      <c r="L119">
        <v>25</v>
      </c>
      <c r="M119" t="s">
        <v>22</v>
      </c>
      <c r="N119" t="s">
        <v>23</v>
      </c>
    </row>
    <row r="120" spans="1:14" x14ac:dyDescent="0.25">
      <c r="A120" t="s">
        <v>158</v>
      </c>
      <c r="B120" t="s">
        <v>30</v>
      </c>
      <c r="C120" t="s">
        <v>31</v>
      </c>
      <c r="D120" t="s">
        <v>16</v>
      </c>
      <c r="E120">
        <v>18.964790000000001</v>
      </c>
      <c r="F120">
        <v>-99.260017000000005</v>
      </c>
      <c r="G120" t="s">
        <v>17</v>
      </c>
      <c r="H120" t="s">
        <v>18</v>
      </c>
      <c r="I120" t="s">
        <v>25</v>
      </c>
      <c r="J120" t="s">
        <v>20</v>
      </c>
      <c r="K120" t="s">
        <v>21</v>
      </c>
      <c r="L120">
        <v>20</v>
      </c>
      <c r="M120" t="s">
        <v>22</v>
      </c>
      <c r="N120" t="s">
        <v>23</v>
      </c>
    </row>
    <row r="121" spans="1:14" x14ac:dyDescent="0.25">
      <c r="A121" t="s">
        <v>159</v>
      </c>
      <c r="B121" t="s">
        <v>15</v>
      </c>
      <c r="C121" t="s">
        <v>15</v>
      </c>
      <c r="D121" t="s">
        <v>16</v>
      </c>
      <c r="E121">
        <v>22.121856999999999</v>
      </c>
      <c r="F121">
        <v>-100.904279</v>
      </c>
      <c r="G121" t="s">
        <v>17</v>
      </c>
      <c r="H121" t="s">
        <v>18</v>
      </c>
      <c r="I121" t="s">
        <v>25</v>
      </c>
      <c r="J121" t="s">
        <v>20</v>
      </c>
      <c r="K121" t="s">
        <v>21</v>
      </c>
      <c r="L121">
        <v>82</v>
      </c>
      <c r="M121" t="s">
        <v>22</v>
      </c>
      <c r="N121" t="s">
        <v>26</v>
      </c>
    </row>
    <row r="122" spans="1:14" x14ac:dyDescent="0.25">
      <c r="A122" t="s">
        <v>160</v>
      </c>
      <c r="B122" t="s">
        <v>30</v>
      </c>
      <c r="C122" t="s">
        <v>31</v>
      </c>
      <c r="D122" t="s">
        <v>16</v>
      </c>
      <c r="E122">
        <v>18.871673999999999</v>
      </c>
      <c r="F122">
        <v>-99.183252999999993</v>
      </c>
      <c r="G122" t="s">
        <v>17</v>
      </c>
      <c r="H122" t="s">
        <v>28</v>
      </c>
      <c r="I122" t="s">
        <v>25</v>
      </c>
      <c r="J122" t="s">
        <v>43</v>
      </c>
      <c r="K122" t="s">
        <v>21</v>
      </c>
      <c r="L122">
        <v>25</v>
      </c>
      <c r="M122" t="s">
        <v>32</v>
      </c>
      <c r="N122" t="s">
        <v>23</v>
      </c>
    </row>
    <row r="123" spans="1:14" x14ac:dyDescent="0.25">
      <c r="A123" t="s">
        <v>161</v>
      </c>
      <c r="B123" t="s">
        <v>15</v>
      </c>
      <c r="C123" t="s">
        <v>15</v>
      </c>
      <c r="D123" t="s">
        <v>16</v>
      </c>
      <c r="E123">
        <v>22.169601</v>
      </c>
      <c r="F123">
        <v>-100.991821</v>
      </c>
      <c r="H123" t="s">
        <v>18</v>
      </c>
      <c r="L123">
        <v>82</v>
      </c>
    </row>
    <row r="124" spans="1:14" x14ac:dyDescent="0.25">
      <c r="A124" t="s">
        <v>162</v>
      </c>
      <c r="B124" t="s">
        <v>45</v>
      </c>
      <c r="C124" t="s">
        <v>46</v>
      </c>
      <c r="D124" t="s">
        <v>16</v>
      </c>
      <c r="E124">
        <v>23.753112000000002</v>
      </c>
      <c r="F124">
        <v>-99.168566999999996</v>
      </c>
      <c r="G124" t="s">
        <v>17</v>
      </c>
      <c r="H124" t="s">
        <v>18</v>
      </c>
      <c r="J124" t="s">
        <v>20</v>
      </c>
      <c r="K124" t="s">
        <v>21</v>
      </c>
      <c r="L124">
        <v>25</v>
      </c>
      <c r="M124" t="s">
        <v>22</v>
      </c>
      <c r="N124" t="s">
        <v>23</v>
      </c>
    </row>
    <row r="125" spans="1:14" x14ac:dyDescent="0.25">
      <c r="A125" t="s">
        <v>163</v>
      </c>
      <c r="B125" t="s">
        <v>15</v>
      </c>
      <c r="C125" t="s">
        <v>15</v>
      </c>
      <c r="D125" t="s">
        <v>16</v>
      </c>
      <c r="E125">
        <v>22.137072</v>
      </c>
      <c r="F125">
        <v>-100.918865</v>
      </c>
      <c r="G125" t="s">
        <v>17</v>
      </c>
      <c r="H125" t="s">
        <v>38</v>
      </c>
      <c r="I125" t="s">
        <v>25</v>
      </c>
      <c r="J125" t="s">
        <v>20</v>
      </c>
      <c r="K125" t="s">
        <v>21</v>
      </c>
      <c r="L125">
        <v>21</v>
      </c>
      <c r="M125" t="s">
        <v>22</v>
      </c>
      <c r="N125" t="s">
        <v>26</v>
      </c>
    </row>
    <row r="126" spans="1:14" x14ac:dyDescent="0.25">
      <c r="A126" t="s">
        <v>164</v>
      </c>
      <c r="B126" t="s">
        <v>15</v>
      </c>
      <c r="C126" t="s">
        <v>15</v>
      </c>
      <c r="D126" t="s">
        <v>16</v>
      </c>
      <c r="E126">
        <v>22.192039999999999</v>
      </c>
      <c r="F126">
        <v>-100.956935</v>
      </c>
      <c r="G126" t="s">
        <v>17</v>
      </c>
      <c r="H126" t="s">
        <v>38</v>
      </c>
      <c r="I126" t="s">
        <v>25</v>
      </c>
      <c r="J126" t="s">
        <v>20</v>
      </c>
      <c r="K126" t="s">
        <v>21</v>
      </c>
      <c r="L126">
        <v>22</v>
      </c>
      <c r="M126" t="s">
        <v>22</v>
      </c>
      <c r="N126" t="s">
        <v>26</v>
      </c>
    </row>
    <row r="127" spans="1:14" x14ac:dyDescent="0.25">
      <c r="A127" t="s">
        <v>165</v>
      </c>
      <c r="B127" t="s">
        <v>15</v>
      </c>
      <c r="C127" t="s">
        <v>15</v>
      </c>
      <c r="D127" t="s">
        <v>16</v>
      </c>
      <c r="E127">
        <v>22.154209999999999</v>
      </c>
      <c r="F127">
        <v>-100.942233</v>
      </c>
      <c r="G127" t="s">
        <v>17</v>
      </c>
      <c r="H127" t="s">
        <v>38</v>
      </c>
      <c r="I127" t="s">
        <v>19</v>
      </c>
      <c r="J127" t="s">
        <v>20</v>
      </c>
      <c r="K127" t="s">
        <v>21</v>
      </c>
      <c r="L127">
        <v>22</v>
      </c>
      <c r="M127" t="s">
        <v>22</v>
      </c>
      <c r="N127" t="s">
        <v>26</v>
      </c>
    </row>
    <row r="128" spans="1:14" x14ac:dyDescent="0.25">
      <c r="A128" t="s">
        <v>166</v>
      </c>
      <c r="B128" t="s">
        <v>30</v>
      </c>
      <c r="C128" t="s">
        <v>31</v>
      </c>
      <c r="D128" t="s">
        <v>16</v>
      </c>
      <c r="E128">
        <v>18.943935</v>
      </c>
      <c r="F128">
        <v>-99.206531999999996</v>
      </c>
      <c r="G128" t="s">
        <v>17</v>
      </c>
      <c r="H128" t="s">
        <v>18</v>
      </c>
      <c r="I128" t="s">
        <v>25</v>
      </c>
      <c r="J128" t="s">
        <v>20</v>
      </c>
      <c r="K128" t="s">
        <v>21</v>
      </c>
      <c r="L128">
        <v>20</v>
      </c>
      <c r="M128" t="s">
        <v>22</v>
      </c>
      <c r="N128" t="s">
        <v>26</v>
      </c>
    </row>
    <row r="129" spans="1:14" x14ac:dyDescent="0.25">
      <c r="A129" t="s">
        <v>167</v>
      </c>
      <c r="B129" t="s">
        <v>15</v>
      </c>
      <c r="C129" t="s">
        <v>15</v>
      </c>
      <c r="D129" t="s">
        <v>16</v>
      </c>
      <c r="E129">
        <v>22.187235999999999</v>
      </c>
      <c r="F129">
        <v>-100.994213</v>
      </c>
      <c r="G129" t="s">
        <v>17</v>
      </c>
      <c r="H129" t="s">
        <v>38</v>
      </c>
      <c r="I129" t="s">
        <v>25</v>
      </c>
      <c r="J129" t="s">
        <v>20</v>
      </c>
      <c r="K129" t="s">
        <v>21</v>
      </c>
      <c r="L129">
        <v>26</v>
      </c>
      <c r="M129" t="s">
        <v>22</v>
      </c>
      <c r="N129" t="s">
        <v>26</v>
      </c>
    </row>
    <row r="130" spans="1:14" x14ac:dyDescent="0.25">
      <c r="A130" t="s">
        <v>168</v>
      </c>
      <c r="B130" t="s">
        <v>45</v>
      </c>
      <c r="C130" t="s">
        <v>46</v>
      </c>
      <c r="D130" t="s">
        <v>16</v>
      </c>
      <c r="E130">
        <v>23.728798000000001</v>
      </c>
      <c r="F130">
        <v>-99.134046999999995</v>
      </c>
      <c r="G130" t="s">
        <v>17</v>
      </c>
      <c r="H130" t="s">
        <v>38</v>
      </c>
      <c r="I130" t="s">
        <v>25</v>
      </c>
      <c r="J130" t="s">
        <v>20</v>
      </c>
      <c r="K130" t="s">
        <v>21</v>
      </c>
      <c r="L130">
        <v>23</v>
      </c>
      <c r="M130" t="s">
        <v>22</v>
      </c>
      <c r="N130" t="s">
        <v>26</v>
      </c>
    </row>
    <row r="131" spans="1:14" x14ac:dyDescent="0.25">
      <c r="A131" t="s">
        <v>169</v>
      </c>
      <c r="B131" t="s">
        <v>45</v>
      </c>
      <c r="C131" t="s">
        <v>46</v>
      </c>
      <c r="D131" t="s">
        <v>16</v>
      </c>
      <c r="E131">
        <v>23.733000000000001</v>
      </c>
      <c r="F131">
        <v>-99.132999999999996</v>
      </c>
      <c r="H131" t="s">
        <v>18</v>
      </c>
      <c r="L131">
        <v>23</v>
      </c>
    </row>
    <row r="132" spans="1:14" x14ac:dyDescent="0.25">
      <c r="A132" t="s">
        <v>170</v>
      </c>
      <c r="B132" t="s">
        <v>15</v>
      </c>
      <c r="C132" t="s">
        <v>15</v>
      </c>
      <c r="D132" t="s">
        <v>16</v>
      </c>
      <c r="E132">
        <v>22.138245000000001</v>
      </c>
      <c r="F132">
        <v>-100.910948</v>
      </c>
      <c r="G132" t="s">
        <v>35</v>
      </c>
      <c r="H132" t="s">
        <v>28</v>
      </c>
      <c r="I132" t="s">
        <v>36</v>
      </c>
      <c r="J132" t="s">
        <v>43</v>
      </c>
      <c r="K132" t="s">
        <v>41</v>
      </c>
      <c r="L132">
        <v>22</v>
      </c>
      <c r="M132" t="s">
        <v>22</v>
      </c>
      <c r="N132" t="s">
        <v>23</v>
      </c>
    </row>
    <row r="133" spans="1:14" x14ac:dyDescent="0.25">
      <c r="A133" t="s">
        <v>171</v>
      </c>
      <c r="B133" t="s">
        <v>15</v>
      </c>
      <c r="C133" t="s">
        <v>15</v>
      </c>
      <c r="D133" t="s">
        <v>16</v>
      </c>
      <c r="E133">
        <v>22.15</v>
      </c>
      <c r="F133">
        <v>-100.983</v>
      </c>
      <c r="G133" t="s">
        <v>17</v>
      </c>
      <c r="H133" t="s">
        <v>38</v>
      </c>
      <c r="I133" t="s">
        <v>25</v>
      </c>
      <c r="J133" t="s">
        <v>20</v>
      </c>
      <c r="L133">
        <v>21</v>
      </c>
      <c r="M133" t="s">
        <v>22</v>
      </c>
    </row>
    <row r="134" spans="1:14" x14ac:dyDescent="0.25">
      <c r="A134" t="s">
        <v>172</v>
      </c>
      <c r="B134" t="s">
        <v>98</v>
      </c>
      <c r="C134" t="s">
        <v>31</v>
      </c>
      <c r="D134" t="s">
        <v>16</v>
      </c>
      <c r="E134">
        <v>18.886697999999999</v>
      </c>
      <c r="F134">
        <v>-99.114979000000005</v>
      </c>
      <c r="G134" t="s">
        <v>17</v>
      </c>
      <c r="H134" t="s">
        <v>18</v>
      </c>
      <c r="I134" t="s">
        <v>36</v>
      </c>
      <c r="J134" t="s">
        <v>20</v>
      </c>
      <c r="K134" t="s">
        <v>21</v>
      </c>
      <c r="L134">
        <v>21</v>
      </c>
      <c r="M134" t="s">
        <v>22</v>
      </c>
      <c r="N134" t="s">
        <v>23</v>
      </c>
    </row>
    <row r="135" spans="1:14" x14ac:dyDescent="0.25">
      <c r="A135" t="s">
        <v>173</v>
      </c>
      <c r="B135" t="s">
        <v>15</v>
      </c>
      <c r="C135" t="s">
        <v>15</v>
      </c>
      <c r="D135" t="s">
        <v>16</v>
      </c>
      <c r="E135">
        <v>22.149654000000002</v>
      </c>
      <c r="F135">
        <v>-100.99861</v>
      </c>
      <c r="G135" t="s">
        <v>17</v>
      </c>
      <c r="H135" t="s">
        <v>38</v>
      </c>
      <c r="I135" t="s">
        <v>25</v>
      </c>
      <c r="J135" t="s">
        <v>20</v>
      </c>
      <c r="K135" t="s">
        <v>21</v>
      </c>
      <c r="L135">
        <v>21</v>
      </c>
      <c r="M135" t="s">
        <v>22</v>
      </c>
      <c r="N135" t="s">
        <v>23</v>
      </c>
    </row>
    <row r="136" spans="1:14" x14ac:dyDescent="0.25">
      <c r="A136" t="s">
        <v>174</v>
      </c>
      <c r="B136" t="s">
        <v>15</v>
      </c>
      <c r="C136" t="s">
        <v>15</v>
      </c>
      <c r="D136" t="s">
        <v>16</v>
      </c>
      <c r="E136">
        <v>22.170396</v>
      </c>
      <c r="F136">
        <v>-100.94993599999999</v>
      </c>
      <c r="G136" t="s">
        <v>17</v>
      </c>
      <c r="H136" t="s">
        <v>38</v>
      </c>
      <c r="I136" t="s">
        <v>19</v>
      </c>
      <c r="J136" t="s">
        <v>20</v>
      </c>
      <c r="K136" t="s">
        <v>41</v>
      </c>
      <c r="L136">
        <v>24</v>
      </c>
      <c r="M136" t="s">
        <v>22</v>
      </c>
      <c r="N136" t="s">
        <v>26</v>
      </c>
    </row>
    <row r="137" spans="1:14" x14ac:dyDescent="0.25">
      <c r="A137" t="s">
        <v>175</v>
      </c>
      <c r="B137" t="s">
        <v>15</v>
      </c>
      <c r="C137" t="s">
        <v>15</v>
      </c>
      <c r="D137" t="s">
        <v>16</v>
      </c>
      <c r="E137">
        <v>22.149607</v>
      </c>
      <c r="F137">
        <v>-100.997235</v>
      </c>
      <c r="G137" t="s">
        <v>35</v>
      </c>
      <c r="H137" t="s">
        <v>28</v>
      </c>
      <c r="I137" t="s">
        <v>36</v>
      </c>
      <c r="J137" t="s">
        <v>20</v>
      </c>
      <c r="K137" t="s">
        <v>21</v>
      </c>
      <c r="L137">
        <v>22</v>
      </c>
      <c r="M137" t="s">
        <v>22</v>
      </c>
      <c r="N137" t="s">
        <v>26</v>
      </c>
    </row>
    <row r="138" spans="1:14" x14ac:dyDescent="0.25">
      <c r="A138" t="s">
        <v>176</v>
      </c>
      <c r="B138" t="s">
        <v>15</v>
      </c>
      <c r="C138" t="s">
        <v>15</v>
      </c>
      <c r="D138" t="s">
        <v>16</v>
      </c>
      <c r="E138">
        <v>22.144803</v>
      </c>
      <c r="F138">
        <v>-100.94462300000001</v>
      </c>
      <c r="G138" t="s">
        <v>17</v>
      </c>
      <c r="H138" t="s">
        <v>28</v>
      </c>
      <c r="I138" t="s">
        <v>25</v>
      </c>
      <c r="J138" t="s">
        <v>20</v>
      </c>
      <c r="K138" t="s">
        <v>21</v>
      </c>
      <c r="L138">
        <v>23</v>
      </c>
      <c r="M138" t="s">
        <v>22</v>
      </c>
      <c r="N138" t="s">
        <v>26</v>
      </c>
    </row>
    <row r="139" spans="1:14" x14ac:dyDescent="0.25">
      <c r="A139" t="s">
        <v>177</v>
      </c>
      <c r="B139" t="s">
        <v>15</v>
      </c>
      <c r="C139" t="s">
        <v>15</v>
      </c>
      <c r="D139" t="s">
        <v>16</v>
      </c>
      <c r="E139">
        <v>22.152884</v>
      </c>
      <c r="F139">
        <v>-100.939663</v>
      </c>
      <c r="G139" t="s">
        <v>17</v>
      </c>
      <c r="H139" t="s">
        <v>28</v>
      </c>
      <c r="I139" t="s">
        <v>25</v>
      </c>
      <c r="J139" t="s">
        <v>20</v>
      </c>
      <c r="K139" t="s">
        <v>21</v>
      </c>
      <c r="L139">
        <v>21</v>
      </c>
      <c r="M139" t="s">
        <v>22</v>
      </c>
      <c r="N139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62"/>
  <sheetViews>
    <sheetView zoomScale="95" workbookViewId="0">
      <selection activeCell="J18" sqref="J18"/>
    </sheetView>
  </sheetViews>
  <sheetFormatPr defaultRowHeight="15" x14ac:dyDescent="0.25"/>
  <sheetData>
    <row r="1" spans="1:5" x14ac:dyDescent="0.25">
      <c r="A1" t="s">
        <v>0</v>
      </c>
      <c r="B1" t="s">
        <v>280</v>
      </c>
      <c r="C1" t="s">
        <v>281</v>
      </c>
      <c r="D1" t="s">
        <v>282</v>
      </c>
      <c r="E1" t="s">
        <v>283</v>
      </c>
    </row>
    <row r="2" spans="1:5" x14ac:dyDescent="0.25">
      <c r="A2" t="s">
        <v>116</v>
      </c>
      <c r="B2">
        <v>135085</v>
      </c>
      <c r="C2">
        <v>2</v>
      </c>
      <c r="D2">
        <v>2</v>
      </c>
      <c r="E2">
        <v>2</v>
      </c>
    </row>
    <row r="3" spans="1:5" x14ac:dyDescent="0.25">
      <c r="A3" t="s">
        <v>116</v>
      </c>
      <c r="B3">
        <v>135038</v>
      </c>
      <c r="C3">
        <v>2</v>
      </c>
      <c r="D3">
        <v>2</v>
      </c>
      <c r="E3">
        <v>1</v>
      </c>
    </row>
    <row r="4" spans="1:5" x14ac:dyDescent="0.25">
      <c r="A4" t="s">
        <v>116</v>
      </c>
      <c r="B4">
        <v>132825</v>
      </c>
      <c r="C4">
        <v>2</v>
      </c>
      <c r="D4">
        <v>2</v>
      </c>
      <c r="E4">
        <v>2</v>
      </c>
    </row>
    <row r="5" spans="1:5" x14ac:dyDescent="0.25">
      <c r="A5" t="s">
        <v>116</v>
      </c>
      <c r="B5">
        <v>135060</v>
      </c>
      <c r="C5">
        <v>1</v>
      </c>
      <c r="D5">
        <v>2</v>
      </c>
      <c r="E5">
        <v>2</v>
      </c>
    </row>
    <row r="6" spans="1:5" x14ac:dyDescent="0.25">
      <c r="A6" t="s">
        <v>107</v>
      </c>
      <c r="B6">
        <v>135104</v>
      </c>
      <c r="C6">
        <v>1</v>
      </c>
      <c r="D6">
        <v>1</v>
      </c>
      <c r="E6">
        <v>2</v>
      </c>
    </row>
    <row r="7" spans="1:5" x14ac:dyDescent="0.25">
      <c r="A7" t="s">
        <v>107</v>
      </c>
      <c r="B7">
        <v>132740</v>
      </c>
      <c r="C7">
        <v>0</v>
      </c>
      <c r="D7">
        <v>0</v>
      </c>
      <c r="E7">
        <v>0</v>
      </c>
    </row>
    <row r="8" spans="1:5" x14ac:dyDescent="0.25">
      <c r="A8" t="s">
        <v>107</v>
      </c>
      <c r="B8">
        <v>132663</v>
      </c>
      <c r="C8">
        <v>1</v>
      </c>
      <c r="D8">
        <v>1</v>
      </c>
      <c r="E8">
        <v>1</v>
      </c>
    </row>
    <row r="9" spans="1:5" x14ac:dyDescent="0.25">
      <c r="A9" t="s">
        <v>107</v>
      </c>
      <c r="B9">
        <v>132732</v>
      </c>
      <c r="C9">
        <v>0</v>
      </c>
      <c r="D9">
        <v>0</v>
      </c>
      <c r="E9">
        <v>0</v>
      </c>
    </row>
    <row r="10" spans="1:5" x14ac:dyDescent="0.25">
      <c r="A10" t="s">
        <v>107</v>
      </c>
      <c r="B10">
        <v>132630</v>
      </c>
      <c r="C10">
        <v>1</v>
      </c>
      <c r="D10">
        <v>1</v>
      </c>
      <c r="E10">
        <v>1</v>
      </c>
    </row>
    <row r="11" spans="1:5" x14ac:dyDescent="0.25">
      <c r="A11" t="s">
        <v>106</v>
      </c>
      <c r="B11">
        <v>132584</v>
      </c>
      <c r="C11">
        <v>2</v>
      </c>
      <c r="D11">
        <v>2</v>
      </c>
      <c r="E11">
        <v>2</v>
      </c>
    </row>
    <row r="12" spans="1:5" x14ac:dyDescent="0.25">
      <c r="A12" t="s">
        <v>106</v>
      </c>
      <c r="B12">
        <v>132733</v>
      </c>
      <c r="C12">
        <v>1</v>
      </c>
      <c r="D12">
        <v>1</v>
      </c>
      <c r="E12">
        <v>1</v>
      </c>
    </row>
    <row r="13" spans="1:5" x14ac:dyDescent="0.25">
      <c r="A13" t="s">
        <v>106</v>
      </c>
      <c r="B13">
        <v>132732</v>
      </c>
      <c r="C13">
        <v>1</v>
      </c>
      <c r="D13">
        <v>2</v>
      </c>
      <c r="E13">
        <v>2</v>
      </c>
    </row>
    <row r="14" spans="1:5" x14ac:dyDescent="0.25">
      <c r="A14" t="s">
        <v>106</v>
      </c>
      <c r="B14">
        <v>132630</v>
      </c>
      <c r="C14">
        <v>1</v>
      </c>
      <c r="D14">
        <v>0</v>
      </c>
      <c r="E14">
        <v>1</v>
      </c>
    </row>
    <row r="15" spans="1:5" x14ac:dyDescent="0.25">
      <c r="A15" t="s">
        <v>106</v>
      </c>
      <c r="B15">
        <v>135104</v>
      </c>
      <c r="C15">
        <v>0</v>
      </c>
      <c r="D15">
        <v>0</v>
      </c>
      <c r="E15">
        <v>0</v>
      </c>
    </row>
    <row r="16" spans="1:5" x14ac:dyDescent="0.25">
      <c r="A16" t="s">
        <v>106</v>
      </c>
      <c r="B16">
        <v>132560</v>
      </c>
      <c r="C16">
        <v>1</v>
      </c>
      <c r="D16">
        <v>0</v>
      </c>
      <c r="E16">
        <v>0</v>
      </c>
    </row>
    <row r="17" spans="1:5" x14ac:dyDescent="0.25">
      <c r="A17" t="s">
        <v>142</v>
      </c>
      <c r="B17">
        <v>132584</v>
      </c>
      <c r="C17">
        <v>1</v>
      </c>
      <c r="D17">
        <v>2</v>
      </c>
      <c r="E17">
        <v>1</v>
      </c>
    </row>
    <row r="18" spans="1:5" x14ac:dyDescent="0.25">
      <c r="A18" t="s">
        <v>142</v>
      </c>
      <c r="B18">
        <v>132732</v>
      </c>
      <c r="C18">
        <v>0</v>
      </c>
      <c r="D18">
        <v>0</v>
      </c>
      <c r="E18">
        <v>2</v>
      </c>
    </row>
    <row r="19" spans="1:5" x14ac:dyDescent="0.25">
      <c r="A19" t="s">
        <v>142</v>
      </c>
      <c r="B19">
        <v>132630</v>
      </c>
      <c r="C19">
        <v>1</v>
      </c>
      <c r="D19">
        <v>2</v>
      </c>
      <c r="E19">
        <v>0</v>
      </c>
    </row>
    <row r="20" spans="1:5" x14ac:dyDescent="0.25">
      <c r="A20" t="s">
        <v>142</v>
      </c>
      <c r="B20">
        <v>132613</v>
      </c>
      <c r="C20">
        <v>2</v>
      </c>
      <c r="D20">
        <v>2</v>
      </c>
      <c r="E20">
        <v>2</v>
      </c>
    </row>
    <row r="21" spans="1:5" x14ac:dyDescent="0.25">
      <c r="A21" t="s">
        <v>142</v>
      </c>
      <c r="B21">
        <v>132667</v>
      </c>
      <c r="C21">
        <v>1</v>
      </c>
      <c r="D21">
        <v>2</v>
      </c>
      <c r="E21">
        <v>2</v>
      </c>
    </row>
    <row r="22" spans="1:5" x14ac:dyDescent="0.25">
      <c r="A22" t="s">
        <v>142</v>
      </c>
      <c r="B22">
        <v>135104</v>
      </c>
      <c r="C22">
        <v>1</v>
      </c>
      <c r="D22">
        <v>2</v>
      </c>
      <c r="E22">
        <v>0</v>
      </c>
    </row>
    <row r="23" spans="1:5" x14ac:dyDescent="0.25">
      <c r="A23" t="s">
        <v>142</v>
      </c>
      <c r="B23">
        <v>132663</v>
      </c>
      <c r="C23">
        <v>1</v>
      </c>
      <c r="D23">
        <v>0</v>
      </c>
      <c r="E23">
        <v>2</v>
      </c>
    </row>
    <row r="24" spans="1:5" x14ac:dyDescent="0.25">
      <c r="A24" t="s">
        <v>142</v>
      </c>
      <c r="B24">
        <v>132733</v>
      </c>
      <c r="C24">
        <v>2</v>
      </c>
      <c r="D24">
        <v>2</v>
      </c>
      <c r="E24">
        <v>2</v>
      </c>
    </row>
    <row r="25" spans="1:5" x14ac:dyDescent="0.25">
      <c r="A25" t="s">
        <v>146</v>
      </c>
      <c r="B25">
        <v>132660</v>
      </c>
      <c r="C25">
        <v>2</v>
      </c>
      <c r="D25">
        <v>2</v>
      </c>
      <c r="E25">
        <v>1</v>
      </c>
    </row>
    <row r="26" spans="1:5" x14ac:dyDescent="0.25">
      <c r="A26" t="s">
        <v>146</v>
      </c>
      <c r="B26">
        <v>132584</v>
      </c>
      <c r="C26">
        <v>2</v>
      </c>
      <c r="D26">
        <v>2</v>
      </c>
      <c r="E26">
        <v>2</v>
      </c>
    </row>
    <row r="27" spans="1:5" x14ac:dyDescent="0.25">
      <c r="A27" t="s">
        <v>146</v>
      </c>
      <c r="B27">
        <v>132733</v>
      </c>
      <c r="C27">
        <v>2</v>
      </c>
      <c r="D27">
        <v>2</v>
      </c>
      <c r="E27">
        <v>2</v>
      </c>
    </row>
    <row r="28" spans="1:5" x14ac:dyDescent="0.25">
      <c r="A28" t="s">
        <v>82</v>
      </c>
      <c r="B28">
        <v>135088</v>
      </c>
      <c r="C28">
        <v>2</v>
      </c>
      <c r="D28">
        <v>2</v>
      </c>
      <c r="E28">
        <v>2</v>
      </c>
    </row>
    <row r="29" spans="1:5" x14ac:dyDescent="0.25">
      <c r="A29" t="s">
        <v>82</v>
      </c>
      <c r="B29">
        <v>132583</v>
      </c>
      <c r="C29">
        <v>1</v>
      </c>
      <c r="D29">
        <v>2</v>
      </c>
      <c r="E29">
        <v>1</v>
      </c>
    </row>
    <row r="30" spans="1:5" x14ac:dyDescent="0.25">
      <c r="A30" t="s">
        <v>109</v>
      </c>
      <c r="B30">
        <v>132608</v>
      </c>
      <c r="C30">
        <v>2</v>
      </c>
      <c r="D30">
        <v>2</v>
      </c>
      <c r="E30">
        <v>1</v>
      </c>
    </row>
    <row r="31" spans="1:5" x14ac:dyDescent="0.25">
      <c r="A31" t="s">
        <v>109</v>
      </c>
      <c r="B31">
        <v>132609</v>
      </c>
      <c r="C31">
        <v>1</v>
      </c>
      <c r="D31">
        <v>1</v>
      </c>
      <c r="E31">
        <v>1</v>
      </c>
    </row>
    <row r="32" spans="1:5" x14ac:dyDescent="0.25">
      <c r="A32" t="s">
        <v>109</v>
      </c>
      <c r="B32">
        <v>132613</v>
      </c>
      <c r="C32">
        <v>1</v>
      </c>
      <c r="D32">
        <v>1</v>
      </c>
      <c r="E32">
        <v>0</v>
      </c>
    </row>
    <row r="33" spans="1:5" x14ac:dyDescent="0.25">
      <c r="A33" t="s">
        <v>67</v>
      </c>
      <c r="B33">
        <v>132663</v>
      </c>
      <c r="C33">
        <v>0</v>
      </c>
      <c r="D33">
        <v>0</v>
      </c>
      <c r="E33">
        <v>0</v>
      </c>
    </row>
    <row r="34" spans="1:5" x14ac:dyDescent="0.25">
      <c r="A34" t="s">
        <v>67</v>
      </c>
      <c r="B34">
        <v>132665</v>
      </c>
      <c r="C34">
        <v>0</v>
      </c>
      <c r="D34">
        <v>0</v>
      </c>
      <c r="E34">
        <v>0</v>
      </c>
    </row>
    <row r="35" spans="1:5" x14ac:dyDescent="0.25">
      <c r="A35" t="s">
        <v>67</v>
      </c>
      <c r="B35">
        <v>132668</v>
      </c>
      <c r="C35">
        <v>0</v>
      </c>
      <c r="D35">
        <v>0</v>
      </c>
      <c r="E35">
        <v>0</v>
      </c>
    </row>
    <row r="36" spans="1:5" x14ac:dyDescent="0.25">
      <c r="A36" t="s">
        <v>121</v>
      </c>
      <c r="B36">
        <v>132630</v>
      </c>
      <c r="C36">
        <v>1</v>
      </c>
      <c r="D36">
        <v>1</v>
      </c>
      <c r="E36">
        <v>1</v>
      </c>
    </row>
    <row r="37" spans="1:5" x14ac:dyDescent="0.25">
      <c r="A37" t="s">
        <v>59</v>
      </c>
      <c r="B37">
        <v>132715</v>
      </c>
      <c r="C37">
        <v>0</v>
      </c>
      <c r="D37">
        <v>0</v>
      </c>
      <c r="E37">
        <v>0</v>
      </c>
    </row>
    <row r="38" spans="1:5" x14ac:dyDescent="0.25">
      <c r="A38" t="s">
        <v>59</v>
      </c>
      <c r="B38">
        <v>132717</v>
      </c>
      <c r="C38">
        <v>0</v>
      </c>
      <c r="D38">
        <v>0</v>
      </c>
      <c r="E38">
        <v>0</v>
      </c>
    </row>
    <row r="39" spans="1:5" x14ac:dyDescent="0.25">
      <c r="A39" t="s">
        <v>121</v>
      </c>
      <c r="B39">
        <v>132613</v>
      </c>
      <c r="C39">
        <v>0</v>
      </c>
      <c r="D39">
        <v>0</v>
      </c>
      <c r="E39">
        <v>0</v>
      </c>
    </row>
    <row r="40" spans="1:5" x14ac:dyDescent="0.25">
      <c r="A40" t="s">
        <v>121</v>
      </c>
      <c r="B40">
        <v>132594</v>
      </c>
      <c r="C40">
        <v>0</v>
      </c>
      <c r="D40">
        <v>0</v>
      </c>
      <c r="E40">
        <v>0</v>
      </c>
    </row>
    <row r="41" spans="1:5" x14ac:dyDescent="0.25">
      <c r="A41" t="s">
        <v>121</v>
      </c>
      <c r="B41">
        <v>132608</v>
      </c>
      <c r="C41">
        <v>0</v>
      </c>
      <c r="D41">
        <v>0</v>
      </c>
      <c r="E41">
        <v>0</v>
      </c>
    </row>
    <row r="42" spans="1:5" x14ac:dyDescent="0.25">
      <c r="A42" t="s">
        <v>121</v>
      </c>
      <c r="B42">
        <v>132609</v>
      </c>
      <c r="C42">
        <v>0</v>
      </c>
      <c r="D42">
        <v>0</v>
      </c>
      <c r="E42">
        <v>0</v>
      </c>
    </row>
    <row r="43" spans="1:5" x14ac:dyDescent="0.25">
      <c r="A43" t="s">
        <v>121</v>
      </c>
      <c r="B43">
        <v>132663</v>
      </c>
      <c r="C43">
        <v>0</v>
      </c>
      <c r="D43">
        <v>0</v>
      </c>
      <c r="E43">
        <v>0</v>
      </c>
    </row>
    <row r="44" spans="1:5" x14ac:dyDescent="0.25">
      <c r="A44" t="s">
        <v>121</v>
      </c>
      <c r="B44">
        <v>132560</v>
      </c>
      <c r="C44">
        <v>0</v>
      </c>
      <c r="D44">
        <v>0</v>
      </c>
      <c r="E44">
        <v>0</v>
      </c>
    </row>
    <row r="45" spans="1:5" x14ac:dyDescent="0.25">
      <c r="A45" t="s">
        <v>99</v>
      </c>
      <c r="B45">
        <v>132564</v>
      </c>
      <c r="C45">
        <v>2</v>
      </c>
      <c r="D45">
        <v>2</v>
      </c>
      <c r="E45">
        <v>2</v>
      </c>
    </row>
    <row r="46" spans="1:5" x14ac:dyDescent="0.25">
      <c r="A46" t="s">
        <v>99</v>
      </c>
      <c r="B46">
        <v>132717</v>
      </c>
      <c r="C46">
        <v>2</v>
      </c>
      <c r="D46">
        <v>2</v>
      </c>
      <c r="E46">
        <v>2</v>
      </c>
    </row>
    <row r="47" spans="1:5" x14ac:dyDescent="0.25">
      <c r="A47" t="s">
        <v>99</v>
      </c>
      <c r="B47">
        <v>132733</v>
      </c>
      <c r="C47">
        <v>2</v>
      </c>
      <c r="D47">
        <v>1</v>
      </c>
      <c r="E47">
        <v>2</v>
      </c>
    </row>
    <row r="48" spans="1:5" x14ac:dyDescent="0.25">
      <c r="A48" t="s">
        <v>99</v>
      </c>
      <c r="B48">
        <v>132740</v>
      </c>
      <c r="C48">
        <v>1</v>
      </c>
      <c r="D48">
        <v>2</v>
      </c>
      <c r="E48">
        <v>1</v>
      </c>
    </row>
    <row r="49" spans="1:5" x14ac:dyDescent="0.25">
      <c r="A49" t="s">
        <v>50</v>
      </c>
      <c r="B49">
        <v>135071</v>
      </c>
      <c r="C49">
        <v>0</v>
      </c>
      <c r="D49">
        <v>0</v>
      </c>
      <c r="E49">
        <v>0</v>
      </c>
    </row>
    <row r="50" spans="1:5" x14ac:dyDescent="0.25">
      <c r="A50" t="s">
        <v>162</v>
      </c>
      <c r="B50">
        <v>132733</v>
      </c>
      <c r="C50">
        <v>1</v>
      </c>
      <c r="D50">
        <v>2</v>
      </c>
      <c r="E50">
        <v>1</v>
      </c>
    </row>
    <row r="51" spans="1:5" x14ac:dyDescent="0.25">
      <c r="A51" t="s">
        <v>162</v>
      </c>
      <c r="B51">
        <v>132608</v>
      </c>
      <c r="C51">
        <v>1</v>
      </c>
      <c r="D51">
        <v>2</v>
      </c>
      <c r="E51">
        <v>1</v>
      </c>
    </row>
    <row r="52" spans="1:5" x14ac:dyDescent="0.25">
      <c r="A52" t="s">
        <v>162</v>
      </c>
      <c r="B52">
        <v>135104</v>
      </c>
      <c r="C52">
        <v>2</v>
      </c>
      <c r="D52">
        <v>2</v>
      </c>
      <c r="E52">
        <v>2</v>
      </c>
    </row>
    <row r="53" spans="1:5" x14ac:dyDescent="0.25">
      <c r="A53" t="s">
        <v>162</v>
      </c>
      <c r="B53">
        <v>132584</v>
      </c>
      <c r="C53">
        <v>1</v>
      </c>
      <c r="D53">
        <v>2</v>
      </c>
      <c r="E53">
        <v>0</v>
      </c>
    </row>
    <row r="54" spans="1:5" x14ac:dyDescent="0.25">
      <c r="A54" t="s">
        <v>162</v>
      </c>
      <c r="B54">
        <v>132667</v>
      </c>
      <c r="C54">
        <v>1</v>
      </c>
      <c r="D54">
        <v>2</v>
      </c>
      <c r="E54">
        <v>1</v>
      </c>
    </row>
    <row r="55" spans="1:5" x14ac:dyDescent="0.25">
      <c r="A55" t="s">
        <v>162</v>
      </c>
      <c r="B55">
        <v>132740</v>
      </c>
      <c r="C55">
        <v>1</v>
      </c>
      <c r="D55">
        <v>1</v>
      </c>
      <c r="E55">
        <v>1</v>
      </c>
    </row>
    <row r="56" spans="1:5" x14ac:dyDescent="0.25">
      <c r="A56" t="s">
        <v>162</v>
      </c>
      <c r="B56">
        <v>132613</v>
      </c>
      <c r="C56">
        <v>1</v>
      </c>
      <c r="D56">
        <v>2</v>
      </c>
      <c r="E56">
        <v>1</v>
      </c>
    </row>
    <row r="57" spans="1:5" x14ac:dyDescent="0.25">
      <c r="A57" t="s">
        <v>162</v>
      </c>
      <c r="B57">
        <v>132594</v>
      </c>
      <c r="C57">
        <v>1</v>
      </c>
      <c r="D57">
        <v>1</v>
      </c>
      <c r="E57">
        <v>1</v>
      </c>
    </row>
    <row r="58" spans="1:5" x14ac:dyDescent="0.25">
      <c r="A58" t="s">
        <v>56</v>
      </c>
      <c r="B58">
        <v>132740</v>
      </c>
      <c r="C58">
        <v>2</v>
      </c>
      <c r="D58">
        <v>2</v>
      </c>
      <c r="E58">
        <v>1</v>
      </c>
    </row>
    <row r="59" spans="1:5" x14ac:dyDescent="0.25">
      <c r="A59" t="s">
        <v>62</v>
      </c>
      <c r="B59">
        <v>132626</v>
      </c>
      <c r="C59">
        <v>2</v>
      </c>
      <c r="D59">
        <v>2</v>
      </c>
      <c r="E59">
        <v>2</v>
      </c>
    </row>
    <row r="60" spans="1:5" x14ac:dyDescent="0.25">
      <c r="A60" t="s">
        <v>56</v>
      </c>
      <c r="B60">
        <v>132668</v>
      </c>
      <c r="C60">
        <v>2</v>
      </c>
      <c r="D60">
        <v>2</v>
      </c>
      <c r="E60">
        <v>2</v>
      </c>
    </row>
    <row r="61" spans="1:5" x14ac:dyDescent="0.25">
      <c r="A61" t="s">
        <v>56</v>
      </c>
      <c r="B61">
        <v>132715</v>
      </c>
      <c r="C61">
        <v>2</v>
      </c>
      <c r="D61">
        <v>2</v>
      </c>
      <c r="E61">
        <v>1</v>
      </c>
    </row>
    <row r="62" spans="1:5" x14ac:dyDescent="0.25">
      <c r="A62" t="s">
        <v>82</v>
      </c>
      <c r="B62">
        <v>134987</v>
      </c>
      <c r="C62">
        <v>0</v>
      </c>
      <c r="D62">
        <v>0</v>
      </c>
      <c r="E62">
        <v>0</v>
      </c>
    </row>
    <row r="63" spans="1:5" x14ac:dyDescent="0.25">
      <c r="A63" t="s">
        <v>122</v>
      </c>
      <c r="B63">
        <v>135034</v>
      </c>
      <c r="C63">
        <v>2</v>
      </c>
      <c r="D63">
        <v>2</v>
      </c>
      <c r="E63">
        <v>2</v>
      </c>
    </row>
    <row r="64" spans="1:5" x14ac:dyDescent="0.25">
      <c r="A64" t="s">
        <v>122</v>
      </c>
      <c r="B64">
        <v>132723</v>
      </c>
      <c r="C64">
        <v>1</v>
      </c>
      <c r="D64">
        <v>1</v>
      </c>
      <c r="E64">
        <v>1</v>
      </c>
    </row>
    <row r="65" spans="1:5" x14ac:dyDescent="0.25">
      <c r="A65" t="s">
        <v>122</v>
      </c>
      <c r="B65">
        <v>135046</v>
      </c>
      <c r="C65">
        <v>2</v>
      </c>
      <c r="D65">
        <v>2</v>
      </c>
      <c r="E65">
        <v>1</v>
      </c>
    </row>
    <row r="66" spans="1:5" x14ac:dyDescent="0.25">
      <c r="A66" t="s">
        <v>147</v>
      </c>
      <c r="B66">
        <v>135075</v>
      </c>
      <c r="C66">
        <v>2</v>
      </c>
      <c r="D66">
        <v>2</v>
      </c>
      <c r="E66">
        <v>2</v>
      </c>
    </row>
    <row r="67" spans="1:5" x14ac:dyDescent="0.25">
      <c r="A67" t="s">
        <v>147</v>
      </c>
      <c r="B67">
        <v>132572</v>
      </c>
      <c r="C67">
        <v>1</v>
      </c>
      <c r="D67">
        <v>2</v>
      </c>
      <c r="E67">
        <v>1</v>
      </c>
    </row>
    <row r="68" spans="1:5" x14ac:dyDescent="0.25">
      <c r="A68" t="s">
        <v>147</v>
      </c>
      <c r="B68">
        <v>135074</v>
      </c>
      <c r="C68">
        <v>2</v>
      </c>
      <c r="D68">
        <v>2</v>
      </c>
      <c r="E68">
        <v>1</v>
      </c>
    </row>
    <row r="69" spans="1:5" x14ac:dyDescent="0.25">
      <c r="A69" t="s">
        <v>147</v>
      </c>
      <c r="B69">
        <v>135028</v>
      </c>
      <c r="C69">
        <v>1</v>
      </c>
      <c r="D69">
        <v>1</v>
      </c>
      <c r="E69">
        <v>1</v>
      </c>
    </row>
    <row r="70" spans="1:5" x14ac:dyDescent="0.25">
      <c r="A70" t="s">
        <v>147</v>
      </c>
      <c r="B70">
        <v>135085</v>
      </c>
      <c r="C70">
        <v>1</v>
      </c>
      <c r="D70">
        <v>2</v>
      </c>
      <c r="E70">
        <v>1</v>
      </c>
    </row>
    <row r="71" spans="1:5" x14ac:dyDescent="0.25">
      <c r="A71" t="s">
        <v>147</v>
      </c>
      <c r="B71">
        <v>135032</v>
      </c>
      <c r="C71">
        <v>2</v>
      </c>
      <c r="D71">
        <v>1</v>
      </c>
      <c r="E71">
        <v>2</v>
      </c>
    </row>
    <row r="72" spans="1:5" x14ac:dyDescent="0.25">
      <c r="A72" t="s">
        <v>147</v>
      </c>
      <c r="B72">
        <v>135086</v>
      </c>
      <c r="C72">
        <v>1</v>
      </c>
      <c r="D72">
        <v>1</v>
      </c>
      <c r="E72">
        <v>0</v>
      </c>
    </row>
    <row r="73" spans="1:5" x14ac:dyDescent="0.25">
      <c r="A73" t="s">
        <v>147</v>
      </c>
      <c r="B73">
        <v>132723</v>
      </c>
      <c r="C73">
        <v>2</v>
      </c>
      <c r="D73">
        <v>2</v>
      </c>
      <c r="E73">
        <v>2</v>
      </c>
    </row>
    <row r="74" spans="1:5" x14ac:dyDescent="0.25">
      <c r="A74" t="s">
        <v>147</v>
      </c>
      <c r="B74">
        <v>135046</v>
      </c>
      <c r="C74">
        <v>1</v>
      </c>
      <c r="D74">
        <v>2</v>
      </c>
      <c r="E74">
        <v>1</v>
      </c>
    </row>
    <row r="75" spans="1:5" x14ac:dyDescent="0.25">
      <c r="A75" t="s">
        <v>147</v>
      </c>
      <c r="B75">
        <v>135058</v>
      </c>
      <c r="C75">
        <v>1</v>
      </c>
      <c r="D75">
        <v>1</v>
      </c>
      <c r="E75">
        <v>1</v>
      </c>
    </row>
    <row r="76" spans="1:5" x14ac:dyDescent="0.25">
      <c r="A76" t="s">
        <v>47</v>
      </c>
      <c r="B76">
        <v>135001</v>
      </c>
      <c r="C76">
        <v>1</v>
      </c>
      <c r="D76">
        <v>1</v>
      </c>
      <c r="E76">
        <v>2</v>
      </c>
    </row>
    <row r="77" spans="1:5" x14ac:dyDescent="0.25">
      <c r="A77" t="s">
        <v>47</v>
      </c>
      <c r="B77">
        <v>134983</v>
      </c>
      <c r="C77">
        <v>2</v>
      </c>
      <c r="D77">
        <v>2</v>
      </c>
      <c r="E77">
        <v>2</v>
      </c>
    </row>
    <row r="78" spans="1:5" x14ac:dyDescent="0.25">
      <c r="A78" t="s">
        <v>47</v>
      </c>
      <c r="B78">
        <v>134996</v>
      </c>
      <c r="C78">
        <v>2</v>
      </c>
      <c r="D78">
        <v>2</v>
      </c>
      <c r="E78">
        <v>2</v>
      </c>
    </row>
    <row r="79" spans="1:5" x14ac:dyDescent="0.25">
      <c r="A79" t="s">
        <v>132</v>
      </c>
      <c r="B79">
        <v>135019</v>
      </c>
      <c r="C79">
        <v>2</v>
      </c>
      <c r="D79">
        <v>2</v>
      </c>
      <c r="E79">
        <v>2</v>
      </c>
    </row>
    <row r="80" spans="1:5" x14ac:dyDescent="0.25">
      <c r="A80" t="s">
        <v>132</v>
      </c>
      <c r="B80">
        <v>134996</v>
      </c>
      <c r="C80">
        <v>2</v>
      </c>
      <c r="D80">
        <v>2</v>
      </c>
      <c r="E80">
        <v>2</v>
      </c>
    </row>
    <row r="81" spans="1:5" x14ac:dyDescent="0.25">
      <c r="A81" t="s">
        <v>132</v>
      </c>
      <c r="B81">
        <v>135001</v>
      </c>
      <c r="C81">
        <v>2</v>
      </c>
      <c r="D81">
        <v>2</v>
      </c>
      <c r="E81">
        <v>2</v>
      </c>
    </row>
    <row r="82" spans="1:5" x14ac:dyDescent="0.25">
      <c r="A82" t="s">
        <v>132</v>
      </c>
      <c r="B82">
        <v>134976</v>
      </c>
      <c r="C82">
        <v>2</v>
      </c>
      <c r="D82">
        <v>2</v>
      </c>
      <c r="E82">
        <v>1</v>
      </c>
    </row>
    <row r="83" spans="1:5" x14ac:dyDescent="0.25">
      <c r="A83" t="s">
        <v>132</v>
      </c>
      <c r="B83">
        <v>134999</v>
      </c>
      <c r="C83">
        <v>2</v>
      </c>
      <c r="D83">
        <v>2</v>
      </c>
      <c r="E83">
        <v>2</v>
      </c>
    </row>
    <row r="84" spans="1:5" x14ac:dyDescent="0.25">
      <c r="A84" t="s">
        <v>66</v>
      </c>
      <c r="B84">
        <v>135018</v>
      </c>
      <c r="C84">
        <v>2</v>
      </c>
      <c r="D84">
        <v>2</v>
      </c>
      <c r="E84">
        <v>2</v>
      </c>
    </row>
    <row r="85" spans="1:5" x14ac:dyDescent="0.25">
      <c r="A85" t="s">
        <v>132</v>
      </c>
      <c r="B85">
        <v>135013</v>
      </c>
      <c r="C85">
        <v>2</v>
      </c>
      <c r="D85">
        <v>2</v>
      </c>
      <c r="E85">
        <v>1</v>
      </c>
    </row>
    <row r="86" spans="1:5" x14ac:dyDescent="0.25">
      <c r="A86" t="s">
        <v>66</v>
      </c>
      <c r="B86">
        <v>134986</v>
      </c>
      <c r="C86">
        <v>2</v>
      </c>
      <c r="D86">
        <v>2</v>
      </c>
      <c r="E86">
        <v>2</v>
      </c>
    </row>
    <row r="87" spans="1:5" x14ac:dyDescent="0.25">
      <c r="A87" t="s">
        <v>47</v>
      </c>
      <c r="B87">
        <v>134986</v>
      </c>
      <c r="C87">
        <v>2</v>
      </c>
      <c r="D87">
        <v>2</v>
      </c>
      <c r="E87">
        <v>2</v>
      </c>
    </row>
    <row r="88" spans="1:5" x14ac:dyDescent="0.25">
      <c r="A88" t="s">
        <v>47</v>
      </c>
      <c r="B88">
        <v>135018</v>
      </c>
      <c r="C88">
        <v>2</v>
      </c>
      <c r="D88">
        <v>2</v>
      </c>
      <c r="E88">
        <v>2</v>
      </c>
    </row>
    <row r="89" spans="1:5" x14ac:dyDescent="0.25">
      <c r="A89" t="s">
        <v>66</v>
      </c>
      <c r="B89">
        <v>135088</v>
      </c>
      <c r="C89">
        <v>1</v>
      </c>
      <c r="D89">
        <v>0</v>
      </c>
      <c r="E89">
        <v>1</v>
      </c>
    </row>
    <row r="90" spans="1:5" x14ac:dyDescent="0.25">
      <c r="A90" t="s">
        <v>132</v>
      </c>
      <c r="B90">
        <v>132767</v>
      </c>
      <c r="C90">
        <v>2</v>
      </c>
      <c r="D90">
        <v>2</v>
      </c>
      <c r="E90">
        <v>2</v>
      </c>
    </row>
    <row r="91" spans="1:5" x14ac:dyDescent="0.25">
      <c r="A91" t="s">
        <v>66</v>
      </c>
      <c r="B91">
        <v>135016</v>
      </c>
      <c r="C91">
        <v>0</v>
      </c>
      <c r="D91">
        <v>0</v>
      </c>
      <c r="E91">
        <v>0</v>
      </c>
    </row>
    <row r="92" spans="1:5" x14ac:dyDescent="0.25">
      <c r="A92" t="s">
        <v>132</v>
      </c>
      <c r="B92">
        <v>135011</v>
      </c>
      <c r="C92">
        <v>1</v>
      </c>
      <c r="D92">
        <v>1</v>
      </c>
      <c r="E92">
        <v>0</v>
      </c>
    </row>
    <row r="93" spans="1:5" x14ac:dyDescent="0.25">
      <c r="A93" t="s">
        <v>66</v>
      </c>
      <c r="B93">
        <v>132767</v>
      </c>
      <c r="C93">
        <v>0</v>
      </c>
      <c r="D93">
        <v>0</v>
      </c>
      <c r="E93">
        <v>0</v>
      </c>
    </row>
    <row r="94" spans="1:5" x14ac:dyDescent="0.25">
      <c r="A94" t="s">
        <v>66</v>
      </c>
      <c r="B94">
        <v>135019</v>
      </c>
      <c r="C94">
        <v>0</v>
      </c>
      <c r="D94">
        <v>0</v>
      </c>
      <c r="E94">
        <v>0</v>
      </c>
    </row>
    <row r="95" spans="1:5" x14ac:dyDescent="0.25">
      <c r="A95" t="s">
        <v>66</v>
      </c>
      <c r="B95">
        <v>135109</v>
      </c>
      <c r="C95">
        <v>0</v>
      </c>
      <c r="D95">
        <v>0</v>
      </c>
      <c r="E95">
        <v>0</v>
      </c>
    </row>
    <row r="96" spans="1:5" x14ac:dyDescent="0.25">
      <c r="A96" t="s">
        <v>66</v>
      </c>
      <c r="B96">
        <v>134996</v>
      </c>
      <c r="C96">
        <v>0</v>
      </c>
      <c r="D96">
        <v>0</v>
      </c>
      <c r="E96">
        <v>0</v>
      </c>
    </row>
    <row r="97" spans="1:5" x14ac:dyDescent="0.25">
      <c r="A97" t="s">
        <v>105</v>
      </c>
      <c r="B97">
        <v>135011</v>
      </c>
      <c r="C97">
        <v>1</v>
      </c>
      <c r="D97">
        <v>2</v>
      </c>
      <c r="E97">
        <v>2</v>
      </c>
    </row>
    <row r="98" spans="1:5" x14ac:dyDescent="0.25">
      <c r="A98" t="s">
        <v>105</v>
      </c>
      <c r="B98">
        <v>134999</v>
      </c>
      <c r="C98">
        <v>1</v>
      </c>
      <c r="D98">
        <v>1</v>
      </c>
      <c r="E98">
        <v>1</v>
      </c>
    </row>
    <row r="99" spans="1:5" x14ac:dyDescent="0.25">
      <c r="A99" t="s">
        <v>166</v>
      </c>
      <c r="B99">
        <v>134975</v>
      </c>
      <c r="C99">
        <v>2</v>
      </c>
      <c r="D99">
        <v>2</v>
      </c>
      <c r="E99">
        <v>2</v>
      </c>
    </row>
    <row r="100" spans="1:5" x14ac:dyDescent="0.25">
      <c r="A100" t="s">
        <v>166</v>
      </c>
      <c r="B100">
        <v>135021</v>
      </c>
      <c r="C100">
        <v>2</v>
      </c>
      <c r="D100">
        <v>1</v>
      </c>
      <c r="E100">
        <v>1</v>
      </c>
    </row>
    <row r="101" spans="1:5" x14ac:dyDescent="0.25">
      <c r="A101" t="s">
        <v>166</v>
      </c>
      <c r="B101">
        <v>134987</v>
      </c>
      <c r="C101">
        <v>2</v>
      </c>
      <c r="D101">
        <v>0</v>
      </c>
      <c r="E101">
        <v>2</v>
      </c>
    </row>
    <row r="102" spans="1:5" x14ac:dyDescent="0.25">
      <c r="A102" t="s">
        <v>166</v>
      </c>
      <c r="B102">
        <v>134996</v>
      </c>
      <c r="C102">
        <v>2</v>
      </c>
      <c r="D102">
        <v>2</v>
      </c>
      <c r="E102">
        <v>2</v>
      </c>
    </row>
    <row r="103" spans="1:5" x14ac:dyDescent="0.25">
      <c r="A103" t="s">
        <v>52</v>
      </c>
      <c r="B103">
        <v>132768</v>
      </c>
      <c r="C103">
        <v>1</v>
      </c>
      <c r="D103">
        <v>1</v>
      </c>
      <c r="E103">
        <v>1</v>
      </c>
    </row>
    <row r="104" spans="1:5" x14ac:dyDescent="0.25">
      <c r="A104" t="s">
        <v>105</v>
      </c>
      <c r="B104">
        <v>135019</v>
      </c>
      <c r="C104">
        <v>2</v>
      </c>
      <c r="D104">
        <v>1</v>
      </c>
      <c r="E104">
        <v>0</v>
      </c>
    </row>
    <row r="105" spans="1:5" x14ac:dyDescent="0.25">
      <c r="A105" t="s">
        <v>52</v>
      </c>
      <c r="B105">
        <v>134975</v>
      </c>
      <c r="C105">
        <v>2</v>
      </c>
      <c r="D105">
        <v>1</v>
      </c>
      <c r="E105">
        <v>1</v>
      </c>
    </row>
    <row r="106" spans="1:5" x14ac:dyDescent="0.25">
      <c r="A106" t="s">
        <v>52</v>
      </c>
      <c r="B106">
        <v>134983</v>
      </c>
      <c r="C106">
        <v>0</v>
      </c>
      <c r="D106">
        <v>0</v>
      </c>
      <c r="E106">
        <v>1</v>
      </c>
    </row>
    <row r="107" spans="1:5" x14ac:dyDescent="0.25">
      <c r="A107" t="s">
        <v>105</v>
      </c>
      <c r="B107">
        <v>132767</v>
      </c>
      <c r="C107">
        <v>1</v>
      </c>
      <c r="D107">
        <v>2</v>
      </c>
      <c r="E107">
        <v>1</v>
      </c>
    </row>
    <row r="108" spans="1:5" x14ac:dyDescent="0.25">
      <c r="A108" t="s">
        <v>139</v>
      </c>
      <c r="B108">
        <v>135021</v>
      </c>
      <c r="C108">
        <v>2</v>
      </c>
      <c r="D108">
        <v>1</v>
      </c>
      <c r="E108">
        <v>0</v>
      </c>
    </row>
    <row r="109" spans="1:5" x14ac:dyDescent="0.25">
      <c r="A109" t="s">
        <v>139</v>
      </c>
      <c r="B109">
        <v>134996</v>
      </c>
      <c r="C109">
        <v>2</v>
      </c>
      <c r="D109">
        <v>1</v>
      </c>
      <c r="E109">
        <v>1</v>
      </c>
    </row>
    <row r="110" spans="1:5" x14ac:dyDescent="0.25">
      <c r="A110" t="s">
        <v>105</v>
      </c>
      <c r="B110">
        <v>135013</v>
      </c>
      <c r="C110">
        <v>1</v>
      </c>
      <c r="D110">
        <v>2</v>
      </c>
      <c r="E110">
        <v>2</v>
      </c>
    </row>
    <row r="111" spans="1:5" x14ac:dyDescent="0.25">
      <c r="A111" t="s">
        <v>139</v>
      </c>
      <c r="B111">
        <v>135000</v>
      </c>
      <c r="C111">
        <v>2</v>
      </c>
      <c r="D111">
        <v>1</v>
      </c>
      <c r="E111">
        <v>1</v>
      </c>
    </row>
    <row r="112" spans="1:5" x14ac:dyDescent="0.25">
      <c r="A112" t="s">
        <v>139</v>
      </c>
      <c r="B112">
        <v>135001</v>
      </c>
      <c r="C112">
        <v>2</v>
      </c>
      <c r="D112">
        <v>2</v>
      </c>
      <c r="E112">
        <v>2</v>
      </c>
    </row>
    <row r="113" spans="1:5" x14ac:dyDescent="0.25">
      <c r="A113" t="s">
        <v>139</v>
      </c>
      <c r="B113">
        <v>132768</v>
      </c>
      <c r="C113">
        <v>2</v>
      </c>
      <c r="D113">
        <v>2</v>
      </c>
      <c r="E113">
        <v>2</v>
      </c>
    </row>
    <row r="114" spans="1:5" x14ac:dyDescent="0.25">
      <c r="A114" t="s">
        <v>139</v>
      </c>
      <c r="B114">
        <v>134976</v>
      </c>
      <c r="C114">
        <v>2</v>
      </c>
      <c r="D114">
        <v>2</v>
      </c>
      <c r="E114">
        <v>1</v>
      </c>
    </row>
    <row r="115" spans="1:5" x14ac:dyDescent="0.25">
      <c r="A115" t="s">
        <v>172</v>
      </c>
      <c r="B115">
        <v>134983</v>
      </c>
      <c r="C115">
        <v>1</v>
      </c>
      <c r="D115">
        <v>1</v>
      </c>
      <c r="E115">
        <v>1</v>
      </c>
    </row>
    <row r="116" spans="1:5" x14ac:dyDescent="0.25">
      <c r="A116" t="s">
        <v>172</v>
      </c>
      <c r="B116">
        <v>134986</v>
      </c>
      <c r="C116">
        <v>2</v>
      </c>
      <c r="D116">
        <v>2</v>
      </c>
      <c r="E116">
        <v>2</v>
      </c>
    </row>
    <row r="117" spans="1:5" x14ac:dyDescent="0.25">
      <c r="A117" t="s">
        <v>172</v>
      </c>
      <c r="B117">
        <v>132766</v>
      </c>
      <c r="C117">
        <v>1</v>
      </c>
      <c r="D117">
        <v>1</v>
      </c>
      <c r="E117">
        <v>0</v>
      </c>
    </row>
    <row r="118" spans="1:5" x14ac:dyDescent="0.25">
      <c r="A118" t="s">
        <v>172</v>
      </c>
      <c r="B118">
        <v>132767</v>
      </c>
      <c r="C118">
        <v>0</v>
      </c>
      <c r="D118">
        <v>0</v>
      </c>
      <c r="E118">
        <v>0</v>
      </c>
    </row>
    <row r="119" spans="1:5" x14ac:dyDescent="0.25">
      <c r="A119" t="s">
        <v>172</v>
      </c>
      <c r="B119">
        <v>135021</v>
      </c>
      <c r="C119">
        <v>2</v>
      </c>
      <c r="D119">
        <v>2</v>
      </c>
      <c r="E119">
        <v>2</v>
      </c>
    </row>
    <row r="120" spans="1:5" x14ac:dyDescent="0.25">
      <c r="A120" t="s">
        <v>172</v>
      </c>
      <c r="B120">
        <v>135001</v>
      </c>
      <c r="C120">
        <v>2</v>
      </c>
      <c r="D120">
        <v>2</v>
      </c>
      <c r="E120">
        <v>2</v>
      </c>
    </row>
    <row r="121" spans="1:5" x14ac:dyDescent="0.25">
      <c r="A121" t="s">
        <v>172</v>
      </c>
      <c r="B121">
        <v>134975</v>
      </c>
      <c r="C121">
        <v>1</v>
      </c>
      <c r="D121">
        <v>1</v>
      </c>
      <c r="E121">
        <v>1</v>
      </c>
    </row>
    <row r="122" spans="1:5" x14ac:dyDescent="0.25">
      <c r="A122" t="s">
        <v>172</v>
      </c>
      <c r="B122">
        <v>134992</v>
      </c>
      <c r="C122">
        <v>1</v>
      </c>
      <c r="D122">
        <v>2</v>
      </c>
      <c r="E122">
        <v>1</v>
      </c>
    </row>
    <row r="123" spans="1:5" x14ac:dyDescent="0.25">
      <c r="A123" t="s">
        <v>172</v>
      </c>
      <c r="B123">
        <v>135019</v>
      </c>
      <c r="C123">
        <v>1</v>
      </c>
      <c r="D123">
        <v>2</v>
      </c>
      <c r="E123">
        <v>0</v>
      </c>
    </row>
    <row r="124" spans="1:5" x14ac:dyDescent="0.25">
      <c r="A124" t="s">
        <v>157</v>
      </c>
      <c r="B124">
        <v>134987</v>
      </c>
      <c r="C124">
        <v>0</v>
      </c>
      <c r="D124">
        <v>0</v>
      </c>
      <c r="E124">
        <v>0</v>
      </c>
    </row>
    <row r="125" spans="1:5" x14ac:dyDescent="0.25">
      <c r="A125" t="s">
        <v>111</v>
      </c>
      <c r="B125">
        <v>135016</v>
      </c>
      <c r="C125">
        <v>1</v>
      </c>
      <c r="D125">
        <v>2</v>
      </c>
      <c r="E125">
        <v>2</v>
      </c>
    </row>
    <row r="126" spans="1:5" x14ac:dyDescent="0.25">
      <c r="A126" t="s">
        <v>111</v>
      </c>
      <c r="B126">
        <v>132773</v>
      </c>
      <c r="C126">
        <v>2</v>
      </c>
      <c r="D126">
        <v>1</v>
      </c>
      <c r="E126">
        <v>2</v>
      </c>
    </row>
    <row r="127" spans="1:5" x14ac:dyDescent="0.25">
      <c r="A127" t="s">
        <v>111</v>
      </c>
      <c r="B127">
        <v>135088</v>
      </c>
      <c r="C127">
        <v>0</v>
      </c>
      <c r="D127">
        <v>1</v>
      </c>
      <c r="E127">
        <v>0</v>
      </c>
    </row>
    <row r="128" spans="1:5" x14ac:dyDescent="0.25">
      <c r="A128" t="s">
        <v>62</v>
      </c>
      <c r="B128">
        <v>132561</v>
      </c>
      <c r="C128">
        <v>1</v>
      </c>
      <c r="D128">
        <v>1</v>
      </c>
      <c r="E128">
        <v>1</v>
      </c>
    </row>
    <row r="129" spans="1:5" x14ac:dyDescent="0.25">
      <c r="A129" t="s">
        <v>62</v>
      </c>
      <c r="B129">
        <v>132706</v>
      </c>
      <c r="C129">
        <v>0</v>
      </c>
      <c r="D129">
        <v>2</v>
      </c>
      <c r="E129">
        <v>0</v>
      </c>
    </row>
    <row r="130" spans="1:5" x14ac:dyDescent="0.25">
      <c r="A130" t="s">
        <v>62</v>
      </c>
      <c r="B130">
        <v>132654</v>
      </c>
      <c r="C130">
        <v>0</v>
      </c>
      <c r="D130">
        <v>0</v>
      </c>
      <c r="E130">
        <v>0</v>
      </c>
    </row>
    <row r="131" spans="1:5" x14ac:dyDescent="0.25">
      <c r="A131" t="s">
        <v>62</v>
      </c>
      <c r="B131">
        <v>132665</v>
      </c>
      <c r="C131">
        <v>2</v>
      </c>
      <c r="D131">
        <v>2</v>
      </c>
      <c r="E131">
        <v>2</v>
      </c>
    </row>
    <row r="132" spans="1:5" x14ac:dyDescent="0.25">
      <c r="A132" t="s">
        <v>59</v>
      </c>
      <c r="B132">
        <v>132740</v>
      </c>
      <c r="C132">
        <v>0</v>
      </c>
      <c r="D132">
        <v>0</v>
      </c>
      <c r="E132">
        <v>0</v>
      </c>
    </row>
    <row r="133" spans="1:5" x14ac:dyDescent="0.25">
      <c r="A133" t="s">
        <v>59</v>
      </c>
      <c r="B133">
        <v>132733</v>
      </c>
      <c r="C133">
        <v>2</v>
      </c>
      <c r="D133">
        <v>2</v>
      </c>
      <c r="E133">
        <v>2</v>
      </c>
    </row>
    <row r="134" spans="1:5" x14ac:dyDescent="0.25">
      <c r="A134" t="s">
        <v>119</v>
      </c>
      <c r="B134">
        <v>132668</v>
      </c>
      <c r="C134">
        <v>1</v>
      </c>
      <c r="D134">
        <v>1</v>
      </c>
      <c r="E134">
        <v>1</v>
      </c>
    </row>
    <row r="135" spans="1:5" x14ac:dyDescent="0.25">
      <c r="A135" t="s">
        <v>119</v>
      </c>
      <c r="B135">
        <v>132660</v>
      </c>
      <c r="C135">
        <v>2</v>
      </c>
      <c r="D135">
        <v>2</v>
      </c>
      <c r="E135">
        <v>2</v>
      </c>
    </row>
    <row r="136" spans="1:5" x14ac:dyDescent="0.25">
      <c r="A136" t="s">
        <v>119</v>
      </c>
      <c r="B136">
        <v>132733</v>
      </c>
      <c r="C136">
        <v>1</v>
      </c>
      <c r="D136">
        <v>1</v>
      </c>
      <c r="E136">
        <v>1</v>
      </c>
    </row>
    <row r="137" spans="1:5" x14ac:dyDescent="0.25">
      <c r="A137" t="s">
        <v>119</v>
      </c>
      <c r="B137">
        <v>132608</v>
      </c>
      <c r="C137">
        <v>2</v>
      </c>
      <c r="D137">
        <v>2</v>
      </c>
      <c r="E137">
        <v>2</v>
      </c>
    </row>
    <row r="138" spans="1:5" x14ac:dyDescent="0.25">
      <c r="A138" t="s">
        <v>102</v>
      </c>
      <c r="B138">
        <v>132660</v>
      </c>
      <c r="C138">
        <v>2</v>
      </c>
      <c r="D138">
        <v>2</v>
      </c>
      <c r="E138">
        <v>2</v>
      </c>
    </row>
    <row r="139" spans="1:5" x14ac:dyDescent="0.25">
      <c r="A139" t="s">
        <v>102</v>
      </c>
      <c r="B139">
        <v>132584</v>
      </c>
      <c r="C139">
        <v>2</v>
      </c>
      <c r="D139">
        <v>1</v>
      </c>
      <c r="E139">
        <v>1</v>
      </c>
    </row>
    <row r="140" spans="1:5" x14ac:dyDescent="0.25">
      <c r="A140" t="s">
        <v>102</v>
      </c>
      <c r="B140">
        <v>132609</v>
      </c>
      <c r="C140">
        <v>1</v>
      </c>
      <c r="D140">
        <v>0</v>
      </c>
      <c r="E140">
        <v>1</v>
      </c>
    </row>
    <row r="141" spans="1:5" x14ac:dyDescent="0.25">
      <c r="A141" t="s">
        <v>102</v>
      </c>
      <c r="B141">
        <v>135104</v>
      </c>
      <c r="C141">
        <v>1</v>
      </c>
      <c r="D141">
        <v>2</v>
      </c>
      <c r="E141">
        <v>1</v>
      </c>
    </row>
    <row r="142" spans="1:5" x14ac:dyDescent="0.25">
      <c r="A142" t="s">
        <v>102</v>
      </c>
      <c r="B142">
        <v>132667</v>
      </c>
      <c r="C142">
        <v>1</v>
      </c>
      <c r="D142">
        <v>2</v>
      </c>
      <c r="E142">
        <v>1</v>
      </c>
    </row>
    <row r="143" spans="1:5" x14ac:dyDescent="0.25">
      <c r="A143" t="s">
        <v>119</v>
      </c>
      <c r="B143">
        <v>132564</v>
      </c>
      <c r="C143">
        <v>1</v>
      </c>
      <c r="D143">
        <v>1</v>
      </c>
      <c r="E143">
        <v>1</v>
      </c>
    </row>
    <row r="144" spans="1:5" x14ac:dyDescent="0.25">
      <c r="A144" t="s">
        <v>119</v>
      </c>
      <c r="B144">
        <v>132715</v>
      </c>
      <c r="C144">
        <v>1</v>
      </c>
      <c r="D144">
        <v>1</v>
      </c>
      <c r="E144">
        <v>1</v>
      </c>
    </row>
    <row r="145" spans="1:5" x14ac:dyDescent="0.25">
      <c r="A145" t="s">
        <v>121</v>
      </c>
      <c r="B145">
        <v>132732</v>
      </c>
      <c r="C145">
        <v>0</v>
      </c>
      <c r="D145">
        <v>0</v>
      </c>
      <c r="E145">
        <v>0</v>
      </c>
    </row>
    <row r="146" spans="1:5" x14ac:dyDescent="0.25">
      <c r="A146" t="s">
        <v>121</v>
      </c>
      <c r="B146">
        <v>132733</v>
      </c>
      <c r="C146">
        <v>0</v>
      </c>
      <c r="D146">
        <v>0</v>
      </c>
      <c r="E146">
        <v>0</v>
      </c>
    </row>
    <row r="147" spans="1:5" x14ac:dyDescent="0.25">
      <c r="A147" t="s">
        <v>113</v>
      </c>
      <c r="B147">
        <v>135011</v>
      </c>
      <c r="C147">
        <v>2</v>
      </c>
      <c r="D147">
        <v>1</v>
      </c>
      <c r="E147">
        <v>2</v>
      </c>
    </row>
    <row r="148" spans="1:5" x14ac:dyDescent="0.25">
      <c r="A148" t="s">
        <v>113</v>
      </c>
      <c r="B148">
        <v>134987</v>
      </c>
      <c r="C148">
        <v>2</v>
      </c>
      <c r="D148">
        <v>2</v>
      </c>
      <c r="E148">
        <v>2</v>
      </c>
    </row>
    <row r="149" spans="1:5" x14ac:dyDescent="0.25">
      <c r="A149" t="s">
        <v>113</v>
      </c>
      <c r="B149">
        <v>134976</v>
      </c>
      <c r="C149">
        <v>2</v>
      </c>
      <c r="D149">
        <v>2</v>
      </c>
      <c r="E149">
        <v>2</v>
      </c>
    </row>
    <row r="150" spans="1:5" x14ac:dyDescent="0.25">
      <c r="A150" t="s">
        <v>156</v>
      </c>
      <c r="B150">
        <v>135018</v>
      </c>
      <c r="C150">
        <v>1</v>
      </c>
      <c r="D150">
        <v>1</v>
      </c>
      <c r="E150">
        <v>1</v>
      </c>
    </row>
    <row r="151" spans="1:5" x14ac:dyDescent="0.25">
      <c r="A151" t="s">
        <v>156</v>
      </c>
      <c r="B151">
        <v>132766</v>
      </c>
      <c r="C151">
        <v>0</v>
      </c>
      <c r="D151">
        <v>0</v>
      </c>
      <c r="E151">
        <v>1</v>
      </c>
    </row>
    <row r="152" spans="1:5" x14ac:dyDescent="0.25">
      <c r="A152" t="s">
        <v>156</v>
      </c>
      <c r="B152">
        <v>135088</v>
      </c>
      <c r="C152">
        <v>1</v>
      </c>
      <c r="D152">
        <v>1</v>
      </c>
      <c r="E152">
        <v>2</v>
      </c>
    </row>
    <row r="153" spans="1:5" x14ac:dyDescent="0.25">
      <c r="A153" t="s">
        <v>156</v>
      </c>
      <c r="B153">
        <v>135016</v>
      </c>
      <c r="C153">
        <v>2</v>
      </c>
      <c r="D153">
        <v>2</v>
      </c>
      <c r="E153">
        <v>1</v>
      </c>
    </row>
    <row r="154" spans="1:5" x14ac:dyDescent="0.25">
      <c r="A154" t="s">
        <v>156</v>
      </c>
      <c r="B154">
        <v>132773</v>
      </c>
      <c r="C154">
        <v>1</v>
      </c>
      <c r="D154">
        <v>2</v>
      </c>
      <c r="E154">
        <v>2</v>
      </c>
    </row>
    <row r="155" spans="1:5" x14ac:dyDescent="0.25">
      <c r="A155" t="s">
        <v>156</v>
      </c>
      <c r="B155">
        <v>135000</v>
      </c>
      <c r="C155">
        <v>1</v>
      </c>
      <c r="D155">
        <v>1</v>
      </c>
      <c r="E155">
        <v>1</v>
      </c>
    </row>
    <row r="156" spans="1:5" x14ac:dyDescent="0.25">
      <c r="A156" t="s">
        <v>157</v>
      </c>
      <c r="B156">
        <v>132583</v>
      </c>
      <c r="C156">
        <v>0</v>
      </c>
      <c r="D156">
        <v>0</v>
      </c>
      <c r="E156">
        <v>0</v>
      </c>
    </row>
    <row r="157" spans="1:5" x14ac:dyDescent="0.25">
      <c r="A157" t="s">
        <v>157</v>
      </c>
      <c r="B157">
        <v>132768</v>
      </c>
      <c r="C157">
        <v>0</v>
      </c>
      <c r="D157">
        <v>0</v>
      </c>
      <c r="E157">
        <v>0</v>
      </c>
    </row>
    <row r="158" spans="1:5" x14ac:dyDescent="0.25">
      <c r="A158" t="s">
        <v>157</v>
      </c>
      <c r="B158">
        <v>135021</v>
      </c>
      <c r="C158">
        <v>2</v>
      </c>
      <c r="D158">
        <v>0</v>
      </c>
      <c r="E158">
        <v>0</v>
      </c>
    </row>
    <row r="159" spans="1:5" x14ac:dyDescent="0.25">
      <c r="A159" t="s">
        <v>157</v>
      </c>
      <c r="B159">
        <v>134983</v>
      </c>
      <c r="C159">
        <v>0</v>
      </c>
      <c r="D159">
        <v>0</v>
      </c>
      <c r="E159">
        <v>0</v>
      </c>
    </row>
    <row r="160" spans="1:5" x14ac:dyDescent="0.25">
      <c r="A160" t="s">
        <v>157</v>
      </c>
      <c r="B160">
        <v>135001</v>
      </c>
      <c r="C160">
        <v>0</v>
      </c>
      <c r="D160">
        <v>0</v>
      </c>
      <c r="E160">
        <v>0</v>
      </c>
    </row>
    <row r="161" spans="1:5" x14ac:dyDescent="0.25">
      <c r="A161" t="s">
        <v>157</v>
      </c>
      <c r="B161">
        <v>134992</v>
      </c>
      <c r="C161">
        <v>0</v>
      </c>
      <c r="D161">
        <v>0</v>
      </c>
      <c r="E161">
        <v>0</v>
      </c>
    </row>
    <row r="162" spans="1:5" x14ac:dyDescent="0.25">
      <c r="A162" t="s">
        <v>55</v>
      </c>
      <c r="B162">
        <v>135088</v>
      </c>
      <c r="C162">
        <v>1</v>
      </c>
      <c r="D162">
        <v>2</v>
      </c>
      <c r="E162">
        <v>0</v>
      </c>
    </row>
    <row r="163" spans="1:5" x14ac:dyDescent="0.25">
      <c r="A163" t="s">
        <v>55</v>
      </c>
      <c r="B163">
        <v>132768</v>
      </c>
      <c r="C163">
        <v>2</v>
      </c>
      <c r="D163">
        <v>2</v>
      </c>
      <c r="E163">
        <v>2</v>
      </c>
    </row>
    <row r="164" spans="1:5" x14ac:dyDescent="0.25">
      <c r="A164" t="s">
        <v>55</v>
      </c>
      <c r="B164">
        <v>134996</v>
      </c>
      <c r="C164">
        <v>1</v>
      </c>
      <c r="D164">
        <v>1</v>
      </c>
      <c r="E164">
        <v>1</v>
      </c>
    </row>
    <row r="165" spans="1:5" x14ac:dyDescent="0.25">
      <c r="A165" t="s">
        <v>55</v>
      </c>
      <c r="B165">
        <v>135109</v>
      </c>
      <c r="C165">
        <v>2</v>
      </c>
      <c r="D165">
        <v>2</v>
      </c>
      <c r="E165">
        <v>1</v>
      </c>
    </row>
    <row r="166" spans="1:5" x14ac:dyDescent="0.25">
      <c r="A166" t="s">
        <v>89</v>
      </c>
      <c r="B166">
        <v>135088</v>
      </c>
      <c r="C166">
        <v>1</v>
      </c>
      <c r="D166">
        <v>1</v>
      </c>
      <c r="E166">
        <v>1</v>
      </c>
    </row>
    <row r="167" spans="1:5" x14ac:dyDescent="0.25">
      <c r="A167" t="s">
        <v>89</v>
      </c>
      <c r="B167">
        <v>135109</v>
      </c>
      <c r="C167">
        <v>1</v>
      </c>
      <c r="D167">
        <v>1</v>
      </c>
      <c r="E167">
        <v>1</v>
      </c>
    </row>
    <row r="168" spans="1:5" x14ac:dyDescent="0.25">
      <c r="A168" t="s">
        <v>89</v>
      </c>
      <c r="B168">
        <v>132768</v>
      </c>
      <c r="C168">
        <v>1</v>
      </c>
      <c r="D168">
        <v>2</v>
      </c>
      <c r="E168">
        <v>1</v>
      </c>
    </row>
    <row r="169" spans="1:5" x14ac:dyDescent="0.25">
      <c r="A169" t="s">
        <v>93</v>
      </c>
      <c r="B169">
        <v>135051</v>
      </c>
      <c r="C169">
        <v>1</v>
      </c>
      <c r="D169">
        <v>2</v>
      </c>
      <c r="E169">
        <v>2</v>
      </c>
    </row>
    <row r="170" spans="1:5" x14ac:dyDescent="0.25">
      <c r="A170" t="s">
        <v>93</v>
      </c>
      <c r="B170">
        <v>135075</v>
      </c>
      <c r="C170">
        <v>2</v>
      </c>
      <c r="D170">
        <v>2</v>
      </c>
      <c r="E170">
        <v>2</v>
      </c>
    </row>
    <row r="171" spans="1:5" x14ac:dyDescent="0.25">
      <c r="A171" t="s">
        <v>93</v>
      </c>
      <c r="B171">
        <v>132572</v>
      </c>
      <c r="C171">
        <v>2</v>
      </c>
      <c r="D171">
        <v>2</v>
      </c>
      <c r="E171">
        <v>2</v>
      </c>
    </row>
    <row r="172" spans="1:5" x14ac:dyDescent="0.25">
      <c r="A172" t="s">
        <v>93</v>
      </c>
      <c r="B172">
        <v>135028</v>
      </c>
      <c r="C172">
        <v>2</v>
      </c>
      <c r="D172">
        <v>2</v>
      </c>
      <c r="E172">
        <v>2</v>
      </c>
    </row>
    <row r="173" spans="1:5" x14ac:dyDescent="0.25">
      <c r="A173" t="s">
        <v>93</v>
      </c>
      <c r="B173">
        <v>135025</v>
      </c>
      <c r="C173">
        <v>2</v>
      </c>
      <c r="D173">
        <v>2</v>
      </c>
      <c r="E173">
        <v>2</v>
      </c>
    </row>
    <row r="174" spans="1:5" x14ac:dyDescent="0.25">
      <c r="A174" t="s">
        <v>122</v>
      </c>
      <c r="B174">
        <v>132572</v>
      </c>
      <c r="C174">
        <v>2</v>
      </c>
      <c r="D174">
        <v>2</v>
      </c>
      <c r="E174">
        <v>2</v>
      </c>
    </row>
    <row r="175" spans="1:5" x14ac:dyDescent="0.25">
      <c r="A175" t="s">
        <v>122</v>
      </c>
      <c r="B175">
        <v>135049</v>
      </c>
      <c r="C175">
        <v>0</v>
      </c>
      <c r="D175">
        <v>0</v>
      </c>
      <c r="E175">
        <v>0</v>
      </c>
    </row>
    <row r="176" spans="1:5" x14ac:dyDescent="0.25">
      <c r="A176" t="s">
        <v>93</v>
      </c>
      <c r="B176">
        <v>135106</v>
      </c>
      <c r="C176">
        <v>2</v>
      </c>
      <c r="D176">
        <v>2</v>
      </c>
      <c r="E176">
        <v>2</v>
      </c>
    </row>
    <row r="177" spans="1:5" x14ac:dyDescent="0.25">
      <c r="A177" t="s">
        <v>122</v>
      </c>
      <c r="B177">
        <v>135072</v>
      </c>
      <c r="C177">
        <v>1</v>
      </c>
      <c r="D177">
        <v>2</v>
      </c>
      <c r="E177">
        <v>2</v>
      </c>
    </row>
    <row r="178" spans="1:5" x14ac:dyDescent="0.25">
      <c r="A178" t="s">
        <v>122</v>
      </c>
      <c r="B178">
        <v>135074</v>
      </c>
      <c r="C178">
        <v>2</v>
      </c>
      <c r="D178">
        <v>2</v>
      </c>
      <c r="E178">
        <v>2</v>
      </c>
    </row>
    <row r="179" spans="1:5" x14ac:dyDescent="0.25">
      <c r="A179" t="s">
        <v>122</v>
      </c>
      <c r="B179">
        <v>132755</v>
      </c>
      <c r="C179">
        <v>2</v>
      </c>
      <c r="D179">
        <v>2</v>
      </c>
      <c r="E179">
        <v>2</v>
      </c>
    </row>
    <row r="180" spans="1:5" x14ac:dyDescent="0.25">
      <c r="A180" t="s">
        <v>122</v>
      </c>
      <c r="B180">
        <v>135044</v>
      </c>
      <c r="C180">
        <v>1</v>
      </c>
      <c r="D180">
        <v>2</v>
      </c>
      <c r="E180">
        <v>2</v>
      </c>
    </row>
    <row r="181" spans="1:5" x14ac:dyDescent="0.25">
      <c r="A181" t="s">
        <v>93</v>
      </c>
      <c r="B181">
        <v>135048</v>
      </c>
      <c r="C181">
        <v>2</v>
      </c>
      <c r="D181">
        <v>2</v>
      </c>
      <c r="E181">
        <v>2</v>
      </c>
    </row>
    <row r="182" spans="1:5" x14ac:dyDescent="0.25">
      <c r="A182" t="s">
        <v>93</v>
      </c>
      <c r="B182">
        <v>135047</v>
      </c>
      <c r="C182">
        <v>2</v>
      </c>
      <c r="D182">
        <v>2</v>
      </c>
      <c r="E182">
        <v>2</v>
      </c>
    </row>
    <row r="183" spans="1:5" x14ac:dyDescent="0.25">
      <c r="A183" t="s">
        <v>93</v>
      </c>
      <c r="B183">
        <v>132754</v>
      </c>
      <c r="C183">
        <v>2</v>
      </c>
      <c r="D183">
        <v>2</v>
      </c>
      <c r="E183">
        <v>2</v>
      </c>
    </row>
    <row r="184" spans="1:5" x14ac:dyDescent="0.25">
      <c r="A184" t="s">
        <v>93</v>
      </c>
      <c r="B184">
        <v>132825</v>
      </c>
      <c r="C184">
        <v>2</v>
      </c>
      <c r="D184">
        <v>2</v>
      </c>
      <c r="E184">
        <v>2</v>
      </c>
    </row>
    <row r="185" spans="1:5" x14ac:dyDescent="0.25">
      <c r="A185" t="s">
        <v>91</v>
      </c>
      <c r="B185">
        <v>135076</v>
      </c>
      <c r="C185">
        <v>1</v>
      </c>
      <c r="D185">
        <v>1</v>
      </c>
      <c r="E185">
        <v>1</v>
      </c>
    </row>
    <row r="186" spans="1:5" x14ac:dyDescent="0.25">
      <c r="A186" t="s">
        <v>91</v>
      </c>
      <c r="B186">
        <v>135032</v>
      </c>
      <c r="C186">
        <v>2</v>
      </c>
      <c r="D186">
        <v>2</v>
      </c>
      <c r="E186">
        <v>1</v>
      </c>
    </row>
    <row r="187" spans="1:5" x14ac:dyDescent="0.25">
      <c r="A187" t="s">
        <v>91</v>
      </c>
      <c r="B187">
        <v>132825</v>
      </c>
      <c r="C187">
        <v>1</v>
      </c>
      <c r="D187">
        <v>2</v>
      </c>
      <c r="E187">
        <v>0</v>
      </c>
    </row>
    <row r="188" spans="1:5" x14ac:dyDescent="0.25">
      <c r="A188" t="s">
        <v>91</v>
      </c>
      <c r="B188">
        <v>135063</v>
      </c>
      <c r="C188">
        <v>2</v>
      </c>
      <c r="D188">
        <v>1</v>
      </c>
      <c r="E188">
        <v>2</v>
      </c>
    </row>
    <row r="189" spans="1:5" x14ac:dyDescent="0.25">
      <c r="A189" t="s">
        <v>72</v>
      </c>
      <c r="B189">
        <v>135018</v>
      </c>
      <c r="C189">
        <v>1</v>
      </c>
      <c r="D189">
        <v>2</v>
      </c>
      <c r="E189">
        <v>1</v>
      </c>
    </row>
    <row r="190" spans="1:5" x14ac:dyDescent="0.25">
      <c r="A190" t="s">
        <v>72</v>
      </c>
      <c r="B190">
        <v>132773</v>
      </c>
      <c r="C190">
        <v>2</v>
      </c>
      <c r="D190">
        <v>1</v>
      </c>
      <c r="E190">
        <v>2</v>
      </c>
    </row>
    <row r="191" spans="1:5" x14ac:dyDescent="0.25">
      <c r="A191" t="s">
        <v>91</v>
      </c>
      <c r="B191">
        <v>135042</v>
      </c>
      <c r="C191">
        <v>2</v>
      </c>
      <c r="D191">
        <v>1</v>
      </c>
      <c r="E191">
        <v>2</v>
      </c>
    </row>
    <row r="192" spans="1:5" x14ac:dyDescent="0.25">
      <c r="A192" t="s">
        <v>91</v>
      </c>
      <c r="B192">
        <v>135053</v>
      </c>
      <c r="C192">
        <v>2</v>
      </c>
      <c r="D192">
        <v>2</v>
      </c>
      <c r="E192">
        <v>0</v>
      </c>
    </row>
    <row r="193" spans="1:5" x14ac:dyDescent="0.25">
      <c r="A193" t="s">
        <v>91</v>
      </c>
      <c r="B193">
        <v>132754</v>
      </c>
      <c r="C193">
        <v>1</v>
      </c>
      <c r="D193">
        <v>2</v>
      </c>
      <c r="E193">
        <v>1</v>
      </c>
    </row>
    <row r="194" spans="1:5" x14ac:dyDescent="0.25">
      <c r="A194" t="s">
        <v>72</v>
      </c>
      <c r="B194">
        <v>132583</v>
      </c>
      <c r="C194">
        <v>1</v>
      </c>
      <c r="D194">
        <v>0</v>
      </c>
      <c r="E194">
        <v>2</v>
      </c>
    </row>
    <row r="195" spans="1:5" x14ac:dyDescent="0.25">
      <c r="A195" t="s">
        <v>91</v>
      </c>
      <c r="B195">
        <v>135081</v>
      </c>
      <c r="C195">
        <v>2</v>
      </c>
      <c r="D195">
        <v>2</v>
      </c>
      <c r="E195">
        <v>1</v>
      </c>
    </row>
    <row r="196" spans="1:5" x14ac:dyDescent="0.25">
      <c r="A196" t="s">
        <v>91</v>
      </c>
      <c r="B196">
        <v>135025</v>
      </c>
      <c r="C196">
        <v>2</v>
      </c>
      <c r="D196">
        <v>1</v>
      </c>
      <c r="E196">
        <v>2</v>
      </c>
    </row>
    <row r="197" spans="1:5" x14ac:dyDescent="0.25">
      <c r="A197" t="s">
        <v>91</v>
      </c>
      <c r="B197">
        <v>135038</v>
      </c>
      <c r="C197">
        <v>2</v>
      </c>
      <c r="D197">
        <v>1</v>
      </c>
      <c r="E197">
        <v>2</v>
      </c>
    </row>
    <row r="198" spans="1:5" x14ac:dyDescent="0.25">
      <c r="A198" t="s">
        <v>91</v>
      </c>
      <c r="B198">
        <v>135060</v>
      </c>
      <c r="C198">
        <v>2</v>
      </c>
      <c r="D198">
        <v>2</v>
      </c>
      <c r="E198">
        <v>1</v>
      </c>
    </row>
    <row r="199" spans="1:5" x14ac:dyDescent="0.25">
      <c r="A199" t="s">
        <v>91</v>
      </c>
      <c r="B199">
        <v>135062</v>
      </c>
      <c r="C199">
        <v>2</v>
      </c>
      <c r="D199">
        <v>1</v>
      </c>
      <c r="E199">
        <v>1</v>
      </c>
    </row>
    <row r="200" spans="1:5" x14ac:dyDescent="0.25">
      <c r="A200" t="s">
        <v>91</v>
      </c>
      <c r="B200">
        <v>135047</v>
      </c>
      <c r="C200">
        <v>2</v>
      </c>
      <c r="D200">
        <v>2</v>
      </c>
      <c r="E200">
        <v>2</v>
      </c>
    </row>
    <row r="201" spans="1:5" x14ac:dyDescent="0.25">
      <c r="A201" t="s">
        <v>103</v>
      </c>
      <c r="B201">
        <v>135042</v>
      </c>
      <c r="C201">
        <v>1</v>
      </c>
      <c r="D201">
        <v>2</v>
      </c>
      <c r="E201">
        <v>1</v>
      </c>
    </row>
    <row r="202" spans="1:5" x14ac:dyDescent="0.25">
      <c r="A202" t="s">
        <v>120</v>
      </c>
      <c r="B202">
        <v>135069</v>
      </c>
      <c r="C202">
        <v>1</v>
      </c>
      <c r="D202">
        <v>0</v>
      </c>
      <c r="E202">
        <v>1</v>
      </c>
    </row>
    <row r="203" spans="1:5" x14ac:dyDescent="0.25">
      <c r="A203" t="s">
        <v>103</v>
      </c>
      <c r="B203">
        <v>135057</v>
      </c>
      <c r="C203">
        <v>1</v>
      </c>
      <c r="D203">
        <v>1</v>
      </c>
      <c r="E203">
        <v>2</v>
      </c>
    </row>
    <row r="204" spans="1:5" x14ac:dyDescent="0.25">
      <c r="A204" t="s">
        <v>120</v>
      </c>
      <c r="B204">
        <v>135076</v>
      </c>
      <c r="C204">
        <v>1</v>
      </c>
      <c r="D204">
        <v>2</v>
      </c>
      <c r="E204">
        <v>2</v>
      </c>
    </row>
    <row r="205" spans="1:5" x14ac:dyDescent="0.25">
      <c r="A205" t="s">
        <v>120</v>
      </c>
      <c r="B205">
        <v>135043</v>
      </c>
      <c r="C205">
        <v>0</v>
      </c>
      <c r="D205">
        <v>0</v>
      </c>
      <c r="E205">
        <v>1</v>
      </c>
    </row>
    <row r="206" spans="1:5" x14ac:dyDescent="0.25">
      <c r="A206" t="s">
        <v>103</v>
      </c>
      <c r="B206">
        <v>135069</v>
      </c>
      <c r="C206">
        <v>0</v>
      </c>
      <c r="D206">
        <v>0</v>
      </c>
      <c r="E206">
        <v>1</v>
      </c>
    </row>
    <row r="207" spans="1:5" x14ac:dyDescent="0.25">
      <c r="A207" t="s">
        <v>120</v>
      </c>
      <c r="B207">
        <v>135039</v>
      </c>
      <c r="C207">
        <v>0</v>
      </c>
      <c r="D207">
        <v>0</v>
      </c>
      <c r="E207">
        <v>0</v>
      </c>
    </row>
    <row r="208" spans="1:5" x14ac:dyDescent="0.25">
      <c r="A208" t="s">
        <v>103</v>
      </c>
      <c r="B208">
        <v>135060</v>
      </c>
      <c r="C208">
        <v>1</v>
      </c>
      <c r="D208">
        <v>0</v>
      </c>
      <c r="E208">
        <v>1</v>
      </c>
    </row>
    <row r="209" spans="1:5" x14ac:dyDescent="0.25">
      <c r="A209" t="s">
        <v>103</v>
      </c>
      <c r="B209">
        <v>135052</v>
      </c>
      <c r="C209">
        <v>2</v>
      </c>
      <c r="D209">
        <v>0</v>
      </c>
      <c r="E209">
        <v>2</v>
      </c>
    </row>
    <row r="210" spans="1:5" x14ac:dyDescent="0.25">
      <c r="A210" t="s">
        <v>120</v>
      </c>
      <c r="B210">
        <v>132825</v>
      </c>
      <c r="C210">
        <v>1</v>
      </c>
      <c r="D210">
        <v>0</v>
      </c>
      <c r="E210">
        <v>1</v>
      </c>
    </row>
    <row r="211" spans="1:5" x14ac:dyDescent="0.25">
      <c r="A211" t="s">
        <v>120</v>
      </c>
      <c r="B211">
        <v>135032</v>
      </c>
      <c r="C211">
        <v>0</v>
      </c>
      <c r="D211">
        <v>1</v>
      </c>
      <c r="E211">
        <v>1</v>
      </c>
    </row>
    <row r="212" spans="1:5" x14ac:dyDescent="0.25">
      <c r="A212" t="s">
        <v>120</v>
      </c>
      <c r="B212">
        <v>135028</v>
      </c>
      <c r="C212">
        <v>1</v>
      </c>
      <c r="D212">
        <v>2</v>
      </c>
      <c r="E212">
        <v>2</v>
      </c>
    </row>
    <row r="213" spans="1:5" x14ac:dyDescent="0.25">
      <c r="A213" t="s">
        <v>120</v>
      </c>
      <c r="B213">
        <v>135085</v>
      </c>
      <c r="C213">
        <v>1</v>
      </c>
      <c r="D213">
        <v>2</v>
      </c>
      <c r="E213">
        <v>1</v>
      </c>
    </row>
    <row r="214" spans="1:5" x14ac:dyDescent="0.25">
      <c r="A214" t="s">
        <v>120</v>
      </c>
      <c r="B214">
        <v>135052</v>
      </c>
      <c r="C214">
        <v>0</v>
      </c>
      <c r="D214">
        <v>1</v>
      </c>
      <c r="E214">
        <v>1</v>
      </c>
    </row>
    <row r="215" spans="1:5" x14ac:dyDescent="0.25">
      <c r="A215" t="s">
        <v>120</v>
      </c>
      <c r="B215">
        <v>135030</v>
      </c>
      <c r="C215">
        <v>1</v>
      </c>
      <c r="D215">
        <v>1</v>
      </c>
      <c r="E215">
        <v>1</v>
      </c>
    </row>
    <row r="216" spans="1:5" x14ac:dyDescent="0.25">
      <c r="A216" t="s">
        <v>120</v>
      </c>
      <c r="B216">
        <v>135027</v>
      </c>
      <c r="C216">
        <v>0</v>
      </c>
      <c r="D216">
        <v>1</v>
      </c>
      <c r="E216">
        <v>1</v>
      </c>
    </row>
    <row r="217" spans="1:5" x14ac:dyDescent="0.25">
      <c r="A217" t="s">
        <v>14</v>
      </c>
      <c r="B217">
        <v>132830</v>
      </c>
      <c r="C217">
        <v>1</v>
      </c>
      <c r="D217">
        <v>1</v>
      </c>
      <c r="E217">
        <v>1</v>
      </c>
    </row>
    <row r="218" spans="1:5" x14ac:dyDescent="0.25">
      <c r="A218" t="s">
        <v>14</v>
      </c>
      <c r="B218">
        <v>132825</v>
      </c>
      <c r="C218">
        <v>2</v>
      </c>
      <c r="D218">
        <v>2</v>
      </c>
      <c r="E218">
        <v>1</v>
      </c>
    </row>
    <row r="219" spans="1:5" x14ac:dyDescent="0.25">
      <c r="A219" t="s">
        <v>49</v>
      </c>
      <c r="B219">
        <v>135076</v>
      </c>
      <c r="C219">
        <v>1</v>
      </c>
      <c r="D219">
        <v>2</v>
      </c>
      <c r="E219">
        <v>1</v>
      </c>
    </row>
    <row r="220" spans="1:5" x14ac:dyDescent="0.25">
      <c r="A220" t="s">
        <v>127</v>
      </c>
      <c r="B220">
        <v>132830</v>
      </c>
      <c r="C220">
        <v>0</v>
      </c>
      <c r="D220">
        <v>2</v>
      </c>
      <c r="E220">
        <v>2</v>
      </c>
    </row>
    <row r="221" spans="1:5" x14ac:dyDescent="0.25">
      <c r="A221" t="s">
        <v>127</v>
      </c>
      <c r="B221">
        <v>135108</v>
      </c>
      <c r="C221">
        <v>2</v>
      </c>
      <c r="D221">
        <v>2</v>
      </c>
      <c r="E221">
        <v>2</v>
      </c>
    </row>
    <row r="222" spans="1:5" x14ac:dyDescent="0.25">
      <c r="A222" t="s">
        <v>49</v>
      </c>
      <c r="B222">
        <v>135069</v>
      </c>
      <c r="C222">
        <v>1</v>
      </c>
      <c r="D222">
        <v>0</v>
      </c>
      <c r="E222">
        <v>1</v>
      </c>
    </row>
    <row r="223" spans="1:5" x14ac:dyDescent="0.25">
      <c r="A223" t="s">
        <v>49</v>
      </c>
      <c r="B223">
        <v>135050</v>
      </c>
      <c r="C223">
        <v>2</v>
      </c>
      <c r="D223">
        <v>2</v>
      </c>
      <c r="E223">
        <v>2</v>
      </c>
    </row>
    <row r="224" spans="1:5" x14ac:dyDescent="0.25">
      <c r="A224" t="s">
        <v>127</v>
      </c>
      <c r="B224">
        <v>135057</v>
      </c>
      <c r="C224">
        <v>1</v>
      </c>
      <c r="D224">
        <v>2</v>
      </c>
      <c r="E224">
        <v>2</v>
      </c>
    </row>
    <row r="225" spans="1:5" x14ac:dyDescent="0.25">
      <c r="A225" t="s">
        <v>49</v>
      </c>
      <c r="B225">
        <v>135081</v>
      </c>
      <c r="C225">
        <v>2</v>
      </c>
      <c r="D225">
        <v>1</v>
      </c>
      <c r="E225">
        <v>1</v>
      </c>
    </row>
    <row r="226" spans="1:5" x14ac:dyDescent="0.25">
      <c r="A226" t="s">
        <v>49</v>
      </c>
      <c r="B226">
        <v>135057</v>
      </c>
      <c r="C226">
        <v>1</v>
      </c>
      <c r="D226">
        <v>0</v>
      </c>
      <c r="E226">
        <v>2</v>
      </c>
    </row>
    <row r="227" spans="1:5" x14ac:dyDescent="0.25">
      <c r="A227" t="s">
        <v>49</v>
      </c>
      <c r="B227">
        <v>135070</v>
      </c>
      <c r="C227">
        <v>2</v>
      </c>
      <c r="D227">
        <v>2</v>
      </c>
      <c r="E227">
        <v>2</v>
      </c>
    </row>
    <row r="228" spans="1:5" x14ac:dyDescent="0.25">
      <c r="A228" t="s">
        <v>127</v>
      </c>
      <c r="B228">
        <v>135041</v>
      </c>
      <c r="C228">
        <v>2</v>
      </c>
      <c r="D228">
        <v>2</v>
      </c>
      <c r="E228">
        <v>2</v>
      </c>
    </row>
    <row r="229" spans="1:5" x14ac:dyDescent="0.25">
      <c r="A229" t="s">
        <v>127</v>
      </c>
      <c r="B229">
        <v>135069</v>
      </c>
      <c r="C229">
        <v>1</v>
      </c>
      <c r="D229">
        <v>2</v>
      </c>
      <c r="E229">
        <v>2</v>
      </c>
    </row>
    <row r="230" spans="1:5" x14ac:dyDescent="0.25">
      <c r="A230" t="s">
        <v>127</v>
      </c>
      <c r="B230">
        <v>135082</v>
      </c>
      <c r="C230">
        <v>2</v>
      </c>
      <c r="D230">
        <v>2</v>
      </c>
      <c r="E230">
        <v>2</v>
      </c>
    </row>
    <row r="231" spans="1:5" x14ac:dyDescent="0.25">
      <c r="A231" t="s">
        <v>49</v>
      </c>
      <c r="B231">
        <v>135043</v>
      </c>
      <c r="C231">
        <v>1</v>
      </c>
      <c r="D231">
        <v>0</v>
      </c>
      <c r="E231">
        <v>0</v>
      </c>
    </row>
    <row r="232" spans="1:5" x14ac:dyDescent="0.25">
      <c r="A232" t="s">
        <v>49</v>
      </c>
      <c r="B232">
        <v>135042</v>
      </c>
      <c r="C232">
        <v>1</v>
      </c>
      <c r="D232">
        <v>1</v>
      </c>
      <c r="E232">
        <v>0</v>
      </c>
    </row>
    <row r="233" spans="1:5" x14ac:dyDescent="0.25">
      <c r="A233" t="s">
        <v>127</v>
      </c>
      <c r="B233">
        <v>135071</v>
      </c>
      <c r="C233">
        <v>0</v>
      </c>
      <c r="D233">
        <v>0</v>
      </c>
      <c r="E233">
        <v>0</v>
      </c>
    </row>
    <row r="234" spans="1:5" x14ac:dyDescent="0.25">
      <c r="A234" t="s">
        <v>127</v>
      </c>
      <c r="B234">
        <v>135054</v>
      </c>
      <c r="C234">
        <v>2</v>
      </c>
      <c r="D234">
        <v>2</v>
      </c>
      <c r="E234">
        <v>2</v>
      </c>
    </row>
    <row r="235" spans="1:5" x14ac:dyDescent="0.25">
      <c r="A235" t="s">
        <v>127</v>
      </c>
      <c r="B235">
        <v>135070</v>
      </c>
      <c r="C235">
        <v>2</v>
      </c>
      <c r="D235">
        <v>2</v>
      </c>
      <c r="E235">
        <v>1</v>
      </c>
    </row>
    <row r="236" spans="1:5" x14ac:dyDescent="0.25">
      <c r="A236" t="s">
        <v>49</v>
      </c>
      <c r="B236">
        <v>135066</v>
      </c>
      <c r="C236">
        <v>2</v>
      </c>
      <c r="D236">
        <v>1</v>
      </c>
      <c r="E236">
        <v>2</v>
      </c>
    </row>
    <row r="237" spans="1:5" x14ac:dyDescent="0.25">
      <c r="A237" t="s">
        <v>127</v>
      </c>
      <c r="B237">
        <v>135032</v>
      </c>
      <c r="C237">
        <v>2</v>
      </c>
      <c r="D237">
        <v>2</v>
      </c>
      <c r="E237">
        <v>2</v>
      </c>
    </row>
    <row r="238" spans="1:5" x14ac:dyDescent="0.25">
      <c r="A238" t="s">
        <v>127</v>
      </c>
      <c r="B238">
        <v>135081</v>
      </c>
      <c r="C238">
        <v>1</v>
      </c>
      <c r="D238">
        <v>2</v>
      </c>
      <c r="E238">
        <v>2</v>
      </c>
    </row>
    <row r="239" spans="1:5" x14ac:dyDescent="0.25">
      <c r="A239" t="s">
        <v>127</v>
      </c>
      <c r="B239">
        <v>135051</v>
      </c>
      <c r="C239">
        <v>2</v>
      </c>
      <c r="D239">
        <v>1</v>
      </c>
      <c r="E239">
        <v>2</v>
      </c>
    </row>
    <row r="240" spans="1:5" x14ac:dyDescent="0.25">
      <c r="A240" t="s">
        <v>49</v>
      </c>
      <c r="B240">
        <v>132830</v>
      </c>
      <c r="C240">
        <v>2</v>
      </c>
      <c r="D240">
        <v>2</v>
      </c>
      <c r="E240">
        <v>1</v>
      </c>
    </row>
    <row r="241" spans="1:5" x14ac:dyDescent="0.25">
      <c r="A241" t="s">
        <v>49</v>
      </c>
      <c r="B241">
        <v>135082</v>
      </c>
      <c r="C241">
        <v>0</v>
      </c>
      <c r="D241">
        <v>0</v>
      </c>
      <c r="E241">
        <v>0</v>
      </c>
    </row>
    <row r="242" spans="1:5" x14ac:dyDescent="0.25">
      <c r="A242" t="s">
        <v>94</v>
      </c>
      <c r="B242">
        <v>135066</v>
      </c>
      <c r="C242">
        <v>2</v>
      </c>
      <c r="D242">
        <v>2</v>
      </c>
      <c r="E242">
        <v>2</v>
      </c>
    </row>
    <row r="243" spans="1:5" x14ac:dyDescent="0.25">
      <c r="A243" t="s">
        <v>94</v>
      </c>
      <c r="B243">
        <v>135050</v>
      </c>
      <c r="C243">
        <v>0</v>
      </c>
      <c r="D243">
        <v>0</v>
      </c>
      <c r="E243">
        <v>0</v>
      </c>
    </row>
    <row r="244" spans="1:5" x14ac:dyDescent="0.25">
      <c r="A244" t="s">
        <v>94</v>
      </c>
      <c r="B244">
        <v>135076</v>
      </c>
      <c r="C244">
        <v>2</v>
      </c>
      <c r="D244">
        <v>2</v>
      </c>
      <c r="E244">
        <v>2</v>
      </c>
    </row>
    <row r="245" spans="1:5" x14ac:dyDescent="0.25">
      <c r="A245" t="s">
        <v>94</v>
      </c>
      <c r="B245">
        <v>135081</v>
      </c>
      <c r="C245">
        <v>2</v>
      </c>
      <c r="D245">
        <v>2</v>
      </c>
      <c r="E245">
        <v>2</v>
      </c>
    </row>
    <row r="246" spans="1:5" x14ac:dyDescent="0.25">
      <c r="A246" t="s">
        <v>94</v>
      </c>
      <c r="B246">
        <v>135062</v>
      </c>
      <c r="C246">
        <v>2</v>
      </c>
      <c r="D246">
        <v>2</v>
      </c>
      <c r="E246">
        <v>2</v>
      </c>
    </row>
    <row r="247" spans="1:5" x14ac:dyDescent="0.25">
      <c r="A247" t="s">
        <v>94</v>
      </c>
      <c r="B247">
        <v>135027</v>
      </c>
      <c r="C247">
        <v>2</v>
      </c>
      <c r="D247">
        <v>2</v>
      </c>
      <c r="E247">
        <v>2</v>
      </c>
    </row>
    <row r="248" spans="1:5" x14ac:dyDescent="0.25">
      <c r="A248" t="s">
        <v>94</v>
      </c>
      <c r="B248">
        <v>135085</v>
      </c>
      <c r="C248">
        <v>2</v>
      </c>
      <c r="D248">
        <v>2</v>
      </c>
      <c r="E248">
        <v>2</v>
      </c>
    </row>
    <row r="249" spans="1:5" x14ac:dyDescent="0.25">
      <c r="A249" t="s">
        <v>94</v>
      </c>
      <c r="B249">
        <v>135052</v>
      </c>
      <c r="C249">
        <v>2</v>
      </c>
      <c r="D249">
        <v>2</v>
      </c>
      <c r="E249">
        <v>2</v>
      </c>
    </row>
    <row r="250" spans="1:5" x14ac:dyDescent="0.25">
      <c r="A250" t="s">
        <v>94</v>
      </c>
      <c r="B250">
        <v>132825</v>
      </c>
      <c r="C250">
        <v>2</v>
      </c>
      <c r="D250">
        <v>2</v>
      </c>
      <c r="E250">
        <v>2</v>
      </c>
    </row>
    <row r="251" spans="1:5" x14ac:dyDescent="0.25">
      <c r="A251" t="s">
        <v>94</v>
      </c>
      <c r="B251">
        <v>135051</v>
      </c>
      <c r="C251">
        <v>2</v>
      </c>
      <c r="D251">
        <v>2</v>
      </c>
      <c r="E251">
        <v>2</v>
      </c>
    </row>
    <row r="252" spans="1:5" x14ac:dyDescent="0.25">
      <c r="A252" t="s">
        <v>173</v>
      </c>
      <c r="B252">
        <v>135047</v>
      </c>
      <c r="C252">
        <v>1</v>
      </c>
      <c r="D252">
        <v>1</v>
      </c>
      <c r="E252">
        <v>1</v>
      </c>
    </row>
    <row r="253" spans="1:5" x14ac:dyDescent="0.25">
      <c r="A253" t="s">
        <v>173</v>
      </c>
      <c r="B253">
        <v>135026</v>
      </c>
      <c r="C253">
        <v>0</v>
      </c>
      <c r="D253">
        <v>0</v>
      </c>
      <c r="E253">
        <v>0</v>
      </c>
    </row>
    <row r="254" spans="1:5" x14ac:dyDescent="0.25">
      <c r="A254" t="s">
        <v>173</v>
      </c>
      <c r="B254">
        <v>135044</v>
      </c>
      <c r="C254">
        <v>1</v>
      </c>
      <c r="D254">
        <v>1</v>
      </c>
      <c r="E254">
        <v>1</v>
      </c>
    </row>
    <row r="255" spans="1:5" x14ac:dyDescent="0.25">
      <c r="A255" t="s">
        <v>173</v>
      </c>
      <c r="B255">
        <v>132825</v>
      </c>
      <c r="C255">
        <v>1</v>
      </c>
      <c r="D255">
        <v>2</v>
      </c>
      <c r="E255">
        <v>1</v>
      </c>
    </row>
    <row r="256" spans="1:5" x14ac:dyDescent="0.25">
      <c r="A256" t="s">
        <v>173</v>
      </c>
      <c r="B256">
        <v>135059</v>
      </c>
      <c r="C256">
        <v>2</v>
      </c>
      <c r="D256">
        <v>1</v>
      </c>
      <c r="E256">
        <v>0</v>
      </c>
    </row>
    <row r="257" spans="1:5" x14ac:dyDescent="0.25">
      <c r="A257" t="s">
        <v>173</v>
      </c>
      <c r="B257">
        <v>135065</v>
      </c>
      <c r="C257">
        <v>2</v>
      </c>
      <c r="D257">
        <v>2</v>
      </c>
      <c r="E257">
        <v>2</v>
      </c>
    </row>
    <row r="258" spans="1:5" x14ac:dyDescent="0.25">
      <c r="A258" t="s">
        <v>173</v>
      </c>
      <c r="B258">
        <v>135046</v>
      </c>
      <c r="C258">
        <v>2</v>
      </c>
      <c r="D258">
        <v>1</v>
      </c>
      <c r="E258">
        <v>1</v>
      </c>
    </row>
    <row r="259" spans="1:5" x14ac:dyDescent="0.25">
      <c r="A259" t="s">
        <v>173</v>
      </c>
      <c r="B259">
        <v>135085</v>
      </c>
      <c r="C259">
        <v>2</v>
      </c>
      <c r="D259">
        <v>1</v>
      </c>
      <c r="E259">
        <v>2</v>
      </c>
    </row>
    <row r="260" spans="1:5" x14ac:dyDescent="0.25">
      <c r="A260" t="s">
        <v>173</v>
      </c>
      <c r="B260">
        <v>135079</v>
      </c>
      <c r="C260">
        <v>1</v>
      </c>
      <c r="D260">
        <v>1</v>
      </c>
      <c r="E260">
        <v>2</v>
      </c>
    </row>
    <row r="261" spans="1:5" x14ac:dyDescent="0.25">
      <c r="A261" t="s">
        <v>173</v>
      </c>
      <c r="B261">
        <v>135055</v>
      </c>
      <c r="C261">
        <v>2</v>
      </c>
      <c r="D261">
        <v>2</v>
      </c>
      <c r="E261">
        <v>2</v>
      </c>
    </row>
    <row r="262" spans="1:5" x14ac:dyDescent="0.25">
      <c r="A262" t="s">
        <v>173</v>
      </c>
      <c r="B262">
        <v>132754</v>
      </c>
      <c r="C262">
        <v>2</v>
      </c>
      <c r="D262">
        <v>1</v>
      </c>
      <c r="E262">
        <v>1</v>
      </c>
    </row>
    <row r="263" spans="1:5" x14ac:dyDescent="0.25">
      <c r="A263" t="s">
        <v>173</v>
      </c>
      <c r="B263">
        <v>132572</v>
      </c>
      <c r="C263">
        <v>0</v>
      </c>
      <c r="D263">
        <v>0</v>
      </c>
      <c r="E263">
        <v>0</v>
      </c>
    </row>
    <row r="264" spans="1:5" x14ac:dyDescent="0.25">
      <c r="A264" t="s">
        <v>173</v>
      </c>
      <c r="B264">
        <v>135075</v>
      </c>
      <c r="C264">
        <v>2</v>
      </c>
      <c r="D264">
        <v>1</v>
      </c>
      <c r="E264">
        <v>1</v>
      </c>
    </row>
    <row r="265" spans="1:5" x14ac:dyDescent="0.25">
      <c r="A265" t="s">
        <v>173</v>
      </c>
      <c r="B265">
        <v>135080</v>
      </c>
      <c r="C265">
        <v>1</v>
      </c>
      <c r="D265">
        <v>1</v>
      </c>
      <c r="E265">
        <v>1</v>
      </c>
    </row>
    <row r="266" spans="1:5" x14ac:dyDescent="0.25">
      <c r="A266" t="s">
        <v>173</v>
      </c>
      <c r="B266">
        <v>135064</v>
      </c>
      <c r="C266">
        <v>2</v>
      </c>
      <c r="D266">
        <v>2</v>
      </c>
      <c r="E266">
        <v>2</v>
      </c>
    </row>
    <row r="267" spans="1:5" x14ac:dyDescent="0.25">
      <c r="A267" t="s">
        <v>173</v>
      </c>
      <c r="B267">
        <v>135074</v>
      </c>
      <c r="C267">
        <v>2</v>
      </c>
      <c r="D267">
        <v>2</v>
      </c>
      <c r="E267">
        <v>2</v>
      </c>
    </row>
    <row r="268" spans="1:5" x14ac:dyDescent="0.25">
      <c r="A268" t="s">
        <v>145</v>
      </c>
      <c r="B268">
        <v>135041</v>
      </c>
      <c r="C268">
        <v>1</v>
      </c>
      <c r="D268">
        <v>1</v>
      </c>
      <c r="E268">
        <v>1</v>
      </c>
    </row>
    <row r="269" spans="1:5" x14ac:dyDescent="0.25">
      <c r="A269" t="s">
        <v>165</v>
      </c>
      <c r="B269">
        <v>135069</v>
      </c>
      <c r="C269">
        <v>0</v>
      </c>
      <c r="D269">
        <v>0</v>
      </c>
      <c r="E269">
        <v>0</v>
      </c>
    </row>
    <row r="270" spans="1:5" x14ac:dyDescent="0.25">
      <c r="A270" t="s">
        <v>145</v>
      </c>
      <c r="B270">
        <v>135032</v>
      </c>
      <c r="C270">
        <v>0</v>
      </c>
      <c r="D270">
        <v>0</v>
      </c>
      <c r="E270">
        <v>0</v>
      </c>
    </row>
    <row r="271" spans="1:5" x14ac:dyDescent="0.25">
      <c r="A271" t="s">
        <v>165</v>
      </c>
      <c r="B271">
        <v>135057</v>
      </c>
      <c r="C271">
        <v>2</v>
      </c>
      <c r="D271">
        <v>2</v>
      </c>
      <c r="E271">
        <v>2</v>
      </c>
    </row>
    <row r="272" spans="1:5" x14ac:dyDescent="0.25">
      <c r="A272" t="s">
        <v>165</v>
      </c>
      <c r="B272">
        <v>132830</v>
      </c>
      <c r="C272">
        <v>0</v>
      </c>
      <c r="D272">
        <v>0</v>
      </c>
      <c r="E272">
        <v>0</v>
      </c>
    </row>
    <row r="273" spans="1:5" x14ac:dyDescent="0.25">
      <c r="A273" t="s">
        <v>145</v>
      </c>
      <c r="B273">
        <v>135028</v>
      </c>
      <c r="C273">
        <v>2</v>
      </c>
      <c r="D273">
        <v>1</v>
      </c>
      <c r="E273">
        <v>0</v>
      </c>
    </row>
    <row r="274" spans="1:5" x14ac:dyDescent="0.25">
      <c r="A274" t="s">
        <v>165</v>
      </c>
      <c r="B274">
        <v>135040</v>
      </c>
      <c r="C274">
        <v>0</v>
      </c>
      <c r="D274">
        <v>0</v>
      </c>
      <c r="E274">
        <v>0</v>
      </c>
    </row>
    <row r="275" spans="1:5" x14ac:dyDescent="0.25">
      <c r="A275" t="s">
        <v>165</v>
      </c>
      <c r="B275">
        <v>135106</v>
      </c>
      <c r="C275">
        <v>2</v>
      </c>
      <c r="D275">
        <v>2</v>
      </c>
      <c r="E275">
        <v>2</v>
      </c>
    </row>
    <row r="276" spans="1:5" x14ac:dyDescent="0.25">
      <c r="A276" t="s">
        <v>165</v>
      </c>
      <c r="B276">
        <v>135052</v>
      </c>
      <c r="C276">
        <v>2</v>
      </c>
      <c r="D276">
        <v>1</v>
      </c>
      <c r="E276">
        <v>1</v>
      </c>
    </row>
    <row r="277" spans="1:5" x14ac:dyDescent="0.25">
      <c r="A277" t="s">
        <v>165</v>
      </c>
      <c r="B277">
        <v>135041</v>
      </c>
      <c r="C277">
        <v>2</v>
      </c>
      <c r="D277">
        <v>1</v>
      </c>
      <c r="E277">
        <v>1</v>
      </c>
    </row>
    <row r="278" spans="1:5" x14ac:dyDescent="0.25">
      <c r="A278" t="s">
        <v>165</v>
      </c>
      <c r="B278">
        <v>135038</v>
      </c>
      <c r="C278">
        <v>1</v>
      </c>
      <c r="D278">
        <v>0</v>
      </c>
      <c r="E278">
        <v>1</v>
      </c>
    </row>
    <row r="279" spans="1:5" x14ac:dyDescent="0.25">
      <c r="A279" t="s">
        <v>165</v>
      </c>
      <c r="B279">
        <v>135054</v>
      </c>
      <c r="C279">
        <v>1</v>
      </c>
      <c r="D279">
        <v>2</v>
      </c>
      <c r="E279">
        <v>1</v>
      </c>
    </row>
    <row r="280" spans="1:5" x14ac:dyDescent="0.25">
      <c r="A280" t="s">
        <v>165</v>
      </c>
      <c r="B280">
        <v>135108</v>
      </c>
      <c r="C280">
        <v>2</v>
      </c>
      <c r="D280">
        <v>2</v>
      </c>
      <c r="E280">
        <v>1</v>
      </c>
    </row>
    <row r="281" spans="1:5" x14ac:dyDescent="0.25">
      <c r="A281" t="s">
        <v>82</v>
      </c>
      <c r="B281">
        <v>134986</v>
      </c>
      <c r="C281">
        <v>2</v>
      </c>
      <c r="D281">
        <v>2</v>
      </c>
      <c r="E281">
        <v>2</v>
      </c>
    </row>
    <row r="282" spans="1:5" x14ac:dyDescent="0.25">
      <c r="A282" t="s">
        <v>163</v>
      </c>
      <c r="B282">
        <v>135054</v>
      </c>
      <c r="C282">
        <v>1</v>
      </c>
      <c r="D282">
        <v>1</v>
      </c>
      <c r="E282">
        <v>1</v>
      </c>
    </row>
    <row r="283" spans="1:5" x14ac:dyDescent="0.25">
      <c r="A283" t="s">
        <v>82</v>
      </c>
      <c r="B283">
        <v>132768</v>
      </c>
      <c r="C283">
        <v>2</v>
      </c>
      <c r="D283">
        <v>2</v>
      </c>
      <c r="E283">
        <v>2</v>
      </c>
    </row>
    <row r="284" spans="1:5" x14ac:dyDescent="0.25">
      <c r="A284" t="s">
        <v>163</v>
      </c>
      <c r="B284">
        <v>135108</v>
      </c>
      <c r="C284">
        <v>1</v>
      </c>
      <c r="D284">
        <v>1</v>
      </c>
      <c r="E284">
        <v>1</v>
      </c>
    </row>
    <row r="285" spans="1:5" x14ac:dyDescent="0.25">
      <c r="A285" t="s">
        <v>163</v>
      </c>
      <c r="B285">
        <v>135032</v>
      </c>
      <c r="C285">
        <v>1</v>
      </c>
      <c r="D285">
        <v>1</v>
      </c>
      <c r="E285">
        <v>1</v>
      </c>
    </row>
    <row r="286" spans="1:5" x14ac:dyDescent="0.25">
      <c r="A286" t="s">
        <v>163</v>
      </c>
      <c r="B286">
        <v>135071</v>
      </c>
      <c r="C286">
        <v>1</v>
      </c>
      <c r="D286">
        <v>0</v>
      </c>
      <c r="E286">
        <v>1</v>
      </c>
    </row>
    <row r="287" spans="1:5" x14ac:dyDescent="0.25">
      <c r="A287" t="s">
        <v>163</v>
      </c>
      <c r="B287">
        <v>135070</v>
      </c>
      <c r="C287">
        <v>1</v>
      </c>
      <c r="D287">
        <v>1</v>
      </c>
      <c r="E287">
        <v>1</v>
      </c>
    </row>
    <row r="288" spans="1:5" x14ac:dyDescent="0.25">
      <c r="A288" t="s">
        <v>163</v>
      </c>
      <c r="B288">
        <v>135069</v>
      </c>
      <c r="C288">
        <v>1</v>
      </c>
      <c r="D288">
        <v>1</v>
      </c>
      <c r="E288">
        <v>1</v>
      </c>
    </row>
    <row r="289" spans="1:5" x14ac:dyDescent="0.25">
      <c r="A289" t="s">
        <v>163</v>
      </c>
      <c r="B289">
        <v>135081</v>
      </c>
      <c r="C289">
        <v>1</v>
      </c>
      <c r="D289">
        <v>1</v>
      </c>
      <c r="E289">
        <v>0</v>
      </c>
    </row>
    <row r="290" spans="1:5" x14ac:dyDescent="0.25">
      <c r="A290" t="s">
        <v>163</v>
      </c>
      <c r="B290">
        <v>135057</v>
      </c>
      <c r="C290">
        <v>1</v>
      </c>
      <c r="D290">
        <v>1</v>
      </c>
      <c r="E290">
        <v>1</v>
      </c>
    </row>
    <row r="291" spans="1:5" x14ac:dyDescent="0.25">
      <c r="A291" t="s">
        <v>163</v>
      </c>
      <c r="B291">
        <v>135039</v>
      </c>
      <c r="C291">
        <v>1</v>
      </c>
      <c r="D291">
        <v>1</v>
      </c>
      <c r="E291">
        <v>1</v>
      </c>
    </row>
    <row r="292" spans="1:5" x14ac:dyDescent="0.25">
      <c r="A292" t="s">
        <v>163</v>
      </c>
      <c r="B292">
        <v>135050</v>
      </c>
      <c r="C292">
        <v>0</v>
      </c>
      <c r="D292">
        <v>1</v>
      </c>
      <c r="E292">
        <v>0</v>
      </c>
    </row>
    <row r="293" spans="1:5" x14ac:dyDescent="0.25">
      <c r="A293" t="s">
        <v>53</v>
      </c>
      <c r="B293">
        <v>135043</v>
      </c>
      <c r="C293">
        <v>0</v>
      </c>
      <c r="D293">
        <v>0</v>
      </c>
      <c r="E293">
        <v>0</v>
      </c>
    </row>
    <row r="294" spans="1:5" x14ac:dyDescent="0.25">
      <c r="A294" t="s">
        <v>164</v>
      </c>
      <c r="B294">
        <v>135043</v>
      </c>
      <c r="C294">
        <v>1</v>
      </c>
      <c r="D294">
        <v>1</v>
      </c>
      <c r="E294">
        <v>2</v>
      </c>
    </row>
    <row r="295" spans="1:5" x14ac:dyDescent="0.25">
      <c r="A295" t="s">
        <v>164</v>
      </c>
      <c r="B295">
        <v>135081</v>
      </c>
      <c r="C295">
        <v>0</v>
      </c>
      <c r="D295">
        <v>0</v>
      </c>
      <c r="E295">
        <v>2</v>
      </c>
    </row>
    <row r="296" spans="1:5" x14ac:dyDescent="0.25">
      <c r="A296" t="s">
        <v>164</v>
      </c>
      <c r="B296">
        <v>135076</v>
      </c>
      <c r="C296">
        <v>1</v>
      </c>
      <c r="D296">
        <v>1</v>
      </c>
      <c r="E296">
        <v>1</v>
      </c>
    </row>
    <row r="297" spans="1:5" x14ac:dyDescent="0.25">
      <c r="A297" t="s">
        <v>53</v>
      </c>
      <c r="B297">
        <v>135082</v>
      </c>
      <c r="C297">
        <v>2</v>
      </c>
      <c r="D297">
        <v>2</v>
      </c>
      <c r="E297">
        <v>2</v>
      </c>
    </row>
    <row r="298" spans="1:5" x14ac:dyDescent="0.25">
      <c r="A298" t="s">
        <v>164</v>
      </c>
      <c r="B298">
        <v>135050</v>
      </c>
      <c r="C298">
        <v>2</v>
      </c>
      <c r="D298">
        <v>1</v>
      </c>
      <c r="E298">
        <v>1</v>
      </c>
    </row>
    <row r="299" spans="1:5" x14ac:dyDescent="0.25">
      <c r="A299" t="s">
        <v>164</v>
      </c>
      <c r="B299">
        <v>135066</v>
      </c>
      <c r="C299">
        <v>1</v>
      </c>
      <c r="D299">
        <v>0</v>
      </c>
      <c r="E299">
        <v>1</v>
      </c>
    </row>
    <row r="300" spans="1:5" x14ac:dyDescent="0.25">
      <c r="A300" t="s">
        <v>164</v>
      </c>
      <c r="B300">
        <v>135032</v>
      </c>
      <c r="C300">
        <v>1</v>
      </c>
      <c r="D300">
        <v>2</v>
      </c>
      <c r="E300">
        <v>1</v>
      </c>
    </row>
    <row r="301" spans="1:5" x14ac:dyDescent="0.25">
      <c r="A301" t="s">
        <v>158</v>
      </c>
      <c r="B301">
        <v>134986</v>
      </c>
      <c r="C301">
        <v>2</v>
      </c>
      <c r="D301">
        <v>2</v>
      </c>
      <c r="E301">
        <v>2</v>
      </c>
    </row>
    <row r="302" spans="1:5" x14ac:dyDescent="0.25">
      <c r="A302" t="s">
        <v>158</v>
      </c>
      <c r="B302">
        <v>135021</v>
      </c>
      <c r="C302">
        <v>0</v>
      </c>
      <c r="D302">
        <v>0</v>
      </c>
      <c r="E302">
        <v>0</v>
      </c>
    </row>
    <row r="303" spans="1:5" x14ac:dyDescent="0.25">
      <c r="A303" t="s">
        <v>158</v>
      </c>
      <c r="B303">
        <v>135001</v>
      </c>
      <c r="C303">
        <v>2</v>
      </c>
      <c r="D303">
        <v>2</v>
      </c>
      <c r="E303">
        <v>2</v>
      </c>
    </row>
    <row r="304" spans="1:5" x14ac:dyDescent="0.25">
      <c r="A304" t="s">
        <v>164</v>
      </c>
      <c r="B304">
        <v>135042</v>
      </c>
      <c r="C304">
        <v>1</v>
      </c>
      <c r="D304">
        <v>1</v>
      </c>
      <c r="E304">
        <v>1</v>
      </c>
    </row>
    <row r="305" spans="1:5" x14ac:dyDescent="0.25">
      <c r="A305" t="s">
        <v>158</v>
      </c>
      <c r="B305">
        <v>132583</v>
      </c>
      <c r="C305">
        <v>2</v>
      </c>
      <c r="D305">
        <v>2</v>
      </c>
      <c r="E305">
        <v>2</v>
      </c>
    </row>
    <row r="306" spans="1:5" x14ac:dyDescent="0.25">
      <c r="A306" t="s">
        <v>164</v>
      </c>
      <c r="B306">
        <v>135063</v>
      </c>
      <c r="C306">
        <v>1</v>
      </c>
      <c r="D306">
        <v>2</v>
      </c>
      <c r="E306">
        <v>1</v>
      </c>
    </row>
    <row r="307" spans="1:5" x14ac:dyDescent="0.25">
      <c r="A307" t="s">
        <v>158</v>
      </c>
      <c r="B307">
        <v>132768</v>
      </c>
      <c r="C307">
        <v>2</v>
      </c>
      <c r="D307">
        <v>2</v>
      </c>
      <c r="E307">
        <v>2</v>
      </c>
    </row>
    <row r="308" spans="1:5" x14ac:dyDescent="0.25">
      <c r="A308" t="s">
        <v>164</v>
      </c>
      <c r="B308">
        <v>135060</v>
      </c>
      <c r="C308">
        <v>1</v>
      </c>
      <c r="D308">
        <v>0</v>
      </c>
      <c r="E308">
        <v>2</v>
      </c>
    </row>
    <row r="309" spans="1:5" x14ac:dyDescent="0.25">
      <c r="A309" t="s">
        <v>164</v>
      </c>
      <c r="B309">
        <v>135038</v>
      </c>
      <c r="C309">
        <v>2</v>
      </c>
      <c r="D309">
        <v>2</v>
      </c>
      <c r="E309">
        <v>1</v>
      </c>
    </row>
    <row r="310" spans="1:5" x14ac:dyDescent="0.25">
      <c r="A310" t="s">
        <v>164</v>
      </c>
      <c r="B310">
        <v>135062</v>
      </c>
      <c r="C310">
        <v>1</v>
      </c>
      <c r="D310">
        <v>2</v>
      </c>
      <c r="E310">
        <v>1</v>
      </c>
    </row>
    <row r="311" spans="1:5" x14ac:dyDescent="0.25">
      <c r="A311" t="s">
        <v>53</v>
      </c>
      <c r="B311">
        <v>135081</v>
      </c>
      <c r="C311">
        <v>1</v>
      </c>
      <c r="D311">
        <v>1</v>
      </c>
      <c r="E311">
        <v>1</v>
      </c>
    </row>
    <row r="312" spans="1:5" x14ac:dyDescent="0.25">
      <c r="A312" t="s">
        <v>53</v>
      </c>
      <c r="B312">
        <v>135057</v>
      </c>
      <c r="C312">
        <v>1</v>
      </c>
      <c r="D312">
        <v>1</v>
      </c>
      <c r="E312">
        <v>0</v>
      </c>
    </row>
    <row r="313" spans="1:5" x14ac:dyDescent="0.25">
      <c r="A313" t="s">
        <v>53</v>
      </c>
      <c r="B313">
        <v>135066</v>
      </c>
      <c r="C313">
        <v>1</v>
      </c>
      <c r="D313">
        <v>1</v>
      </c>
      <c r="E313">
        <v>1</v>
      </c>
    </row>
    <row r="314" spans="1:5" x14ac:dyDescent="0.25">
      <c r="A314" t="s">
        <v>53</v>
      </c>
      <c r="B314">
        <v>135032</v>
      </c>
      <c r="C314">
        <v>1</v>
      </c>
      <c r="D314">
        <v>1</v>
      </c>
      <c r="E314">
        <v>1</v>
      </c>
    </row>
    <row r="315" spans="1:5" x14ac:dyDescent="0.25">
      <c r="A315" t="s">
        <v>53</v>
      </c>
      <c r="B315">
        <v>135062</v>
      </c>
      <c r="C315">
        <v>0</v>
      </c>
      <c r="D315">
        <v>0</v>
      </c>
      <c r="E315">
        <v>1</v>
      </c>
    </row>
    <row r="316" spans="1:5" x14ac:dyDescent="0.25">
      <c r="A316" t="s">
        <v>53</v>
      </c>
      <c r="B316">
        <v>135025</v>
      </c>
      <c r="C316">
        <v>1</v>
      </c>
      <c r="D316">
        <v>1</v>
      </c>
      <c r="E316">
        <v>1</v>
      </c>
    </row>
    <row r="317" spans="1:5" x14ac:dyDescent="0.25">
      <c r="A317" t="s">
        <v>53</v>
      </c>
      <c r="B317">
        <v>135069</v>
      </c>
      <c r="C317">
        <v>0</v>
      </c>
      <c r="D317">
        <v>1</v>
      </c>
      <c r="E317">
        <v>1</v>
      </c>
    </row>
    <row r="318" spans="1:5" x14ac:dyDescent="0.25">
      <c r="A318" t="s">
        <v>53</v>
      </c>
      <c r="B318">
        <v>135108</v>
      </c>
      <c r="C318">
        <v>1</v>
      </c>
      <c r="D318">
        <v>0</v>
      </c>
      <c r="E318">
        <v>1</v>
      </c>
    </row>
    <row r="319" spans="1:5" x14ac:dyDescent="0.25">
      <c r="A319" t="s">
        <v>115</v>
      </c>
      <c r="B319">
        <v>135039</v>
      </c>
      <c r="C319">
        <v>2</v>
      </c>
      <c r="D319">
        <v>2</v>
      </c>
      <c r="E319">
        <v>1</v>
      </c>
    </row>
    <row r="320" spans="1:5" x14ac:dyDescent="0.25">
      <c r="A320" t="s">
        <v>115</v>
      </c>
      <c r="B320">
        <v>135038</v>
      </c>
      <c r="C320">
        <v>1</v>
      </c>
      <c r="D320">
        <v>2</v>
      </c>
      <c r="E320">
        <v>2</v>
      </c>
    </row>
    <row r="321" spans="1:5" x14ac:dyDescent="0.25">
      <c r="A321" t="s">
        <v>115</v>
      </c>
      <c r="B321">
        <v>135027</v>
      </c>
      <c r="C321">
        <v>0</v>
      </c>
      <c r="D321">
        <v>1</v>
      </c>
      <c r="E321">
        <v>1</v>
      </c>
    </row>
    <row r="322" spans="1:5" x14ac:dyDescent="0.25">
      <c r="A322" t="s">
        <v>115</v>
      </c>
      <c r="B322">
        <v>135042</v>
      </c>
      <c r="C322">
        <v>2</v>
      </c>
      <c r="D322">
        <v>2</v>
      </c>
      <c r="E322">
        <v>2</v>
      </c>
    </row>
    <row r="323" spans="1:5" x14ac:dyDescent="0.25">
      <c r="A323" t="s">
        <v>58</v>
      </c>
      <c r="B323">
        <v>135040</v>
      </c>
      <c r="C323">
        <v>0</v>
      </c>
      <c r="D323">
        <v>0</v>
      </c>
      <c r="E323">
        <v>0</v>
      </c>
    </row>
    <row r="324" spans="1:5" x14ac:dyDescent="0.25">
      <c r="A324" t="s">
        <v>115</v>
      </c>
      <c r="B324">
        <v>135073</v>
      </c>
      <c r="C324">
        <v>2</v>
      </c>
      <c r="D324">
        <v>1</v>
      </c>
      <c r="E324">
        <v>1</v>
      </c>
    </row>
    <row r="325" spans="1:5" x14ac:dyDescent="0.25">
      <c r="A325" t="s">
        <v>58</v>
      </c>
      <c r="B325">
        <v>135033</v>
      </c>
      <c r="C325">
        <v>1</v>
      </c>
      <c r="D325">
        <v>1</v>
      </c>
      <c r="E325">
        <v>2</v>
      </c>
    </row>
    <row r="326" spans="1:5" x14ac:dyDescent="0.25">
      <c r="A326" t="s">
        <v>58</v>
      </c>
      <c r="B326">
        <v>135025</v>
      </c>
      <c r="C326">
        <v>0</v>
      </c>
      <c r="D326">
        <v>0</v>
      </c>
      <c r="E326">
        <v>0</v>
      </c>
    </row>
    <row r="327" spans="1:5" x14ac:dyDescent="0.25">
      <c r="A327" t="s">
        <v>58</v>
      </c>
      <c r="B327">
        <v>135032</v>
      </c>
      <c r="C327">
        <v>1</v>
      </c>
      <c r="D327">
        <v>1</v>
      </c>
      <c r="E327">
        <v>2</v>
      </c>
    </row>
    <row r="328" spans="1:5" x14ac:dyDescent="0.25">
      <c r="A328" t="s">
        <v>58</v>
      </c>
      <c r="B328">
        <v>135057</v>
      </c>
      <c r="C328">
        <v>2</v>
      </c>
      <c r="D328">
        <v>2</v>
      </c>
      <c r="E328">
        <v>2</v>
      </c>
    </row>
    <row r="329" spans="1:5" x14ac:dyDescent="0.25">
      <c r="A329" t="s">
        <v>58</v>
      </c>
      <c r="B329">
        <v>135060</v>
      </c>
      <c r="C329">
        <v>1</v>
      </c>
      <c r="D329">
        <v>1</v>
      </c>
      <c r="E329">
        <v>2</v>
      </c>
    </row>
    <row r="330" spans="1:5" x14ac:dyDescent="0.25">
      <c r="A330" t="s">
        <v>58</v>
      </c>
      <c r="B330">
        <v>135052</v>
      </c>
      <c r="C330">
        <v>2</v>
      </c>
      <c r="D330">
        <v>2</v>
      </c>
      <c r="E330">
        <v>2</v>
      </c>
    </row>
    <row r="331" spans="1:5" x14ac:dyDescent="0.25">
      <c r="A331" t="s">
        <v>58</v>
      </c>
      <c r="B331">
        <v>135038</v>
      </c>
      <c r="C331">
        <v>2</v>
      </c>
      <c r="D331">
        <v>1</v>
      </c>
      <c r="E331">
        <v>2</v>
      </c>
    </row>
    <row r="332" spans="1:5" x14ac:dyDescent="0.25">
      <c r="A332" t="s">
        <v>58</v>
      </c>
      <c r="B332">
        <v>135081</v>
      </c>
      <c r="C332">
        <v>0</v>
      </c>
      <c r="D332">
        <v>2</v>
      </c>
      <c r="E332">
        <v>1</v>
      </c>
    </row>
    <row r="333" spans="1:5" x14ac:dyDescent="0.25">
      <c r="A333" t="s">
        <v>58</v>
      </c>
      <c r="B333">
        <v>135045</v>
      </c>
      <c r="C333">
        <v>2</v>
      </c>
      <c r="D333">
        <v>1</v>
      </c>
      <c r="E333">
        <v>1</v>
      </c>
    </row>
    <row r="334" spans="1:5" x14ac:dyDescent="0.25">
      <c r="A334" t="s">
        <v>58</v>
      </c>
      <c r="B334">
        <v>135051</v>
      </c>
      <c r="C334">
        <v>2</v>
      </c>
      <c r="D334">
        <v>1</v>
      </c>
      <c r="E334">
        <v>1</v>
      </c>
    </row>
    <row r="335" spans="1:5" x14ac:dyDescent="0.25">
      <c r="A335" t="s">
        <v>58</v>
      </c>
      <c r="B335">
        <v>135073</v>
      </c>
      <c r="C335">
        <v>2</v>
      </c>
      <c r="D335">
        <v>2</v>
      </c>
      <c r="E335">
        <v>2</v>
      </c>
    </row>
    <row r="336" spans="1:5" x14ac:dyDescent="0.25">
      <c r="A336" t="s">
        <v>58</v>
      </c>
      <c r="B336">
        <v>135062</v>
      </c>
      <c r="C336">
        <v>1</v>
      </c>
      <c r="D336">
        <v>2</v>
      </c>
      <c r="E336">
        <v>1</v>
      </c>
    </row>
    <row r="337" spans="1:5" x14ac:dyDescent="0.25">
      <c r="A337" t="s">
        <v>58</v>
      </c>
      <c r="B337">
        <v>135063</v>
      </c>
      <c r="C337">
        <v>2</v>
      </c>
      <c r="D337">
        <v>1</v>
      </c>
      <c r="E337">
        <v>2</v>
      </c>
    </row>
    <row r="338" spans="1:5" x14ac:dyDescent="0.25">
      <c r="A338" t="s">
        <v>133</v>
      </c>
      <c r="B338">
        <v>135054</v>
      </c>
      <c r="C338">
        <v>0</v>
      </c>
      <c r="D338">
        <v>0</v>
      </c>
      <c r="E338">
        <v>0</v>
      </c>
    </row>
    <row r="339" spans="1:5" x14ac:dyDescent="0.25">
      <c r="A339" t="s">
        <v>133</v>
      </c>
      <c r="B339">
        <v>135082</v>
      </c>
      <c r="C339">
        <v>0</v>
      </c>
      <c r="D339">
        <v>0</v>
      </c>
      <c r="E339">
        <v>0</v>
      </c>
    </row>
    <row r="340" spans="1:5" x14ac:dyDescent="0.25">
      <c r="A340" t="s">
        <v>133</v>
      </c>
      <c r="B340">
        <v>135057</v>
      </c>
      <c r="C340">
        <v>0</v>
      </c>
      <c r="D340">
        <v>1</v>
      </c>
      <c r="E340">
        <v>0</v>
      </c>
    </row>
    <row r="341" spans="1:5" x14ac:dyDescent="0.25">
      <c r="A341" t="s">
        <v>133</v>
      </c>
      <c r="B341">
        <v>135071</v>
      </c>
      <c r="C341">
        <v>0</v>
      </c>
      <c r="D341">
        <v>1</v>
      </c>
      <c r="E341">
        <v>0</v>
      </c>
    </row>
    <row r="342" spans="1:5" x14ac:dyDescent="0.25">
      <c r="A342" t="s">
        <v>133</v>
      </c>
      <c r="B342">
        <v>132830</v>
      </c>
      <c r="C342">
        <v>0</v>
      </c>
      <c r="D342">
        <v>1</v>
      </c>
      <c r="E342">
        <v>0</v>
      </c>
    </row>
    <row r="343" spans="1:5" x14ac:dyDescent="0.25">
      <c r="A343" t="s">
        <v>133</v>
      </c>
      <c r="B343">
        <v>135070</v>
      </c>
      <c r="C343">
        <v>0</v>
      </c>
      <c r="D343">
        <v>1</v>
      </c>
      <c r="E343">
        <v>0</v>
      </c>
    </row>
    <row r="344" spans="1:5" x14ac:dyDescent="0.25">
      <c r="A344" t="s">
        <v>133</v>
      </c>
      <c r="B344">
        <v>135108</v>
      </c>
      <c r="C344">
        <v>0</v>
      </c>
      <c r="D344">
        <v>1</v>
      </c>
      <c r="E344">
        <v>1</v>
      </c>
    </row>
    <row r="345" spans="1:5" x14ac:dyDescent="0.25">
      <c r="A345" t="s">
        <v>133</v>
      </c>
      <c r="B345">
        <v>135069</v>
      </c>
      <c r="C345">
        <v>0</v>
      </c>
      <c r="D345">
        <v>1</v>
      </c>
      <c r="E345">
        <v>0</v>
      </c>
    </row>
    <row r="346" spans="1:5" x14ac:dyDescent="0.25">
      <c r="A346" t="s">
        <v>155</v>
      </c>
      <c r="B346">
        <v>135047</v>
      </c>
      <c r="C346">
        <v>2</v>
      </c>
      <c r="D346">
        <v>2</v>
      </c>
      <c r="E346">
        <v>2</v>
      </c>
    </row>
    <row r="347" spans="1:5" x14ac:dyDescent="0.25">
      <c r="A347" t="s">
        <v>155</v>
      </c>
      <c r="B347">
        <v>135060</v>
      </c>
      <c r="C347">
        <v>0</v>
      </c>
      <c r="D347">
        <v>0</v>
      </c>
      <c r="E347">
        <v>0</v>
      </c>
    </row>
    <row r="348" spans="1:5" x14ac:dyDescent="0.25">
      <c r="A348" t="s">
        <v>155</v>
      </c>
      <c r="B348">
        <v>135038</v>
      </c>
      <c r="C348">
        <v>2</v>
      </c>
      <c r="D348">
        <v>2</v>
      </c>
      <c r="E348">
        <v>2</v>
      </c>
    </row>
    <row r="349" spans="1:5" x14ac:dyDescent="0.25">
      <c r="A349" t="s">
        <v>155</v>
      </c>
      <c r="B349">
        <v>135085</v>
      </c>
      <c r="C349">
        <v>2</v>
      </c>
      <c r="D349">
        <v>2</v>
      </c>
      <c r="E349">
        <v>2</v>
      </c>
    </row>
    <row r="350" spans="1:5" x14ac:dyDescent="0.25">
      <c r="A350" t="s">
        <v>155</v>
      </c>
      <c r="B350">
        <v>135052</v>
      </c>
      <c r="C350">
        <v>2</v>
      </c>
      <c r="D350">
        <v>2</v>
      </c>
      <c r="E350">
        <v>2</v>
      </c>
    </row>
    <row r="351" spans="1:5" x14ac:dyDescent="0.25">
      <c r="A351" t="s">
        <v>155</v>
      </c>
      <c r="B351">
        <v>135025</v>
      </c>
      <c r="C351">
        <v>2</v>
      </c>
      <c r="D351">
        <v>2</v>
      </c>
      <c r="E351">
        <v>2</v>
      </c>
    </row>
    <row r="352" spans="1:5" x14ac:dyDescent="0.25">
      <c r="A352" t="s">
        <v>155</v>
      </c>
      <c r="B352">
        <v>135059</v>
      </c>
      <c r="C352">
        <v>0</v>
      </c>
      <c r="D352">
        <v>2</v>
      </c>
      <c r="E352">
        <v>2</v>
      </c>
    </row>
    <row r="353" spans="1:5" x14ac:dyDescent="0.25">
      <c r="A353" t="s">
        <v>155</v>
      </c>
      <c r="B353">
        <v>135027</v>
      </c>
      <c r="C353">
        <v>0</v>
      </c>
      <c r="D353">
        <v>2</v>
      </c>
      <c r="E353">
        <v>2</v>
      </c>
    </row>
    <row r="354" spans="1:5" x14ac:dyDescent="0.25">
      <c r="A354" t="s">
        <v>155</v>
      </c>
      <c r="B354">
        <v>132825</v>
      </c>
      <c r="C354">
        <v>2</v>
      </c>
      <c r="D354">
        <v>2</v>
      </c>
      <c r="E354">
        <v>2</v>
      </c>
    </row>
    <row r="355" spans="1:5" x14ac:dyDescent="0.25">
      <c r="A355" t="s">
        <v>155</v>
      </c>
      <c r="B355">
        <v>135030</v>
      </c>
      <c r="C355">
        <v>1</v>
      </c>
      <c r="D355">
        <v>2</v>
      </c>
      <c r="E355">
        <v>2</v>
      </c>
    </row>
    <row r="356" spans="1:5" x14ac:dyDescent="0.25">
      <c r="A356" t="s">
        <v>155</v>
      </c>
      <c r="B356">
        <v>132834</v>
      </c>
      <c r="C356">
        <v>2</v>
      </c>
      <c r="D356">
        <v>2</v>
      </c>
      <c r="E356">
        <v>2</v>
      </c>
    </row>
    <row r="357" spans="1:5" x14ac:dyDescent="0.25">
      <c r="A357" t="s">
        <v>144</v>
      </c>
      <c r="B357">
        <v>135057</v>
      </c>
      <c r="C357">
        <v>0</v>
      </c>
      <c r="D357">
        <v>0</v>
      </c>
      <c r="E357">
        <v>0</v>
      </c>
    </row>
    <row r="358" spans="1:5" x14ac:dyDescent="0.25">
      <c r="A358" t="s">
        <v>144</v>
      </c>
      <c r="B358">
        <v>135069</v>
      </c>
      <c r="C358">
        <v>0</v>
      </c>
      <c r="D358">
        <v>0</v>
      </c>
      <c r="E358">
        <v>0</v>
      </c>
    </row>
    <row r="359" spans="1:5" x14ac:dyDescent="0.25">
      <c r="A359" t="s">
        <v>144</v>
      </c>
      <c r="B359">
        <v>132830</v>
      </c>
      <c r="C359">
        <v>0</v>
      </c>
      <c r="D359">
        <v>0</v>
      </c>
      <c r="E359">
        <v>0</v>
      </c>
    </row>
    <row r="360" spans="1:5" x14ac:dyDescent="0.25">
      <c r="A360" t="s">
        <v>144</v>
      </c>
      <c r="B360">
        <v>135040</v>
      </c>
      <c r="C360">
        <v>0</v>
      </c>
      <c r="D360">
        <v>0</v>
      </c>
      <c r="E360">
        <v>0</v>
      </c>
    </row>
    <row r="361" spans="1:5" x14ac:dyDescent="0.25">
      <c r="A361" t="s">
        <v>144</v>
      </c>
      <c r="B361">
        <v>135033</v>
      </c>
      <c r="C361">
        <v>0</v>
      </c>
      <c r="D361">
        <v>0</v>
      </c>
      <c r="E361">
        <v>0</v>
      </c>
    </row>
    <row r="362" spans="1:5" x14ac:dyDescent="0.25">
      <c r="A362" t="s">
        <v>144</v>
      </c>
      <c r="B362">
        <v>135054</v>
      </c>
      <c r="C362">
        <v>0</v>
      </c>
      <c r="D362">
        <v>0</v>
      </c>
      <c r="E362">
        <v>0</v>
      </c>
    </row>
    <row r="363" spans="1:5" x14ac:dyDescent="0.25">
      <c r="A363" t="s">
        <v>144</v>
      </c>
      <c r="B363">
        <v>135039</v>
      </c>
      <c r="C363">
        <v>0</v>
      </c>
      <c r="D363">
        <v>0</v>
      </c>
      <c r="E363">
        <v>0</v>
      </c>
    </row>
    <row r="364" spans="1:5" x14ac:dyDescent="0.25">
      <c r="A364" t="s">
        <v>144</v>
      </c>
      <c r="B364">
        <v>135052</v>
      </c>
      <c r="C364">
        <v>0</v>
      </c>
      <c r="D364">
        <v>0</v>
      </c>
      <c r="E364">
        <v>0</v>
      </c>
    </row>
    <row r="365" spans="1:5" x14ac:dyDescent="0.25">
      <c r="A365" t="s">
        <v>114</v>
      </c>
      <c r="B365">
        <v>135081</v>
      </c>
      <c r="C365">
        <v>1</v>
      </c>
      <c r="D365">
        <v>2</v>
      </c>
      <c r="E365">
        <v>1</v>
      </c>
    </row>
    <row r="366" spans="1:5" x14ac:dyDescent="0.25">
      <c r="A366" t="s">
        <v>114</v>
      </c>
      <c r="B366">
        <v>135066</v>
      </c>
      <c r="C366">
        <v>2</v>
      </c>
      <c r="D366">
        <v>1</v>
      </c>
      <c r="E366">
        <v>2</v>
      </c>
    </row>
    <row r="367" spans="1:5" x14ac:dyDescent="0.25">
      <c r="A367" t="s">
        <v>114</v>
      </c>
      <c r="B367">
        <v>135050</v>
      </c>
      <c r="C367">
        <v>2</v>
      </c>
      <c r="D367">
        <v>2</v>
      </c>
      <c r="E367">
        <v>2</v>
      </c>
    </row>
    <row r="368" spans="1:5" x14ac:dyDescent="0.25">
      <c r="A368" t="s">
        <v>37</v>
      </c>
      <c r="B368">
        <v>135108</v>
      </c>
      <c r="C368">
        <v>1</v>
      </c>
      <c r="D368">
        <v>1</v>
      </c>
      <c r="E368">
        <v>1</v>
      </c>
    </row>
    <row r="369" spans="1:5" x14ac:dyDescent="0.25">
      <c r="A369" t="s">
        <v>114</v>
      </c>
      <c r="B369">
        <v>135076</v>
      </c>
      <c r="C369">
        <v>2</v>
      </c>
      <c r="D369">
        <v>2</v>
      </c>
      <c r="E369">
        <v>0</v>
      </c>
    </row>
    <row r="370" spans="1:5" x14ac:dyDescent="0.25">
      <c r="A370" t="s">
        <v>37</v>
      </c>
      <c r="B370">
        <v>135057</v>
      </c>
      <c r="C370">
        <v>1</v>
      </c>
      <c r="D370">
        <v>1</v>
      </c>
      <c r="E370">
        <v>2</v>
      </c>
    </row>
    <row r="371" spans="1:5" x14ac:dyDescent="0.25">
      <c r="A371" t="s">
        <v>114</v>
      </c>
      <c r="B371">
        <v>135032</v>
      </c>
      <c r="C371">
        <v>1</v>
      </c>
      <c r="D371">
        <v>1</v>
      </c>
      <c r="E371">
        <v>1</v>
      </c>
    </row>
    <row r="372" spans="1:5" x14ac:dyDescent="0.25">
      <c r="A372" t="s">
        <v>114</v>
      </c>
      <c r="B372">
        <v>132834</v>
      </c>
      <c r="C372">
        <v>1</v>
      </c>
      <c r="D372">
        <v>2</v>
      </c>
      <c r="E372">
        <v>1</v>
      </c>
    </row>
    <row r="373" spans="1:5" x14ac:dyDescent="0.25">
      <c r="A373" t="s">
        <v>114</v>
      </c>
      <c r="B373">
        <v>135057</v>
      </c>
      <c r="C373">
        <v>2</v>
      </c>
      <c r="D373">
        <v>1</v>
      </c>
      <c r="E373">
        <v>1</v>
      </c>
    </row>
    <row r="374" spans="1:5" x14ac:dyDescent="0.25">
      <c r="A374" t="s">
        <v>114</v>
      </c>
      <c r="B374">
        <v>132830</v>
      </c>
      <c r="C374">
        <v>1</v>
      </c>
      <c r="D374">
        <v>1</v>
      </c>
      <c r="E374">
        <v>1</v>
      </c>
    </row>
    <row r="375" spans="1:5" x14ac:dyDescent="0.25">
      <c r="A375" t="s">
        <v>114</v>
      </c>
      <c r="B375">
        <v>135062</v>
      </c>
      <c r="C375">
        <v>1</v>
      </c>
      <c r="D375">
        <v>0</v>
      </c>
      <c r="E375">
        <v>1</v>
      </c>
    </row>
    <row r="376" spans="1:5" x14ac:dyDescent="0.25">
      <c r="A376" t="s">
        <v>114</v>
      </c>
      <c r="B376">
        <v>135039</v>
      </c>
      <c r="C376">
        <v>2</v>
      </c>
      <c r="D376">
        <v>2</v>
      </c>
      <c r="E376">
        <v>0</v>
      </c>
    </row>
    <row r="377" spans="1:5" x14ac:dyDescent="0.25">
      <c r="A377" t="s">
        <v>114</v>
      </c>
      <c r="B377">
        <v>135051</v>
      </c>
      <c r="C377">
        <v>1</v>
      </c>
      <c r="D377">
        <v>1</v>
      </c>
      <c r="E377">
        <v>1</v>
      </c>
    </row>
    <row r="378" spans="1:5" x14ac:dyDescent="0.25">
      <c r="A378" t="s">
        <v>114</v>
      </c>
      <c r="B378">
        <v>135041</v>
      </c>
      <c r="C378">
        <v>1</v>
      </c>
      <c r="D378">
        <v>1</v>
      </c>
      <c r="E378">
        <v>0</v>
      </c>
    </row>
    <row r="379" spans="1:5" x14ac:dyDescent="0.25">
      <c r="A379" t="s">
        <v>154</v>
      </c>
      <c r="B379">
        <v>135057</v>
      </c>
      <c r="C379">
        <v>2</v>
      </c>
      <c r="D379">
        <v>2</v>
      </c>
      <c r="E379">
        <v>2</v>
      </c>
    </row>
    <row r="380" spans="1:5" x14ac:dyDescent="0.25">
      <c r="A380" t="s">
        <v>154</v>
      </c>
      <c r="B380">
        <v>135082</v>
      </c>
      <c r="C380">
        <v>2</v>
      </c>
      <c r="D380">
        <v>2</v>
      </c>
      <c r="E380">
        <v>2</v>
      </c>
    </row>
    <row r="381" spans="1:5" x14ac:dyDescent="0.25">
      <c r="A381" t="s">
        <v>154</v>
      </c>
      <c r="B381">
        <v>135054</v>
      </c>
      <c r="C381">
        <v>0</v>
      </c>
      <c r="D381">
        <v>0</v>
      </c>
      <c r="E381">
        <v>1</v>
      </c>
    </row>
    <row r="382" spans="1:5" x14ac:dyDescent="0.25">
      <c r="A382" t="s">
        <v>154</v>
      </c>
      <c r="B382">
        <v>135108</v>
      </c>
      <c r="C382">
        <v>1</v>
      </c>
      <c r="D382">
        <v>2</v>
      </c>
      <c r="E382">
        <v>2</v>
      </c>
    </row>
    <row r="383" spans="1:5" x14ac:dyDescent="0.25">
      <c r="A383" t="s">
        <v>154</v>
      </c>
      <c r="B383">
        <v>135069</v>
      </c>
      <c r="C383">
        <v>1</v>
      </c>
      <c r="D383">
        <v>0</v>
      </c>
      <c r="E383">
        <v>1</v>
      </c>
    </row>
    <row r="384" spans="1:5" x14ac:dyDescent="0.25">
      <c r="A384" t="s">
        <v>154</v>
      </c>
      <c r="B384">
        <v>132830</v>
      </c>
      <c r="C384">
        <v>2</v>
      </c>
      <c r="D384">
        <v>2</v>
      </c>
      <c r="E384">
        <v>2</v>
      </c>
    </row>
    <row r="385" spans="1:5" x14ac:dyDescent="0.25">
      <c r="A385" t="s">
        <v>154</v>
      </c>
      <c r="B385">
        <v>135070</v>
      </c>
      <c r="C385">
        <v>1</v>
      </c>
      <c r="D385">
        <v>1</v>
      </c>
      <c r="E385">
        <v>1</v>
      </c>
    </row>
    <row r="386" spans="1:5" x14ac:dyDescent="0.25">
      <c r="A386" t="s">
        <v>154</v>
      </c>
      <c r="B386">
        <v>135071</v>
      </c>
      <c r="C386">
        <v>2</v>
      </c>
      <c r="D386">
        <v>2</v>
      </c>
      <c r="E386">
        <v>2</v>
      </c>
    </row>
    <row r="387" spans="1:5" x14ac:dyDescent="0.25">
      <c r="A387" t="s">
        <v>111</v>
      </c>
      <c r="B387">
        <v>135000</v>
      </c>
      <c r="C387">
        <v>0</v>
      </c>
      <c r="D387">
        <v>0</v>
      </c>
      <c r="E387">
        <v>0</v>
      </c>
    </row>
    <row r="388" spans="1:5" x14ac:dyDescent="0.25">
      <c r="A388" t="s">
        <v>60</v>
      </c>
      <c r="B388">
        <v>132834</v>
      </c>
      <c r="C388">
        <v>1</v>
      </c>
      <c r="D388">
        <v>1</v>
      </c>
      <c r="E388">
        <v>1</v>
      </c>
    </row>
    <row r="389" spans="1:5" x14ac:dyDescent="0.25">
      <c r="A389" t="s">
        <v>60</v>
      </c>
      <c r="B389">
        <v>135106</v>
      </c>
      <c r="C389">
        <v>1</v>
      </c>
      <c r="D389">
        <v>1</v>
      </c>
      <c r="E389">
        <v>1</v>
      </c>
    </row>
    <row r="390" spans="1:5" x14ac:dyDescent="0.25">
      <c r="A390" t="s">
        <v>60</v>
      </c>
      <c r="B390">
        <v>135042</v>
      </c>
      <c r="C390">
        <v>1</v>
      </c>
      <c r="D390">
        <v>2</v>
      </c>
      <c r="E390">
        <v>1</v>
      </c>
    </row>
    <row r="391" spans="1:5" x14ac:dyDescent="0.25">
      <c r="A391" t="s">
        <v>60</v>
      </c>
      <c r="B391">
        <v>132825</v>
      </c>
      <c r="C391">
        <v>1</v>
      </c>
      <c r="D391">
        <v>1</v>
      </c>
      <c r="E391">
        <v>0</v>
      </c>
    </row>
    <row r="392" spans="1:5" x14ac:dyDescent="0.25">
      <c r="A392" t="s">
        <v>60</v>
      </c>
      <c r="B392">
        <v>135060</v>
      </c>
      <c r="C392">
        <v>1</v>
      </c>
      <c r="D392">
        <v>0</v>
      </c>
      <c r="E392">
        <v>2</v>
      </c>
    </row>
    <row r="393" spans="1:5" x14ac:dyDescent="0.25">
      <c r="A393" t="s">
        <v>60</v>
      </c>
      <c r="B393">
        <v>135032</v>
      </c>
      <c r="C393">
        <v>2</v>
      </c>
      <c r="D393">
        <v>2</v>
      </c>
      <c r="E393">
        <v>2</v>
      </c>
    </row>
    <row r="394" spans="1:5" x14ac:dyDescent="0.25">
      <c r="A394" t="s">
        <v>60</v>
      </c>
      <c r="B394">
        <v>135039</v>
      </c>
      <c r="C394">
        <v>2</v>
      </c>
      <c r="D394">
        <v>2</v>
      </c>
      <c r="E394">
        <v>2</v>
      </c>
    </row>
    <row r="395" spans="1:5" x14ac:dyDescent="0.25">
      <c r="A395" t="s">
        <v>60</v>
      </c>
      <c r="B395">
        <v>135045</v>
      </c>
      <c r="C395">
        <v>2</v>
      </c>
      <c r="D395">
        <v>2</v>
      </c>
      <c r="E395">
        <v>0</v>
      </c>
    </row>
    <row r="396" spans="1:5" x14ac:dyDescent="0.25">
      <c r="A396" t="s">
        <v>60</v>
      </c>
      <c r="B396">
        <v>135027</v>
      </c>
      <c r="C396">
        <v>1</v>
      </c>
      <c r="D396">
        <v>2</v>
      </c>
      <c r="E396">
        <v>0</v>
      </c>
    </row>
    <row r="397" spans="1:5" x14ac:dyDescent="0.25">
      <c r="A397" t="s">
        <v>60</v>
      </c>
      <c r="B397">
        <v>135073</v>
      </c>
      <c r="C397">
        <v>1</v>
      </c>
      <c r="D397">
        <v>2</v>
      </c>
      <c r="E397">
        <v>0</v>
      </c>
    </row>
    <row r="398" spans="1:5" x14ac:dyDescent="0.25">
      <c r="A398" t="s">
        <v>60</v>
      </c>
      <c r="B398">
        <v>135051</v>
      </c>
      <c r="C398">
        <v>1</v>
      </c>
      <c r="D398">
        <v>1</v>
      </c>
      <c r="E398">
        <v>0</v>
      </c>
    </row>
    <row r="399" spans="1:5" x14ac:dyDescent="0.25">
      <c r="A399" t="s">
        <v>60</v>
      </c>
      <c r="B399">
        <v>135041</v>
      </c>
      <c r="C399">
        <v>1</v>
      </c>
      <c r="D399">
        <v>1</v>
      </c>
      <c r="E399">
        <v>1</v>
      </c>
    </row>
    <row r="400" spans="1:5" x14ac:dyDescent="0.25">
      <c r="A400" t="s">
        <v>60</v>
      </c>
      <c r="B400">
        <v>135038</v>
      </c>
      <c r="C400">
        <v>1</v>
      </c>
      <c r="D400">
        <v>1</v>
      </c>
      <c r="E400">
        <v>0</v>
      </c>
    </row>
    <row r="401" spans="1:5" x14ac:dyDescent="0.25">
      <c r="A401" t="s">
        <v>60</v>
      </c>
      <c r="B401">
        <v>135028</v>
      </c>
      <c r="C401">
        <v>1</v>
      </c>
      <c r="D401">
        <v>1</v>
      </c>
      <c r="E401">
        <v>1</v>
      </c>
    </row>
    <row r="402" spans="1:5" x14ac:dyDescent="0.25">
      <c r="A402" t="s">
        <v>60</v>
      </c>
      <c r="B402">
        <v>135030</v>
      </c>
      <c r="C402">
        <v>1</v>
      </c>
      <c r="D402">
        <v>1</v>
      </c>
      <c r="E402">
        <v>1</v>
      </c>
    </row>
    <row r="403" spans="1:5" x14ac:dyDescent="0.25">
      <c r="A403" t="s">
        <v>171</v>
      </c>
      <c r="B403">
        <v>135038</v>
      </c>
      <c r="C403">
        <v>1</v>
      </c>
      <c r="D403">
        <v>1</v>
      </c>
      <c r="E403">
        <v>1</v>
      </c>
    </row>
    <row r="404" spans="1:5" x14ac:dyDescent="0.25">
      <c r="A404" t="s">
        <v>171</v>
      </c>
      <c r="B404">
        <v>132825</v>
      </c>
      <c r="C404">
        <v>2</v>
      </c>
      <c r="D404">
        <v>2</v>
      </c>
      <c r="E404">
        <v>2</v>
      </c>
    </row>
    <row r="405" spans="1:5" x14ac:dyDescent="0.25">
      <c r="A405" t="s">
        <v>171</v>
      </c>
      <c r="B405">
        <v>135085</v>
      </c>
      <c r="C405">
        <v>2</v>
      </c>
      <c r="D405">
        <v>2</v>
      </c>
      <c r="E405">
        <v>2</v>
      </c>
    </row>
    <row r="406" spans="1:5" x14ac:dyDescent="0.25">
      <c r="A406" t="s">
        <v>171</v>
      </c>
      <c r="B406">
        <v>135062</v>
      </c>
      <c r="C406">
        <v>2</v>
      </c>
      <c r="D406">
        <v>1</v>
      </c>
      <c r="E406">
        <v>1</v>
      </c>
    </row>
    <row r="407" spans="1:5" x14ac:dyDescent="0.25">
      <c r="A407" t="s">
        <v>171</v>
      </c>
      <c r="B407">
        <v>135025</v>
      </c>
      <c r="C407">
        <v>1</v>
      </c>
      <c r="D407">
        <v>1</v>
      </c>
      <c r="E407">
        <v>2</v>
      </c>
    </row>
    <row r="408" spans="1:5" x14ac:dyDescent="0.25">
      <c r="A408" t="s">
        <v>171</v>
      </c>
      <c r="B408">
        <v>135052</v>
      </c>
      <c r="C408">
        <v>2</v>
      </c>
      <c r="D408">
        <v>2</v>
      </c>
      <c r="E408">
        <v>2</v>
      </c>
    </row>
    <row r="409" spans="1:5" x14ac:dyDescent="0.25">
      <c r="A409" t="s">
        <v>171</v>
      </c>
      <c r="B409">
        <v>135028</v>
      </c>
      <c r="C409">
        <v>2</v>
      </c>
      <c r="D409">
        <v>2</v>
      </c>
      <c r="E409">
        <v>2</v>
      </c>
    </row>
    <row r="410" spans="1:5" x14ac:dyDescent="0.25">
      <c r="A410" t="s">
        <v>171</v>
      </c>
      <c r="B410">
        <v>135032</v>
      </c>
      <c r="C410">
        <v>1</v>
      </c>
      <c r="D410">
        <v>0</v>
      </c>
      <c r="E410">
        <v>1</v>
      </c>
    </row>
    <row r="411" spans="1:5" x14ac:dyDescent="0.25">
      <c r="A411" t="s">
        <v>171</v>
      </c>
      <c r="B411">
        <v>135051</v>
      </c>
      <c r="C411">
        <v>1</v>
      </c>
      <c r="D411">
        <v>1</v>
      </c>
      <c r="E411">
        <v>0</v>
      </c>
    </row>
    <row r="412" spans="1:5" x14ac:dyDescent="0.25">
      <c r="A412" t="s">
        <v>171</v>
      </c>
      <c r="B412">
        <v>135027</v>
      </c>
      <c r="C412">
        <v>2</v>
      </c>
      <c r="D412">
        <v>1</v>
      </c>
      <c r="E412">
        <v>0</v>
      </c>
    </row>
    <row r="413" spans="1:5" x14ac:dyDescent="0.25">
      <c r="A413" t="s">
        <v>33</v>
      </c>
      <c r="B413">
        <v>135050</v>
      </c>
      <c r="C413">
        <v>1</v>
      </c>
      <c r="D413">
        <v>2</v>
      </c>
      <c r="E413">
        <v>1</v>
      </c>
    </row>
    <row r="414" spans="1:5" x14ac:dyDescent="0.25">
      <c r="A414" t="s">
        <v>33</v>
      </c>
      <c r="B414">
        <v>135076</v>
      </c>
      <c r="C414">
        <v>2</v>
      </c>
      <c r="D414">
        <v>2</v>
      </c>
      <c r="E414">
        <v>1</v>
      </c>
    </row>
    <row r="415" spans="1:5" x14ac:dyDescent="0.25">
      <c r="A415" t="s">
        <v>33</v>
      </c>
      <c r="B415">
        <v>132830</v>
      </c>
      <c r="C415">
        <v>1</v>
      </c>
      <c r="D415">
        <v>1</v>
      </c>
      <c r="E415">
        <v>0</v>
      </c>
    </row>
    <row r="416" spans="1:5" x14ac:dyDescent="0.25">
      <c r="A416" t="s">
        <v>33</v>
      </c>
      <c r="B416">
        <v>135066</v>
      </c>
      <c r="C416">
        <v>2</v>
      </c>
      <c r="D416">
        <v>1</v>
      </c>
      <c r="E416">
        <v>1</v>
      </c>
    </row>
    <row r="417" spans="1:5" x14ac:dyDescent="0.25">
      <c r="A417" t="s">
        <v>33</v>
      </c>
      <c r="B417">
        <v>135041</v>
      </c>
      <c r="C417">
        <v>1</v>
      </c>
      <c r="D417">
        <v>1</v>
      </c>
      <c r="E417">
        <v>1</v>
      </c>
    </row>
    <row r="418" spans="1:5" x14ac:dyDescent="0.25">
      <c r="A418" t="s">
        <v>33</v>
      </c>
      <c r="B418">
        <v>135057</v>
      </c>
      <c r="C418">
        <v>1</v>
      </c>
      <c r="D418">
        <v>2</v>
      </c>
      <c r="E418">
        <v>1</v>
      </c>
    </row>
    <row r="419" spans="1:5" x14ac:dyDescent="0.25">
      <c r="A419" t="s">
        <v>33</v>
      </c>
      <c r="B419">
        <v>135043</v>
      </c>
      <c r="C419">
        <v>0</v>
      </c>
      <c r="D419">
        <v>2</v>
      </c>
      <c r="E419">
        <v>0</v>
      </c>
    </row>
    <row r="420" spans="1:5" x14ac:dyDescent="0.25">
      <c r="A420" t="s">
        <v>33</v>
      </c>
      <c r="B420">
        <v>135042</v>
      </c>
      <c r="C420">
        <v>2</v>
      </c>
      <c r="D420">
        <v>1</v>
      </c>
      <c r="E420">
        <v>2</v>
      </c>
    </row>
    <row r="421" spans="1:5" x14ac:dyDescent="0.25">
      <c r="A421" t="s">
        <v>33</v>
      </c>
      <c r="B421">
        <v>135032</v>
      </c>
      <c r="C421">
        <v>2</v>
      </c>
      <c r="D421">
        <v>1</v>
      </c>
      <c r="E421">
        <v>2</v>
      </c>
    </row>
    <row r="422" spans="1:5" x14ac:dyDescent="0.25">
      <c r="A422" t="s">
        <v>159</v>
      </c>
      <c r="B422">
        <v>135085</v>
      </c>
      <c r="C422">
        <v>0</v>
      </c>
      <c r="D422">
        <v>0</v>
      </c>
      <c r="E422">
        <v>0</v>
      </c>
    </row>
    <row r="423" spans="1:5" x14ac:dyDescent="0.25">
      <c r="A423" t="s">
        <v>159</v>
      </c>
      <c r="B423">
        <v>132845</v>
      </c>
      <c r="C423">
        <v>1</v>
      </c>
      <c r="D423">
        <v>0</v>
      </c>
      <c r="E423">
        <v>2</v>
      </c>
    </row>
    <row r="424" spans="1:5" x14ac:dyDescent="0.25">
      <c r="A424" t="s">
        <v>159</v>
      </c>
      <c r="B424">
        <v>135032</v>
      </c>
      <c r="C424">
        <v>1</v>
      </c>
      <c r="D424">
        <v>1</v>
      </c>
      <c r="E424">
        <v>1</v>
      </c>
    </row>
    <row r="425" spans="1:5" x14ac:dyDescent="0.25">
      <c r="A425" t="s">
        <v>159</v>
      </c>
      <c r="B425">
        <v>135045</v>
      </c>
      <c r="C425">
        <v>1</v>
      </c>
      <c r="D425">
        <v>2</v>
      </c>
      <c r="E425">
        <v>2</v>
      </c>
    </row>
    <row r="426" spans="1:5" x14ac:dyDescent="0.25">
      <c r="A426" t="s">
        <v>159</v>
      </c>
      <c r="B426">
        <v>135038</v>
      </c>
      <c r="C426">
        <v>0</v>
      </c>
      <c r="D426">
        <v>0</v>
      </c>
      <c r="E426">
        <v>0</v>
      </c>
    </row>
    <row r="427" spans="1:5" x14ac:dyDescent="0.25">
      <c r="A427" t="s">
        <v>29</v>
      </c>
      <c r="B427">
        <v>135060</v>
      </c>
      <c r="C427">
        <v>1</v>
      </c>
      <c r="D427">
        <v>1</v>
      </c>
      <c r="E427">
        <v>1</v>
      </c>
    </row>
    <row r="428" spans="1:5" x14ac:dyDescent="0.25">
      <c r="A428" t="s">
        <v>29</v>
      </c>
      <c r="B428">
        <v>135028</v>
      </c>
      <c r="C428">
        <v>2</v>
      </c>
      <c r="D428">
        <v>2</v>
      </c>
      <c r="E428">
        <v>2</v>
      </c>
    </row>
    <row r="429" spans="1:5" x14ac:dyDescent="0.25">
      <c r="A429" t="s">
        <v>29</v>
      </c>
      <c r="B429">
        <v>135106</v>
      </c>
      <c r="C429">
        <v>2</v>
      </c>
      <c r="D429">
        <v>2</v>
      </c>
      <c r="E429">
        <v>2</v>
      </c>
    </row>
    <row r="430" spans="1:5" x14ac:dyDescent="0.25">
      <c r="A430" t="s">
        <v>159</v>
      </c>
      <c r="B430">
        <v>135057</v>
      </c>
      <c r="C430">
        <v>2</v>
      </c>
      <c r="D430">
        <v>2</v>
      </c>
      <c r="E430">
        <v>2</v>
      </c>
    </row>
    <row r="431" spans="1:5" x14ac:dyDescent="0.25">
      <c r="A431" t="s">
        <v>29</v>
      </c>
      <c r="B431">
        <v>135062</v>
      </c>
      <c r="C431">
        <v>2</v>
      </c>
      <c r="D431">
        <v>2</v>
      </c>
      <c r="E431">
        <v>1</v>
      </c>
    </row>
    <row r="432" spans="1:5" x14ac:dyDescent="0.25">
      <c r="A432" t="s">
        <v>159</v>
      </c>
      <c r="B432">
        <v>135026</v>
      </c>
      <c r="C432">
        <v>1</v>
      </c>
      <c r="D432">
        <v>1</v>
      </c>
      <c r="E432">
        <v>1</v>
      </c>
    </row>
    <row r="433" spans="1:5" x14ac:dyDescent="0.25">
      <c r="A433" t="s">
        <v>29</v>
      </c>
      <c r="B433">
        <v>135032</v>
      </c>
      <c r="C433">
        <v>2</v>
      </c>
      <c r="D433">
        <v>2</v>
      </c>
      <c r="E433">
        <v>2</v>
      </c>
    </row>
    <row r="434" spans="1:5" x14ac:dyDescent="0.25">
      <c r="A434" t="s">
        <v>159</v>
      </c>
      <c r="B434">
        <v>132846</v>
      </c>
      <c r="C434">
        <v>2</v>
      </c>
      <c r="D434">
        <v>2</v>
      </c>
      <c r="E434">
        <v>1</v>
      </c>
    </row>
    <row r="435" spans="1:5" x14ac:dyDescent="0.25">
      <c r="A435" t="s">
        <v>116</v>
      </c>
      <c r="B435">
        <v>135027</v>
      </c>
      <c r="C435">
        <v>0</v>
      </c>
      <c r="D435">
        <v>1</v>
      </c>
      <c r="E435">
        <v>1</v>
      </c>
    </row>
    <row r="436" spans="1:5" x14ac:dyDescent="0.25">
      <c r="A436" t="s">
        <v>159</v>
      </c>
      <c r="B436">
        <v>132847</v>
      </c>
      <c r="C436">
        <v>2</v>
      </c>
      <c r="D436">
        <v>2</v>
      </c>
      <c r="E436">
        <v>2</v>
      </c>
    </row>
    <row r="437" spans="1:5" x14ac:dyDescent="0.25">
      <c r="A437" t="s">
        <v>74</v>
      </c>
      <c r="B437">
        <v>135054</v>
      </c>
      <c r="C437">
        <v>2</v>
      </c>
      <c r="D437">
        <v>1</v>
      </c>
      <c r="E437">
        <v>1</v>
      </c>
    </row>
    <row r="438" spans="1:5" x14ac:dyDescent="0.25">
      <c r="A438" t="s">
        <v>74</v>
      </c>
      <c r="B438">
        <v>135082</v>
      </c>
      <c r="C438">
        <v>0</v>
      </c>
      <c r="D438">
        <v>0</v>
      </c>
      <c r="E438">
        <v>0</v>
      </c>
    </row>
    <row r="439" spans="1:5" x14ac:dyDescent="0.25">
      <c r="A439" t="s">
        <v>74</v>
      </c>
      <c r="B439">
        <v>135070</v>
      </c>
      <c r="C439">
        <v>0</v>
      </c>
      <c r="D439">
        <v>0</v>
      </c>
      <c r="E439">
        <v>0</v>
      </c>
    </row>
    <row r="440" spans="1:5" x14ac:dyDescent="0.25">
      <c r="A440" t="s">
        <v>74</v>
      </c>
      <c r="B440">
        <v>132845</v>
      </c>
      <c r="C440">
        <v>0</v>
      </c>
      <c r="D440">
        <v>0</v>
      </c>
      <c r="E440">
        <v>0</v>
      </c>
    </row>
    <row r="441" spans="1:5" x14ac:dyDescent="0.25">
      <c r="A441" t="s">
        <v>74</v>
      </c>
      <c r="B441">
        <v>135108</v>
      </c>
      <c r="C441">
        <v>2</v>
      </c>
      <c r="D441">
        <v>2</v>
      </c>
      <c r="E441">
        <v>2</v>
      </c>
    </row>
    <row r="442" spans="1:5" x14ac:dyDescent="0.25">
      <c r="A442" t="s">
        <v>74</v>
      </c>
      <c r="B442">
        <v>132847</v>
      </c>
      <c r="C442">
        <v>1</v>
      </c>
      <c r="D442">
        <v>1</v>
      </c>
      <c r="E442">
        <v>1</v>
      </c>
    </row>
    <row r="443" spans="1:5" x14ac:dyDescent="0.25">
      <c r="A443" t="s">
        <v>74</v>
      </c>
      <c r="B443">
        <v>132830</v>
      </c>
      <c r="C443">
        <v>2</v>
      </c>
      <c r="D443">
        <v>2</v>
      </c>
      <c r="E443">
        <v>2</v>
      </c>
    </row>
    <row r="444" spans="1:5" x14ac:dyDescent="0.25">
      <c r="A444" t="s">
        <v>72</v>
      </c>
      <c r="B444">
        <v>135000</v>
      </c>
      <c r="C444">
        <v>2</v>
      </c>
      <c r="D444">
        <v>2</v>
      </c>
      <c r="E444">
        <v>2</v>
      </c>
    </row>
    <row r="445" spans="1:5" x14ac:dyDescent="0.25">
      <c r="A445" t="s">
        <v>72</v>
      </c>
      <c r="B445">
        <v>134996</v>
      </c>
      <c r="C445">
        <v>2</v>
      </c>
      <c r="D445">
        <v>1</v>
      </c>
      <c r="E445">
        <v>2</v>
      </c>
    </row>
    <row r="446" spans="1:5" x14ac:dyDescent="0.25">
      <c r="A446" t="s">
        <v>72</v>
      </c>
      <c r="B446">
        <v>134986</v>
      </c>
      <c r="C446">
        <v>2</v>
      </c>
      <c r="D446">
        <v>2</v>
      </c>
      <c r="E446">
        <v>2</v>
      </c>
    </row>
    <row r="447" spans="1:5" x14ac:dyDescent="0.25">
      <c r="A447" t="s">
        <v>90</v>
      </c>
      <c r="B447">
        <v>132851</v>
      </c>
      <c r="C447">
        <v>1</v>
      </c>
      <c r="D447">
        <v>0</v>
      </c>
      <c r="E447">
        <v>2</v>
      </c>
    </row>
    <row r="448" spans="1:5" x14ac:dyDescent="0.25">
      <c r="A448" t="s">
        <v>73</v>
      </c>
      <c r="B448">
        <v>132834</v>
      </c>
      <c r="C448">
        <v>1</v>
      </c>
      <c r="D448">
        <v>2</v>
      </c>
      <c r="E448">
        <v>2</v>
      </c>
    </row>
    <row r="449" spans="1:5" x14ac:dyDescent="0.25">
      <c r="A449" t="s">
        <v>73</v>
      </c>
      <c r="B449">
        <v>135064</v>
      </c>
      <c r="C449">
        <v>2</v>
      </c>
      <c r="D449">
        <v>2</v>
      </c>
      <c r="E449">
        <v>1</v>
      </c>
    </row>
    <row r="450" spans="1:5" x14ac:dyDescent="0.25">
      <c r="A450" t="s">
        <v>73</v>
      </c>
      <c r="B450">
        <v>135079</v>
      </c>
      <c r="C450">
        <v>2</v>
      </c>
      <c r="D450">
        <v>2</v>
      </c>
      <c r="E450">
        <v>2</v>
      </c>
    </row>
    <row r="451" spans="1:5" x14ac:dyDescent="0.25">
      <c r="A451" t="s">
        <v>73</v>
      </c>
      <c r="B451">
        <v>135042</v>
      </c>
      <c r="C451">
        <v>2</v>
      </c>
      <c r="D451">
        <v>2</v>
      </c>
      <c r="E451">
        <v>2</v>
      </c>
    </row>
    <row r="452" spans="1:5" x14ac:dyDescent="0.25">
      <c r="A452" t="s">
        <v>73</v>
      </c>
      <c r="B452">
        <v>135085</v>
      </c>
      <c r="C452">
        <v>2</v>
      </c>
      <c r="D452">
        <v>2</v>
      </c>
      <c r="E452">
        <v>2</v>
      </c>
    </row>
    <row r="453" spans="1:5" x14ac:dyDescent="0.25">
      <c r="A453" t="s">
        <v>73</v>
      </c>
      <c r="B453">
        <v>135025</v>
      </c>
      <c r="C453">
        <v>2</v>
      </c>
      <c r="D453">
        <v>2</v>
      </c>
      <c r="E453">
        <v>2</v>
      </c>
    </row>
    <row r="454" spans="1:5" x14ac:dyDescent="0.25">
      <c r="A454" t="s">
        <v>73</v>
      </c>
      <c r="B454">
        <v>132825</v>
      </c>
      <c r="C454">
        <v>2</v>
      </c>
      <c r="D454">
        <v>2</v>
      </c>
      <c r="E454">
        <v>2</v>
      </c>
    </row>
    <row r="455" spans="1:5" x14ac:dyDescent="0.25">
      <c r="A455" t="s">
        <v>73</v>
      </c>
      <c r="B455">
        <v>135059</v>
      </c>
      <c r="C455">
        <v>2</v>
      </c>
      <c r="D455">
        <v>2</v>
      </c>
      <c r="E455">
        <v>2</v>
      </c>
    </row>
    <row r="456" spans="1:5" x14ac:dyDescent="0.25">
      <c r="A456" t="s">
        <v>73</v>
      </c>
      <c r="B456">
        <v>135052</v>
      </c>
      <c r="C456">
        <v>2</v>
      </c>
      <c r="D456">
        <v>2</v>
      </c>
      <c r="E456">
        <v>2</v>
      </c>
    </row>
    <row r="457" spans="1:5" x14ac:dyDescent="0.25">
      <c r="A457" t="s">
        <v>73</v>
      </c>
      <c r="B457">
        <v>132754</v>
      </c>
      <c r="C457">
        <v>2</v>
      </c>
      <c r="D457">
        <v>2</v>
      </c>
      <c r="E457">
        <v>2</v>
      </c>
    </row>
    <row r="458" spans="1:5" x14ac:dyDescent="0.25">
      <c r="A458" t="s">
        <v>73</v>
      </c>
      <c r="B458">
        <v>135065</v>
      </c>
      <c r="C458">
        <v>0</v>
      </c>
      <c r="D458">
        <v>0</v>
      </c>
      <c r="E458">
        <v>0</v>
      </c>
    </row>
    <row r="459" spans="1:5" x14ac:dyDescent="0.25">
      <c r="A459" t="s">
        <v>73</v>
      </c>
      <c r="B459">
        <v>135045</v>
      </c>
      <c r="C459">
        <v>2</v>
      </c>
      <c r="D459">
        <v>2</v>
      </c>
      <c r="E459">
        <v>2</v>
      </c>
    </row>
    <row r="460" spans="1:5" x14ac:dyDescent="0.25">
      <c r="A460" t="s">
        <v>75</v>
      </c>
      <c r="B460">
        <v>132854</v>
      </c>
      <c r="C460">
        <v>1</v>
      </c>
      <c r="D460">
        <v>2</v>
      </c>
      <c r="E460">
        <v>2</v>
      </c>
    </row>
    <row r="461" spans="1:5" x14ac:dyDescent="0.25">
      <c r="A461" t="s">
        <v>75</v>
      </c>
      <c r="B461">
        <v>132856</v>
      </c>
      <c r="C461">
        <v>0</v>
      </c>
      <c r="D461">
        <v>1</v>
      </c>
      <c r="E461">
        <v>1</v>
      </c>
    </row>
    <row r="462" spans="1:5" x14ac:dyDescent="0.25">
      <c r="A462" t="s">
        <v>75</v>
      </c>
      <c r="B462">
        <v>132858</v>
      </c>
      <c r="C462">
        <v>0</v>
      </c>
      <c r="D462">
        <v>2</v>
      </c>
      <c r="E462">
        <v>1</v>
      </c>
    </row>
    <row r="463" spans="1:5" x14ac:dyDescent="0.25">
      <c r="A463" t="s">
        <v>75</v>
      </c>
      <c r="B463">
        <v>132861</v>
      </c>
      <c r="C463">
        <v>1</v>
      </c>
      <c r="D463">
        <v>1</v>
      </c>
      <c r="E463">
        <v>2</v>
      </c>
    </row>
    <row r="464" spans="1:5" x14ac:dyDescent="0.25">
      <c r="A464" t="s">
        <v>75</v>
      </c>
      <c r="B464">
        <v>132862</v>
      </c>
      <c r="C464">
        <v>2</v>
      </c>
      <c r="D464">
        <v>2</v>
      </c>
      <c r="E464">
        <v>2</v>
      </c>
    </row>
    <row r="465" spans="1:5" x14ac:dyDescent="0.25">
      <c r="A465" t="s">
        <v>110</v>
      </c>
      <c r="B465">
        <v>132862</v>
      </c>
      <c r="C465">
        <v>2</v>
      </c>
      <c r="D465">
        <v>2</v>
      </c>
      <c r="E465">
        <v>2</v>
      </c>
    </row>
    <row r="466" spans="1:5" x14ac:dyDescent="0.25">
      <c r="A466" t="s">
        <v>110</v>
      </c>
      <c r="B466">
        <v>135063</v>
      </c>
      <c r="C466">
        <v>2</v>
      </c>
      <c r="D466">
        <v>1</v>
      </c>
      <c r="E466">
        <v>2</v>
      </c>
    </row>
    <row r="467" spans="1:5" x14ac:dyDescent="0.25">
      <c r="A467" t="s">
        <v>110</v>
      </c>
      <c r="B467">
        <v>135052</v>
      </c>
      <c r="C467">
        <v>2</v>
      </c>
      <c r="D467">
        <v>2</v>
      </c>
      <c r="E467">
        <v>2</v>
      </c>
    </row>
    <row r="468" spans="1:5" x14ac:dyDescent="0.25">
      <c r="A468" t="s">
        <v>110</v>
      </c>
      <c r="B468">
        <v>135060</v>
      </c>
      <c r="C468">
        <v>1</v>
      </c>
      <c r="D468">
        <v>2</v>
      </c>
      <c r="E468">
        <v>2</v>
      </c>
    </row>
    <row r="469" spans="1:5" x14ac:dyDescent="0.25">
      <c r="A469" t="s">
        <v>110</v>
      </c>
      <c r="B469">
        <v>135042</v>
      </c>
      <c r="C469">
        <v>2</v>
      </c>
      <c r="D469">
        <v>2</v>
      </c>
      <c r="E469">
        <v>2</v>
      </c>
    </row>
    <row r="470" spans="1:5" x14ac:dyDescent="0.25">
      <c r="A470" t="s">
        <v>110</v>
      </c>
      <c r="B470">
        <v>132825</v>
      </c>
      <c r="C470">
        <v>2</v>
      </c>
      <c r="D470">
        <v>2</v>
      </c>
      <c r="E470">
        <v>2</v>
      </c>
    </row>
    <row r="471" spans="1:5" x14ac:dyDescent="0.25">
      <c r="A471" t="s">
        <v>110</v>
      </c>
      <c r="B471">
        <v>132856</v>
      </c>
      <c r="C471">
        <v>2</v>
      </c>
      <c r="D471">
        <v>2</v>
      </c>
      <c r="E471">
        <v>2</v>
      </c>
    </row>
    <row r="472" spans="1:5" x14ac:dyDescent="0.25">
      <c r="A472" t="s">
        <v>110</v>
      </c>
      <c r="B472">
        <v>135032</v>
      </c>
      <c r="C472">
        <v>2</v>
      </c>
      <c r="D472">
        <v>2</v>
      </c>
      <c r="E472">
        <v>2</v>
      </c>
    </row>
    <row r="473" spans="1:5" x14ac:dyDescent="0.25">
      <c r="A473" t="s">
        <v>110</v>
      </c>
      <c r="B473">
        <v>132834</v>
      </c>
      <c r="C473">
        <v>1</v>
      </c>
      <c r="D473">
        <v>1</v>
      </c>
      <c r="E473">
        <v>1</v>
      </c>
    </row>
    <row r="474" spans="1:5" x14ac:dyDescent="0.25">
      <c r="A474" t="s">
        <v>110</v>
      </c>
      <c r="B474">
        <v>135039</v>
      </c>
      <c r="C474">
        <v>2</v>
      </c>
      <c r="D474">
        <v>2</v>
      </c>
      <c r="E474">
        <v>2</v>
      </c>
    </row>
    <row r="475" spans="1:5" x14ac:dyDescent="0.25">
      <c r="A475" t="s">
        <v>110</v>
      </c>
      <c r="B475">
        <v>135028</v>
      </c>
      <c r="C475">
        <v>2</v>
      </c>
      <c r="D475">
        <v>2</v>
      </c>
      <c r="E475">
        <v>2</v>
      </c>
    </row>
    <row r="476" spans="1:5" x14ac:dyDescent="0.25">
      <c r="A476" t="s">
        <v>110</v>
      </c>
      <c r="B476">
        <v>135025</v>
      </c>
      <c r="C476">
        <v>2</v>
      </c>
      <c r="D476">
        <v>2</v>
      </c>
      <c r="E476">
        <v>2</v>
      </c>
    </row>
    <row r="477" spans="1:5" x14ac:dyDescent="0.25">
      <c r="A477" t="s">
        <v>110</v>
      </c>
      <c r="B477">
        <v>135030</v>
      </c>
      <c r="C477">
        <v>2</v>
      </c>
      <c r="D477">
        <v>2</v>
      </c>
      <c r="E477">
        <v>2</v>
      </c>
    </row>
    <row r="478" spans="1:5" x14ac:dyDescent="0.25">
      <c r="A478" t="s">
        <v>153</v>
      </c>
      <c r="B478">
        <v>135053</v>
      </c>
      <c r="C478">
        <v>0</v>
      </c>
      <c r="D478">
        <v>0</v>
      </c>
      <c r="E478">
        <v>0</v>
      </c>
    </row>
    <row r="479" spans="1:5" x14ac:dyDescent="0.25">
      <c r="A479" t="s">
        <v>123</v>
      </c>
      <c r="B479">
        <v>135058</v>
      </c>
      <c r="C479">
        <v>1</v>
      </c>
      <c r="D479">
        <v>0</v>
      </c>
      <c r="E479">
        <v>2</v>
      </c>
    </row>
    <row r="480" spans="1:5" x14ac:dyDescent="0.25">
      <c r="A480" t="s">
        <v>123</v>
      </c>
      <c r="B480">
        <v>132862</v>
      </c>
      <c r="C480">
        <v>2</v>
      </c>
      <c r="D480">
        <v>2</v>
      </c>
      <c r="E480">
        <v>2</v>
      </c>
    </row>
    <row r="481" spans="1:5" x14ac:dyDescent="0.25">
      <c r="A481" t="s">
        <v>123</v>
      </c>
      <c r="B481">
        <v>135072</v>
      </c>
      <c r="C481">
        <v>2</v>
      </c>
      <c r="D481">
        <v>2</v>
      </c>
      <c r="E481">
        <v>2</v>
      </c>
    </row>
    <row r="482" spans="1:5" x14ac:dyDescent="0.25">
      <c r="A482" t="s">
        <v>123</v>
      </c>
      <c r="B482">
        <v>135030</v>
      </c>
      <c r="C482">
        <v>2</v>
      </c>
      <c r="D482">
        <v>2</v>
      </c>
      <c r="E482">
        <v>2</v>
      </c>
    </row>
    <row r="483" spans="1:5" x14ac:dyDescent="0.25">
      <c r="A483" t="s">
        <v>123</v>
      </c>
      <c r="B483">
        <v>135026</v>
      </c>
      <c r="C483">
        <v>2</v>
      </c>
      <c r="D483">
        <v>2</v>
      </c>
      <c r="E483">
        <v>2</v>
      </c>
    </row>
    <row r="484" spans="1:5" x14ac:dyDescent="0.25">
      <c r="A484" t="s">
        <v>123</v>
      </c>
      <c r="B484">
        <v>135035</v>
      </c>
      <c r="C484">
        <v>2</v>
      </c>
      <c r="D484">
        <v>2</v>
      </c>
      <c r="E484">
        <v>2</v>
      </c>
    </row>
    <row r="485" spans="1:5" x14ac:dyDescent="0.25">
      <c r="A485" t="s">
        <v>123</v>
      </c>
      <c r="B485">
        <v>135045</v>
      </c>
      <c r="C485">
        <v>2</v>
      </c>
      <c r="D485">
        <v>2</v>
      </c>
      <c r="E485">
        <v>2</v>
      </c>
    </row>
    <row r="486" spans="1:5" x14ac:dyDescent="0.25">
      <c r="A486" t="s">
        <v>123</v>
      </c>
      <c r="B486">
        <v>132861</v>
      </c>
      <c r="C486">
        <v>2</v>
      </c>
      <c r="D486">
        <v>2</v>
      </c>
      <c r="E486">
        <v>2</v>
      </c>
    </row>
    <row r="487" spans="1:5" x14ac:dyDescent="0.25">
      <c r="A487" t="s">
        <v>123</v>
      </c>
      <c r="B487">
        <v>135085</v>
      </c>
      <c r="C487">
        <v>2</v>
      </c>
      <c r="D487">
        <v>2</v>
      </c>
      <c r="E487">
        <v>2</v>
      </c>
    </row>
    <row r="488" spans="1:5" x14ac:dyDescent="0.25">
      <c r="A488" t="s">
        <v>123</v>
      </c>
      <c r="B488">
        <v>132723</v>
      </c>
      <c r="C488">
        <v>1</v>
      </c>
      <c r="D488">
        <v>0</v>
      </c>
      <c r="E488">
        <v>1</v>
      </c>
    </row>
    <row r="489" spans="1:5" x14ac:dyDescent="0.25">
      <c r="A489" t="s">
        <v>87</v>
      </c>
      <c r="B489">
        <v>132825</v>
      </c>
      <c r="C489">
        <v>0</v>
      </c>
      <c r="D489">
        <v>0</v>
      </c>
      <c r="E489">
        <v>0</v>
      </c>
    </row>
    <row r="490" spans="1:5" x14ac:dyDescent="0.25">
      <c r="A490" t="s">
        <v>87</v>
      </c>
      <c r="B490">
        <v>135041</v>
      </c>
      <c r="C490">
        <v>0</v>
      </c>
      <c r="D490">
        <v>0</v>
      </c>
      <c r="E490">
        <v>0</v>
      </c>
    </row>
    <row r="491" spans="1:5" x14ac:dyDescent="0.25">
      <c r="A491" t="s">
        <v>54</v>
      </c>
      <c r="B491">
        <v>132830</v>
      </c>
      <c r="C491">
        <v>0</v>
      </c>
      <c r="D491">
        <v>0</v>
      </c>
      <c r="E491">
        <v>0</v>
      </c>
    </row>
    <row r="492" spans="1:5" x14ac:dyDescent="0.25">
      <c r="A492" t="s">
        <v>54</v>
      </c>
      <c r="B492">
        <v>135076</v>
      </c>
      <c r="C492">
        <v>0</v>
      </c>
      <c r="D492">
        <v>0</v>
      </c>
      <c r="E492">
        <v>0</v>
      </c>
    </row>
    <row r="493" spans="1:5" x14ac:dyDescent="0.25">
      <c r="A493" t="s">
        <v>54</v>
      </c>
      <c r="B493">
        <v>135038</v>
      </c>
      <c r="C493">
        <v>0</v>
      </c>
      <c r="D493">
        <v>0</v>
      </c>
      <c r="E493">
        <v>0</v>
      </c>
    </row>
    <row r="494" spans="1:5" x14ac:dyDescent="0.25">
      <c r="A494" t="s">
        <v>54</v>
      </c>
      <c r="B494">
        <v>132856</v>
      </c>
      <c r="C494">
        <v>0</v>
      </c>
      <c r="D494">
        <v>0</v>
      </c>
      <c r="E494">
        <v>0</v>
      </c>
    </row>
    <row r="495" spans="1:5" x14ac:dyDescent="0.25">
      <c r="A495" t="s">
        <v>108</v>
      </c>
      <c r="B495">
        <v>135070</v>
      </c>
      <c r="C495">
        <v>0</v>
      </c>
      <c r="D495">
        <v>0</v>
      </c>
      <c r="E495">
        <v>0</v>
      </c>
    </row>
    <row r="496" spans="1:5" x14ac:dyDescent="0.25">
      <c r="A496" t="s">
        <v>108</v>
      </c>
      <c r="B496">
        <v>135082</v>
      </c>
      <c r="C496">
        <v>0</v>
      </c>
      <c r="D496">
        <v>0</v>
      </c>
      <c r="E496">
        <v>0</v>
      </c>
    </row>
    <row r="497" spans="1:5" x14ac:dyDescent="0.25">
      <c r="A497" t="s">
        <v>108</v>
      </c>
      <c r="B497">
        <v>135108</v>
      </c>
      <c r="C497">
        <v>0</v>
      </c>
      <c r="D497">
        <v>0</v>
      </c>
      <c r="E497">
        <v>0</v>
      </c>
    </row>
    <row r="498" spans="1:5" x14ac:dyDescent="0.25">
      <c r="A498" t="s">
        <v>108</v>
      </c>
      <c r="B498">
        <v>132858</v>
      </c>
      <c r="C498">
        <v>0</v>
      </c>
      <c r="D498">
        <v>0</v>
      </c>
      <c r="E498">
        <v>0</v>
      </c>
    </row>
    <row r="499" spans="1:5" x14ac:dyDescent="0.25">
      <c r="A499" t="s">
        <v>108</v>
      </c>
      <c r="B499">
        <v>135069</v>
      </c>
      <c r="C499">
        <v>0</v>
      </c>
      <c r="D499">
        <v>0</v>
      </c>
      <c r="E499">
        <v>0</v>
      </c>
    </row>
    <row r="500" spans="1:5" x14ac:dyDescent="0.25">
      <c r="A500" t="s">
        <v>108</v>
      </c>
      <c r="B500">
        <v>132846</v>
      </c>
      <c r="C500">
        <v>0</v>
      </c>
      <c r="D500">
        <v>0</v>
      </c>
      <c r="E500">
        <v>0</v>
      </c>
    </row>
    <row r="501" spans="1:5" x14ac:dyDescent="0.25">
      <c r="A501" t="s">
        <v>108</v>
      </c>
      <c r="B501">
        <v>132845</v>
      </c>
      <c r="C501">
        <v>0</v>
      </c>
      <c r="D501">
        <v>0</v>
      </c>
      <c r="E501">
        <v>0</v>
      </c>
    </row>
    <row r="502" spans="1:5" x14ac:dyDescent="0.25">
      <c r="A502" t="s">
        <v>108</v>
      </c>
      <c r="B502">
        <v>132851</v>
      </c>
      <c r="C502">
        <v>1</v>
      </c>
      <c r="D502">
        <v>0</v>
      </c>
      <c r="E502">
        <v>0</v>
      </c>
    </row>
    <row r="503" spans="1:5" x14ac:dyDescent="0.25">
      <c r="A503" t="s">
        <v>108</v>
      </c>
      <c r="B503">
        <v>132847</v>
      </c>
      <c r="C503">
        <v>0</v>
      </c>
      <c r="D503">
        <v>2</v>
      </c>
      <c r="E503">
        <v>0</v>
      </c>
    </row>
    <row r="504" spans="1:5" x14ac:dyDescent="0.25">
      <c r="A504" t="s">
        <v>152</v>
      </c>
      <c r="B504">
        <v>135038</v>
      </c>
      <c r="C504">
        <v>1</v>
      </c>
      <c r="D504">
        <v>2</v>
      </c>
      <c r="E504">
        <v>0</v>
      </c>
    </row>
    <row r="505" spans="1:5" x14ac:dyDescent="0.25">
      <c r="A505" t="s">
        <v>152</v>
      </c>
      <c r="B505">
        <v>135057</v>
      </c>
      <c r="C505">
        <v>2</v>
      </c>
      <c r="D505">
        <v>2</v>
      </c>
      <c r="E505">
        <v>1</v>
      </c>
    </row>
    <row r="506" spans="1:5" x14ac:dyDescent="0.25">
      <c r="A506" t="s">
        <v>152</v>
      </c>
      <c r="B506">
        <v>135085</v>
      </c>
      <c r="C506">
        <v>1</v>
      </c>
      <c r="D506">
        <v>2</v>
      </c>
      <c r="E506">
        <v>1</v>
      </c>
    </row>
    <row r="507" spans="1:5" x14ac:dyDescent="0.25">
      <c r="A507" t="s">
        <v>152</v>
      </c>
      <c r="B507">
        <v>135032</v>
      </c>
      <c r="C507">
        <v>0</v>
      </c>
      <c r="D507">
        <v>0</v>
      </c>
      <c r="E507">
        <v>0</v>
      </c>
    </row>
    <row r="508" spans="1:5" x14ac:dyDescent="0.25">
      <c r="A508" t="s">
        <v>152</v>
      </c>
      <c r="B508">
        <v>135079</v>
      </c>
      <c r="C508">
        <v>1</v>
      </c>
      <c r="D508">
        <v>2</v>
      </c>
      <c r="E508">
        <v>1</v>
      </c>
    </row>
    <row r="509" spans="1:5" x14ac:dyDescent="0.25">
      <c r="A509" t="s">
        <v>152</v>
      </c>
      <c r="B509">
        <v>135046</v>
      </c>
      <c r="C509">
        <v>2</v>
      </c>
      <c r="D509">
        <v>2</v>
      </c>
      <c r="E509">
        <v>1</v>
      </c>
    </row>
    <row r="510" spans="1:5" x14ac:dyDescent="0.25">
      <c r="A510" t="s">
        <v>152</v>
      </c>
      <c r="B510">
        <v>132856</v>
      </c>
      <c r="C510">
        <v>0</v>
      </c>
      <c r="D510">
        <v>1</v>
      </c>
      <c r="E510">
        <v>0</v>
      </c>
    </row>
    <row r="511" spans="1:5" x14ac:dyDescent="0.25">
      <c r="A511" t="s">
        <v>152</v>
      </c>
      <c r="B511">
        <v>132854</v>
      </c>
      <c r="C511">
        <v>0</v>
      </c>
      <c r="D511">
        <v>0</v>
      </c>
      <c r="E511">
        <v>0</v>
      </c>
    </row>
    <row r="512" spans="1:5" x14ac:dyDescent="0.25">
      <c r="A512" t="s">
        <v>143</v>
      </c>
      <c r="B512">
        <v>135039</v>
      </c>
      <c r="C512">
        <v>0</v>
      </c>
      <c r="D512">
        <v>0</v>
      </c>
      <c r="E512">
        <v>1</v>
      </c>
    </row>
    <row r="513" spans="1:5" x14ac:dyDescent="0.25">
      <c r="A513" t="s">
        <v>143</v>
      </c>
      <c r="B513">
        <v>132825</v>
      </c>
      <c r="C513">
        <v>1</v>
      </c>
      <c r="D513">
        <v>2</v>
      </c>
      <c r="E513">
        <v>1</v>
      </c>
    </row>
    <row r="514" spans="1:5" x14ac:dyDescent="0.25">
      <c r="A514" t="s">
        <v>143</v>
      </c>
      <c r="B514">
        <v>135085</v>
      </c>
      <c r="C514">
        <v>2</v>
      </c>
      <c r="D514">
        <v>2</v>
      </c>
      <c r="E514">
        <v>1</v>
      </c>
    </row>
    <row r="515" spans="1:5" x14ac:dyDescent="0.25">
      <c r="A515" t="s">
        <v>143</v>
      </c>
      <c r="B515">
        <v>135030</v>
      </c>
      <c r="C515">
        <v>2</v>
      </c>
      <c r="D515">
        <v>1</v>
      </c>
      <c r="E515">
        <v>1</v>
      </c>
    </row>
    <row r="516" spans="1:5" x14ac:dyDescent="0.25">
      <c r="A516" t="s">
        <v>143</v>
      </c>
      <c r="B516">
        <v>135062</v>
      </c>
      <c r="C516">
        <v>1</v>
      </c>
      <c r="D516">
        <v>1</v>
      </c>
      <c r="E516">
        <v>2</v>
      </c>
    </row>
    <row r="517" spans="1:5" x14ac:dyDescent="0.25">
      <c r="A517" t="s">
        <v>145</v>
      </c>
      <c r="B517">
        <v>135047</v>
      </c>
      <c r="C517">
        <v>0</v>
      </c>
      <c r="D517">
        <v>0</v>
      </c>
      <c r="E517">
        <v>0</v>
      </c>
    </row>
    <row r="518" spans="1:5" x14ac:dyDescent="0.25">
      <c r="A518" t="s">
        <v>145</v>
      </c>
      <c r="B518">
        <v>135052</v>
      </c>
      <c r="C518">
        <v>0</v>
      </c>
      <c r="D518">
        <v>0</v>
      </c>
      <c r="E518">
        <v>0</v>
      </c>
    </row>
    <row r="519" spans="1:5" x14ac:dyDescent="0.25">
      <c r="A519" t="s">
        <v>143</v>
      </c>
      <c r="B519">
        <v>132834</v>
      </c>
      <c r="C519">
        <v>1</v>
      </c>
      <c r="D519">
        <v>2</v>
      </c>
      <c r="E519">
        <v>1</v>
      </c>
    </row>
    <row r="520" spans="1:5" x14ac:dyDescent="0.25">
      <c r="A520" t="s">
        <v>145</v>
      </c>
      <c r="B520">
        <v>135106</v>
      </c>
      <c r="C520">
        <v>0</v>
      </c>
      <c r="D520">
        <v>0</v>
      </c>
      <c r="E520">
        <v>0</v>
      </c>
    </row>
    <row r="521" spans="1:5" x14ac:dyDescent="0.25">
      <c r="A521" t="s">
        <v>145</v>
      </c>
      <c r="B521">
        <v>132754</v>
      </c>
      <c r="C521">
        <v>2</v>
      </c>
      <c r="D521">
        <v>2</v>
      </c>
      <c r="E521">
        <v>1</v>
      </c>
    </row>
    <row r="522" spans="1:5" x14ac:dyDescent="0.25">
      <c r="A522" t="s">
        <v>143</v>
      </c>
      <c r="B522">
        <v>135052</v>
      </c>
      <c r="C522">
        <v>1</v>
      </c>
      <c r="D522">
        <v>1</v>
      </c>
      <c r="E522">
        <v>1</v>
      </c>
    </row>
    <row r="523" spans="1:5" x14ac:dyDescent="0.25">
      <c r="A523" t="s">
        <v>145</v>
      </c>
      <c r="B523">
        <v>132856</v>
      </c>
      <c r="C523">
        <v>0</v>
      </c>
      <c r="D523">
        <v>1</v>
      </c>
      <c r="E523">
        <v>0</v>
      </c>
    </row>
    <row r="524" spans="1:5" x14ac:dyDescent="0.25">
      <c r="A524" t="s">
        <v>143</v>
      </c>
      <c r="B524">
        <v>135032</v>
      </c>
      <c r="C524">
        <v>2</v>
      </c>
      <c r="D524">
        <v>1</v>
      </c>
      <c r="E524">
        <v>1</v>
      </c>
    </row>
    <row r="525" spans="1:5" x14ac:dyDescent="0.25">
      <c r="A525" t="s">
        <v>143</v>
      </c>
      <c r="B525">
        <v>135025</v>
      </c>
      <c r="C525">
        <v>2</v>
      </c>
      <c r="D525">
        <v>1</v>
      </c>
      <c r="E525">
        <v>1</v>
      </c>
    </row>
    <row r="526" spans="1:5" x14ac:dyDescent="0.25">
      <c r="A526" t="s">
        <v>145</v>
      </c>
      <c r="B526">
        <v>132834</v>
      </c>
      <c r="C526">
        <v>2</v>
      </c>
      <c r="D526">
        <v>1</v>
      </c>
      <c r="E526">
        <v>1</v>
      </c>
    </row>
    <row r="527" spans="1:5" x14ac:dyDescent="0.25">
      <c r="A527" t="s">
        <v>143</v>
      </c>
      <c r="B527">
        <v>135047</v>
      </c>
      <c r="C527">
        <v>1</v>
      </c>
      <c r="D527">
        <v>2</v>
      </c>
      <c r="E527">
        <v>1</v>
      </c>
    </row>
    <row r="528" spans="1:5" x14ac:dyDescent="0.25">
      <c r="A528" t="s">
        <v>145</v>
      </c>
      <c r="B528">
        <v>135042</v>
      </c>
      <c r="C528">
        <v>2</v>
      </c>
      <c r="D528">
        <v>0</v>
      </c>
      <c r="E528">
        <v>0</v>
      </c>
    </row>
    <row r="529" spans="1:5" x14ac:dyDescent="0.25">
      <c r="A529" t="s">
        <v>145</v>
      </c>
      <c r="B529">
        <v>135039</v>
      </c>
      <c r="C529">
        <v>2</v>
      </c>
      <c r="D529">
        <v>1</v>
      </c>
      <c r="E529">
        <v>1</v>
      </c>
    </row>
    <row r="530" spans="1:5" x14ac:dyDescent="0.25">
      <c r="A530" t="s">
        <v>90</v>
      </c>
      <c r="B530">
        <v>132866</v>
      </c>
      <c r="C530">
        <v>2</v>
      </c>
      <c r="D530">
        <v>2</v>
      </c>
      <c r="E530">
        <v>1</v>
      </c>
    </row>
    <row r="531" spans="1:5" x14ac:dyDescent="0.25">
      <c r="A531" t="s">
        <v>145</v>
      </c>
      <c r="B531">
        <v>135066</v>
      </c>
      <c r="C531">
        <v>2</v>
      </c>
      <c r="D531">
        <v>1</v>
      </c>
      <c r="E531">
        <v>2</v>
      </c>
    </row>
    <row r="532" spans="1:5" x14ac:dyDescent="0.25">
      <c r="A532" t="s">
        <v>145</v>
      </c>
      <c r="B532">
        <v>135085</v>
      </c>
      <c r="C532">
        <v>2</v>
      </c>
      <c r="D532">
        <v>2</v>
      </c>
      <c r="E532">
        <v>2</v>
      </c>
    </row>
    <row r="533" spans="1:5" x14ac:dyDescent="0.25">
      <c r="A533" t="s">
        <v>143</v>
      </c>
      <c r="B533">
        <v>135033</v>
      </c>
      <c r="C533">
        <v>1</v>
      </c>
      <c r="D533">
        <v>1</v>
      </c>
      <c r="E533">
        <v>2</v>
      </c>
    </row>
    <row r="534" spans="1:5" x14ac:dyDescent="0.25">
      <c r="A534" t="s">
        <v>145</v>
      </c>
      <c r="B534">
        <v>135062</v>
      </c>
      <c r="C534">
        <v>2</v>
      </c>
      <c r="D534">
        <v>2</v>
      </c>
      <c r="E534">
        <v>1</v>
      </c>
    </row>
    <row r="535" spans="1:5" x14ac:dyDescent="0.25">
      <c r="A535" t="s">
        <v>145</v>
      </c>
      <c r="B535">
        <v>132862</v>
      </c>
      <c r="C535">
        <v>2</v>
      </c>
      <c r="D535">
        <v>2</v>
      </c>
      <c r="E535">
        <v>2</v>
      </c>
    </row>
    <row r="536" spans="1:5" x14ac:dyDescent="0.25">
      <c r="A536" t="s">
        <v>145</v>
      </c>
      <c r="B536">
        <v>135030</v>
      </c>
      <c r="C536">
        <v>2</v>
      </c>
      <c r="D536">
        <v>2</v>
      </c>
      <c r="E536">
        <v>1</v>
      </c>
    </row>
    <row r="537" spans="1:5" x14ac:dyDescent="0.25">
      <c r="A537" t="s">
        <v>145</v>
      </c>
      <c r="B537">
        <v>135079</v>
      </c>
      <c r="C537">
        <v>2</v>
      </c>
      <c r="D537">
        <v>2</v>
      </c>
      <c r="E537">
        <v>2</v>
      </c>
    </row>
    <row r="538" spans="1:5" x14ac:dyDescent="0.25">
      <c r="A538" t="s">
        <v>145</v>
      </c>
      <c r="B538">
        <v>135064</v>
      </c>
      <c r="C538">
        <v>2</v>
      </c>
      <c r="D538">
        <v>2</v>
      </c>
      <c r="E538">
        <v>2</v>
      </c>
    </row>
    <row r="539" spans="1:5" x14ac:dyDescent="0.25">
      <c r="A539" t="s">
        <v>90</v>
      </c>
      <c r="B539">
        <v>132869</v>
      </c>
      <c r="C539">
        <v>2</v>
      </c>
      <c r="D539">
        <v>2</v>
      </c>
      <c r="E539">
        <v>1</v>
      </c>
    </row>
    <row r="540" spans="1:5" x14ac:dyDescent="0.25">
      <c r="A540" t="s">
        <v>90</v>
      </c>
      <c r="B540">
        <v>132870</v>
      </c>
      <c r="C540">
        <v>1</v>
      </c>
      <c r="D540">
        <v>1</v>
      </c>
      <c r="E540">
        <v>1</v>
      </c>
    </row>
    <row r="541" spans="1:5" x14ac:dyDescent="0.25">
      <c r="A541" t="s">
        <v>143</v>
      </c>
      <c r="B541">
        <v>135041</v>
      </c>
      <c r="C541">
        <v>1</v>
      </c>
      <c r="D541">
        <v>2</v>
      </c>
      <c r="E541">
        <v>1</v>
      </c>
    </row>
    <row r="542" spans="1:5" x14ac:dyDescent="0.25">
      <c r="A542" t="s">
        <v>118</v>
      </c>
      <c r="B542">
        <v>134986</v>
      </c>
      <c r="C542">
        <v>2</v>
      </c>
      <c r="D542">
        <v>2</v>
      </c>
      <c r="E542">
        <v>2</v>
      </c>
    </row>
    <row r="543" spans="1:5" x14ac:dyDescent="0.25">
      <c r="A543" t="s">
        <v>118</v>
      </c>
      <c r="B543">
        <v>134976</v>
      </c>
      <c r="C543">
        <v>1</v>
      </c>
      <c r="D543">
        <v>1</v>
      </c>
      <c r="E543">
        <v>0</v>
      </c>
    </row>
    <row r="544" spans="1:5" x14ac:dyDescent="0.25">
      <c r="A544" t="s">
        <v>118</v>
      </c>
      <c r="B544">
        <v>132768</v>
      </c>
      <c r="C544">
        <v>2</v>
      </c>
      <c r="D544">
        <v>2</v>
      </c>
      <c r="E544">
        <v>2</v>
      </c>
    </row>
    <row r="545" spans="1:5" x14ac:dyDescent="0.25">
      <c r="A545" t="s">
        <v>118</v>
      </c>
      <c r="B545">
        <v>132766</v>
      </c>
      <c r="C545">
        <v>1</v>
      </c>
      <c r="D545">
        <v>2</v>
      </c>
      <c r="E545">
        <v>1</v>
      </c>
    </row>
    <row r="546" spans="1:5" x14ac:dyDescent="0.25">
      <c r="A546" t="s">
        <v>83</v>
      </c>
      <c r="B546">
        <v>132825</v>
      </c>
      <c r="C546">
        <v>2</v>
      </c>
      <c r="D546">
        <v>1</v>
      </c>
      <c r="E546">
        <v>1</v>
      </c>
    </row>
    <row r="547" spans="1:5" x14ac:dyDescent="0.25">
      <c r="A547" t="s">
        <v>83</v>
      </c>
      <c r="B547">
        <v>135064</v>
      </c>
      <c r="C547">
        <v>0</v>
      </c>
      <c r="D547">
        <v>0</v>
      </c>
      <c r="E547">
        <v>0</v>
      </c>
    </row>
    <row r="548" spans="1:5" x14ac:dyDescent="0.25">
      <c r="A548" t="s">
        <v>83</v>
      </c>
      <c r="B548">
        <v>132856</v>
      </c>
      <c r="C548">
        <v>1</v>
      </c>
      <c r="D548">
        <v>2</v>
      </c>
      <c r="E548">
        <v>2</v>
      </c>
    </row>
    <row r="549" spans="1:5" x14ac:dyDescent="0.25">
      <c r="A549" t="s">
        <v>83</v>
      </c>
      <c r="B549">
        <v>135085</v>
      </c>
      <c r="C549">
        <v>2</v>
      </c>
      <c r="D549">
        <v>2</v>
      </c>
      <c r="E549">
        <v>2</v>
      </c>
    </row>
    <row r="550" spans="1:5" x14ac:dyDescent="0.25">
      <c r="A550" t="s">
        <v>83</v>
      </c>
      <c r="B550">
        <v>135032</v>
      </c>
      <c r="C550">
        <v>0</v>
      </c>
      <c r="D550">
        <v>0</v>
      </c>
      <c r="E550">
        <v>0</v>
      </c>
    </row>
    <row r="551" spans="1:5" x14ac:dyDescent="0.25">
      <c r="A551" t="s">
        <v>83</v>
      </c>
      <c r="B551">
        <v>132834</v>
      </c>
      <c r="C551">
        <v>1</v>
      </c>
      <c r="D551">
        <v>1</v>
      </c>
      <c r="E551">
        <v>1</v>
      </c>
    </row>
    <row r="552" spans="1:5" x14ac:dyDescent="0.25">
      <c r="A552" t="s">
        <v>83</v>
      </c>
      <c r="B552">
        <v>135052</v>
      </c>
      <c r="C552">
        <v>1</v>
      </c>
      <c r="D552">
        <v>2</v>
      </c>
      <c r="E552">
        <v>2</v>
      </c>
    </row>
    <row r="553" spans="1:5" x14ac:dyDescent="0.25">
      <c r="A553" t="s">
        <v>83</v>
      </c>
      <c r="B553">
        <v>135060</v>
      </c>
      <c r="C553">
        <v>2</v>
      </c>
      <c r="D553">
        <v>2</v>
      </c>
      <c r="E553">
        <v>2</v>
      </c>
    </row>
    <row r="554" spans="1:5" x14ac:dyDescent="0.25">
      <c r="A554" t="s">
        <v>83</v>
      </c>
      <c r="B554">
        <v>135051</v>
      </c>
      <c r="C554">
        <v>2</v>
      </c>
      <c r="D554">
        <v>2</v>
      </c>
      <c r="E554">
        <v>2</v>
      </c>
    </row>
    <row r="555" spans="1:5" x14ac:dyDescent="0.25">
      <c r="A555" t="s">
        <v>83</v>
      </c>
      <c r="B555">
        <v>135041</v>
      </c>
      <c r="C555">
        <v>1</v>
      </c>
      <c r="D555">
        <v>2</v>
      </c>
      <c r="E555">
        <v>1</v>
      </c>
    </row>
    <row r="556" spans="1:5" x14ac:dyDescent="0.25">
      <c r="A556" t="s">
        <v>40</v>
      </c>
      <c r="B556">
        <v>132754</v>
      </c>
      <c r="C556">
        <v>1</v>
      </c>
      <c r="D556">
        <v>2</v>
      </c>
      <c r="E556">
        <v>1</v>
      </c>
    </row>
    <row r="557" spans="1:5" x14ac:dyDescent="0.25">
      <c r="A557" t="s">
        <v>40</v>
      </c>
      <c r="B557">
        <v>132862</v>
      </c>
      <c r="C557">
        <v>2</v>
      </c>
      <c r="D557">
        <v>1</v>
      </c>
      <c r="E557">
        <v>2</v>
      </c>
    </row>
    <row r="558" spans="1:5" x14ac:dyDescent="0.25">
      <c r="A558" t="s">
        <v>40</v>
      </c>
      <c r="B558">
        <v>135060</v>
      </c>
      <c r="C558">
        <v>1</v>
      </c>
      <c r="D558">
        <v>1</v>
      </c>
      <c r="E558">
        <v>1</v>
      </c>
    </row>
    <row r="559" spans="1:5" x14ac:dyDescent="0.25">
      <c r="A559" t="s">
        <v>40</v>
      </c>
      <c r="B559">
        <v>135059</v>
      </c>
      <c r="C559">
        <v>2</v>
      </c>
      <c r="D559">
        <v>1</v>
      </c>
      <c r="E559">
        <v>1</v>
      </c>
    </row>
    <row r="560" spans="1:5" x14ac:dyDescent="0.25">
      <c r="A560" t="s">
        <v>40</v>
      </c>
      <c r="B560">
        <v>132834</v>
      </c>
      <c r="C560">
        <v>2</v>
      </c>
      <c r="D560">
        <v>2</v>
      </c>
      <c r="E560">
        <v>1</v>
      </c>
    </row>
    <row r="561" spans="1:5" x14ac:dyDescent="0.25">
      <c r="A561" t="s">
        <v>40</v>
      </c>
      <c r="B561">
        <v>135058</v>
      </c>
      <c r="C561">
        <v>1</v>
      </c>
      <c r="D561">
        <v>1</v>
      </c>
      <c r="E561">
        <v>2</v>
      </c>
    </row>
    <row r="562" spans="1:5" x14ac:dyDescent="0.25">
      <c r="A562" t="s">
        <v>40</v>
      </c>
      <c r="B562">
        <v>135038</v>
      </c>
      <c r="C562">
        <v>2</v>
      </c>
      <c r="D562">
        <v>2</v>
      </c>
      <c r="E562">
        <v>2</v>
      </c>
    </row>
    <row r="563" spans="1:5" x14ac:dyDescent="0.25">
      <c r="A563" t="s">
        <v>40</v>
      </c>
      <c r="B563">
        <v>132825</v>
      </c>
      <c r="C563">
        <v>1</v>
      </c>
      <c r="D563">
        <v>1</v>
      </c>
      <c r="E563">
        <v>0</v>
      </c>
    </row>
    <row r="564" spans="1:5" x14ac:dyDescent="0.25">
      <c r="A564" t="s">
        <v>40</v>
      </c>
      <c r="B564">
        <v>135052</v>
      </c>
      <c r="C564">
        <v>2</v>
      </c>
      <c r="D564">
        <v>1</v>
      </c>
      <c r="E564">
        <v>0</v>
      </c>
    </row>
    <row r="565" spans="1:5" x14ac:dyDescent="0.25">
      <c r="A565" t="s">
        <v>40</v>
      </c>
      <c r="B565">
        <v>135063</v>
      </c>
      <c r="C565">
        <v>0</v>
      </c>
      <c r="D565">
        <v>0</v>
      </c>
      <c r="E565">
        <v>0</v>
      </c>
    </row>
    <row r="566" spans="1:5" x14ac:dyDescent="0.25">
      <c r="A566" t="s">
        <v>40</v>
      </c>
      <c r="B566">
        <v>135079</v>
      </c>
      <c r="C566">
        <v>1</v>
      </c>
      <c r="D566">
        <v>2</v>
      </c>
      <c r="E566">
        <v>2</v>
      </c>
    </row>
    <row r="567" spans="1:5" x14ac:dyDescent="0.25">
      <c r="A567" t="s">
        <v>51</v>
      </c>
      <c r="B567">
        <v>132834</v>
      </c>
      <c r="C567">
        <v>2</v>
      </c>
      <c r="D567">
        <v>2</v>
      </c>
      <c r="E567">
        <v>2</v>
      </c>
    </row>
    <row r="568" spans="1:5" x14ac:dyDescent="0.25">
      <c r="A568" t="s">
        <v>51</v>
      </c>
      <c r="B568">
        <v>135042</v>
      </c>
      <c r="C568">
        <v>1</v>
      </c>
      <c r="D568">
        <v>2</v>
      </c>
      <c r="E568">
        <v>2</v>
      </c>
    </row>
    <row r="569" spans="1:5" x14ac:dyDescent="0.25">
      <c r="A569" t="s">
        <v>51</v>
      </c>
      <c r="B569">
        <v>135032</v>
      </c>
      <c r="C569">
        <v>2</v>
      </c>
      <c r="D569">
        <v>2</v>
      </c>
      <c r="E569">
        <v>2</v>
      </c>
    </row>
    <row r="570" spans="1:5" x14ac:dyDescent="0.25">
      <c r="A570" t="s">
        <v>51</v>
      </c>
      <c r="B570">
        <v>135106</v>
      </c>
      <c r="C570">
        <v>2</v>
      </c>
      <c r="D570">
        <v>2</v>
      </c>
      <c r="E570">
        <v>2</v>
      </c>
    </row>
    <row r="571" spans="1:5" x14ac:dyDescent="0.25">
      <c r="A571" t="s">
        <v>51</v>
      </c>
      <c r="B571">
        <v>132856</v>
      </c>
      <c r="C571">
        <v>2</v>
      </c>
      <c r="D571">
        <v>2</v>
      </c>
      <c r="E571">
        <v>2</v>
      </c>
    </row>
    <row r="572" spans="1:5" x14ac:dyDescent="0.25">
      <c r="A572" t="s">
        <v>51</v>
      </c>
      <c r="B572">
        <v>135045</v>
      </c>
      <c r="C572">
        <v>2</v>
      </c>
      <c r="D572">
        <v>2</v>
      </c>
      <c r="E572">
        <v>2</v>
      </c>
    </row>
    <row r="573" spans="1:5" x14ac:dyDescent="0.25">
      <c r="A573" t="s">
        <v>51</v>
      </c>
      <c r="B573">
        <v>135060</v>
      </c>
      <c r="C573">
        <v>2</v>
      </c>
      <c r="D573">
        <v>2</v>
      </c>
      <c r="E573">
        <v>2</v>
      </c>
    </row>
    <row r="574" spans="1:5" x14ac:dyDescent="0.25">
      <c r="A574" t="s">
        <v>51</v>
      </c>
      <c r="B574">
        <v>135066</v>
      </c>
      <c r="C574">
        <v>2</v>
      </c>
      <c r="D574">
        <v>2</v>
      </c>
      <c r="E574">
        <v>2</v>
      </c>
    </row>
    <row r="575" spans="1:5" x14ac:dyDescent="0.25">
      <c r="A575" t="s">
        <v>51</v>
      </c>
      <c r="B575">
        <v>135085</v>
      </c>
      <c r="C575">
        <v>2</v>
      </c>
      <c r="D575">
        <v>2</v>
      </c>
      <c r="E575">
        <v>0</v>
      </c>
    </row>
    <row r="576" spans="1:5" x14ac:dyDescent="0.25">
      <c r="A576" t="s">
        <v>51</v>
      </c>
      <c r="B576">
        <v>135052</v>
      </c>
      <c r="C576">
        <v>2</v>
      </c>
      <c r="D576">
        <v>2</v>
      </c>
      <c r="E576">
        <v>2</v>
      </c>
    </row>
    <row r="577" spans="1:5" x14ac:dyDescent="0.25">
      <c r="A577" t="s">
        <v>51</v>
      </c>
      <c r="B577">
        <v>132862</v>
      </c>
      <c r="C577">
        <v>2</v>
      </c>
      <c r="D577">
        <v>2</v>
      </c>
      <c r="E577">
        <v>2</v>
      </c>
    </row>
    <row r="578" spans="1:5" x14ac:dyDescent="0.25">
      <c r="A578" t="s">
        <v>51</v>
      </c>
      <c r="B578">
        <v>135051</v>
      </c>
      <c r="C578">
        <v>2</v>
      </c>
      <c r="D578">
        <v>2</v>
      </c>
      <c r="E578">
        <v>0</v>
      </c>
    </row>
    <row r="579" spans="1:5" x14ac:dyDescent="0.25">
      <c r="A579" t="s">
        <v>51</v>
      </c>
      <c r="B579">
        <v>135062</v>
      </c>
      <c r="C579">
        <v>2</v>
      </c>
      <c r="D579">
        <v>2</v>
      </c>
      <c r="E579">
        <v>2</v>
      </c>
    </row>
    <row r="580" spans="1:5" x14ac:dyDescent="0.25">
      <c r="A580" t="s">
        <v>85</v>
      </c>
      <c r="B580">
        <v>132875</v>
      </c>
      <c r="C580">
        <v>0</v>
      </c>
      <c r="D580">
        <v>0</v>
      </c>
      <c r="E580">
        <v>0</v>
      </c>
    </row>
    <row r="581" spans="1:5" x14ac:dyDescent="0.25">
      <c r="A581" t="s">
        <v>85</v>
      </c>
      <c r="B581">
        <v>132877</v>
      </c>
      <c r="C581">
        <v>0</v>
      </c>
      <c r="D581">
        <v>0</v>
      </c>
      <c r="E581">
        <v>0</v>
      </c>
    </row>
    <row r="582" spans="1:5" x14ac:dyDescent="0.25">
      <c r="A582" t="s">
        <v>85</v>
      </c>
      <c r="B582">
        <v>132884</v>
      </c>
      <c r="C582">
        <v>0</v>
      </c>
      <c r="D582">
        <v>0</v>
      </c>
      <c r="E582">
        <v>0</v>
      </c>
    </row>
    <row r="583" spans="1:5" x14ac:dyDescent="0.25">
      <c r="A583" t="s">
        <v>134</v>
      </c>
      <c r="B583">
        <v>132872</v>
      </c>
      <c r="C583">
        <v>1</v>
      </c>
      <c r="D583">
        <v>2</v>
      </c>
      <c r="E583">
        <v>2</v>
      </c>
    </row>
    <row r="584" spans="1:5" x14ac:dyDescent="0.25">
      <c r="A584" t="s">
        <v>134</v>
      </c>
      <c r="B584">
        <v>135034</v>
      </c>
      <c r="C584">
        <v>2</v>
      </c>
      <c r="D584">
        <v>2</v>
      </c>
      <c r="E584">
        <v>2</v>
      </c>
    </row>
    <row r="585" spans="1:5" x14ac:dyDescent="0.25">
      <c r="A585" t="s">
        <v>134</v>
      </c>
      <c r="B585">
        <v>135058</v>
      </c>
      <c r="C585">
        <v>1</v>
      </c>
      <c r="D585">
        <v>2</v>
      </c>
      <c r="E585">
        <v>2</v>
      </c>
    </row>
    <row r="586" spans="1:5" x14ac:dyDescent="0.25">
      <c r="A586" t="s">
        <v>71</v>
      </c>
      <c r="B586">
        <v>135086</v>
      </c>
      <c r="C586">
        <v>1</v>
      </c>
      <c r="D586">
        <v>1</v>
      </c>
      <c r="E586">
        <v>1</v>
      </c>
    </row>
    <row r="587" spans="1:5" x14ac:dyDescent="0.25">
      <c r="A587" t="s">
        <v>134</v>
      </c>
      <c r="B587">
        <v>132861</v>
      </c>
      <c r="C587">
        <v>1</v>
      </c>
      <c r="D587">
        <v>1</v>
      </c>
      <c r="E587">
        <v>1</v>
      </c>
    </row>
    <row r="588" spans="1:5" x14ac:dyDescent="0.25">
      <c r="A588" t="s">
        <v>71</v>
      </c>
      <c r="B588">
        <v>135049</v>
      </c>
      <c r="C588">
        <v>0</v>
      </c>
      <c r="D588">
        <v>0</v>
      </c>
      <c r="E588">
        <v>0</v>
      </c>
    </row>
    <row r="589" spans="1:5" x14ac:dyDescent="0.25">
      <c r="A589" t="s">
        <v>71</v>
      </c>
      <c r="B589">
        <v>132723</v>
      </c>
      <c r="C589">
        <v>1</v>
      </c>
      <c r="D589">
        <v>0</v>
      </c>
      <c r="E589">
        <v>1</v>
      </c>
    </row>
    <row r="590" spans="1:5" x14ac:dyDescent="0.25">
      <c r="A590" t="s">
        <v>134</v>
      </c>
      <c r="B590">
        <v>132723</v>
      </c>
      <c r="C590">
        <v>2</v>
      </c>
      <c r="D590">
        <v>2</v>
      </c>
      <c r="E590">
        <v>2</v>
      </c>
    </row>
    <row r="591" spans="1:5" x14ac:dyDescent="0.25">
      <c r="A591" t="s">
        <v>134</v>
      </c>
      <c r="B591">
        <v>135086</v>
      </c>
      <c r="C591">
        <v>1</v>
      </c>
      <c r="D591">
        <v>2</v>
      </c>
      <c r="E591">
        <v>1</v>
      </c>
    </row>
    <row r="592" spans="1:5" x14ac:dyDescent="0.25">
      <c r="A592" t="s">
        <v>134</v>
      </c>
      <c r="B592">
        <v>135055</v>
      </c>
      <c r="C592">
        <v>2</v>
      </c>
      <c r="D592">
        <v>2</v>
      </c>
      <c r="E592">
        <v>2</v>
      </c>
    </row>
    <row r="593" spans="1:5" x14ac:dyDescent="0.25">
      <c r="A593" t="s">
        <v>37</v>
      </c>
      <c r="B593">
        <v>135058</v>
      </c>
      <c r="C593">
        <v>1</v>
      </c>
      <c r="D593">
        <v>2</v>
      </c>
      <c r="E593">
        <v>1</v>
      </c>
    </row>
    <row r="594" spans="1:5" x14ac:dyDescent="0.25">
      <c r="A594" t="s">
        <v>37</v>
      </c>
      <c r="B594">
        <v>135085</v>
      </c>
      <c r="C594">
        <v>1</v>
      </c>
      <c r="D594">
        <v>2</v>
      </c>
      <c r="E594">
        <v>0</v>
      </c>
    </row>
    <row r="595" spans="1:5" x14ac:dyDescent="0.25">
      <c r="A595" t="s">
        <v>134</v>
      </c>
      <c r="B595">
        <v>135064</v>
      </c>
      <c r="C595">
        <v>1</v>
      </c>
      <c r="D595">
        <v>1</v>
      </c>
      <c r="E595">
        <v>1</v>
      </c>
    </row>
    <row r="596" spans="1:5" x14ac:dyDescent="0.25">
      <c r="A596" t="s">
        <v>134</v>
      </c>
      <c r="B596">
        <v>135035</v>
      </c>
      <c r="C596">
        <v>2</v>
      </c>
      <c r="D596">
        <v>2</v>
      </c>
      <c r="E596">
        <v>2</v>
      </c>
    </row>
    <row r="597" spans="1:5" x14ac:dyDescent="0.25">
      <c r="A597" t="s">
        <v>134</v>
      </c>
      <c r="B597">
        <v>135072</v>
      </c>
      <c r="C597">
        <v>2</v>
      </c>
      <c r="D597">
        <v>2</v>
      </c>
      <c r="E597">
        <v>2</v>
      </c>
    </row>
    <row r="598" spans="1:5" x14ac:dyDescent="0.25">
      <c r="A598" t="s">
        <v>37</v>
      </c>
      <c r="B598">
        <v>135025</v>
      </c>
      <c r="C598">
        <v>1</v>
      </c>
      <c r="D598">
        <v>1</v>
      </c>
      <c r="E598">
        <v>1</v>
      </c>
    </row>
    <row r="599" spans="1:5" x14ac:dyDescent="0.25">
      <c r="A599" t="s">
        <v>37</v>
      </c>
      <c r="B599">
        <v>135032</v>
      </c>
      <c r="C599">
        <v>1</v>
      </c>
      <c r="D599">
        <v>1</v>
      </c>
      <c r="E599">
        <v>0</v>
      </c>
    </row>
    <row r="600" spans="1:5" x14ac:dyDescent="0.25">
      <c r="A600" t="s">
        <v>37</v>
      </c>
      <c r="B600">
        <v>135086</v>
      </c>
      <c r="C600">
        <v>0</v>
      </c>
      <c r="D600">
        <v>0</v>
      </c>
      <c r="E600">
        <v>0</v>
      </c>
    </row>
    <row r="601" spans="1:5" x14ac:dyDescent="0.25">
      <c r="A601" t="s">
        <v>37</v>
      </c>
      <c r="B601">
        <v>132572</v>
      </c>
      <c r="C601">
        <v>1</v>
      </c>
      <c r="D601">
        <v>1</v>
      </c>
      <c r="E601">
        <v>1</v>
      </c>
    </row>
    <row r="602" spans="1:5" x14ac:dyDescent="0.25">
      <c r="A602" t="s">
        <v>37</v>
      </c>
      <c r="B602">
        <v>135038</v>
      </c>
      <c r="C602">
        <v>1</v>
      </c>
      <c r="D602">
        <v>1</v>
      </c>
      <c r="E602">
        <v>0</v>
      </c>
    </row>
    <row r="603" spans="1:5" x14ac:dyDescent="0.25">
      <c r="A603" t="s">
        <v>117</v>
      </c>
      <c r="B603">
        <v>132885</v>
      </c>
      <c r="C603">
        <v>1</v>
      </c>
      <c r="D603">
        <v>1</v>
      </c>
      <c r="E603">
        <v>1</v>
      </c>
    </row>
    <row r="604" spans="1:5" x14ac:dyDescent="0.25">
      <c r="A604" t="s">
        <v>138</v>
      </c>
      <c r="B604">
        <v>135076</v>
      </c>
      <c r="C604">
        <v>1</v>
      </c>
      <c r="D604">
        <v>1</v>
      </c>
      <c r="E604">
        <v>0</v>
      </c>
    </row>
    <row r="605" spans="1:5" x14ac:dyDescent="0.25">
      <c r="A605" t="s">
        <v>138</v>
      </c>
      <c r="B605">
        <v>132834</v>
      </c>
      <c r="C605">
        <v>2</v>
      </c>
      <c r="D605">
        <v>2</v>
      </c>
      <c r="E605">
        <v>2</v>
      </c>
    </row>
    <row r="606" spans="1:5" x14ac:dyDescent="0.25">
      <c r="A606" t="s">
        <v>39</v>
      </c>
      <c r="B606">
        <v>132866</v>
      </c>
      <c r="C606">
        <v>1</v>
      </c>
      <c r="D606">
        <v>1</v>
      </c>
      <c r="E606">
        <v>1</v>
      </c>
    </row>
    <row r="607" spans="1:5" x14ac:dyDescent="0.25">
      <c r="A607" t="s">
        <v>39</v>
      </c>
      <c r="B607">
        <v>132858</v>
      </c>
      <c r="C607">
        <v>1</v>
      </c>
      <c r="D607">
        <v>2</v>
      </c>
      <c r="E607">
        <v>1</v>
      </c>
    </row>
    <row r="608" spans="1:5" x14ac:dyDescent="0.25">
      <c r="A608" t="s">
        <v>138</v>
      </c>
      <c r="B608">
        <v>135043</v>
      </c>
      <c r="C608">
        <v>2</v>
      </c>
      <c r="D608">
        <v>2</v>
      </c>
      <c r="E608">
        <v>2</v>
      </c>
    </row>
    <row r="609" spans="1:5" x14ac:dyDescent="0.25">
      <c r="A609" t="s">
        <v>138</v>
      </c>
      <c r="B609">
        <v>132885</v>
      </c>
      <c r="C609">
        <v>0</v>
      </c>
      <c r="D609">
        <v>0</v>
      </c>
      <c r="E609">
        <v>0</v>
      </c>
    </row>
    <row r="610" spans="1:5" x14ac:dyDescent="0.25">
      <c r="A610" t="s">
        <v>39</v>
      </c>
      <c r="B610">
        <v>132854</v>
      </c>
      <c r="C610">
        <v>2</v>
      </c>
      <c r="D610">
        <v>2</v>
      </c>
      <c r="E610">
        <v>1</v>
      </c>
    </row>
    <row r="611" spans="1:5" x14ac:dyDescent="0.25">
      <c r="A611" t="s">
        <v>138</v>
      </c>
      <c r="B611">
        <v>132872</v>
      </c>
      <c r="C611">
        <v>1</v>
      </c>
      <c r="D611">
        <v>1</v>
      </c>
      <c r="E611">
        <v>2</v>
      </c>
    </row>
    <row r="612" spans="1:5" x14ac:dyDescent="0.25">
      <c r="A612" t="s">
        <v>39</v>
      </c>
      <c r="B612">
        <v>135108</v>
      </c>
      <c r="C612">
        <v>1</v>
      </c>
      <c r="D612">
        <v>1</v>
      </c>
      <c r="E612">
        <v>0</v>
      </c>
    </row>
    <row r="613" spans="1:5" x14ac:dyDescent="0.25">
      <c r="A613" t="s">
        <v>39</v>
      </c>
      <c r="B613">
        <v>132851</v>
      </c>
      <c r="C613">
        <v>1</v>
      </c>
      <c r="D613">
        <v>1</v>
      </c>
      <c r="E613">
        <v>1</v>
      </c>
    </row>
    <row r="614" spans="1:5" x14ac:dyDescent="0.25">
      <c r="A614" t="s">
        <v>138</v>
      </c>
      <c r="B614">
        <v>132856</v>
      </c>
      <c r="C614">
        <v>1</v>
      </c>
      <c r="D614">
        <v>1</v>
      </c>
      <c r="E614">
        <v>0</v>
      </c>
    </row>
    <row r="615" spans="1:5" x14ac:dyDescent="0.25">
      <c r="A615" t="s">
        <v>39</v>
      </c>
      <c r="B615">
        <v>132869</v>
      </c>
      <c r="C615">
        <v>1</v>
      </c>
      <c r="D615">
        <v>1</v>
      </c>
      <c r="E615">
        <v>1</v>
      </c>
    </row>
    <row r="616" spans="1:5" x14ac:dyDescent="0.25">
      <c r="A616" t="s">
        <v>138</v>
      </c>
      <c r="B616">
        <v>135066</v>
      </c>
      <c r="C616">
        <v>1</v>
      </c>
      <c r="D616">
        <v>1</v>
      </c>
      <c r="E616">
        <v>1</v>
      </c>
    </row>
    <row r="617" spans="1:5" x14ac:dyDescent="0.25">
      <c r="A617" t="s">
        <v>39</v>
      </c>
      <c r="B617">
        <v>135069</v>
      </c>
      <c r="C617">
        <v>1</v>
      </c>
      <c r="D617">
        <v>1</v>
      </c>
      <c r="E617">
        <v>1</v>
      </c>
    </row>
    <row r="618" spans="1:5" x14ac:dyDescent="0.25">
      <c r="A618" t="s">
        <v>138</v>
      </c>
      <c r="B618">
        <v>135038</v>
      </c>
      <c r="C618">
        <v>0</v>
      </c>
      <c r="D618">
        <v>1</v>
      </c>
      <c r="E618">
        <v>1</v>
      </c>
    </row>
    <row r="619" spans="1:5" x14ac:dyDescent="0.25">
      <c r="A619" t="s">
        <v>138</v>
      </c>
      <c r="B619">
        <v>135060</v>
      </c>
      <c r="C619">
        <v>2</v>
      </c>
      <c r="D619">
        <v>2</v>
      </c>
      <c r="E619">
        <v>2</v>
      </c>
    </row>
    <row r="620" spans="1:5" x14ac:dyDescent="0.25">
      <c r="A620" t="s">
        <v>138</v>
      </c>
      <c r="B620">
        <v>135045</v>
      </c>
      <c r="C620">
        <v>1</v>
      </c>
      <c r="D620">
        <v>1</v>
      </c>
      <c r="E620">
        <v>1</v>
      </c>
    </row>
    <row r="621" spans="1:5" x14ac:dyDescent="0.25">
      <c r="A621" t="s">
        <v>39</v>
      </c>
      <c r="B621">
        <v>132846</v>
      </c>
      <c r="C621">
        <v>1</v>
      </c>
      <c r="D621">
        <v>1</v>
      </c>
      <c r="E621">
        <v>1</v>
      </c>
    </row>
    <row r="622" spans="1:5" x14ac:dyDescent="0.25">
      <c r="A622" t="s">
        <v>39</v>
      </c>
      <c r="B622">
        <v>135054</v>
      </c>
      <c r="C622">
        <v>1</v>
      </c>
      <c r="D622">
        <v>1</v>
      </c>
      <c r="E622">
        <v>1</v>
      </c>
    </row>
    <row r="623" spans="1:5" x14ac:dyDescent="0.25">
      <c r="A623" t="s">
        <v>138</v>
      </c>
      <c r="B623">
        <v>135042</v>
      </c>
      <c r="C623">
        <v>1</v>
      </c>
      <c r="D623">
        <v>1</v>
      </c>
      <c r="E623">
        <v>1</v>
      </c>
    </row>
    <row r="624" spans="1:5" x14ac:dyDescent="0.25">
      <c r="A624" t="s">
        <v>77</v>
      </c>
      <c r="B624">
        <v>132773</v>
      </c>
      <c r="C624">
        <v>1</v>
      </c>
      <c r="D624">
        <v>1</v>
      </c>
      <c r="E624">
        <v>1</v>
      </c>
    </row>
    <row r="625" spans="1:5" x14ac:dyDescent="0.25">
      <c r="A625" t="s">
        <v>77</v>
      </c>
      <c r="B625">
        <v>134999</v>
      </c>
      <c r="C625">
        <v>1</v>
      </c>
      <c r="D625">
        <v>1</v>
      </c>
      <c r="E625">
        <v>1</v>
      </c>
    </row>
    <row r="626" spans="1:5" x14ac:dyDescent="0.25">
      <c r="A626" t="s">
        <v>77</v>
      </c>
      <c r="B626">
        <v>135013</v>
      </c>
      <c r="C626">
        <v>2</v>
      </c>
      <c r="D626">
        <v>2</v>
      </c>
      <c r="E626">
        <v>2</v>
      </c>
    </row>
    <row r="627" spans="1:5" x14ac:dyDescent="0.25">
      <c r="A627" t="s">
        <v>77</v>
      </c>
      <c r="B627">
        <v>135019</v>
      </c>
      <c r="C627">
        <v>1</v>
      </c>
      <c r="D627">
        <v>2</v>
      </c>
      <c r="E627">
        <v>1</v>
      </c>
    </row>
    <row r="628" spans="1:5" x14ac:dyDescent="0.25">
      <c r="A628" t="s">
        <v>160</v>
      </c>
      <c r="B628">
        <v>135021</v>
      </c>
      <c r="C628">
        <v>0</v>
      </c>
      <c r="D628">
        <v>0</v>
      </c>
      <c r="E628">
        <v>0</v>
      </c>
    </row>
    <row r="629" spans="1:5" x14ac:dyDescent="0.25">
      <c r="A629" t="s">
        <v>149</v>
      </c>
      <c r="B629">
        <v>135021</v>
      </c>
      <c r="C629">
        <v>1</v>
      </c>
      <c r="D629">
        <v>2</v>
      </c>
      <c r="E629">
        <v>1</v>
      </c>
    </row>
    <row r="630" spans="1:5" x14ac:dyDescent="0.25">
      <c r="A630" t="s">
        <v>149</v>
      </c>
      <c r="B630">
        <v>132767</v>
      </c>
      <c r="C630">
        <v>2</v>
      </c>
      <c r="D630">
        <v>2</v>
      </c>
      <c r="E630">
        <v>2</v>
      </c>
    </row>
    <row r="631" spans="1:5" x14ac:dyDescent="0.25">
      <c r="A631" t="s">
        <v>149</v>
      </c>
      <c r="B631">
        <v>135013</v>
      </c>
      <c r="C631">
        <v>2</v>
      </c>
      <c r="D631">
        <v>2</v>
      </c>
      <c r="E631">
        <v>2</v>
      </c>
    </row>
    <row r="632" spans="1:5" x14ac:dyDescent="0.25">
      <c r="A632" t="s">
        <v>149</v>
      </c>
      <c r="B632">
        <v>134999</v>
      </c>
      <c r="C632">
        <v>2</v>
      </c>
      <c r="D632">
        <v>2</v>
      </c>
      <c r="E632">
        <v>2</v>
      </c>
    </row>
    <row r="633" spans="1:5" x14ac:dyDescent="0.25">
      <c r="A633" t="s">
        <v>160</v>
      </c>
      <c r="B633">
        <v>135019</v>
      </c>
      <c r="C633">
        <v>2</v>
      </c>
      <c r="D633">
        <v>2</v>
      </c>
      <c r="E633">
        <v>2</v>
      </c>
    </row>
    <row r="634" spans="1:5" x14ac:dyDescent="0.25">
      <c r="A634" t="s">
        <v>160</v>
      </c>
      <c r="B634">
        <v>132767</v>
      </c>
      <c r="C634">
        <v>2</v>
      </c>
      <c r="D634">
        <v>2</v>
      </c>
      <c r="E634">
        <v>2</v>
      </c>
    </row>
    <row r="635" spans="1:5" x14ac:dyDescent="0.25">
      <c r="A635" t="s">
        <v>160</v>
      </c>
      <c r="B635">
        <v>134999</v>
      </c>
      <c r="C635">
        <v>2</v>
      </c>
      <c r="D635">
        <v>2</v>
      </c>
      <c r="E635">
        <v>2</v>
      </c>
    </row>
    <row r="636" spans="1:5" x14ac:dyDescent="0.25">
      <c r="A636" t="s">
        <v>79</v>
      </c>
      <c r="B636">
        <v>132768</v>
      </c>
      <c r="C636">
        <v>2</v>
      </c>
      <c r="D636">
        <v>2</v>
      </c>
      <c r="E636">
        <v>1</v>
      </c>
    </row>
    <row r="637" spans="1:5" x14ac:dyDescent="0.25">
      <c r="A637" t="s">
        <v>79</v>
      </c>
      <c r="B637">
        <v>135021</v>
      </c>
      <c r="C637">
        <v>1</v>
      </c>
      <c r="D637">
        <v>2</v>
      </c>
      <c r="E637">
        <v>0</v>
      </c>
    </row>
    <row r="638" spans="1:5" x14ac:dyDescent="0.25">
      <c r="A638" t="s">
        <v>79</v>
      </c>
      <c r="B638">
        <v>134996</v>
      </c>
      <c r="C638">
        <v>2</v>
      </c>
      <c r="D638">
        <v>2</v>
      </c>
      <c r="E638">
        <v>2</v>
      </c>
    </row>
    <row r="639" spans="1:5" x14ac:dyDescent="0.25">
      <c r="A639" t="s">
        <v>48</v>
      </c>
      <c r="B639">
        <v>135079</v>
      </c>
      <c r="C639">
        <v>1</v>
      </c>
      <c r="D639">
        <v>1</v>
      </c>
      <c r="E639">
        <v>1</v>
      </c>
    </row>
    <row r="640" spans="1:5" x14ac:dyDescent="0.25">
      <c r="A640" t="s">
        <v>48</v>
      </c>
      <c r="B640">
        <v>135072</v>
      </c>
      <c r="C640">
        <v>2</v>
      </c>
      <c r="D640">
        <v>1</v>
      </c>
      <c r="E640">
        <v>1</v>
      </c>
    </row>
    <row r="641" spans="1:5" x14ac:dyDescent="0.25">
      <c r="A641" t="s">
        <v>48</v>
      </c>
      <c r="B641">
        <v>135085</v>
      </c>
      <c r="C641">
        <v>1</v>
      </c>
      <c r="D641">
        <v>2</v>
      </c>
      <c r="E641">
        <v>0</v>
      </c>
    </row>
    <row r="642" spans="1:5" x14ac:dyDescent="0.25">
      <c r="A642" t="s">
        <v>48</v>
      </c>
      <c r="B642">
        <v>135076</v>
      </c>
      <c r="C642">
        <v>1</v>
      </c>
      <c r="D642">
        <v>1</v>
      </c>
      <c r="E642">
        <v>0</v>
      </c>
    </row>
    <row r="643" spans="1:5" x14ac:dyDescent="0.25">
      <c r="A643" t="s">
        <v>92</v>
      </c>
      <c r="B643">
        <v>135062</v>
      </c>
      <c r="C643">
        <v>2</v>
      </c>
      <c r="D643">
        <v>2</v>
      </c>
      <c r="E643">
        <v>0</v>
      </c>
    </row>
    <row r="644" spans="1:5" x14ac:dyDescent="0.25">
      <c r="A644" t="s">
        <v>92</v>
      </c>
      <c r="B644">
        <v>135060</v>
      </c>
      <c r="C644">
        <v>2</v>
      </c>
      <c r="D644">
        <v>2</v>
      </c>
      <c r="E644">
        <v>2</v>
      </c>
    </row>
    <row r="645" spans="1:5" x14ac:dyDescent="0.25">
      <c r="A645" t="s">
        <v>92</v>
      </c>
      <c r="B645">
        <v>135039</v>
      </c>
      <c r="C645">
        <v>2</v>
      </c>
      <c r="D645">
        <v>2</v>
      </c>
      <c r="E645">
        <v>1</v>
      </c>
    </row>
    <row r="646" spans="1:5" x14ac:dyDescent="0.25">
      <c r="A646" t="s">
        <v>92</v>
      </c>
      <c r="B646">
        <v>135052</v>
      </c>
      <c r="C646">
        <v>2</v>
      </c>
      <c r="D646">
        <v>2</v>
      </c>
      <c r="E646">
        <v>1</v>
      </c>
    </row>
    <row r="647" spans="1:5" x14ac:dyDescent="0.25">
      <c r="A647" t="s">
        <v>92</v>
      </c>
      <c r="B647">
        <v>132856</v>
      </c>
      <c r="C647">
        <v>2</v>
      </c>
      <c r="D647">
        <v>2</v>
      </c>
      <c r="E647">
        <v>2</v>
      </c>
    </row>
    <row r="648" spans="1:5" x14ac:dyDescent="0.25">
      <c r="A648" t="s">
        <v>92</v>
      </c>
      <c r="B648">
        <v>135051</v>
      </c>
      <c r="C648">
        <v>2</v>
      </c>
      <c r="D648">
        <v>2</v>
      </c>
      <c r="E648">
        <v>0</v>
      </c>
    </row>
    <row r="649" spans="1:5" x14ac:dyDescent="0.25">
      <c r="A649" t="s">
        <v>92</v>
      </c>
      <c r="B649">
        <v>135025</v>
      </c>
      <c r="C649">
        <v>2</v>
      </c>
      <c r="D649">
        <v>2</v>
      </c>
      <c r="E649">
        <v>2</v>
      </c>
    </row>
    <row r="650" spans="1:5" x14ac:dyDescent="0.25">
      <c r="A650" t="s">
        <v>92</v>
      </c>
      <c r="B650">
        <v>135041</v>
      </c>
      <c r="C650">
        <v>2</v>
      </c>
      <c r="D650">
        <v>2</v>
      </c>
      <c r="E650">
        <v>2</v>
      </c>
    </row>
    <row r="651" spans="1:5" x14ac:dyDescent="0.25">
      <c r="A651" t="s">
        <v>92</v>
      </c>
      <c r="B651">
        <v>135038</v>
      </c>
      <c r="C651">
        <v>2</v>
      </c>
      <c r="D651">
        <v>1</v>
      </c>
      <c r="E651">
        <v>1</v>
      </c>
    </row>
    <row r="652" spans="1:5" x14ac:dyDescent="0.25">
      <c r="A652" t="s">
        <v>92</v>
      </c>
      <c r="B652">
        <v>135032</v>
      </c>
      <c r="C652">
        <v>1</v>
      </c>
      <c r="D652">
        <v>1</v>
      </c>
      <c r="E652">
        <v>1</v>
      </c>
    </row>
    <row r="653" spans="1:5" x14ac:dyDescent="0.25">
      <c r="A653" t="s">
        <v>92</v>
      </c>
      <c r="B653">
        <v>135045</v>
      </c>
      <c r="C653">
        <v>2</v>
      </c>
      <c r="D653">
        <v>1</v>
      </c>
      <c r="E653">
        <v>2</v>
      </c>
    </row>
    <row r="654" spans="1:5" x14ac:dyDescent="0.25">
      <c r="A654" t="s">
        <v>79</v>
      </c>
      <c r="B654">
        <v>134986</v>
      </c>
      <c r="C654">
        <v>2</v>
      </c>
      <c r="D654">
        <v>2</v>
      </c>
      <c r="E654">
        <v>2</v>
      </c>
    </row>
    <row r="655" spans="1:5" x14ac:dyDescent="0.25">
      <c r="A655" t="s">
        <v>79</v>
      </c>
      <c r="B655">
        <v>134992</v>
      </c>
      <c r="C655">
        <v>1</v>
      </c>
      <c r="D655">
        <v>2</v>
      </c>
      <c r="E655">
        <v>1</v>
      </c>
    </row>
    <row r="656" spans="1:5" x14ac:dyDescent="0.25">
      <c r="A656" t="s">
        <v>150</v>
      </c>
      <c r="B656">
        <v>132845</v>
      </c>
      <c r="C656">
        <v>2</v>
      </c>
      <c r="D656">
        <v>2</v>
      </c>
      <c r="E656">
        <v>1</v>
      </c>
    </row>
    <row r="657" spans="1:5" x14ac:dyDescent="0.25">
      <c r="A657" t="s">
        <v>150</v>
      </c>
      <c r="B657">
        <v>135071</v>
      </c>
      <c r="C657">
        <v>2</v>
      </c>
      <c r="D657">
        <v>2</v>
      </c>
      <c r="E657">
        <v>2</v>
      </c>
    </row>
    <row r="658" spans="1:5" x14ac:dyDescent="0.25">
      <c r="A658" t="s">
        <v>150</v>
      </c>
      <c r="B658">
        <v>132858</v>
      </c>
      <c r="C658">
        <v>1</v>
      </c>
      <c r="D658">
        <v>1</v>
      </c>
      <c r="E658">
        <v>1</v>
      </c>
    </row>
    <row r="659" spans="1:5" x14ac:dyDescent="0.25">
      <c r="A659" t="s">
        <v>150</v>
      </c>
      <c r="B659">
        <v>132854</v>
      </c>
      <c r="C659">
        <v>2</v>
      </c>
      <c r="D659">
        <v>2</v>
      </c>
      <c r="E659">
        <v>2</v>
      </c>
    </row>
    <row r="660" spans="1:5" x14ac:dyDescent="0.25">
      <c r="A660" t="s">
        <v>150</v>
      </c>
      <c r="B660">
        <v>132877</v>
      </c>
      <c r="C660">
        <v>1</v>
      </c>
      <c r="D660">
        <v>1</v>
      </c>
      <c r="E660">
        <v>1</v>
      </c>
    </row>
    <row r="661" spans="1:5" x14ac:dyDescent="0.25">
      <c r="A661" t="s">
        <v>74</v>
      </c>
      <c r="B661">
        <v>135071</v>
      </c>
      <c r="C661">
        <v>1</v>
      </c>
      <c r="D661">
        <v>0</v>
      </c>
      <c r="E661">
        <v>0</v>
      </c>
    </row>
    <row r="662" spans="1:5" x14ac:dyDescent="0.25">
      <c r="A662" t="s">
        <v>150</v>
      </c>
      <c r="B662">
        <v>132851</v>
      </c>
      <c r="C662">
        <v>2</v>
      </c>
      <c r="D662">
        <v>1</v>
      </c>
      <c r="E662">
        <v>0</v>
      </c>
    </row>
    <row r="663" spans="1:5" x14ac:dyDescent="0.25">
      <c r="A663" t="s">
        <v>150</v>
      </c>
      <c r="B663">
        <v>135108</v>
      </c>
      <c r="C663">
        <v>2</v>
      </c>
      <c r="D663">
        <v>1</v>
      </c>
      <c r="E663">
        <v>0</v>
      </c>
    </row>
    <row r="664" spans="1:5" x14ac:dyDescent="0.25">
      <c r="A664" t="s">
        <v>150</v>
      </c>
      <c r="B664">
        <v>132869</v>
      </c>
      <c r="C664">
        <v>0</v>
      </c>
      <c r="D664">
        <v>0</v>
      </c>
      <c r="E664">
        <v>0</v>
      </c>
    </row>
    <row r="665" spans="1:5" x14ac:dyDescent="0.25">
      <c r="A665" t="s">
        <v>74</v>
      </c>
      <c r="B665">
        <v>132869</v>
      </c>
      <c r="C665">
        <v>1</v>
      </c>
      <c r="D665">
        <v>1</v>
      </c>
      <c r="E665">
        <v>2</v>
      </c>
    </row>
    <row r="666" spans="1:5" x14ac:dyDescent="0.25">
      <c r="A666" t="s">
        <v>150</v>
      </c>
      <c r="B666">
        <v>132870</v>
      </c>
      <c r="C666">
        <v>0</v>
      </c>
      <c r="D666">
        <v>0</v>
      </c>
      <c r="E666">
        <v>0</v>
      </c>
    </row>
    <row r="667" spans="1:5" x14ac:dyDescent="0.25">
      <c r="A667" t="s">
        <v>74</v>
      </c>
      <c r="B667">
        <v>132851</v>
      </c>
      <c r="C667">
        <v>2</v>
      </c>
      <c r="D667">
        <v>2</v>
      </c>
      <c r="E667">
        <v>1</v>
      </c>
    </row>
    <row r="668" spans="1:5" x14ac:dyDescent="0.25">
      <c r="A668" t="s">
        <v>150</v>
      </c>
      <c r="B668">
        <v>132847</v>
      </c>
      <c r="C668">
        <v>0</v>
      </c>
      <c r="D668">
        <v>0</v>
      </c>
      <c r="E668">
        <v>0</v>
      </c>
    </row>
    <row r="669" spans="1:5" x14ac:dyDescent="0.25">
      <c r="A669" t="s">
        <v>150</v>
      </c>
      <c r="B669">
        <v>135082</v>
      </c>
      <c r="C669">
        <v>1</v>
      </c>
      <c r="D669">
        <v>0</v>
      </c>
      <c r="E669">
        <v>0</v>
      </c>
    </row>
    <row r="670" spans="1:5" x14ac:dyDescent="0.25">
      <c r="A670" t="s">
        <v>74</v>
      </c>
      <c r="B670">
        <v>132854</v>
      </c>
      <c r="C670">
        <v>1</v>
      </c>
      <c r="D670">
        <v>2</v>
      </c>
      <c r="E670">
        <v>0</v>
      </c>
    </row>
    <row r="671" spans="1:5" x14ac:dyDescent="0.25">
      <c r="A671" t="s">
        <v>50</v>
      </c>
      <c r="B671">
        <v>132845</v>
      </c>
      <c r="C671">
        <v>1</v>
      </c>
      <c r="D671">
        <v>1</v>
      </c>
      <c r="E671">
        <v>1</v>
      </c>
    </row>
    <row r="672" spans="1:5" x14ac:dyDescent="0.25">
      <c r="A672" t="s">
        <v>50</v>
      </c>
      <c r="B672">
        <v>132866</v>
      </c>
      <c r="C672">
        <v>0</v>
      </c>
      <c r="D672">
        <v>1</v>
      </c>
      <c r="E672">
        <v>1</v>
      </c>
    </row>
    <row r="673" spans="1:5" x14ac:dyDescent="0.25">
      <c r="A673" t="s">
        <v>50</v>
      </c>
      <c r="B673">
        <v>132870</v>
      </c>
      <c r="C673">
        <v>0</v>
      </c>
      <c r="D673">
        <v>0</v>
      </c>
      <c r="E673">
        <v>1</v>
      </c>
    </row>
    <row r="674" spans="1:5" x14ac:dyDescent="0.25">
      <c r="A674" t="s">
        <v>50</v>
      </c>
      <c r="B674">
        <v>135054</v>
      </c>
      <c r="C674">
        <v>1</v>
      </c>
      <c r="D674">
        <v>1</v>
      </c>
      <c r="E674">
        <v>1</v>
      </c>
    </row>
    <row r="675" spans="1:5" x14ac:dyDescent="0.25">
      <c r="A675" t="s">
        <v>50</v>
      </c>
      <c r="B675">
        <v>132869</v>
      </c>
      <c r="C675">
        <v>2</v>
      </c>
      <c r="D675">
        <v>2</v>
      </c>
      <c r="E675">
        <v>2</v>
      </c>
    </row>
    <row r="676" spans="1:5" x14ac:dyDescent="0.25">
      <c r="A676" t="s">
        <v>50</v>
      </c>
      <c r="B676">
        <v>132851</v>
      </c>
      <c r="C676">
        <v>1</v>
      </c>
      <c r="D676">
        <v>1</v>
      </c>
      <c r="E676">
        <v>1</v>
      </c>
    </row>
    <row r="677" spans="1:5" x14ac:dyDescent="0.25">
      <c r="A677" t="s">
        <v>50</v>
      </c>
      <c r="B677">
        <v>132877</v>
      </c>
      <c r="C677">
        <v>1</v>
      </c>
      <c r="D677">
        <v>1</v>
      </c>
      <c r="E677">
        <v>2</v>
      </c>
    </row>
    <row r="678" spans="1:5" x14ac:dyDescent="0.25">
      <c r="A678" t="s">
        <v>167</v>
      </c>
      <c r="B678">
        <v>132872</v>
      </c>
      <c r="C678">
        <v>0</v>
      </c>
      <c r="D678">
        <v>0</v>
      </c>
      <c r="E678">
        <v>0</v>
      </c>
    </row>
    <row r="679" spans="1:5" x14ac:dyDescent="0.25">
      <c r="A679" t="s">
        <v>101</v>
      </c>
      <c r="B679">
        <v>132872</v>
      </c>
      <c r="C679">
        <v>0</v>
      </c>
      <c r="D679">
        <v>0</v>
      </c>
      <c r="E679">
        <v>0</v>
      </c>
    </row>
    <row r="680" spans="1:5" x14ac:dyDescent="0.25">
      <c r="A680" t="s">
        <v>140</v>
      </c>
      <c r="B680">
        <v>135039</v>
      </c>
      <c r="C680">
        <v>1</v>
      </c>
      <c r="D680">
        <v>1</v>
      </c>
      <c r="E680">
        <v>1</v>
      </c>
    </row>
    <row r="681" spans="1:5" x14ac:dyDescent="0.25">
      <c r="A681" t="s">
        <v>140</v>
      </c>
      <c r="B681">
        <v>135027</v>
      </c>
      <c r="C681">
        <v>2</v>
      </c>
      <c r="D681">
        <v>1</v>
      </c>
      <c r="E681">
        <v>1</v>
      </c>
    </row>
    <row r="682" spans="1:5" x14ac:dyDescent="0.25">
      <c r="A682" t="s">
        <v>140</v>
      </c>
      <c r="B682">
        <v>135073</v>
      </c>
      <c r="C682">
        <v>1</v>
      </c>
      <c r="D682">
        <v>1</v>
      </c>
      <c r="E682">
        <v>1</v>
      </c>
    </row>
    <row r="683" spans="1:5" x14ac:dyDescent="0.25">
      <c r="A683" t="s">
        <v>140</v>
      </c>
      <c r="B683">
        <v>135106</v>
      </c>
      <c r="C683">
        <v>0</v>
      </c>
      <c r="D683">
        <v>0</v>
      </c>
      <c r="E683">
        <v>0</v>
      </c>
    </row>
    <row r="684" spans="1:5" x14ac:dyDescent="0.25">
      <c r="A684" t="s">
        <v>140</v>
      </c>
      <c r="B684">
        <v>132856</v>
      </c>
      <c r="C684">
        <v>1</v>
      </c>
      <c r="D684">
        <v>0</v>
      </c>
      <c r="E684">
        <v>1</v>
      </c>
    </row>
    <row r="685" spans="1:5" x14ac:dyDescent="0.25">
      <c r="A685" t="s">
        <v>140</v>
      </c>
      <c r="B685">
        <v>135032</v>
      </c>
      <c r="C685">
        <v>2</v>
      </c>
      <c r="D685">
        <v>2</v>
      </c>
      <c r="E685">
        <v>1</v>
      </c>
    </row>
    <row r="686" spans="1:5" x14ac:dyDescent="0.25">
      <c r="A686" t="s">
        <v>140</v>
      </c>
      <c r="B686">
        <v>135038</v>
      </c>
      <c r="C686">
        <v>2</v>
      </c>
      <c r="D686">
        <v>2</v>
      </c>
      <c r="E686">
        <v>1</v>
      </c>
    </row>
    <row r="687" spans="1:5" x14ac:dyDescent="0.25">
      <c r="A687" t="s">
        <v>140</v>
      </c>
      <c r="B687">
        <v>135051</v>
      </c>
      <c r="C687">
        <v>2</v>
      </c>
      <c r="D687">
        <v>0</v>
      </c>
      <c r="E687">
        <v>2</v>
      </c>
    </row>
    <row r="688" spans="1:5" x14ac:dyDescent="0.25">
      <c r="A688" t="s">
        <v>140</v>
      </c>
      <c r="B688">
        <v>135052</v>
      </c>
      <c r="C688">
        <v>2</v>
      </c>
      <c r="D688">
        <v>1</v>
      </c>
      <c r="E688">
        <v>1</v>
      </c>
    </row>
    <row r="689" spans="1:5" x14ac:dyDescent="0.25">
      <c r="A689" t="s">
        <v>140</v>
      </c>
      <c r="B689">
        <v>135041</v>
      </c>
      <c r="C689">
        <v>0</v>
      </c>
      <c r="D689">
        <v>0</v>
      </c>
      <c r="E689">
        <v>0</v>
      </c>
    </row>
    <row r="690" spans="1:5" x14ac:dyDescent="0.25">
      <c r="A690" t="s">
        <v>14</v>
      </c>
      <c r="B690">
        <v>135085</v>
      </c>
      <c r="C690">
        <v>0</v>
      </c>
      <c r="D690">
        <v>1</v>
      </c>
      <c r="E690">
        <v>1</v>
      </c>
    </row>
    <row r="691" spans="1:5" x14ac:dyDescent="0.25">
      <c r="A691" t="s">
        <v>14</v>
      </c>
      <c r="B691">
        <v>135040</v>
      </c>
      <c r="C691">
        <v>1</v>
      </c>
      <c r="D691">
        <v>1</v>
      </c>
      <c r="E691">
        <v>1</v>
      </c>
    </row>
    <row r="692" spans="1:5" x14ac:dyDescent="0.25">
      <c r="A692" t="s">
        <v>14</v>
      </c>
      <c r="B692">
        <v>135039</v>
      </c>
      <c r="C692">
        <v>1</v>
      </c>
      <c r="D692">
        <v>1</v>
      </c>
      <c r="E692">
        <v>1</v>
      </c>
    </row>
    <row r="693" spans="1:5" x14ac:dyDescent="0.25">
      <c r="A693" t="s">
        <v>14</v>
      </c>
      <c r="B693">
        <v>135045</v>
      </c>
      <c r="C693">
        <v>1</v>
      </c>
      <c r="D693">
        <v>1</v>
      </c>
      <c r="E693">
        <v>1</v>
      </c>
    </row>
    <row r="694" spans="1:5" x14ac:dyDescent="0.25">
      <c r="A694" t="s">
        <v>14</v>
      </c>
      <c r="B694">
        <v>135033</v>
      </c>
      <c r="C694">
        <v>1</v>
      </c>
      <c r="D694">
        <v>1</v>
      </c>
      <c r="E694">
        <v>1</v>
      </c>
    </row>
    <row r="695" spans="1:5" x14ac:dyDescent="0.25">
      <c r="A695" t="s">
        <v>14</v>
      </c>
      <c r="B695">
        <v>135025</v>
      </c>
      <c r="C695">
        <v>2</v>
      </c>
      <c r="D695">
        <v>2</v>
      </c>
      <c r="E695">
        <v>2</v>
      </c>
    </row>
    <row r="696" spans="1:5" x14ac:dyDescent="0.25">
      <c r="A696" t="s">
        <v>14</v>
      </c>
      <c r="B696">
        <v>135051</v>
      </c>
      <c r="C696">
        <v>1</v>
      </c>
      <c r="D696">
        <v>1</v>
      </c>
      <c r="E696">
        <v>2</v>
      </c>
    </row>
    <row r="697" spans="1:5" x14ac:dyDescent="0.25">
      <c r="A697" t="s">
        <v>174</v>
      </c>
      <c r="B697">
        <v>135085</v>
      </c>
      <c r="C697">
        <v>0</v>
      </c>
      <c r="D697">
        <v>0</v>
      </c>
      <c r="E697">
        <v>0</v>
      </c>
    </row>
    <row r="698" spans="1:5" x14ac:dyDescent="0.25">
      <c r="A698" t="s">
        <v>174</v>
      </c>
      <c r="B698">
        <v>135106</v>
      </c>
      <c r="C698">
        <v>0</v>
      </c>
      <c r="D698">
        <v>0</v>
      </c>
      <c r="E698">
        <v>0</v>
      </c>
    </row>
    <row r="699" spans="1:5" x14ac:dyDescent="0.25">
      <c r="A699" t="s">
        <v>174</v>
      </c>
      <c r="B699">
        <v>135052</v>
      </c>
      <c r="C699">
        <v>0</v>
      </c>
      <c r="D699">
        <v>0</v>
      </c>
      <c r="E699">
        <v>0</v>
      </c>
    </row>
    <row r="700" spans="1:5" x14ac:dyDescent="0.25">
      <c r="A700" t="s">
        <v>174</v>
      </c>
      <c r="B700">
        <v>135041</v>
      </c>
      <c r="C700">
        <v>0</v>
      </c>
      <c r="D700">
        <v>0</v>
      </c>
      <c r="E700">
        <v>0</v>
      </c>
    </row>
    <row r="701" spans="1:5" x14ac:dyDescent="0.25">
      <c r="A701" t="s">
        <v>69</v>
      </c>
      <c r="B701">
        <v>132872</v>
      </c>
      <c r="C701">
        <v>1</v>
      </c>
      <c r="D701">
        <v>1</v>
      </c>
      <c r="E701">
        <v>1</v>
      </c>
    </row>
    <row r="702" spans="1:5" x14ac:dyDescent="0.25">
      <c r="A702" t="s">
        <v>69</v>
      </c>
      <c r="B702">
        <v>135058</v>
      </c>
      <c r="C702">
        <v>2</v>
      </c>
      <c r="D702">
        <v>1</v>
      </c>
      <c r="E702">
        <v>0</v>
      </c>
    </row>
    <row r="703" spans="1:5" x14ac:dyDescent="0.25">
      <c r="A703" t="s">
        <v>69</v>
      </c>
      <c r="B703">
        <v>135079</v>
      </c>
      <c r="C703">
        <v>2</v>
      </c>
      <c r="D703">
        <v>2</v>
      </c>
      <c r="E703">
        <v>0</v>
      </c>
    </row>
    <row r="704" spans="1:5" x14ac:dyDescent="0.25">
      <c r="A704" t="s">
        <v>69</v>
      </c>
      <c r="B704">
        <v>135085</v>
      </c>
      <c r="C704">
        <v>1</v>
      </c>
      <c r="D704">
        <v>1</v>
      </c>
      <c r="E704">
        <v>1</v>
      </c>
    </row>
    <row r="705" spans="1:5" x14ac:dyDescent="0.25">
      <c r="A705" t="s">
        <v>69</v>
      </c>
      <c r="B705">
        <v>135042</v>
      </c>
      <c r="C705">
        <v>0</v>
      </c>
      <c r="D705">
        <v>1</v>
      </c>
      <c r="E705">
        <v>0</v>
      </c>
    </row>
    <row r="706" spans="1:5" x14ac:dyDescent="0.25">
      <c r="A706" t="s">
        <v>69</v>
      </c>
      <c r="B706">
        <v>132856</v>
      </c>
      <c r="C706">
        <v>1</v>
      </c>
      <c r="D706">
        <v>1</v>
      </c>
      <c r="E706">
        <v>0</v>
      </c>
    </row>
    <row r="707" spans="1:5" x14ac:dyDescent="0.25">
      <c r="A707" t="s">
        <v>174</v>
      </c>
      <c r="B707">
        <v>132825</v>
      </c>
      <c r="C707">
        <v>0</v>
      </c>
      <c r="D707">
        <v>0</v>
      </c>
      <c r="E707">
        <v>0</v>
      </c>
    </row>
    <row r="708" spans="1:5" x14ac:dyDescent="0.25">
      <c r="A708" t="s">
        <v>174</v>
      </c>
      <c r="B708">
        <v>132834</v>
      </c>
      <c r="C708">
        <v>0</v>
      </c>
      <c r="D708">
        <v>0</v>
      </c>
      <c r="E708">
        <v>0</v>
      </c>
    </row>
    <row r="709" spans="1:5" x14ac:dyDescent="0.25">
      <c r="A709" t="s">
        <v>69</v>
      </c>
      <c r="B709">
        <v>135038</v>
      </c>
      <c r="C709">
        <v>1</v>
      </c>
      <c r="D709">
        <v>1</v>
      </c>
      <c r="E709">
        <v>0</v>
      </c>
    </row>
    <row r="710" spans="1:5" x14ac:dyDescent="0.25">
      <c r="A710" t="s">
        <v>69</v>
      </c>
      <c r="B710">
        <v>132834</v>
      </c>
      <c r="C710">
        <v>1</v>
      </c>
      <c r="D710">
        <v>1</v>
      </c>
      <c r="E710">
        <v>0</v>
      </c>
    </row>
    <row r="711" spans="1:5" x14ac:dyDescent="0.25">
      <c r="A711" t="s">
        <v>69</v>
      </c>
      <c r="B711">
        <v>135060</v>
      </c>
      <c r="C711">
        <v>1</v>
      </c>
      <c r="D711">
        <v>1</v>
      </c>
      <c r="E711">
        <v>1</v>
      </c>
    </row>
    <row r="712" spans="1:5" x14ac:dyDescent="0.25">
      <c r="A712" t="s">
        <v>174</v>
      </c>
      <c r="B712">
        <v>135058</v>
      </c>
      <c r="C712">
        <v>0</v>
      </c>
      <c r="D712">
        <v>0</v>
      </c>
      <c r="E712">
        <v>0</v>
      </c>
    </row>
    <row r="713" spans="1:5" x14ac:dyDescent="0.25">
      <c r="A713" t="s">
        <v>69</v>
      </c>
      <c r="B713">
        <v>135032</v>
      </c>
      <c r="C713">
        <v>0</v>
      </c>
      <c r="D713">
        <v>0</v>
      </c>
      <c r="E713">
        <v>0</v>
      </c>
    </row>
    <row r="714" spans="1:5" x14ac:dyDescent="0.25">
      <c r="A714" t="s">
        <v>174</v>
      </c>
      <c r="B714">
        <v>135063</v>
      </c>
      <c r="C714">
        <v>0</v>
      </c>
      <c r="D714">
        <v>0</v>
      </c>
      <c r="E714">
        <v>0</v>
      </c>
    </row>
    <row r="715" spans="1:5" x14ac:dyDescent="0.25">
      <c r="A715" t="s">
        <v>174</v>
      </c>
      <c r="B715">
        <v>132856</v>
      </c>
      <c r="C715">
        <v>0</v>
      </c>
      <c r="D715">
        <v>0</v>
      </c>
      <c r="E715">
        <v>0</v>
      </c>
    </row>
    <row r="716" spans="1:5" x14ac:dyDescent="0.25">
      <c r="A716" t="s">
        <v>174</v>
      </c>
      <c r="B716">
        <v>135045</v>
      </c>
      <c r="C716">
        <v>0</v>
      </c>
      <c r="D716">
        <v>0</v>
      </c>
      <c r="E716">
        <v>0</v>
      </c>
    </row>
    <row r="717" spans="1:5" x14ac:dyDescent="0.25">
      <c r="A717" t="s">
        <v>174</v>
      </c>
      <c r="B717">
        <v>135028</v>
      </c>
      <c r="C717">
        <v>0</v>
      </c>
      <c r="D717">
        <v>0</v>
      </c>
      <c r="E717">
        <v>0</v>
      </c>
    </row>
    <row r="718" spans="1:5" x14ac:dyDescent="0.25">
      <c r="A718" t="s">
        <v>174</v>
      </c>
      <c r="B718">
        <v>135032</v>
      </c>
      <c r="C718">
        <v>0</v>
      </c>
      <c r="D718">
        <v>0</v>
      </c>
      <c r="E718">
        <v>0</v>
      </c>
    </row>
    <row r="719" spans="1:5" x14ac:dyDescent="0.25">
      <c r="A719" t="s">
        <v>174</v>
      </c>
      <c r="B719">
        <v>135042</v>
      </c>
      <c r="C719">
        <v>0</v>
      </c>
      <c r="D719">
        <v>0</v>
      </c>
      <c r="E719">
        <v>0</v>
      </c>
    </row>
    <row r="720" spans="1:5" x14ac:dyDescent="0.25">
      <c r="A720" t="s">
        <v>174</v>
      </c>
      <c r="B720">
        <v>135060</v>
      </c>
      <c r="C720">
        <v>0</v>
      </c>
      <c r="D720">
        <v>0</v>
      </c>
      <c r="E720">
        <v>0</v>
      </c>
    </row>
    <row r="721" spans="1:5" x14ac:dyDescent="0.25">
      <c r="A721" t="s">
        <v>86</v>
      </c>
      <c r="B721">
        <v>135049</v>
      </c>
      <c r="C721">
        <v>1</v>
      </c>
      <c r="D721">
        <v>0</v>
      </c>
      <c r="E721">
        <v>2</v>
      </c>
    </row>
    <row r="722" spans="1:5" x14ac:dyDescent="0.25">
      <c r="A722" t="s">
        <v>86</v>
      </c>
      <c r="B722">
        <v>135026</v>
      </c>
      <c r="C722">
        <v>2</v>
      </c>
      <c r="D722">
        <v>2</v>
      </c>
      <c r="E722">
        <v>2</v>
      </c>
    </row>
    <row r="723" spans="1:5" x14ac:dyDescent="0.25">
      <c r="A723" t="s">
        <v>86</v>
      </c>
      <c r="B723">
        <v>135034</v>
      </c>
      <c r="C723">
        <v>2</v>
      </c>
      <c r="D723">
        <v>2</v>
      </c>
      <c r="E723">
        <v>1</v>
      </c>
    </row>
    <row r="724" spans="1:5" x14ac:dyDescent="0.25">
      <c r="A724" t="s">
        <v>86</v>
      </c>
      <c r="B724">
        <v>135048</v>
      </c>
      <c r="C724">
        <v>0</v>
      </c>
      <c r="D724">
        <v>1</v>
      </c>
      <c r="E724">
        <v>0</v>
      </c>
    </row>
    <row r="725" spans="1:5" x14ac:dyDescent="0.25">
      <c r="A725" t="s">
        <v>86</v>
      </c>
      <c r="B725">
        <v>135065</v>
      </c>
      <c r="C725">
        <v>2</v>
      </c>
      <c r="D725">
        <v>2</v>
      </c>
      <c r="E725">
        <v>0</v>
      </c>
    </row>
    <row r="726" spans="1:5" x14ac:dyDescent="0.25">
      <c r="A726" t="s">
        <v>86</v>
      </c>
      <c r="B726">
        <v>132755</v>
      </c>
      <c r="C726">
        <v>2</v>
      </c>
      <c r="D726">
        <v>2</v>
      </c>
      <c r="E726">
        <v>2</v>
      </c>
    </row>
    <row r="727" spans="1:5" x14ac:dyDescent="0.25">
      <c r="A727" t="s">
        <v>86</v>
      </c>
      <c r="B727">
        <v>132723</v>
      </c>
      <c r="C727">
        <v>2</v>
      </c>
      <c r="D727">
        <v>2</v>
      </c>
      <c r="E727">
        <v>2</v>
      </c>
    </row>
    <row r="728" spans="1:5" x14ac:dyDescent="0.25">
      <c r="A728" t="s">
        <v>101</v>
      </c>
      <c r="B728">
        <v>135085</v>
      </c>
      <c r="C728">
        <v>0</v>
      </c>
      <c r="D728">
        <v>0</v>
      </c>
      <c r="E728">
        <v>0</v>
      </c>
    </row>
    <row r="729" spans="1:5" x14ac:dyDescent="0.25">
      <c r="A729" t="s">
        <v>101</v>
      </c>
      <c r="B729">
        <v>135053</v>
      </c>
      <c r="C729">
        <v>0</v>
      </c>
      <c r="D729">
        <v>0</v>
      </c>
      <c r="E729">
        <v>0</v>
      </c>
    </row>
    <row r="730" spans="1:5" x14ac:dyDescent="0.25">
      <c r="A730" t="s">
        <v>131</v>
      </c>
      <c r="B730">
        <v>135071</v>
      </c>
      <c r="C730">
        <v>1</v>
      </c>
      <c r="D730">
        <v>0</v>
      </c>
      <c r="E730">
        <v>0</v>
      </c>
    </row>
    <row r="731" spans="1:5" x14ac:dyDescent="0.25">
      <c r="A731" t="s">
        <v>101</v>
      </c>
      <c r="B731">
        <v>132825</v>
      </c>
      <c r="C731">
        <v>0</v>
      </c>
      <c r="D731">
        <v>0</v>
      </c>
      <c r="E731">
        <v>0</v>
      </c>
    </row>
    <row r="732" spans="1:5" x14ac:dyDescent="0.25">
      <c r="A732" t="s">
        <v>131</v>
      </c>
      <c r="B732">
        <v>135085</v>
      </c>
      <c r="C732">
        <v>0</v>
      </c>
      <c r="D732">
        <v>0</v>
      </c>
      <c r="E732">
        <v>0</v>
      </c>
    </row>
    <row r="733" spans="1:5" x14ac:dyDescent="0.25">
      <c r="A733" t="s">
        <v>101</v>
      </c>
      <c r="B733">
        <v>135052</v>
      </c>
      <c r="C733">
        <v>0</v>
      </c>
      <c r="D733">
        <v>0</v>
      </c>
      <c r="E733">
        <v>0</v>
      </c>
    </row>
    <row r="734" spans="1:5" x14ac:dyDescent="0.25">
      <c r="A734" t="s">
        <v>131</v>
      </c>
      <c r="B734">
        <v>135046</v>
      </c>
      <c r="C734">
        <v>0</v>
      </c>
      <c r="D734">
        <v>0</v>
      </c>
      <c r="E734">
        <v>0</v>
      </c>
    </row>
    <row r="735" spans="1:5" x14ac:dyDescent="0.25">
      <c r="A735" t="s">
        <v>101</v>
      </c>
      <c r="B735">
        <v>135062</v>
      </c>
      <c r="C735">
        <v>0</v>
      </c>
      <c r="D735">
        <v>0</v>
      </c>
      <c r="E735">
        <v>0</v>
      </c>
    </row>
    <row r="736" spans="1:5" x14ac:dyDescent="0.25">
      <c r="A736" t="s">
        <v>131</v>
      </c>
      <c r="B736">
        <v>132572</v>
      </c>
      <c r="C736">
        <v>1</v>
      </c>
      <c r="D736">
        <v>0</v>
      </c>
      <c r="E736">
        <v>0</v>
      </c>
    </row>
    <row r="737" spans="1:5" x14ac:dyDescent="0.25">
      <c r="A737" t="s">
        <v>101</v>
      </c>
      <c r="B737">
        <v>135038</v>
      </c>
      <c r="C737">
        <v>0</v>
      </c>
      <c r="D737">
        <v>0</v>
      </c>
      <c r="E737">
        <v>0</v>
      </c>
    </row>
    <row r="738" spans="1:5" x14ac:dyDescent="0.25">
      <c r="A738" t="s">
        <v>101</v>
      </c>
      <c r="B738">
        <v>135045</v>
      </c>
      <c r="C738">
        <v>0</v>
      </c>
      <c r="D738">
        <v>0</v>
      </c>
      <c r="E738">
        <v>0</v>
      </c>
    </row>
    <row r="739" spans="1:5" x14ac:dyDescent="0.25">
      <c r="A739" t="s">
        <v>131</v>
      </c>
      <c r="B739">
        <v>135025</v>
      </c>
      <c r="C739">
        <v>2</v>
      </c>
      <c r="D739">
        <v>1</v>
      </c>
      <c r="E739">
        <v>1</v>
      </c>
    </row>
    <row r="740" spans="1:5" x14ac:dyDescent="0.25">
      <c r="A740" t="s">
        <v>101</v>
      </c>
      <c r="B740">
        <v>132834</v>
      </c>
      <c r="C740">
        <v>0</v>
      </c>
      <c r="D740">
        <v>0</v>
      </c>
      <c r="E740">
        <v>0</v>
      </c>
    </row>
    <row r="741" spans="1:5" x14ac:dyDescent="0.25">
      <c r="A741" t="s">
        <v>131</v>
      </c>
      <c r="B741">
        <v>132723</v>
      </c>
      <c r="C741">
        <v>1</v>
      </c>
      <c r="D741">
        <v>1</v>
      </c>
      <c r="E741">
        <v>1</v>
      </c>
    </row>
    <row r="742" spans="1:5" x14ac:dyDescent="0.25">
      <c r="A742" t="s">
        <v>89</v>
      </c>
      <c r="B742">
        <v>134996</v>
      </c>
      <c r="C742">
        <v>1</v>
      </c>
      <c r="D742">
        <v>1</v>
      </c>
      <c r="E742">
        <v>2</v>
      </c>
    </row>
    <row r="743" spans="1:5" x14ac:dyDescent="0.25">
      <c r="A743" t="s">
        <v>48</v>
      </c>
      <c r="B743">
        <v>132875</v>
      </c>
      <c r="C743">
        <v>2</v>
      </c>
      <c r="D743">
        <v>2</v>
      </c>
      <c r="E743">
        <v>1</v>
      </c>
    </row>
    <row r="744" spans="1:5" x14ac:dyDescent="0.25">
      <c r="A744" t="s">
        <v>124</v>
      </c>
      <c r="B744">
        <v>135043</v>
      </c>
      <c r="C744">
        <v>2</v>
      </c>
      <c r="D744">
        <v>2</v>
      </c>
      <c r="E744">
        <v>2</v>
      </c>
    </row>
    <row r="745" spans="1:5" x14ac:dyDescent="0.25">
      <c r="A745" t="s">
        <v>124</v>
      </c>
      <c r="B745">
        <v>132885</v>
      </c>
      <c r="C745">
        <v>0</v>
      </c>
      <c r="D745">
        <v>0</v>
      </c>
      <c r="E745">
        <v>0</v>
      </c>
    </row>
    <row r="746" spans="1:5" x14ac:dyDescent="0.25">
      <c r="A746" t="s">
        <v>124</v>
      </c>
      <c r="B746">
        <v>135050</v>
      </c>
      <c r="C746">
        <v>2</v>
      </c>
      <c r="D746">
        <v>2</v>
      </c>
      <c r="E746">
        <v>2</v>
      </c>
    </row>
    <row r="747" spans="1:5" x14ac:dyDescent="0.25">
      <c r="A747" t="s">
        <v>124</v>
      </c>
      <c r="B747">
        <v>135076</v>
      </c>
      <c r="C747">
        <v>2</v>
      </c>
      <c r="D747">
        <v>2</v>
      </c>
      <c r="E747">
        <v>2</v>
      </c>
    </row>
    <row r="748" spans="1:5" x14ac:dyDescent="0.25">
      <c r="A748" t="s">
        <v>124</v>
      </c>
      <c r="B748">
        <v>135081</v>
      </c>
      <c r="C748">
        <v>2</v>
      </c>
      <c r="D748">
        <v>2</v>
      </c>
      <c r="E748">
        <v>2</v>
      </c>
    </row>
    <row r="749" spans="1:5" x14ac:dyDescent="0.25">
      <c r="A749" t="s">
        <v>148</v>
      </c>
      <c r="B749">
        <v>135028</v>
      </c>
      <c r="C749">
        <v>2</v>
      </c>
      <c r="D749">
        <v>2</v>
      </c>
      <c r="E749">
        <v>2</v>
      </c>
    </row>
    <row r="750" spans="1:5" x14ac:dyDescent="0.25">
      <c r="A750" t="s">
        <v>148</v>
      </c>
      <c r="B750">
        <v>132856</v>
      </c>
      <c r="C750">
        <v>1</v>
      </c>
      <c r="D750">
        <v>1</v>
      </c>
      <c r="E750">
        <v>1</v>
      </c>
    </row>
    <row r="751" spans="1:5" x14ac:dyDescent="0.25">
      <c r="A751" t="s">
        <v>124</v>
      </c>
      <c r="B751">
        <v>135042</v>
      </c>
      <c r="C751">
        <v>0</v>
      </c>
      <c r="D751">
        <v>0</v>
      </c>
      <c r="E751">
        <v>0</v>
      </c>
    </row>
    <row r="752" spans="1:5" x14ac:dyDescent="0.25">
      <c r="A752" t="s">
        <v>124</v>
      </c>
      <c r="B752">
        <v>135059</v>
      </c>
      <c r="C752">
        <v>2</v>
      </c>
      <c r="D752">
        <v>2</v>
      </c>
      <c r="E752">
        <v>1</v>
      </c>
    </row>
    <row r="753" spans="1:5" x14ac:dyDescent="0.25">
      <c r="A753" t="s">
        <v>148</v>
      </c>
      <c r="B753">
        <v>132825</v>
      </c>
      <c r="C753">
        <v>2</v>
      </c>
      <c r="D753">
        <v>2</v>
      </c>
      <c r="E753">
        <v>2</v>
      </c>
    </row>
    <row r="754" spans="1:5" x14ac:dyDescent="0.25">
      <c r="A754" t="s">
        <v>124</v>
      </c>
      <c r="B754">
        <v>132872</v>
      </c>
      <c r="C754">
        <v>0</v>
      </c>
      <c r="D754">
        <v>2</v>
      </c>
      <c r="E754">
        <v>2</v>
      </c>
    </row>
    <row r="755" spans="1:5" x14ac:dyDescent="0.25">
      <c r="A755" t="s">
        <v>124</v>
      </c>
      <c r="B755">
        <v>135055</v>
      </c>
      <c r="C755">
        <v>2</v>
      </c>
      <c r="D755">
        <v>2</v>
      </c>
      <c r="E755">
        <v>2</v>
      </c>
    </row>
    <row r="756" spans="1:5" x14ac:dyDescent="0.25">
      <c r="A756" t="s">
        <v>148</v>
      </c>
      <c r="B756">
        <v>135032</v>
      </c>
      <c r="C756">
        <v>2</v>
      </c>
      <c r="D756">
        <v>2</v>
      </c>
      <c r="E756">
        <v>2</v>
      </c>
    </row>
    <row r="757" spans="1:5" x14ac:dyDescent="0.25">
      <c r="A757" t="s">
        <v>124</v>
      </c>
      <c r="B757">
        <v>132825</v>
      </c>
      <c r="C757">
        <v>2</v>
      </c>
      <c r="D757">
        <v>2</v>
      </c>
      <c r="E757">
        <v>2</v>
      </c>
    </row>
    <row r="758" spans="1:5" x14ac:dyDescent="0.25">
      <c r="A758" t="s">
        <v>148</v>
      </c>
      <c r="B758">
        <v>135063</v>
      </c>
      <c r="C758">
        <v>2</v>
      </c>
      <c r="D758">
        <v>2</v>
      </c>
      <c r="E758">
        <v>2</v>
      </c>
    </row>
    <row r="759" spans="1:5" x14ac:dyDescent="0.25">
      <c r="A759" t="s">
        <v>148</v>
      </c>
      <c r="B759">
        <v>135042</v>
      </c>
      <c r="C759">
        <v>2</v>
      </c>
      <c r="D759">
        <v>2</v>
      </c>
      <c r="E759">
        <v>2</v>
      </c>
    </row>
    <row r="760" spans="1:5" x14ac:dyDescent="0.25">
      <c r="A760" t="s">
        <v>148</v>
      </c>
      <c r="B760">
        <v>135058</v>
      </c>
      <c r="C760">
        <v>2</v>
      </c>
      <c r="D760">
        <v>2</v>
      </c>
      <c r="E760">
        <v>2</v>
      </c>
    </row>
    <row r="761" spans="1:5" x14ac:dyDescent="0.25">
      <c r="A761" t="s">
        <v>148</v>
      </c>
      <c r="B761">
        <v>135085</v>
      </c>
      <c r="C761">
        <v>2</v>
      </c>
      <c r="D761">
        <v>2</v>
      </c>
      <c r="E761">
        <v>2</v>
      </c>
    </row>
    <row r="762" spans="1:5" x14ac:dyDescent="0.25">
      <c r="A762" t="s">
        <v>148</v>
      </c>
      <c r="B762">
        <v>135038</v>
      </c>
      <c r="C762">
        <v>2</v>
      </c>
      <c r="D762">
        <v>2</v>
      </c>
      <c r="E762">
        <v>2</v>
      </c>
    </row>
    <row r="763" spans="1:5" x14ac:dyDescent="0.25">
      <c r="A763" t="s">
        <v>148</v>
      </c>
      <c r="B763">
        <v>132872</v>
      </c>
      <c r="C763">
        <v>1</v>
      </c>
      <c r="D763">
        <v>1</v>
      </c>
      <c r="E763">
        <v>1</v>
      </c>
    </row>
    <row r="764" spans="1:5" x14ac:dyDescent="0.25">
      <c r="A764" t="s">
        <v>117</v>
      </c>
      <c r="B764">
        <v>135081</v>
      </c>
      <c r="C764">
        <v>1</v>
      </c>
      <c r="D764">
        <v>1</v>
      </c>
      <c r="E764">
        <v>1</v>
      </c>
    </row>
    <row r="765" spans="1:5" x14ac:dyDescent="0.25">
      <c r="A765" t="s">
        <v>117</v>
      </c>
      <c r="B765">
        <v>135060</v>
      </c>
      <c r="C765">
        <v>2</v>
      </c>
      <c r="D765">
        <v>2</v>
      </c>
      <c r="E765">
        <v>2</v>
      </c>
    </row>
    <row r="766" spans="1:5" x14ac:dyDescent="0.25">
      <c r="A766" t="s">
        <v>117</v>
      </c>
      <c r="B766">
        <v>135106</v>
      </c>
      <c r="C766">
        <v>2</v>
      </c>
      <c r="D766">
        <v>2</v>
      </c>
      <c r="E766">
        <v>2</v>
      </c>
    </row>
    <row r="767" spans="1:5" x14ac:dyDescent="0.25">
      <c r="A767" t="s">
        <v>117</v>
      </c>
      <c r="B767">
        <v>135041</v>
      </c>
      <c r="C767">
        <v>2</v>
      </c>
      <c r="D767">
        <v>1</v>
      </c>
      <c r="E767">
        <v>2</v>
      </c>
    </row>
    <row r="768" spans="1:5" x14ac:dyDescent="0.25">
      <c r="A768" t="s">
        <v>117</v>
      </c>
      <c r="B768">
        <v>132834</v>
      </c>
      <c r="C768">
        <v>0</v>
      </c>
      <c r="D768">
        <v>2</v>
      </c>
      <c r="E768">
        <v>1</v>
      </c>
    </row>
    <row r="769" spans="1:5" x14ac:dyDescent="0.25">
      <c r="A769" t="s">
        <v>117</v>
      </c>
      <c r="B769">
        <v>135052</v>
      </c>
      <c r="C769">
        <v>2</v>
      </c>
      <c r="D769">
        <v>2</v>
      </c>
      <c r="E769">
        <v>2</v>
      </c>
    </row>
    <row r="770" spans="1:5" x14ac:dyDescent="0.25">
      <c r="A770" t="s">
        <v>54</v>
      </c>
      <c r="B770">
        <v>135079</v>
      </c>
      <c r="C770">
        <v>0</v>
      </c>
      <c r="D770">
        <v>0</v>
      </c>
      <c r="E770">
        <v>0</v>
      </c>
    </row>
    <row r="771" spans="1:5" x14ac:dyDescent="0.25">
      <c r="A771" t="s">
        <v>141</v>
      </c>
      <c r="B771">
        <v>132846</v>
      </c>
      <c r="C771">
        <v>2</v>
      </c>
      <c r="D771">
        <v>2</v>
      </c>
      <c r="E771">
        <v>2</v>
      </c>
    </row>
    <row r="772" spans="1:5" x14ac:dyDescent="0.25">
      <c r="A772" t="s">
        <v>137</v>
      </c>
      <c r="B772">
        <v>132885</v>
      </c>
      <c r="C772">
        <v>1</v>
      </c>
      <c r="D772">
        <v>1</v>
      </c>
      <c r="E772">
        <v>0</v>
      </c>
    </row>
    <row r="773" spans="1:5" x14ac:dyDescent="0.25">
      <c r="A773" t="s">
        <v>137</v>
      </c>
      <c r="B773">
        <v>135060</v>
      </c>
      <c r="C773">
        <v>2</v>
      </c>
      <c r="D773">
        <v>1</v>
      </c>
      <c r="E773">
        <v>2</v>
      </c>
    </row>
    <row r="774" spans="1:5" x14ac:dyDescent="0.25">
      <c r="A774" t="s">
        <v>137</v>
      </c>
      <c r="B774">
        <v>132856</v>
      </c>
      <c r="C774">
        <v>1</v>
      </c>
      <c r="D774">
        <v>2</v>
      </c>
      <c r="E774">
        <v>1</v>
      </c>
    </row>
    <row r="775" spans="1:5" x14ac:dyDescent="0.25">
      <c r="A775" t="s">
        <v>84</v>
      </c>
      <c r="B775">
        <v>135026</v>
      </c>
      <c r="C775">
        <v>1</v>
      </c>
      <c r="D775">
        <v>0</v>
      </c>
      <c r="E775">
        <v>2</v>
      </c>
    </row>
    <row r="776" spans="1:5" x14ac:dyDescent="0.25">
      <c r="A776" t="s">
        <v>161</v>
      </c>
      <c r="B776">
        <v>135066</v>
      </c>
      <c r="C776">
        <v>2</v>
      </c>
      <c r="D776">
        <v>1</v>
      </c>
      <c r="E776">
        <v>1</v>
      </c>
    </row>
    <row r="777" spans="1:5" x14ac:dyDescent="0.25">
      <c r="A777" t="s">
        <v>161</v>
      </c>
      <c r="B777">
        <v>135065</v>
      </c>
      <c r="C777">
        <v>2</v>
      </c>
      <c r="D777">
        <v>2</v>
      </c>
      <c r="E777">
        <v>2</v>
      </c>
    </row>
    <row r="778" spans="1:5" x14ac:dyDescent="0.25">
      <c r="A778" t="s">
        <v>161</v>
      </c>
      <c r="B778">
        <v>132872</v>
      </c>
      <c r="C778">
        <v>2</v>
      </c>
      <c r="D778">
        <v>2</v>
      </c>
      <c r="E778">
        <v>2</v>
      </c>
    </row>
    <row r="779" spans="1:5" x14ac:dyDescent="0.25">
      <c r="A779" t="s">
        <v>161</v>
      </c>
      <c r="B779">
        <v>135058</v>
      </c>
      <c r="C779">
        <v>2</v>
      </c>
      <c r="D779">
        <v>0</v>
      </c>
      <c r="E779">
        <v>2</v>
      </c>
    </row>
    <row r="780" spans="1:5" x14ac:dyDescent="0.25">
      <c r="A780" t="s">
        <v>161</v>
      </c>
      <c r="B780">
        <v>132834</v>
      </c>
      <c r="C780">
        <v>2</v>
      </c>
      <c r="D780">
        <v>1</v>
      </c>
      <c r="E780">
        <v>1</v>
      </c>
    </row>
    <row r="781" spans="1:5" x14ac:dyDescent="0.25">
      <c r="A781" t="s">
        <v>161</v>
      </c>
      <c r="B781">
        <v>132754</v>
      </c>
      <c r="C781">
        <v>2</v>
      </c>
      <c r="D781">
        <v>1</v>
      </c>
      <c r="E781">
        <v>2</v>
      </c>
    </row>
    <row r="782" spans="1:5" x14ac:dyDescent="0.25">
      <c r="A782" t="s">
        <v>161</v>
      </c>
      <c r="B782">
        <v>135079</v>
      </c>
      <c r="C782">
        <v>2</v>
      </c>
      <c r="D782">
        <v>2</v>
      </c>
      <c r="E782">
        <v>2</v>
      </c>
    </row>
    <row r="783" spans="1:5" x14ac:dyDescent="0.25">
      <c r="A783" t="s">
        <v>161</v>
      </c>
      <c r="B783">
        <v>135038</v>
      </c>
      <c r="C783">
        <v>2</v>
      </c>
      <c r="D783">
        <v>2</v>
      </c>
      <c r="E783">
        <v>2</v>
      </c>
    </row>
    <row r="784" spans="1:5" x14ac:dyDescent="0.25">
      <c r="A784" t="s">
        <v>161</v>
      </c>
      <c r="B784">
        <v>135085</v>
      </c>
      <c r="C784">
        <v>2</v>
      </c>
      <c r="D784">
        <v>2</v>
      </c>
      <c r="E784">
        <v>1</v>
      </c>
    </row>
    <row r="785" spans="1:5" x14ac:dyDescent="0.25">
      <c r="A785" t="s">
        <v>161</v>
      </c>
      <c r="B785">
        <v>135030</v>
      </c>
      <c r="C785">
        <v>2</v>
      </c>
      <c r="D785">
        <v>1</v>
      </c>
      <c r="E785">
        <v>1</v>
      </c>
    </row>
    <row r="786" spans="1:5" x14ac:dyDescent="0.25">
      <c r="A786" t="s">
        <v>161</v>
      </c>
      <c r="B786">
        <v>135064</v>
      </c>
      <c r="C786">
        <v>1</v>
      </c>
      <c r="D786">
        <v>1</v>
      </c>
      <c r="E786">
        <v>1</v>
      </c>
    </row>
    <row r="787" spans="1:5" x14ac:dyDescent="0.25">
      <c r="A787" t="s">
        <v>161</v>
      </c>
      <c r="B787">
        <v>135053</v>
      </c>
      <c r="C787">
        <v>2</v>
      </c>
      <c r="D787">
        <v>2</v>
      </c>
      <c r="E787">
        <v>2</v>
      </c>
    </row>
    <row r="788" spans="1:5" x14ac:dyDescent="0.25">
      <c r="A788" t="s">
        <v>177</v>
      </c>
      <c r="B788">
        <v>132921</v>
      </c>
      <c r="C788">
        <v>2</v>
      </c>
      <c r="D788">
        <v>2</v>
      </c>
      <c r="E788">
        <v>1</v>
      </c>
    </row>
    <row r="789" spans="1:5" x14ac:dyDescent="0.25">
      <c r="A789" t="s">
        <v>177</v>
      </c>
      <c r="B789">
        <v>132922</v>
      </c>
      <c r="C789">
        <v>2</v>
      </c>
      <c r="D789">
        <v>2</v>
      </c>
      <c r="E789">
        <v>2</v>
      </c>
    </row>
    <row r="790" spans="1:5" x14ac:dyDescent="0.25">
      <c r="A790" t="s">
        <v>177</v>
      </c>
      <c r="B790">
        <v>132925</v>
      </c>
      <c r="C790">
        <v>1</v>
      </c>
      <c r="D790">
        <v>2</v>
      </c>
      <c r="E790">
        <v>1</v>
      </c>
    </row>
    <row r="791" spans="1:5" x14ac:dyDescent="0.25">
      <c r="A791" t="s">
        <v>48</v>
      </c>
      <c r="B791">
        <v>132921</v>
      </c>
      <c r="C791">
        <v>2</v>
      </c>
      <c r="D791">
        <v>2</v>
      </c>
      <c r="E791">
        <v>1</v>
      </c>
    </row>
    <row r="792" spans="1:5" x14ac:dyDescent="0.25">
      <c r="A792" t="s">
        <v>137</v>
      </c>
      <c r="B792">
        <v>135085</v>
      </c>
      <c r="C792">
        <v>1</v>
      </c>
      <c r="D792">
        <v>2</v>
      </c>
      <c r="E792">
        <v>1</v>
      </c>
    </row>
    <row r="793" spans="1:5" x14ac:dyDescent="0.25">
      <c r="A793" t="s">
        <v>137</v>
      </c>
      <c r="B793">
        <v>132825</v>
      </c>
      <c r="C793">
        <v>1</v>
      </c>
      <c r="D793">
        <v>1</v>
      </c>
      <c r="E793">
        <v>1</v>
      </c>
    </row>
    <row r="794" spans="1:5" x14ac:dyDescent="0.25">
      <c r="A794" t="s">
        <v>137</v>
      </c>
      <c r="B794">
        <v>135079</v>
      </c>
      <c r="C794">
        <v>2</v>
      </c>
      <c r="D794">
        <v>1</v>
      </c>
      <c r="E794">
        <v>1</v>
      </c>
    </row>
    <row r="795" spans="1:5" x14ac:dyDescent="0.25">
      <c r="A795" t="s">
        <v>137</v>
      </c>
      <c r="B795">
        <v>135032</v>
      </c>
      <c r="C795">
        <v>2</v>
      </c>
      <c r="D795">
        <v>1</v>
      </c>
      <c r="E795">
        <v>1</v>
      </c>
    </row>
    <row r="796" spans="1:5" x14ac:dyDescent="0.25">
      <c r="A796" t="s">
        <v>137</v>
      </c>
      <c r="B796">
        <v>135038</v>
      </c>
      <c r="C796">
        <v>1</v>
      </c>
      <c r="D796">
        <v>1</v>
      </c>
      <c r="E796">
        <v>1</v>
      </c>
    </row>
    <row r="797" spans="1:5" x14ac:dyDescent="0.25">
      <c r="A797" t="s">
        <v>137</v>
      </c>
      <c r="B797">
        <v>132861</v>
      </c>
      <c r="C797">
        <v>2</v>
      </c>
      <c r="D797">
        <v>2</v>
      </c>
      <c r="E797">
        <v>1</v>
      </c>
    </row>
    <row r="798" spans="1:5" x14ac:dyDescent="0.25">
      <c r="A798" t="s">
        <v>137</v>
      </c>
      <c r="B798">
        <v>135046</v>
      </c>
      <c r="C798">
        <v>1</v>
      </c>
      <c r="D798">
        <v>2</v>
      </c>
      <c r="E798">
        <v>1</v>
      </c>
    </row>
    <row r="799" spans="1:5" x14ac:dyDescent="0.25">
      <c r="A799" t="s">
        <v>137</v>
      </c>
      <c r="B799">
        <v>132862</v>
      </c>
      <c r="C799">
        <v>1</v>
      </c>
      <c r="D799">
        <v>2</v>
      </c>
      <c r="E799">
        <v>2</v>
      </c>
    </row>
    <row r="800" spans="1:5" x14ac:dyDescent="0.25">
      <c r="A800" t="s">
        <v>137</v>
      </c>
      <c r="B800">
        <v>132921</v>
      </c>
      <c r="C800">
        <v>1</v>
      </c>
      <c r="D800">
        <v>2</v>
      </c>
      <c r="E800">
        <v>1</v>
      </c>
    </row>
    <row r="801" spans="1:5" x14ac:dyDescent="0.25">
      <c r="A801" t="s">
        <v>71</v>
      </c>
      <c r="B801">
        <v>132884</v>
      </c>
      <c r="C801">
        <v>0</v>
      </c>
      <c r="D801">
        <v>0</v>
      </c>
      <c r="E801">
        <v>0</v>
      </c>
    </row>
    <row r="802" spans="1:5" x14ac:dyDescent="0.25">
      <c r="A802" t="s">
        <v>71</v>
      </c>
      <c r="B802">
        <v>135055</v>
      </c>
      <c r="C802">
        <v>0</v>
      </c>
      <c r="D802">
        <v>0</v>
      </c>
      <c r="E802">
        <v>0</v>
      </c>
    </row>
    <row r="803" spans="1:5" x14ac:dyDescent="0.25">
      <c r="A803" t="s">
        <v>71</v>
      </c>
      <c r="B803">
        <v>135035</v>
      </c>
      <c r="C803">
        <v>1</v>
      </c>
      <c r="D803">
        <v>1</v>
      </c>
      <c r="E803">
        <v>1</v>
      </c>
    </row>
    <row r="804" spans="1:5" x14ac:dyDescent="0.25">
      <c r="A804" t="s">
        <v>70</v>
      </c>
      <c r="B804">
        <v>135065</v>
      </c>
      <c r="C804">
        <v>1</v>
      </c>
      <c r="D804">
        <v>1</v>
      </c>
      <c r="E804">
        <v>1</v>
      </c>
    </row>
    <row r="805" spans="1:5" x14ac:dyDescent="0.25">
      <c r="A805" t="s">
        <v>70</v>
      </c>
      <c r="B805">
        <v>135028</v>
      </c>
      <c r="C805">
        <v>2</v>
      </c>
      <c r="D805">
        <v>1</v>
      </c>
      <c r="E805">
        <v>1</v>
      </c>
    </row>
    <row r="806" spans="1:5" x14ac:dyDescent="0.25">
      <c r="A806" t="s">
        <v>70</v>
      </c>
      <c r="B806">
        <v>135085</v>
      </c>
      <c r="C806">
        <v>2</v>
      </c>
      <c r="D806">
        <v>2</v>
      </c>
      <c r="E806">
        <v>2</v>
      </c>
    </row>
    <row r="807" spans="1:5" x14ac:dyDescent="0.25">
      <c r="A807" t="s">
        <v>70</v>
      </c>
      <c r="B807">
        <v>135046</v>
      </c>
      <c r="C807">
        <v>2</v>
      </c>
      <c r="D807">
        <v>1</v>
      </c>
      <c r="E807">
        <v>1</v>
      </c>
    </row>
    <row r="808" spans="1:5" x14ac:dyDescent="0.25">
      <c r="A808" t="s">
        <v>70</v>
      </c>
      <c r="B808">
        <v>135045</v>
      </c>
      <c r="C808">
        <v>2</v>
      </c>
      <c r="D808">
        <v>1</v>
      </c>
      <c r="E808">
        <v>2</v>
      </c>
    </row>
    <row r="809" spans="1:5" x14ac:dyDescent="0.25">
      <c r="A809" t="s">
        <v>70</v>
      </c>
      <c r="B809">
        <v>132951</v>
      </c>
      <c r="C809">
        <v>2</v>
      </c>
      <c r="D809">
        <v>1</v>
      </c>
      <c r="E809">
        <v>0</v>
      </c>
    </row>
    <row r="810" spans="1:5" x14ac:dyDescent="0.25">
      <c r="A810" t="s">
        <v>70</v>
      </c>
      <c r="B810">
        <v>132572</v>
      </c>
      <c r="C810">
        <v>1</v>
      </c>
      <c r="D810">
        <v>0</v>
      </c>
      <c r="E810">
        <v>0</v>
      </c>
    </row>
    <row r="811" spans="1:5" x14ac:dyDescent="0.25">
      <c r="A811" t="s">
        <v>70</v>
      </c>
      <c r="B811">
        <v>132921</v>
      </c>
      <c r="C811">
        <v>2</v>
      </c>
      <c r="D811">
        <v>1</v>
      </c>
      <c r="E811">
        <v>1</v>
      </c>
    </row>
    <row r="812" spans="1:5" x14ac:dyDescent="0.25">
      <c r="A812" t="s">
        <v>70</v>
      </c>
      <c r="B812">
        <v>135075</v>
      </c>
      <c r="C812">
        <v>2</v>
      </c>
      <c r="D812">
        <v>1</v>
      </c>
      <c r="E812">
        <v>0</v>
      </c>
    </row>
    <row r="813" spans="1:5" x14ac:dyDescent="0.25">
      <c r="A813" t="s">
        <v>70</v>
      </c>
      <c r="B813">
        <v>135038</v>
      </c>
      <c r="C813">
        <v>1</v>
      </c>
      <c r="D813">
        <v>1</v>
      </c>
      <c r="E813">
        <v>1</v>
      </c>
    </row>
    <row r="814" spans="1:5" x14ac:dyDescent="0.25">
      <c r="A814" t="s">
        <v>70</v>
      </c>
      <c r="B814">
        <v>135030</v>
      </c>
      <c r="C814">
        <v>2</v>
      </c>
      <c r="D814">
        <v>1</v>
      </c>
      <c r="E814">
        <v>1</v>
      </c>
    </row>
    <row r="815" spans="1:5" x14ac:dyDescent="0.25">
      <c r="A815" t="s">
        <v>128</v>
      </c>
      <c r="B815">
        <v>135058</v>
      </c>
      <c r="C815">
        <v>1</v>
      </c>
      <c r="D815">
        <v>1</v>
      </c>
      <c r="E815">
        <v>1</v>
      </c>
    </row>
    <row r="816" spans="1:5" x14ac:dyDescent="0.25">
      <c r="A816" t="s">
        <v>128</v>
      </c>
      <c r="B816">
        <v>135064</v>
      </c>
      <c r="C816">
        <v>1</v>
      </c>
      <c r="D816">
        <v>1</v>
      </c>
      <c r="E816">
        <v>1</v>
      </c>
    </row>
    <row r="817" spans="1:5" x14ac:dyDescent="0.25">
      <c r="A817" t="s">
        <v>128</v>
      </c>
      <c r="B817">
        <v>135028</v>
      </c>
      <c r="C817">
        <v>1</v>
      </c>
      <c r="D817">
        <v>1</v>
      </c>
      <c r="E817">
        <v>1</v>
      </c>
    </row>
    <row r="818" spans="1:5" x14ac:dyDescent="0.25">
      <c r="A818" t="s">
        <v>128</v>
      </c>
      <c r="B818">
        <v>132951</v>
      </c>
      <c r="C818">
        <v>1</v>
      </c>
      <c r="D818">
        <v>1</v>
      </c>
      <c r="E818">
        <v>1</v>
      </c>
    </row>
    <row r="819" spans="1:5" x14ac:dyDescent="0.25">
      <c r="A819" t="s">
        <v>27</v>
      </c>
      <c r="B819">
        <v>135064</v>
      </c>
      <c r="C819">
        <v>0</v>
      </c>
      <c r="D819">
        <v>0</v>
      </c>
      <c r="E819">
        <v>0</v>
      </c>
    </row>
    <row r="820" spans="1:5" x14ac:dyDescent="0.25">
      <c r="A820" t="s">
        <v>128</v>
      </c>
      <c r="B820">
        <v>132921</v>
      </c>
      <c r="C820">
        <v>1</v>
      </c>
      <c r="D820">
        <v>1</v>
      </c>
      <c r="E820">
        <v>1</v>
      </c>
    </row>
    <row r="821" spans="1:5" x14ac:dyDescent="0.25">
      <c r="A821" t="s">
        <v>27</v>
      </c>
      <c r="B821">
        <v>132825</v>
      </c>
      <c r="C821">
        <v>2</v>
      </c>
      <c r="D821">
        <v>2</v>
      </c>
      <c r="E821">
        <v>1</v>
      </c>
    </row>
    <row r="822" spans="1:5" x14ac:dyDescent="0.25">
      <c r="A822" t="s">
        <v>128</v>
      </c>
      <c r="B822">
        <v>132754</v>
      </c>
      <c r="C822">
        <v>1</v>
      </c>
      <c r="D822">
        <v>1</v>
      </c>
      <c r="E822">
        <v>1</v>
      </c>
    </row>
    <row r="823" spans="1:5" x14ac:dyDescent="0.25">
      <c r="A823" t="s">
        <v>27</v>
      </c>
      <c r="B823">
        <v>135075</v>
      </c>
      <c r="C823">
        <v>2</v>
      </c>
      <c r="D823">
        <v>2</v>
      </c>
      <c r="E823">
        <v>2</v>
      </c>
    </row>
    <row r="824" spans="1:5" x14ac:dyDescent="0.25">
      <c r="A824" t="s">
        <v>128</v>
      </c>
      <c r="B824">
        <v>135026</v>
      </c>
      <c r="C824">
        <v>1</v>
      </c>
      <c r="D824">
        <v>1</v>
      </c>
      <c r="E824">
        <v>1</v>
      </c>
    </row>
    <row r="825" spans="1:5" x14ac:dyDescent="0.25">
      <c r="A825" t="s">
        <v>27</v>
      </c>
      <c r="B825">
        <v>132862</v>
      </c>
      <c r="C825">
        <v>1</v>
      </c>
      <c r="D825">
        <v>2</v>
      </c>
      <c r="E825">
        <v>2</v>
      </c>
    </row>
    <row r="826" spans="1:5" x14ac:dyDescent="0.25">
      <c r="A826" t="s">
        <v>128</v>
      </c>
      <c r="B826">
        <v>132872</v>
      </c>
      <c r="C826">
        <v>1</v>
      </c>
      <c r="D826">
        <v>1</v>
      </c>
      <c r="E826">
        <v>1</v>
      </c>
    </row>
    <row r="827" spans="1:5" x14ac:dyDescent="0.25">
      <c r="A827" t="s">
        <v>128</v>
      </c>
      <c r="B827">
        <v>135085</v>
      </c>
      <c r="C827">
        <v>1</v>
      </c>
      <c r="D827">
        <v>1</v>
      </c>
      <c r="E827">
        <v>1</v>
      </c>
    </row>
    <row r="828" spans="1:5" x14ac:dyDescent="0.25">
      <c r="A828" t="s">
        <v>27</v>
      </c>
      <c r="B828">
        <v>135041</v>
      </c>
      <c r="C828">
        <v>0</v>
      </c>
      <c r="D828">
        <v>1</v>
      </c>
      <c r="E828">
        <v>1</v>
      </c>
    </row>
    <row r="829" spans="1:5" x14ac:dyDescent="0.25">
      <c r="A829" t="s">
        <v>128</v>
      </c>
      <c r="B829">
        <v>135072</v>
      </c>
      <c r="C829">
        <v>1</v>
      </c>
      <c r="D829">
        <v>1</v>
      </c>
      <c r="E829">
        <v>1</v>
      </c>
    </row>
    <row r="830" spans="1:5" x14ac:dyDescent="0.25">
      <c r="A830" t="s">
        <v>128</v>
      </c>
      <c r="B830">
        <v>132834</v>
      </c>
      <c r="C830">
        <v>1</v>
      </c>
      <c r="D830">
        <v>1</v>
      </c>
      <c r="E830">
        <v>1</v>
      </c>
    </row>
    <row r="831" spans="1:5" x14ac:dyDescent="0.25">
      <c r="A831" t="s">
        <v>27</v>
      </c>
      <c r="B831">
        <v>132937</v>
      </c>
      <c r="C831">
        <v>2</v>
      </c>
      <c r="D831">
        <v>2</v>
      </c>
      <c r="E831">
        <v>1</v>
      </c>
    </row>
    <row r="832" spans="1:5" x14ac:dyDescent="0.25">
      <c r="A832" t="s">
        <v>128</v>
      </c>
      <c r="B832">
        <v>132875</v>
      </c>
      <c r="C832">
        <v>1</v>
      </c>
      <c r="D832">
        <v>1</v>
      </c>
      <c r="E832">
        <v>1</v>
      </c>
    </row>
    <row r="833" spans="1:5" x14ac:dyDescent="0.25">
      <c r="A833" t="s">
        <v>128</v>
      </c>
      <c r="B833">
        <v>135038</v>
      </c>
      <c r="C833">
        <v>0</v>
      </c>
      <c r="D833">
        <v>0</v>
      </c>
      <c r="E833">
        <v>0</v>
      </c>
    </row>
    <row r="834" spans="1:5" x14ac:dyDescent="0.25">
      <c r="A834" t="s">
        <v>27</v>
      </c>
      <c r="B834">
        <v>132922</v>
      </c>
      <c r="C834">
        <v>2</v>
      </c>
      <c r="D834">
        <v>2</v>
      </c>
      <c r="E834">
        <v>2</v>
      </c>
    </row>
    <row r="835" spans="1:5" x14ac:dyDescent="0.25">
      <c r="A835" t="s">
        <v>130</v>
      </c>
      <c r="B835">
        <v>132825</v>
      </c>
      <c r="C835">
        <v>0</v>
      </c>
      <c r="D835">
        <v>1</v>
      </c>
      <c r="E835">
        <v>1</v>
      </c>
    </row>
    <row r="836" spans="1:5" x14ac:dyDescent="0.25">
      <c r="A836" t="s">
        <v>130</v>
      </c>
      <c r="B836">
        <v>135075</v>
      </c>
      <c r="C836">
        <v>2</v>
      </c>
      <c r="D836">
        <v>2</v>
      </c>
      <c r="E836">
        <v>2</v>
      </c>
    </row>
    <row r="837" spans="1:5" x14ac:dyDescent="0.25">
      <c r="A837" t="s">
        <v>128</v>
      </c>
      <c r="B837">
        <v>135079</v>
      </c>
      <c r="C837">
        <v>0</v>
      </c>
      <c r="D837">
        <v>0</v>
      </c>
      <c r="E837">
        <v>0</v>
      </c>
    </row>
    <row r="838" spans="1:5" x14ac:dyDescent="0.25">
      <c r="A838" t="s">
        <v>27</v>
      </c>
      <c r="B838">
        <v>132723</v>
      </c>
      <c r="C838">
        <v>2</v>
      </c>
      <c r="D838">
        <v>2</v>
      </c>
      <c r="E838">
        <v>1</v>
      </c>
    </row>
    <row r="839" spans="1:5" x14ac:dyDescent="0.25">
      <c r="A839" t="s">
        <v>130</v>
      </c>
      <c r="B839">
        <v>132861</v>
      </c>
      <c r="C839">
        <v>1</v>
      </c>
      <c r="D839">
        <v>1</v>
      </c>
      <c r="E839">
        <v>1</v>
      </c>
    </row>
    <row r="840" spans="1:5" x14ac:dyDescent="0.25">
      <c r="A840" t="s">
        <v>27</v>
      </c>
      <c r="B840">
        <v>132755</v>
      </c>
      <c r="C840">
        <v>2</v>
      </c>
      <c r="D840">
        <v>2</v>
      </c>
      <c r="E840">
        <v>1</v>
      </c>
    </row>
    <row r="841" spans="1:5" x14ac:dyDescent="0.25">
      <c r="A841" t="s">
        <v>130</v>
      </c>
      <c r="B841">
        <v>132875</v>
      </c>
      <c r="C841">
        <v>1</v>
      </c>
      <c r="D841">
        <v>2</v>
      </c>
      <c r="E841">
        <v>2</v>
      </c>
    </row>
    <row r="842" spans="1:5" x14ac:dyDescent="0.25">
      <c r="A842" t="s">
        <v>27</v>
      </c>
      <c r="B842">
        <v>135080</v>
      </c>
      <c r="C842">
        <v>2</v>
      </c>
      <c r="D842">
        <v>1</v>
      </c>
      <c r="E842">
        <v>2</v>
      </c>
    </row>
    <row r="843" spans="1:5" x14ac:dyDescent="0.25">
      <c r="A843" t="s">
        <v>130</v>
      </c>
      <c r="B843">
        <v>135086</v>
      </c>
      <c r="C843">
        <v>1</v>
      </c>
      <c r="D843">
        <v>1</v>
      </c>
      <c r="E843">
        <v>1</v>
      </c>
    </row>
    <row r="844" spans="1:5" x14ac:dyDescent="0.25">
      <c r="A844" t="s">
        <v>27</v>
      </c>
      <c r="B844">
        <v>135079</v>
      </c>
      <c r="C844">
        <v>2</v>
      </c>
      <c r="D844">
        <v>2</v>
      </c>
      <c r="E844">
        <v>2</v>
      </c>
    </row>
    <row r="845" spans="1:5" x14ac:dyDescent="0.25">
      <c r="A845" t="s">
        <v>63</v>
      </c>
      <c r="B845">
        <v>135066</v>
      </c>
      <c r="C845">
        <v>0</v>
      </c>
      <c r="D845">
        <v>0</v>
      </c>
      <c r="E845">
        <v>0</v>
      </c>
    </row>
    <row r="846" spans="1:5" x14ac:dyDescent="0.25">
      <c r="A846" t="s">
        <v>130</v>
      </c>
      <c r="B846">
        <v>135080</v>
      </c>
      <c r="C846">
        <v>0</v>
      </c>
      <c r="D846">
        <v>1</v>
      </c>
      <c r="E846">
        <v>1</v>
      </c>
    </row>
    <row r="847" spans="1:5" x14ac:dyDescent="0.25">
      <c r="A847" t="s">
        <v>63</v>
      </c>
      <c r="B847">
        <v>132921</v>
      </c>
      <c r="C847">
        <v>1</v>
      </c>
      <c r="D847">
        <v>1</v>
      </c>
      <c r="E847">
        <v>1</v>
      </c>
    </row>
    <row r="848" spans="1:5" x14ac:dyDescent="0.25">
      <c r="A848" t="s">
        <v>130</v>
      </c>
      <c r="B848">
        <v>132572</v>
      </c>
      <c r="C848">
        <v>2</v>
      </c>
      <c r="D848">
        <v>2</v>
      </c>
      <c r="E848">
        <v>2</v>
      </c>
    </row>
    <row r="849" spans="1:5" x14ac:dyDescent="0.25">
      <c r="A849" t="s">
        <v>63</v>
      </c>
      <c r="B849">
        <v>135052</v>
      </c>
      <c r="C849">
        <v>1</v>
      </c>
      <c r="D849">
        <v>1</v>
      </c>
      <c r="E849">
        <v>1</v>
      </c>
    </row>
    <row r="850" spans="1:5" x14ac:dyDescent="0.25">
      <c r="A850" t="s">
        <v>130</v>
      </c>
      <c r="B850">
        <v>132884</v>
      </c>
      <c r="C850">
        <v>2</v>
      </c>
      <c r="D850">
        <v>2</v>
      </c>
      <c r="E850">
        <v>2</v>
      </c>
    </row>
    <row r="851" spans="1:5" x14ac:dyDescent="0.25">
      <c r="A851" t="s">
        <v>130</v>
      </c>
      <c r="B851">
        <v>135035</v>
      </c>
      <c r="C851">
        <v>1</v>
      </c>
      <c r="D851">
        <v>1</v>
      </c>
      <c r="E851">
        <v>1</v>
      </c>
    </row>
    <row r="852" spans="1:5" x14ac:dyDescent="0.25">
      <c r="A852" t="s">
        <v>63</v>
      </c>
      <c r="B852">
        <v>132937</v>
      </c>
      <c r="C852">
        <v>1</v>
      </c>
      <c r="D852">
        <v>1</v>
      </c>
      <c r="E852">
        <v>1</v>
      </c>
    </row>
    <row r="853" spans="1:5" x14ac:dyDescent="0.25">
      <c r="A853" t="s">
        <v>63</v>
      </c>
      <c r="B853">
        <v>132951</v>
      </c>
      <c r="C853">
        <v>1</v>
      </c>
      <c r="D853">
        <v>1</v>
      </c>
      <c r="E853">
        <v>1</v>
      </c>
    </row>
    <row r="854" spans="1:5" x14ac:dyDescent="0.25">
      <c r="A854" t="s">
        <v>63</v>
      </c>
      <c r="B854">
        <v>132925</v>
      </c>
      <c r="C854">
        <v>1</v>
      </c>
      <c r="D854">
        <v>1</v>
      </c>
      <c r="E854">
        <v>1</v>
      </c>
    </row>
    <row r="855" spans="1:5" x14ac:dyDescent="0.25">
      <c r="A855" t="s">
        <v>63</v>
      </c>
      <c r="B855">
        <v>132872</v>
      </c>
      <c r="C855">
        <v>1</v>
      </c>
      <c r="D855">
        <v>1</v>
      </c>
      <c r="E855">
        <v>1</v>
      </c>
    </row>
    <row r="856" spans="1:5" x14ac:dyDescent="0.25">
      <c r="A856" t="s">
        <v>63</v>
      </c>
      <c r="B856">
        <v>132875</v>
      </c>
      <c r="C856">
        <v>1</v>
      </c>
      <c r="D856">
        <v>1</v>
      </c>
      <c r="E856">
        <v>1</v>
      </c>
    </row>
    <row r="857" spans="1:5" x14ac:dyDescent="0.25">
      <c r="A857" t="s">
        <v>63</v>
      </c>
      <c r="B857">
        <v>135085</v>
      </c>
      <c r="C857">
        <v>1</v>
      </c>
      <c r="D857">
        <v>1</v>
      </c>
      <c r="E857">
        <v>1</v>
      </c>
    </row>
    <row r="858" spans="1:5" x14ac:dyDescent="0.25">
      <c r="A858" t="s">
        <v>63</v>
      </c>
      <c r="B858">
        <v>135042</v>
      </c>
      <c r="C858">
        <v>1</v>
      </c>
      <c r="D858">
        <v>1</v>
      </c>
      <c r="E858">
        <v>1</v>
      </c>
    </row>
    <row r="859" spans="1:5" x14ac:dyDescent="0.25">
      <c r="A859" t="s">
        <v>63</v>
      </c>
      <c r="B859">
        <v>135062</v>
      </c>
      <c r="C859">
        <v>1</v>
      </c>
      <c r="D859">
        <v>1</v>
      </c>
      <c r="E859">
        <v>1</v>
      </c>
    </row>
    <row r="860" spans="1:5" x14ac:dyDescent="0.25">
      <c r="A860" t="s">
        <v>65</v>
      </c>
      <c r="B860">
        <v>135047</v>
      </c>
      <c r="C860">
        <v>1</v>
      </c>
      <c r="D860">
        <v>1</v>
      </c>
      <c r="E860">
        <v>1</v>
      </c>
    </row>
    <row r="861" spans="1:5" x14ac:dyDescent="0.25">
      <c r="A861" t="s">
        <v>65</v>
      </c>
      <c r="B861">
        <v>135059</v>
      </c>
      <c r="C861">
        <v>2</v>
      </c>
      <c r="D861">
        <v>1</v>
      </c>
      <c r="E861">
        <v>1</v>
      </c>
    </row>
    <row r="862" spans="1:5" x14ac:dyDescent="0.25">
      <c r="A862" t="s">
        <v>65</v>
      </c>
      <c r="B862">
        <v>132937</v>
      </c>
      <c r="C862">
        <v>1</v>
      </c>
      <c r="D862">
        <v>1</v>
      </c>
      <c r="E862">
        <v>1</v>
      </c>
    </row>
    <row r="863" spans="1:5" x14ac:dyDescent="0.25">
      <c r="A863" t="s">
        <v>65</v>
      </c>
      <c r="B863">
        <v>135085</v>
      </c>
      <c r="C863">
        <v>1</v>
      </c>
      <c r="D863">
        <v>1</v>
      </c>
      <c r="E863">
        <v>1</v>
      </c>
    </row>
    <row r="864" spans="1:5" x14ac:dyDescent="0.25">
      <c r="A864" t="s">
        <v>65</v>
      </c>
      <c r="B864">
        <v>132834</v>
      </c>
      <c r="C864">
        <v>0</v>
      </c>
      <c r="D864">
        <v>1</v>
      </c>
      <c r="E864">
        <v>0</v>
      </c>
    </row>
    <row r="865" spans="1:5" x14ac:dyDescent="0.25">
      <c r="A865" t="s">
        <v>65</v>
      </c>
      <c r="B865">
        <v>132754</v>
      </c>
      <c r="C865">
        <v>0</v>
      </c>
      <c r="D865">
        <v>0</v>
      </c>
      <c r="E865">
        <v>0</v>
      </c>
    </row>
    <row r="866" spans="1:5" x14ac:dyDescent="0.25">
      <c r="A866" t="s">
        <v>65</v>
      </c>
      <c r="B866">
        <v>132825</v>
      </c>
      <c r="C866">
        <v>1</v>
      </c>
      <c r="D866">
        <v>1</v>
      </c>
      <c r="E866">
        <v>0</v>
      </c>
    </row>
    <row r="867" spans="1:5" x14ac:dyDescent="0.25">
      <c r="A867" t="s">
        <v>65</v>
      </c>
      <c r="B867">
        <v>132921</v>
      </c>
      <c r="C867">
        <v>1</v>
      </c>
      <c r="D867">
        <v>1</v>
      </c>
      <c r="E867">
        <v>1</v>
      </c>
    </row>
    <row r="868" spans="1:5" x14ac:dyDescent="0.25">
      <c r="A868" t="s">
        <v>65</v>
      </c>
      <c r="B868">
        <v>132862</v>
      </c>
      <c r="C868">
        <v>1</v>
      </c>
      <c r="D868">
        <v>1</v>
      </c>
      <c r="E868">
        <v>1</v>
      </c>
    </row>
    <row r="869" spans="1:5" x14ac:dyDescent="0.25">
      <c r="A869" t="s">
        <v>65</v>
      </c>
      <c r="B869">
        <v>132922</v>
      </c>
      <c r="C869">
        <v>1</v>
      </c>
      <c r="D869">
        <v>1</v>
      </c>
      <c r="E869">
        <v>1</v>
      </c>
    </row>
    <row r="870" spans="1:5" x14ac:dyDescent="0.25">
      <c r="A870" t="s">
        <v>125</v>
      </c>
      <c r="B870">
        <v>135063</v>
      </c>
      <c r="C870">
        <v>1</v>
      </c>
      <c r="D870">
        <v>1</v>
      </c>
      <c r="E870">
        <v>1</v>
      </c>
    </row>
    <row r="871" spans="1:5" x14ac:dyDescent="0.25">
      <c r="A871" t="s">
        <v>125</v>
      </c>
      <c r="B871">
        <v>132921</v>
      </c>
      <c r="C871">
        <v>1</v>
      </c>
      <c r="D871">
        <v>1</v>
      </c>
      <c r="E871">
        <v>1</v>
      </c>
    </row>
    <row r="872" spans="1:5" x14ac:dyDescent="0.25">
      <c r="A872" t="s">
        <v>125</v>
      </c>
      <c r="B872">
        <v>135085</v>
      </c>
      <c r="C872">
        <v>2</v>
      </c>
      <c r="D872">
        <v>1</v>
      </c>
      <c r="E872">
        <v>1</v>
      </c>
    </row>
    <row r="873" spans="1:5" x14ac:dyDescent="0.25">
      <c r="A873" t="s">
        <v>125</v>
      </c>
      <c r="B873">
        <v>132922</v>
      </c>
      <c r="C873">
        <v>2</v>
      </c>
      <c r="D873">
        <v>1</v>
      </c>
      <c r="E873">
        <v>2</v>
      </c>
    </row>
    <row r="874" spans="1:5" x14ac:dyDescent="0.25">
      <c r="A874" t="s">
        <v>125</v>
      </c>
      <c r="B874">
        <v>132937</v>
      </c>
      <c r="C874">
        <v>2</v>
      </c>
      <c r="D874">
        <v>0</v>
      </c>
      <c r="E874">
        <v>1</v>
      </c>
    </row>
    <row r="875" spans="1:5" x14ac:dyDescent="0.25">
      <c r="A875" t="s">
        <v>125</v>
      </c>
      <c r="B875">
        <v>135045</v>
      </c>
      <c r="C875">
        <v>2</v>
      </c>
      <c r="D875">
        <v>2</v>
      </c>
      <c r="E875">
        <v>2</v>
      </c>
    </row>
    <row r="876" spans="1:5" x14ac:dyDescent="0.25">
      <c r="A876" t="s">
        <v>125</v>
      </c>
      <c r="B876">
        <v>135041</v>
      </c>
      <c r="C876">
        <v>2</v>
      </c>
      <c r="D876">
        <v>2</v>
      </c>
      <c r="E876">
        <v>2</v>
      </c>
    </row>
    <row r="877" spans="1:5" x14ac:dyDescent="0.25">
      <c r="A877" t="s">
        <v>125</v>
      </c>
      <c r="B877">
        <v>135060</v>
      </c>
      <c r="C877">
        <v>1</v>
      </c>
      <c r="D877">
        <v>1</v>
      </c>
      <c r="E877">
        <v>1</v>
      </c>
    </row>
    <row r="878" spans="1:5" x14ac:dyDescent="0.25">
      <c r="A878" t="s">
        <v>125</v>
      </c>
      <c r="B878">
        <v>132951</v>
      </c>
      <c r="C878">
        <v>1</v>
      </c>
      <c r="D878">
        <v>1</v>
      </c>
      <c r="E878">
        <v>1</v>
      </c>
    </row>
    <row r="879" spans="1:5" x14ac:dyDescent="0.25">
      <c r="A879" t="s">
        <v>54</v>
      </c>
      <c r="B879">
        <v>132921</v>
      </c>
      <c r="C879">
        <v>0</v>
      </c>
      <c r="D879">
        <v>0</v>
      </c>
      <c r="E879">
        <v>0</v>
      </c>
    </row>
    <row r="880" spans="1:5" x14ac:dyDescent="0.25">
      <c r="A880" t="s">
        <v>54</v>
      </c>
      <c r="B880">
        <v>132834</v>
      </c>
      <c r="C880">
        <v>0</v>
      </c>
      <c r="D880">
        <v>0</v>
      </c>
      <c r="E880">
        <v>0</v>
      </c>
    </row>
    <row r="881" spans="1:5" x14ac:dyDescent="0.25">
      <c r="A881" t="s">
        <v>176</v>
      </c>
      <c r="B881">
        <v>132951</v>
      </c>
      <c r="C881">
        <v>2</v>
      </c>
      <c r="D881">
        <v>2</v>
      </c>
      <c r="E881">
        <v>2</v>
      </c>
    </row>
    <row r="882" spans="1:5" x14ac:dyDescent="0.25">
      <c r="A882" t="s">
        <v>54</v>
      </c>
      <c r="B882">
        <v>135062</v>
      </c>
      <c r="C882">
        <v>0</v>
      </c>
      <c r="D882">
        <v>0</v>
      </c>
      <c r="E882">
        <v>0</v>
      </c>
    </row>
    <row r="883" spans="1:5" x14ac:dyDescent="0.25">
      <c r="A883" t="s">
        <v>54</v>
      </c>
      <c r="B883">
        <v>135086</v>
      </c>
      <c r="C883">
        <v>0</v>
      </c>
      <c r="D883">
        <v>0</v>
      </c>
      <c r="E883">
        <v>0</v>
      </c>
    </row>
    <row r="884" spans="1:5" x14ac:dyDescent="0.25">
      <c r="A884" t="s">
        <v>176</v>
      </c>
      <c r="B884">
        <v>135085</v>
      </c>
      <c r="C884">
        <v>2</v>
      </c>
      <c r="D884">
        <v>1</v>
      </c>
      <c r="E884">
        <v>2</v>
      </c>
    </row>
    <row r="885" spans="1:5" x14ac:dyDescent="0.25">
      <c r="A885" t="s">
        <v>176</v>
      </c>
      <c r="B885">
        <v>132834</v>
      </c>
      <c r="C885">
        <v>2</v>
      </c>
      <c r="D885">
        <v>2</v>
      </c>
      <c r="E885">
        <v>2</v>
      </c>
    </row>
    <row r="886" spans="1:5" x14ac:dyDescent="0.25">
      <c r="A886" t="s">
        <v>129</v>
      </c>
      <c r="B886">
        <v>132572</v>
      </c>
      <c r="C886">
        <v>1</v>
      </c>
      <c r="D886">
        <v>1</v>
      </c>
      <c r="E886">
        <v>2</v>
      </c>
    </row>
    <row r="887" spans="1:5" x14ac:dyDescent="0.25">
      <c r="A887" t="s">
        <v>176</v>
      </c>
      <c r="B887">
        <v>132862</v>
      </c>
      <c r="C887">
        <v>2</v>
      </c>
      <c r="D887">
        <v>2</v>
      </c>
      <c r="E887">
        <v>2</v>
      </c>
    </row>
    <row r="888" spans="1:5" x14ac:dyDescent="0.25">
      <c r="A888" t="s">
        <v>176</v>
      </c>
      <c r="B888">
        <v>135058</v>
      </c>
      <c r="C888">
        <v>0</v>
      </c>
      <c r="D888">
        <v>2</v>
      </c>
      <c r="E888">
        <v>2</v>
      </c>
    </row>
    <row r="889" spans="1:5" x14ac:dyDescent="0.25">
      <c r="A889" t="s">
        <v>176</v>
      </c>
      <c r="B889">
        <v>135059</v>
      </c>
      <c r="C889">
        <v>2</v>
      </c>
      <c r="D889">
        <v>0</v>
      </c>
      <c r="E889">
        <v>2</v>
      </c>
    </row>
    <row r="890" spans="1:5" x14ac:dyDescent="0.25">
      <c r="A890" t="s">
        <v>176</v>
      </c>
      <c r="B890">
        <v>135062</v>
      </c>
      <c r="C890">
        <v>2</v>
      </c>
      <c r="D890">
        <v>2</v>
      </c>
      <c r="E890">
        <v>2</v>
      </c>
    </row>
    <row r="891" spans="1:5" x14ac:dyDescent="0.25">
      <c r="A891" t="s">
        <v>176</v>
      </c>
      <c r="B891">
        <v>132825</v>
      </c>
      <c r="C891">
        <v>2</v>
      </c>
      <c r="D891">
        <v>2</v>
      </c>
      <c r="E891">
        <v>1</v>
      </c>
    </row>
    <row r="892" spans="1:5" x14ac:dyDescent="0.25">
      <c r="A892" t="s">
        <v>176</v>
      </c>
      <c r="B892">
        <v>132723</v>
      </c>
      <c r="C892">
        <v>2</v>
      </c>
      <c r="D892">
        <v>2</v>
      </c>
      <c r="E892">
        <v>2</v>
      </c>
    </row>
    <row r="893" spans="1:5" x14ac:dyDescent="0.25">
      <c r="A893" t="s">
        <v>176</v>
      </c>
      <c r="B893">
        <v>132755</v>
      </c>
      <c r="C893">
        <v>2</v>
      </c>
      <c r="D893">
        <v>2</v>
      </c>
      <c r="E893">
        <v>2</v>
      </c>
    </row>
    <row r="894" spans="1:5" x14ac:dyDescent="0.25">
      <c r="A894" t="s">
        <v>176</v>
      </c>
      <c r="B894">
        <v>135042</v>
      </c>
      <c r="C894">
        <v>2</v>
      </c>
      <c r="D894">
        <v>2</v>
      </c>
      <c r="E894">
        <v>2</v>
      </c>
    </row>
    <row r="895" spans="1:5" x14ac:dyDescent="0.25">
      <c r="A895" t="s">
        <v>176</v>
      </c>
      <c r="B895">
        <v>132884</v>
      </c>
      <c r="C895">
        <v>2</v>
      </c>
      <c r="D895">
        <v>2</v>
      </c>
      <c r="E895">
        <v>2</v>
      </c>
    </row>
    <row r="896" spans="1:5" x14ac:dyDescent="0.25">
      <c r="A896" t="s">
        <v>176</v>
      </c>
      <c r="B896">
        <v>135049</v>
      </c>
      <c r="C896">
        <v>2</v>
      </c>
      <c r="D896">
        <v>2</v>
      </c>
      <c r="E896">
        <v>2</v>
      </c>
    </row>
    <row r="897" spans="1:5" x14ac:dyDescent="0.25">
      <c r="A897" t="s">
        <v>176</v>
      </c>
      <c r="B897">
        <v>135075</v>
      </c>
      <c r="C897">
        <v>2</v>
      </c>
      <c r="D897">
        <v>2</v>
      </c>
      <c r="E897">
        <v>2</v>
      </c>
    </row>
    <row r="898" spans="1:5" x14ac:dyDescent="0.25">
      <c r="A898" t="s">
        <v>153</v>
      </c>
      <c r="B898">
        <v>132825</v>
      </c>
      <c r="C898">
        <v>0</v>
      </c>
      <c r="D898">
        <v>0</v>
      </c>
      <c r="E898">
        <v>0</v>
      </c>
    </row>
    <row r="899" spans="1:5" x14ac:dyDescent="0.25">
      <c r="A899" t="s">
        <v>153</v>
      </c>
      <c r="B899">
        <v>135065</v>
      </c>
      <c r="C899">
        <v>0</v>
      </c>
      <c r="D899">
        <v>0</v>
      </c>
      <c r="E899">
        <v>0</v>
      </c>
    </row>
    <row r="900" spans="1:5" x14ac:dyDescent="0.25">
      <c r="A900" t="s">
        <v>153</v>
      </c>
      <c r="B900">
        <v>135058</v>
      </c>
      <c r="C900">
        <v>0</v>
      </c>
      <c r="D900">
        <v>0</v>
      </c>
      <c r="E900">
        <v>0</v>
      </c>
    </row>
    <row r="901" spans="1:5" x14ac:dyDescent="0.25">
      <c r="A901" t="s">
        <v>153</v>
      </c>
      <c r="B901">
        <v>132723</v>
      </c>
      <c r="C901">
        <v>0</v>
      </c>
      <c r="D901">
        <v>0</v>
      </c>
      <c r="E901">
        <v>0</v>
      </c>
    </row>
    <row r="902" spans="1:5" x14ac:dyDescent="0.25">
      <c r="A902" t="s">
        <v>153</v>
      </c>
      <c r="B902">
        <v>132951</v>
      </c>
      <c r="C902">
        <v>0</v>
      </c>
      <c r="D902">
        <v>0</v>
      </c>
      <c r="E902">
        <v>0</v>
      </c>
    </row>
    <row r="903" spans="1:5" x14ac:dyDescent="0.25">
      <c r="A903" t="s">
        <v>153</v>
      </c>
      <c r="B903">
        <v>132872</v>
      </c>
      <c r="C903">
        <v>1</v>
      </c>
      <c r="D903">
        <v>1</v>
      </c>
      <c r="E903">
        <v>1</v>
      </c>
    </row>
    <row r="904" spans="1:5" x14ac:dyDescent="0.25">
      <c r="A904" t="s">
        <v>153</v>
      </c>
      <c r="B904">
        <v>132834</v>
      </c>
      <c r="C904">
        <v>0</v>
      </c>
      <c r="D904">
        <v>0</v>
      </c>
      <c r="E904">
        <v>0</v>
      </c>
    </row>
    <row r="905" spans="1:5" x14ac:dyDescent="0.25">
      <c r="A905" t="s">
        <v>153</v>
      </c>
      <c r="B905">
        <v>135072</v>
      </c>
      <c r="C905">
        <v>0</v>
      </c>
      <c r="D905">
        <v>0</v>
      </c>
      <c r="E905">
        <v>0</v>
      </c>
    </row>
    <row r="906" spans="1:5" x14ac:dyDescent="0.25">
      <c r="A906" t="s">
        <v>153</v>
      </c>
      <c r="B906">
        <v>132754</v>
      </c>
      <c r="C906">
        <v>0</v>
      </c>
      <c r="D906">
        <v>0</v>
      </c>
      <c r="E906">
        <v>0</v>
      </c>
    </row>
    <row r="907" spans="1:5" x14ac:dyDescent="0.25">
      <c r="A907" t="s">
        <v>153</v>
      </c>
      <c r="B907">
        <v>132755</v>
      </c>
      <c r="C907">
        <v>1</v>
      </c>
      <c r="D907">
        <v>2</v>
      </c>
      <c r="E907">
        <v>1</v>
      </c>
    </row>
    <row r="908" spans="1:5" x14ac:dyDescent="0.25">
      <c r="A908" t="s">
        <v>100</v>
      </c>
      <c r="B908">
        <v>132825</v>
      </c>
      <c r="C908">
        <v>1</v>
      </c>
      <c r="D908">
        <v>2</v>
      </c>
      <c r="E908">
        <v>1</v>
      </c>
    </row>
    <row r="909" spans="1:5" x14ac:dyDescent="0.25">
      <c r="A909" t="s">
        <v>100</v>
      </c>
      <c r="B909">
        <v>135048</v>
      </c>
      <c r="C909">
        <v>2</v>
      </c>
      <c r="D909">
        <v>2</v>
      </c>
      <c r="E909">
        <v>2</v>
      </c>
    </row>
    <row r="910" spans="1:5" x14ac:dyDescent="0.25">
      <c r="A910" t="s">
        <v>100</v>
      </c>
      <c r="B910">
        <v>132921</v>
      </c>
      <c r="C910">
        <v>1</v>
      </c>
      <c r="D910">
        <v>2</v>
      </c>
      <c r="E910">
        <v>1</v>
      </c>
    </row>
    <row r="911" spans="1:5" x14ac:dyDescent="0.25">
      <c r="A911" t="s">
        <v>100</v>
      </c>
      <c r="B911">
        <v>135026</v>
      </c>
      <c r="C911">
        <v>2</v>
      </c>
      <c r="D911">
        <v>2</v>
      </c>
      <c r="E911">
        <v>2</v>
      </c>
    </row>
    <row r="912" spans="1:5" x14ac:dyDescent="0.25">
      <c r="A912" t="s">
        <v>100</v>
      </c>
      <c r="B912">
        <v>132723</v>
      </c>
      <c r="C912">
        <v>2</v>
      </c>
      <c r="D912">
        <v>2</v>
      </c>
      <c r="E912">
        <v>1</v>
      </c>
    </row>
    <row r="913" spans="1:5" x14ac:dyDescent="0.25">
      <c r="A913" t="s">
        <v>100</v>
      </c>
      <c r="B913">
        <v>135075</v>
      </c>
      <c r="C913">
        <v>2</v>
      </c>
      <c r="D913">
        <v>2</v>
      </c>
      <c r="E913">
        <v>2</v>
      </c>
    </row>
    <row r="914" spans="1:5" x14ac:dyDescent="0.25">
      <c r="A914" t="s">
        <v>100</v>
      </c>
      <c r="B914">
        <v>135034</v>
      </c>
      <c r="C914">
        <v>2</v>
      </c>
      <c r="D914">
        <v>2</v>
      </c>
      <c r="E914">
        <v>2</v>
      </c>
    </row>
    <row r="915" spans="1:5" x14ac:dyDescent="0.25">
      <c r="A915" t="s">
        <v>100</v>
      </c>
      <c r="B915">
        <v>135041</v>
      </c>
      <c r="C915">
        <v>2</v>
      </c>
      <c r="D915">
        <v>2</v>
      </c>
      <c r="E915">
        <v>2</v>
      </c>
    </row>
    <row r="916" spans="1:5" x14ac:dyDescent="0.25">
      <c r="A916" t="s">
        <v>48</v>
      </c>
      <c r="B916">
        <v>132572</v>
      </c>
      <c r="C916">
        <v>1</v>
      </c>
      <c r="D916">
        <v>1</v>
      </c>
      <c r="E916">
        <v>0</v>
      </c>
    </row>
    <row r="917" spans="1:5" x14ac:dyDescent="0.25">
      <c r="A917" t="s">
        <v>48</v>
      </c>
      <c r="B917">
        <v>135075</v>
      </c>
      <c r="C917">
        <v>2</v>
      </c>
      <c r="D917">
        <v>2</v>
      </c>
      <c r="E917">
        <v>1</v>
      </c>
    </row>
    <row r="918" spans="1:5" x14ac:dyDescent="0.25">
      <c r="A918" t="s">
        <v>100</v>
      </c>
      <c r="B918">
        <v>135046</v>
      </c>
      <c r="C918">
        <v>1</v>
      </c>
      <c r="D918">
        <v>2</v>
      </c>
      <c r="E918">
        <v>1</v>
      </c>
    </row>
    <row r="919" spans="1:5" x14ac:dyDescent="0.25">
      <c r="A919" t="s">
        <v>100</v>
      </c>
      <c r="B919">
        <v>132572</v>
      </c>
      <c r="C919">
        <v>1</v>
      </c>
      <c r="D919">
        <v>2</v>
      </c>
      <c r="E919">
        <v>2</v>
      </c>
    </row>
    <row r="920" spans="1:5" x14ac:dyDescent="0.25">
      <c r="A920" t="s">
        <v>100</v>
      </c>
      <c r="B920">
        <v>135058</v>
      </c>
      <c r="C920">
        <v>1</v>
      </c>
      <c r="D920">
        <v>1</v>
      </c>
      <c r="E920">
        <v>1</v>
      </c>
    </row>
    <row r="921" spans="1:5" x14ac:dyDescent="0.25">
      <c r="A921" t="s">
        <v>84</v>
      </c>
      <c r="B921">
        <v>135044</v>
      </c>
      <c r="C921">
        <v>1</v>
      </c>
      <c r="D921">
        <v>1</v>
      </c>
      <c r="E921">
        <v>0</v>
      </c>
    </row>
    <row r="922" spans="1:5" x14ac:dyDescent="0.25">
      <c r="A922" t="s">
        <v>84</v>
      </c>
      <c r="B922">
        <v>135065</v>
      </c>
      <c r="C922">
        <v>2</v>
      </c>
      <c r="D922">
        <v>2</v>
      </c>
      <c r="E922">
        <v>2</v>
      </c>
    </row>
    <row r="923" spans="1:5" x14ac:dyDescent="0.25">
      <c r="A923" t="s">
        <v>84</v>
      </c>
      <c r="B923">
        <v>132921</v>
      </c>
      <c r="C923">
        <v>2</v>
      </c>
      <c r="D923">
        <v>1</v>
      </c>
      <c r="E923">
        <v>2</v>
      </c>
    </row>
    <row r="924" spans="1:5" x14ac:dyDescent="0.25">
      <c r="A924" t="s">
        <v>84</v>
      </c>
      <c r="B924">
        <v>135085</v>
      </c>
      <c r="C924">
        <v>1</v>
      </c>
      <c r="D924">
        <v>2</v>
      </c>
      <c r="E924">
        <v>1</v>
      </c>
    </row>
    <row r="925" spans="1:5" x14ac:dyDescent="0.25">
      <c r="A925" t="s">
        <v>84</v>
      </c>
      <c r="B925">
        <v>132572</v>
      </c>
      <c r="C925">
        <v>1</v>
      </c>
      <c r="D925">
        <v>2</v>
      </c>
      <c r="E925">
        <v>0</v>
      </c>
    </row>
    <row r="926" spans="1:5" x14ac:dyDescent="0.25">
      <c r="A926" t="s">
        <v>84</v>
      </c>
      <c r="B926">
        <v>135058</v>
      </c>
      <c r="C926">
        <v>2</v>
      </c>
      <c r="D926">
        <v>2</v>
      </c>
      <c r="E926">
        <v>1</v>
      </c>
    </row>
    <row r="927" spans="1:5" x14ac:dyDescent="0.25">
      <c r="A927" t="s">
        <v>84</v>
      </c>
      <c r="B927">
        <v>132951</v>
      </c>
      <c r="C927">
        <v>1</v>
      </c>
      <c r="D927">
        <v>1</v>
      </c>
      <c r="E927">
        <v>2</v>
      </c>
    </row>
    <row r="928" spans="1:5" x14ac:dyDescent="0.25">
      <c r="A928" t="s">
        <v>84</v>
      </c>
      <c r="B928">
        <v>132861</v>
      </c>
      <c r="C928">
        <v>1</v>
      </c>
      <c r="D928">
        <v>2</v>
      </c>
      <c r="E928">
        <v>2</v>
      </c>
    </row>
    <row r="929" spans="1:5" x14ac:dyDescent="0.25">
      <c r="A929" t="s">
        <v>78</v>
      </c>
      <c r="B929">
        <v>135001</v>
      </c>
      <c r="C929">
        <v>1</v>
      </c>
      <c r="D929">
        <v>1</v>
      </c>
      <c r="E929">
        <v>1</v>
      </c>
    </row>
    <row r="930" spans="1:5" x14ac:dyDescent="0.25">
      <c r="A930" t="s">
        <v>78</v>
      </c>
      <c r="B930">
        <v>134983</v>
      </c>
      <c r="C930">
        <v>2</v>
      </c>
      <c r="D930">
        <v>2</v>
      </c>
      <c r="E930">
        <v>2</v>
      </c>
    </row>
    <row r="931" spans="1:5" x14ac:dyDescent="0.25">
      <c r="A931" t="s">
        <v>78</v>
      </c>
      <c r="B931">
        <v>135021</v>
      </c>
      <c r="C931">
        <v>2</v>
      </c>
      <c r="D931">
        <v>2</v>
      </c>
      <c r="E931">
        <v>2</v>
      </c>
    </row>
    <row r="932" spans="1:5" x14ac:dyDescent="0.25">
      <c r="A932" t="s">
        <v>78</v>
      </c>
      <c r="B932">
        <v>134992</v>
      </c>
      <c r="C932">
        <v>2</v>
      </c>
      <c r="D932">
        <v>2</v>
      </c>
      <c r="E932">
        <v>2</v>
      </c>
    </row>
    <row r="933" spans="1:5" x14ac:dyDescent="0.25">
      <c r="A933" t="s">
        <v>78</v>
      </c>
      <c r="B933">
        <v>132768</v>
      </c>
      <c r="C933">
        <v>2</v>
      </c>
      <c r="D933">
        <v>2</v>
      </c>
      <c r="E933">
        <v>1</v>
      </c>
    </row>
    <row r="934" spans="1:5" x14ac:dyDescent="0.25">
      <c r="A934" t="s">
        <v>78</v>
      </c>
      <c r="B934">
        <v>135109</v>
      </c>
      <c r="C934">
        <v>1</v>
      </c>
      <c r="D934">
        <v>2</v>
      </c>
      <c r="E934">
        <v>1</v>
      </c>
    </row>
    <row r="935" spans="1:5" x14ac:dyDescent="0.25">
      <c r="A935" t="s">
        <v>29</v>
      </c>
      <c r="B935">
        <v>132954</v>
      </c>
      <c r="C935">
        <v>2</v>
      </c>
      <c r="D935">
        <v>2</v>
      </c>
      <c r="E935">
        <v>2</v>
      </c>
    </row>
    <row r="936" spans="1:5" x14ac:dyDescent="0.25">
      <c r="A936" t="s">
        <v>29</v>
      </c>
      <c r="B936">
        <v>132955</v>
      </c>
      <c r="C936">
        <v>2</v>
      </c>
      <c r="D936">
        <v>2</v>
      </c>
      <c r="E936">
        <v>2</v>
      </c>
    </row>
    <row r="937" spans="1:5" x14ac:dyDescent="0.25">
      <c r="A937" t="s">
        <v>29</v>
      </c>
      <c r="B937">
        <v>132958</v>
      </c>
      <c r="C937">
        <v>2</v>
      </c>
      <c r="D937">
        <v>2</v>
      </c>
      <c r="E937">
        <v>2</v>
      </c>
    </row>
    <row r="938" spans="1:5" x14ac:dyDescent="0.25">
      <c r="A938" t="s">
        <v>27</v>
      </c>
      <c r="B938">
        <v>132754</v>
      </c>
      <c r="C938">
        <v>2</v>
      </c>
      <c r="D938">
        <v>2</v>
      </c>
      <c r="E938">
        <v>2</v>
      </c>
    </row>
    <row r="939" spans="1:5" x14ac:dyDescent="0.25">
      <c r="A939" t="s">
        <v>97</v>
      </c>
      <c r="B939">
        <v>135064</v>
      </c>
      <c r="C939">
        <v>1</v>
      </c>
      <c r="D939">
        <v>1</v>
      </c>
      <c r="E939">
        <v>0</v>
      </c>
    </row>
    <row r="940" spans="1:5" x14ac:dyDescent="0.25">
      <c r="A940" t="s">
        <v>97</v>
      </c>
      <c r="B940">
        <v>135075</v>
      </c>
      <c r="C940">
        <v>2</v>
      </c>
      <c r="D940">
        <v>2</v>
      </c>
      <c r="E940">
        <v>1</v>
      </c>
    </row>
    <row r="941" spans="1:5" x14ac:dyDescent="0.25">
      <c r="A941" t="s">
        <v>97</v>
      </c>
      <c r="B941">
        <v>135028</v>
      </c>
      <c r="C941">
        <v>1</v>
      </c>
      <c r="D941">
        <v>1</v>
      </c>
      <c r="E941">
        <v>1</v>
      </c>
    </row>
    <row r="942" spans="1:5" x14ac:dyDescent="0.25">
      <c r="A942" t="s">
        <v>100</v>
      </c>
      <c r="B942">
        <v>132834</v>
      </c>
      <c r="C942">
        <v>1</v>
      </c>
      <c r="D942">
        <v>2</v>
      </c>
      <c r="E942">
        <v>1</v>
      </c>
    </row>
    <row r="943" spans="1:5" x14ac:dyDescent="0.25">
      <c r="A943" t="s">
        <v>100</v>
      </c>
      <c r="B943">
        <v>135086</v>
      </c>
      <c r="C943">
        <v>1</v>
      </c>
      <c r="D943">
        <v>1</v>
      </c>
      <c r="E943">
        <v>2</v>
      </c>
    </row>
    <row r="944" spans="1:5" x14ac:dyDescent="0.25">
      <c r="A944" t="s">
        <v>100</v>
      </c>
      <c r="B944">
        <v>132754</v>
      </c>
      <c r="C944">
        <v>2</v>
      </c>
      <c r="D944">
        <v>2</v>
      </c>
      <c r="E944">
        <v>2</v>
      </c>
    </row>
    <row r="945" spans="1:5" x14ac:dyDescent="0.25">
      <c r="A945" t="s">
        <v>100</v>
      </c>
      <c r="B945">
        <v>135080</v>
      </c>
      <c r="C945">
        <v>2</v>
      </c>
      <c r="D945">
        <v>2</v>
      </c>
      <c r="E945">
        <v>2</v>
      </c>
    </row>
    <row r="946" spans="1:5" x14ac:dyDescent="0.25">
      <c r="A946" t="s">
        <v>129</v>
      </c>
      <c r="B946">
        <v>135062</v>
      </c>
      <c r="C946">
        <v>2</v>
      </c>
      <c r="D946">
        <v>2</v>
      </c>
      <c r="E946">
        <v>2</v>
      </c>
    </row>
    <row r="947" spans="1:5" x14ac:dyDescent="0.25">
      <c r="A947" t="s">
        <v>129</v>
      </c>
      <c r="B947">
        <v>135052</v>
      </c>
      <c r="C947">
        <v>2</v>
      </c>
      <c r="D947">
        <v>2</v>
      </c>
      <c r="E947">
        <v>2</v>
      </c>
    </row>
    <row r="948" spans="1:5" x14ac:dyDescent="0.25">
      <c r="A948" t="s">
        <v>151</v>
      </c>
      <c r="B948">
        <v>135047</v>
      </c>
      <c r="C948">
        <v>0</v>
      </c>
      <c r="D948">
        <v>0</v>
      </c>
      <c r="E948">
        <v>0</v>
      </c>
    </row>
    <row r="949" spans="1:5" x14ac:dyDescent="0.25">
      <c r="A949" t="s">
        <v>151</v>
      </c>
      <c r="B949">
        <v>135026</v>
      </c>
      <c r="C949">
        <v>1</v>
      </c>
      <c r="D949">
        <v>1</v>
      </c>
      <c r="E949">
        <v>1</v>
      </c>
    </row>
    <row r="950" spans="1:5" x14ac:dyDescent="0.25">
      <c r="A950" t="s">
        <v>151</v>
      </c>
      <c r="B950">
        <v>135064</v>
      </c>
      <c r="C950">
        <v>0</v>
      </c>
      <c r="D950">
        <v>1</v>
      </c>
      <c r="E950">
        <v>1</v>
      </c>
    </row>
    <row r="951" spans="1:5" x14ac:dyDescent="0.25">
      <c r="A951" t="s">
        <v>129</v>
      </c>
      <c r="B951">
        <v>132862</v>
      </c>
      <c r="C951">
        <v>2</v>
      </c>
      <c r="D951">
        <v>2</v>
      </c>
      <c r="E951">
        <v>2</v>
      </c>
    </row>
    <row r="952" spans="1:5" x14ac:dyDescent="0.25">
      <c r="A952" t="s">
        <v>95</v>
      </c>
      <c r="B952">
        <v>135070</v>
      </c>
      <c r="C952">
        <v>1</v>
      </c>
      <c r="D952">
        <v>1</v>
      </c>
      <c r="E952">
        <v>1</v>
      </c>
    </row>
    <row r="953" spans="1:5" x14ac:dyDescent="0.25">
      <c r="A953" t="s">
        <v>151</v>
      </c>
      <c r="B953">
        <v>132954</v>
      </c>
      <c r="C953">
        <v>0</v>
      </c>
      <c r="D953">
        <v>0</v>
      </c>
      <c r="E953">
        <v>1</v>
      </c>
    </row>
    <row r="954" spans="1:5" x14ac:dyDescent="0.25">
      <c r="A954" t="s">
        <v>95</v>
      </c>
      <c r="B954">
        <v>135043</v>
      </c>
      <c r="C954">
        <v>1</v>
      </c>
      <c r="D954">
        <v>1</v>
      </c>
      <c r="E954">
        <v>1</v>
      </c>
    </row>
    <row r="955" spans="1:5" x14ac:dyDescent="0.25">
      <c r="A955" t="s">
        <v>151</v>
      </c>
      <c r="B955">
        <v>135079</v>
      </c>
      <c r="C955">
        <v>1</v>
      </c>
      <c r="D955">
        <v>0</v>
      </c>
      <c r="E955">
        <v>0</v>
      </c>
    </row>
    <row r="956" spans="1:5" x14ac:dyDescent="0.25">
      <c r="A956" t="s">
        <v>151</v>
      </c>
      <c r="B956">
        <v>135062</v>
      </c>
      <c r="C956">
        <v>0</v>
      </c>
      <c r="D956">
        <v>0</v>
      </c>
      <c r="E956">
        <v>1</v>
      </c>
    </row>
    <row r="957" spans="1:5" x14ac:dyDescent="0.25">
      <c r="A957" t="s">
        <v>129</v>
      </c>
      <c r="B957">
        <v>135051</v>
      </c>
      <c r="C957">
        <v>1</v>
      </c>
      <c r="D957">
        <v>2</v>
      </c>
      <c r="E957">
        <v>1</v>
      </c>
    </row>
    <row r="958" spans="1:5" x14ac:dyDescent="0.25">
      <c r="A958" t="s">
        <v>129</v>
      </c>
      <c r="B958">
        <v>132954</v>
      </c>
      <c r="C958">
        <v>2</v>
      </c>
      <c r="D958">
        <v>2</v>
      </c>
      <c r="E958">
        <v>2</v>
      </c>
    </row>
    <row r="959" spans="1:5" x14ac:dyDescent="0.25">
      <c r="A959" t="s">
        <v>151</v>
      </c>
      <c r="B959">
        <v>135048</v>
      </c>
      <c r="C959">
        <v>0</v>
      </c>
      <c r="D959">
        <v>0</v>
      </c>
      <c r="E959">
        <v>0</v>
      </c>
    </row>
    <row r="960" spans="1:5" x14ac:dyDescent="0.25">
      <c r="A960" t="s">
        <v>95</v>
      </c>
      <c r="B960">
        <v>132954</v>
      </c>
      <c r="C960">
        <v>1</v>
      </c>
      <c r="D960">
        <v>0</v>
      </c>
      <c r="E960">
        <v>0</v>
      </c>
    </row>
    <row r="961" spans="1:5" x14ac:dyDescent="0.25">
      <c r="A961" t="s">
        <v>151</v>
      </c>
      <c r="B961">
        <v>135086</v>
      </c>
      <c r="C961">
        <v>0</v>
      </c>
      <c r="D961">
        <v>0</v>
      </c>
      <c r="E961">
        <v>0</v>
      </c>
    </row>
    <row r="962" spans="1:5" x14ac:dyDescent="0.25">
      <c r="A962" t="s">
        <v>100</v>
      </c>
      <c r="B962">
        <v>132955</v>
      </c>
      <c r="C962">
        <v>2</v>
      </c>
      <c r="D962">
        <v>2</v>
      </c>
      <c r="E962">
        <v>2</v>
      </c>
    </row>
    <row r="963" spans="1:5" x14ac:dyDescent="0.25">
      <c r="A963" t="s">
        <v>151</v>
      </c>
      <c r="B963">
        <v>132921</v>
      </c>
      <c r="C963">
        <v>1</v>
      </c>
      <c r="D963">
        <v>0</v>
      </c>
      <c r="E963">
        <v>0</v>
      </c>
    </row>
    <row r="964" spans="1:5" x14ac:dyDescent="0.25">
      <c r="A964" t="s">
        <v>100</v>
      </c>
      <c r="B964">
        <v>132958</v>
      </c>
      <c r="C964">
        <v>2</v>
      </c>
      <c r="D964">
        <v>2</v>
      </c>
      <c r="E964">
        <v>2</v>
      </c>
    </row>
    <row r="965" spans="1:5" x14ac:dyDescent="0.25">
      <c r="A965" t="s">
        <v>151</v>
      </c>
      <c r="B965">
        <v>135046</v>
      </c>
      <c r="C965">
        <v>0</v>
      </c>
      <c r="D965">
        <v>0</v>
      </c>
      <c r="E965">
        <v>0</v>
      </c>
    </row>
    <row r="966" spans="1:5" x14ac:dyDescent="0.25">
      <c r="A966" t="s">
        <v>129</v>
      </c>
      <c r="B966">
        <v>135085</v>
      </c>
      <c r="C966">
        <v>2</v>
      </c>
      <c r="D966">
        <v>2</v>
      </c>
      <c r="E966">
        <v>2</v>
      </c>
    </row>
    <row r="967" spans="1:5" x14ac:dyDescent="0.25">
      <c r="A967" t="s">
        <v>151</v>
      </c>
      <c r="B967">
        <v>132572</v>
      </c>
      <c r="C967">
        <v>0</v>
      </c>
      <c r="D967">
        <v>0</v>
      </c>
      <c r="E967">
        <v>1</v>
      </c>
    </row>
    <row r="968" spans="1:5" x14ac:dyDescent="0.25">
      <c r="A968" t="s">
        <v>129</v>
      </c>
      <c r="B968">
        <v>132922</v>
      </c>
      <c r="C968">
        <v>2</v>
      </c>
      <c r="D968">
        <v>2</v>
      </c>
      <c r="E968">
        <v>2</v>
      </c>
    </row>
    <row r="969" spans="1:5" x14ac:dyDescent="0.25">
      <c r="A969" t="s">
        <v>61</v>
      </c>
      <c r="B969">
        <v>132866</v>
      </c>
      <c r="C969">
        <v>2</v>
      </c>
      <c r="D969">
        <v>1</v>
      </c>
      <c r="E969">
        <v>2</v>
      </c>
    </row>
    <row r="970" spans="1:5" x14ac:dyDescent="0.25">
      <c r="A970" t="s">
        <v>95</v>
      </c>
      <c r="B970">
        <v>135080</v>
      </c>
      <c r="C970">
        <v>1</v>
      </c>
      <c r="D970">
        <v>1</v>
      </c>
      <c r="E970">
        <v>0</v>
      </c>
    </row>
    <row r="971" spans="1:5" x14ac:dyDescent="0.25">
      <c r="A971" t="s">
        <v>151</v>
      </c>
      <c r="B971">
        <v>132834</v>
      </c>
      <c r="C971">
        <v>1</v>
      </c>
      <c r="D971">
        <v>0</v>
      </c>
      <c r="E971">
        <v>0</v>
      </c>
    </row>
    <row r="972" spans="1:5" x14ac:dyDescent="0.25">
      <c r="A972" t="s">
        <v>95</v>
      </c>
      <c r="B972">
        <v>132825</v>
      </c>
      <c r="C972">
        <v>1</v>
      </c>
      <c r="D972">
        <v>1</v>
      </c>
      <c r="E972">
        <v>0</v>
      </c>
    </row>
    <row r="973" spans="1:5" x14ac:dyDescent="0.25">
      <c r="A973" t="s">
        <v>151</v>
      </c>
      <c r="B973">
        <v>132862</v>
      </c>
      <c r="C973">
        <v>1</v>
      </c>
      <c r="D973">
        <v>1</v>
      </c>
      <c r="E973">
        <v>1</v>
      </c>
    </row>
    <row r="974" spans="1:5" x14ac:dyDescent="0.25">
      <c r="A974" t="s">
        <v>100</v>
      </c>
      <c r="B974">
        <v>132954</v>
      </c>
      <c r="C974">
        <v>2</v>
      </c>
      <c r="D974">
        <v>1</v>
      </c>
      <c r="E974">
        <v>2</v>
      </c>
    </row>
    <row r="975" spans="1:5" x14ac:dyDescent="0.25">
      <c r="A975" t="s">
        <v>61</v>
      </c>
      <c r="B975">
        <v>132877</v>
      </c>
      <c r="C975">
        <v>1</v>
      </c>
      <c r="D975">
        <v>1</v>
      </c>
      <c r="E975">
        <v>1</v>
      </c>
    </row>
    <row r="976" spans="1:5" x14ac:dyDescent="0.25">
      <c r="A976" t="s">
        <v>95</v>
      </c>
      <c r="B976">
        <v>135064</v>
      </c>
      <c r="C976">
        <v>1</v>
      </c>
      <c r="D976">
        <v>1</v>
      </c>
      <c r="E976">
        <v>0</v>
      </c>
    </row>
    <row r="977" spans="1:5" x14ac:dyDescent="0.25">
      <c r="A977" t="s">
        <v>95</v>
      </c>
      <c r="B977">
        <v>135046</v>
      </c>
      <c r="C977">
        <v>1</v>
      </c>
      <c r="D977">
        <v>0</v>
      </c>
      <c r="E977">
        <v>0</v>
      </c>
    </row>
    <row r="978" spans="1:5" x14ac:dyDescent="0.25">
      <c r="A978" t="s">
        <v>129</v>
      </c>
      <c r="B978">
        <v>135025</v>
      </c>
      <c r="C978">
        <v>2</v>
      </c>
      <c r="D978">
        <v>2</v>
      </c>
      <c r="E978">
        <v>2</v>
      </c>
    </row>
    <row r="979" spans="1:5" x14ac:dyDescent="0.25">
      <c r="A979" t="s">
        <v>129</v>
      </c>
      <c r="B979">
        <v>132925</v>
      </c>
      <c r="C979">
        <v>2</v>
      </c>
      <c r="D979">
        <v>2</v>
      </c>
      <c r="E979">
        <v>2</v>
      </c>
    </row>
    <row r="980" spans="1:5" x14ac:dyDescent="0.25">
      <c r="A980" t="s">
        <v>95</v>
      </c>
      <c r="B980">
        <v>132862</v>
      </c>
      <c r="C980">
        <v>1</v>
      </c>
      <c r="D980">
        <v>0</v>
      </c>
      <c r="E980">
        <v>0</v>
      </c>
    </row>
    <row r="981" spans="1:5" x14ac:dyDescent="0.25">
      <c r="A981" t="s">
        <v>95</v>
      </c>
      <c r="B981">
        <v>135075</v>
      </c>
      <c r="C981">
        <v>0</v>
      </c>
      <c r="D981">
        <v>1</v>
      </c>
      <c r="E981">
        <v>1</v>
      </c>
    </row>
    <row r="982" spans="1:5" x14ac:dyDescent="0.25">
      <c r="A982" t="s">
        <v>61</v>
      </c>
      <c r="B982">
        <v>132847</v>
      </c>
      <c r="C982">
        <v>2</v>
      </c>
      <c r="D982">
        <v>1</v>
      </c>
      <c r="E982">
        <v>1</v>
      </c>
    </row>
    <row r="983" spans="1:5" x14ac:dyDescent="0.25">
      <c r="A983" t="s">
        <v>95</v>
      </c>
      <c r="B983">
        <v>135030</v>
      </c>
      <c r="C983">
        <v>1</v>
      </c>
      <c r="D983">
        <v>0</v>
      </c>
      <c r="E983">
        <v>1</v>
      </c>
    </row>
    <row r="984" spans="1:5" x14ac:dyDescent="0.25">
      <c r="A984" t="s">
        <v>61</v>
      </c>
      <c r="B984">
        <v>135071</v>
      </c>
      <c r="C984">
        <v>2</v>
      </c>
      <c r="D984">
        <v>2</v>
      </c>
      <c r="E984">
        <v>2</v>
      </c>
    </row>
    <row r="985" spans="1:5" x14ac:dyDescent="0.25">
      <c r="A985" t="s">
        <v>95</v>
      </c>
      <c r="B985">
        <v>132834</v>
      </c>
      <c r="C985">
        <v>1</v>
      </c>
      <c r="D985">
        <v>0</v>
      </c>
      <c r="E985">
        <v>1</v>
      </c>
    </row>
    <row r="986" spans="1:5" x14ac:dyDescent="0.25">
      <c r="A986" t="s">
        <v>61</v>
      </c>
      <c r="B986">
        <v>132958</v>
      </c>
      <c r="C986">
        <v>1</v>
      </c>
      <c r="D986">
        <v>0</v>
      </c>
      <c r="E986">
        <v>0</v>
      </c>
    </row>
    <row r="987" spans="1:5" x14ac:dyDescent="0.25">
      <c r="A987" t="s">
        <v>61</v>
      </c>
      <c r="B987">
        <v>132825</v>
      </c>
      <c r="C987">
        <v>0</v>
      </c>
      <c r="D987">
        <v>0</v>
      </c>
      <c r="E987">
        <v>0</v>
      </c>
    </row>
    <row r="988" spans="1:5" x14ac:dyDescent="0.25">
      <c r="A988" t="s">
        <v>61</v>
      </c>
      <c r="B988">
        <v>135028</v>
      </c>
      <c r="C988">
        <v>2</v>
      </c>
      <c r="D988">
        <v>1</v>
      </c>
      <c r="E988">
        <v>0</v>
      </c>
    </row>
    <row r="989" spans="1:5" x14ac:dyDescent="0.25">
      <c r="A989" t="s">
        <v>61</v>
      </c>
      <c r="B989">
        <v>135047</v>
      </c>
      <c r="C989">
        <v>1</v>
      </c>
      <c r="D989">
        <v>1</v>
      </c>
      <c r="E989">
        <v>1</v>
      </c>
    </row>
    <row r="990" spans="1:5" x14ac:dyDescent="0.25">
      <c r="A990" t="s">
        <v>61</v>
      </c>
      <c r="B990">
        <v>132846</v>
      </c>
      <c r="C990">
        <v>2</v>
      </c>
      <c r="D990">
        <v>2</v>
      </c>
      <c r="E990">
        <v>2</v>
      </c>
    </row>
    <row r="991" spans="1:5" x14ac:dyDescent="0.25">
      <c r="A991" t="s">
        <v>61</v>
      </c>
      <c r="B991">
        <v>135064</v>
      </c>
      <c r="C991">
        <v>2</v>
      </c>
      <c r="D991">
        <v>2</v>
      </c>
      <c r="E991">
        <v>2</v>
      </c>
    </row>
    <row r="992" spans="1:5" x14ac:dyDescent="0.25">
      <c r="A992" t="s">
        <v>61</v>
      </c>
      <c r="B992">
        <v>132830</v>
      </c>
      <c r="C992">
        <v>2</v>
      </c>
      <c r="D992">
        <v>2</v>
      </c>
      <c r="E992">
        <v>2</v>
      </c>
    </row>
    <row r="993" spans="1:5" x14ac:dyDescent="0.25">
      <c r="A993" t="s">
        <v>136</v>
      </c>
      <c r="B993">
        <v>135079</v>
      </c>
      <c r="C993">
        <v>2</v>
      </c>
      <c r="D993">
        <v>1</v>
      </c>
      <c r="E993">
        <v>0</v>
      </c>
    </row>
    <row r="994" spans="1:5" x14ac:dyDescent="0.25">
      <c r="A994" t="s">
        <v>136</v>
      </c>
      <c r="B994">
        <v>135058</v>
      </c>
      <c r="C994">
        <v>2</v>
      </c>
      <c r="D994">
        <v>1</v>
      </c>
      <c r="E994">
        <v>1</v>
      </c>
    </row>
    <row r="995" spans="1:5" x14ac:dyDescent="0.25">
      <c r="A995" t="s">
        <v>136</v>
      </c>
      <c r="B995">
        <v>132954</v>
      </c>
      <c r="C995">
        <v>1</v>
      </c>
      <c r="D995">
        <v>1</v>
      </c>
      <c r="E995">
        <v>0</v>
      </c>
    </row>
    <row r="996" spans="1:5" x14ac:dyDescent="0.25">
      <c r="A996" t="s">
        <v>136</v>
      </c>
      <c r="B996">
        <v>132958</v>
      </c>
      <c r="C996">
        <v>2</v>
      </c>
      <c r="D996">
        <v>1</v>
      </c>
      <c r="E996">
        <v>1</v>
      </c>
    </row>
    <row r="997" spans="1:5" x14ac:dyDescent="0.25">
      <c r="A997" t="s">
        <v>136</v>
      </c>
      <c r="B997">
        <v>135026</v>
      </c>
      <c r="C997">
        <v>1</v>
      </c>
      <c r="D997">
        <v>0</v>
      </c>
      <c r="E997">
        <v>1</v>
      </c>
    </row>
    <row r="998" spans="1:5" x14ac:dyDescent="0.25">
      <c r="A998" t="s">
        <v>97</v>
      </c>
      <c r="B998">
        <v>132955</v>
      </c>
      <c r="C998">
        <v>2</v>
      </c>
      <c r="D998">
        <v>1</v>
      </c>
      <c r="E998">
        <v>2</v>
      </c>
    </row>
    <row r="999" spans="1:5" x14ac:dyDescent="0.25">
      <c r="A999" t="s">
        <v>97</v>
      </c>
      <c r="B999">
        <v>135044</v>
      </c>
      <c r="C999">
        <v>2</v>
      </c>
      <c r="D999">
        <v>1</v>
      </c>
      <c r="E999">
        <v>1</v>
      </c>
    </row>
    <row r="1000" spans="1:5" x14ac:dyDescent="0.25">
      <c r="A1000" t="s">
        <v>97</v>
      </c>
      <c r="B1000">
        <v>132862</v>
      </c>
      <c r="C1000">
        <v>0</v>
      </c>
      <c r="D1000">
        <v>0</v>
      </c>
      <c r="E1000">
        <v>0</v>
      </c>
    </row>
    <row r="1001" spans="1:5" x14ac:dyDescent="0.25">
      <c r="A1001" t="s">
        <v>97</v>
      </c>
      <c r="B1001">
        <v>135085</v>
      </c>
      <c r="C1001">
        <v>2</v>
      </c>
      <c r="D1001">
        <v>2</v>
      </c>
      <c r="E1001">
        <v>2</v>
      </c>
    </row>
    <row r="1002" spans="1:5" x14ac:dyDescent="0.25">
      <c r="A1002" t="s">
        <v>97</v>
      </c>
      <c r="B1002">
        <v>135030</v>
      </c>
      <c r="C1002">
        <v>2</v>
      </c>
      <c r="D1002">
        <v>2</v>
      </c>
      <c r="E1002">
        <v>2</v>
      </c>
    </row>
    <row r="1003" spans="1:5" x14ac:dyDescent="0.25">
      <c r="A1003" t="s">
        <v>167</v>
      </c>
      <c r="B1003">
        <v>135053</v>
      </c>
      <c r="C1003">
        <v>0</v>
      </c>
      <c r="D1003">
        <v>0</v>
      </c>
      <c r="E1003">
        <v>0</v>
      </c>
    </row>
    <row r="1004" spans="1:5" x14ac:dyDescent="0.25">
      <c r="A1004" t="s">
        <v>97</v>
      </c>
      <c r="B1004">
        <v>132825</v>
      </c>
      <c r="C1004">
        <v>2</v>
      </c>
      <c r="D1004">
        <v>1</v>
      </c>
      <c r="E1004">
        <v>1</v>
      </c>
    </row>
    <row r="1005" spans="1:5" x14ac:dyDescent="0.25">
      <c r="A1005" t="s">
        <v>97</v>
      </c>
      <c r="B1005">
        <v>132754</v>
      </c>
      <c r="C1005">
        <v>2</v>
      </c>
      <c r="D1005">
        <v>2</v>
      </c>
      <c r="E1005">
        <v>2</v>
      </c>
    </row>
    <row r="1006" spans="1:5" x14ac:dyDescent="0.25">
      <c r="A1006" t="s">
        <v>167</v>
      </c>
      <c r="B1006">
        <v>135058</v>
      </c>
      <c r="C1006">
        <v>0</v>
      </c>
      <c r="D1006">
        <v>0</v>
      </c>
      <c r="E1006">
        <v>0</v>
      </c>
    </row>
    <row r="1007" spans="1:5" x14ac:dyDescent="0.25">
      <c r="A1007" t="s">
        <v>167</v>
      </c>
      <c r="B1007">
        <v>132875</v>
      </c>
      <c r="C1007">
        <v>0</v>
      </c>
      <c r="D1007">
        <v>0</v>
      </c>
      <c r="E1007">
        <v>0</v>
      </c>
    </row>
    <row r="1008" spans="1:5" x14ac:dyDescent="0.25">
      <c r="A1008" t="s">
        <v>167</v>
      </c>
      <c r="B1008">
        <v>135079</v>
      </c>
      <c r="C1008">
        <v>0</v>
      </c>
      <c r="D1008">
        <v>0</v>
      </c>
      <c r="E1008">
        <v>0</v>
      </c>
    </row>
    <row r="1009" spans="1:5" x14ac:dyDescent="0.25">
      <c r="A1009" t="s">
        <v>167</v>
      </c>
      <c r="B1009">
        <v>132925</v>
      </c>
      <c r="C1009">
        <v>0</v>
      </c>
      <c r="D1009">
        <v>0</v>
      </c>
      <c r="E1009">
        <v>0</v>
      </c>
    </row>
    <row r="1010" spans="1:5" x14ac:dyDescent="0.25">
      <c r="A1010" t="s">
        <v>167</v>
      </c>
      <c r="B1010">
        <v>135064</v>
      </c>
      <c r="C1010">
        <v>0</v>
      </c>
      <c r="D1010">
        <v>0</v>
      </c>
      <c r="E1010">
        <v>0</v>
      </c>
    </row>
    <row r="1011" spans="1:5" x14ac:dyDescent="0.25">
      <c r="A1011" t="s">
        <v>167</v>
      </c>
      <c r="B1011">
        <v>132921</v>
      </c>
      <c r="C1011">
        <v>0</v>
      </c>
      <c r="D1011">
        <v>0</v>
      </c>
      <c r="E1011">
        <v>0</v>
      </c>
    </row>
    <row r="1012" spans="1:5" x14ac:dyDescent="0.25">
      <c r="A1012" t="s">
        <v>167</v>
      </c>
      <c r="B1012">
        <v>135060</v>
      </c>
      <c r="C1012">
        <v>0</v>
      </c>
      <c r="D1012">
        <v>0</v>
      </c>
      <c r="E1012">
        <v>0</v>
      </c>
    </row>
    <row r="1013" spans="1:5" x14ac:dyDescent="0.25">
      <c r="A1013" t="s">
        <v>167</v>
      </c>
      <c r="B1013">
        <v>132954</v>
      </c>
      <c r="C1013">
        <v>0</v>
      </c>
      <c r="D1013">
        <v>0</v>
      </c>
      <c r="E1013">
        <v>0</v>
      </c>
    </row>
    <row r="1014" spans="1:5" x14ac:dyDescent="0.25">
      <c r="A1014" t="s">
        <v>167</v>
      </c>
      <c r="B1014">
        <v>132951</v>
      </c>
      <c r="C1014">
        <v>0</v>
      </c>
      <c r="D1014">
        <v>0</v>
      </c>
      <c r="E1014">
        <v>0</v>
      </c>
    </row>
    <row r="1015" spans="1:5" x14ac:dyDescent="0.25">
      <c r="A1015" t="s">
        <v>136</v>
      </c>
      <c r="B1015">
        <v>132921</v>
      </c>
      <c r="C1015">
        <v>2</v>
      </c>
      <c r="D1015">
        <v>2</v>
      </c>
      <c r="E1015">
        <v>1</v>
      </c>
    </row>
    <row r="1016" spans="1:5" x14ac:dyDescent="0.25">
      <c r="A1016" t="s">
        <v>136</v>
      </c>
      <c r="B1016">
        <v>132955</v>
      </c>
      <c r="C1016">
        <v>2</v>
      </c>
      <c r="D1016">
        <v>2</v>
      </c>
      <c r="E1016">
        <v>1</v>
      </c>
    </row>
    <row r="1017" spans="1:5" x14ac:dyDescent="0.25">
      <c r="A1017" t="s">
        <v>136</v>
      </c>
      <c r="B1017">
        <v>132884</v>
      </c>
      <c r="C1017">
        <v>1</v>
      </c>
      <c r="D1017">
        <v>1</v>
      </c>
      <c r="E1017">
        <v>1</v>
      </c>
    </row>
    <row r="1018" spans="1:5" x14ac:dyDescent="0.25">
      <c r="A1018" t="s">
        <v>136</v>
      </c>
      <c r="B1018">
        <v>135049</v>
      </c>
      <c r="C1018">
        <v>2</v>
      </c>
      <c r="D1018">
        <v>1</v>
      </c>
      <c r="E1018">
        <v>1</v>
      </c>
    </row>
    <row r="1019" spans="1:5" x14ac:dyDescent="0.25">
      <c r="A1019" t="s">
        <v>136</v>
      </c>
      <c r="B1019">
        <v>135034</v>
      </c>
      <c r="C1019">
        <v>2</v>
      </c>
      <c r="D1019">
        <v>2</v>
      </c>
      <c r="E1019">
        <v>1</v>
      </c>
    </row>
    <row r="1020" spans="1:5" x14ac:dyDescent="0.25">
      <c r="A1020" t="s">
        <v>34</v>
      </c>
      <c r="B1020">
        <v>132954</v>
      </c>
      <c r="C1020">
        <v>1</v>
      </c>
      <c r="D1020">
        <v>1</v>
      </c>
      <c r="E1020">
        <v>1</v>
      </c>
    </row>
    <row r="1021" spans="1:5" x14ac:dyDescent="0.25">
      <c r="A1021" t="s">
        <v>34</v>
      </c>
      <c r="B1021">
        <v>135079</v>
      </c>
      <c r="C1021">
        <v>1</v>
      </c>
      <c r="D1021">
        <v>1</v>
      </c>
      <c r="E1021">
        <v>1</v>
      </c>
    </row>
    <row r="1022" spans="1:5" x14ac:dyDescent="0.25">
      <c r="A1022" t="s">
        <v>34</v>
      </c>
      <c r="B1022">
        <v>132875</v>
      </c>
      <c r="C1022">
        <v>2</v>
      </c>
      <c r="D1022">
        <v>2</v>
      </c>
      <c r="E1022">
        <v>2</v>
      </c>
    </row>
    <row r="1023" spans="1:5" x14ac:dyDescent="0.25">
      <c r="A1023" t="s">
        <v>34</v>
      </c>
      <c r="B1023">
        <v>135026</v>
      </c>
      <c r="C1023">
        <v>2</v>
      </c>
      <c r="D1023">
        <v>2</v>
      </c>
      <c r="E1023">
        <v>2</v>
      </c>
    </row>
    <row r="1024" spans="1:5" x14ac:dyDescent="0.25">
      <c r="A1024" t="s">
        <v>34</v>
      </c>
      <c r="B1024">
        <v>132922</v>
      </c>
      <c r="C1024">
        <v>2</v>
      </c>
      <c r="D1024">
        <v>1</v>
      </c>
      <c r="E1024">
        <v>2</v>
      </c>
    </row>
    <row r="1025" spans="1:5" x14ac:dyDescent="0.25">
      <c r="A1025" t="s">
        <v>34</v>
      </c>
      <c r="B1025">
        <v>132572</v>
      </c>
      <c r="C1025">
        <v>1</v>
      </c>
      <c r="D1025">
        <v>0</v>
      </c>
      <c r="E1025">
        <v>1</v>
      </c>
    </row>
    <row r="1026" spans="1:5" x14ac:dyDescent="0.25">
      <c r="A1026" t="s">
        <v>34</v>
      </c>
      <c r="B1026">
        <v>135075</v>
      </c>
      <c r="C1026">
        <v>1</v>
      </c>
      <c r="D1026">
        <v>1</v>
      </c>
      <c r="E1026">
        <v>2</v>
      </c>
    </row>
    <row r="1027" spans="1:5" x14ac:dyDescent="0.25">
      <c r="A1027" t="s">
        <v>34</v>
      </c>
      <c r="B1027">
        <v>132825</v>
      </c>
      <c r="C1027">
        <v>1</v>
      </c>
      <c r="D1027">
        <v>1</v>
      </c>
      <c r="E1027">
        <v>1</v>
      </c>
    </row>
    <row r="1028" spans="1:5" x14ac:dyDescent="0.25">
      <c r="A1028" t="s">
        <v>34</v>
      </c>
      <c r="B1028">
        <v>135048</v>
      </c>
      <c r="C1028">
        <v>1</v>
      </c>
      <c r="D1028">
        <v>1</v>
      </c>
      <c r="E1028">
        <v>2</v>
      </c>
    </row>
    <row r="1029" spans="1:5" x14ac:dyDescent="0.25">
      <c r="A1029" t="s">
        <v>34</v>
      </c>
      <c r="B1029">
        <v>135030</v>
      </c>
      <c r="C1029">
        <v>1</v>
      </c>
      <c r="D1029">
        <v>1</v>
      </c>
      <c r="E1029">
        <v>2</v>
      </c>
    </row>
    <row r="1030" spans="1:5" x14ac:dyDescent="0.25">
      <c r="A1030" t="s">
        <v>34</v>
      </c>
      <c r="B1030">
        <v>132884</v>
      </c>
      <c r="C1030">
        <v>2</v>
      </c>
      <c r="D1030">
        <v>2</v>
      </c>
      <c r="E1030">
        <v>2</v>
      </c>
    </row>
    <row r="1031" spans="1:5" x14ac:dyDescent="0.25">
      <c r="A1031" t="s">
        <v>170</v>
      </c>
      <c r="B1031">
        <v>135054</v>
      </c>
      <c r="C1031">
        <v>2</v>
      </c>
      <c r="D1031">
        <v>1</v>
      </c>
      <c r="E1031">
        <v>2</v>
      </c>
    </row>
    <row r="1032" spans="1:5" x14ac:dyDescent="0.25">
      <c r="A1032" t="s">
        <v>170</v>
      </c>
      <c r="B1032">
        <v>132869</v>
      </c>
      <c r="C1032">
        <v>1</v>
      </c>
      <c r="D1032">
        <v>2</v>
      </c>
      <c r="E1032">
        <v>1</v>
      </c>
    </row>
    <row r="1033" spans="1:5" x14ac:dyDescent="0.25">
      <c r="A1033" t="s">
        <v>170</v>
      </c>
      <c r="B1033">
        <v>132866</v>
      </c>
      <c r="C1033">
        <v>2</v>
      </c>
      <c r="D1033">
        <v>2</v>
      </c>
      <c r="E1033">
        <v>2</v>
      </c>
    </row>
    <row r="1034" spans="1:5" x14ac:dyDescent="0.25">
      <c r="A1034" t="s">
        <v>170</v>
      </c>
      <c r="B1034">
        <v>135082</v>
      </c>
      <c r="C1034">
        <v>0</v>
      </c>
      <c r="D1034">
        <v>1</v>
      </c>
      <c r="E1034">
        <v>0</v>
      </c>
    </row>
    <row r="1035" spans="1:5" x14ac:dyDescent="0.25">
      <c r="A1035" t="s">
        <v>170</v>
      </c>
      <c r="B1035">
        <v>132851</v>
      </c>
      <c r="C1035">
        <v>2</v>
      </c>
      <c r="D1035">
        <v>2</v>
      </c>
      <c r="E1035">
        <v>2</v>
      </c>
    </row>
    <row r="1036" spans="1:5" x14ac:dyDescent="0.25">
      <c r="A1036" t="s">
        <v>170</v>
      </c>
      <c r="B1036">
        <v>132870</v>
      </c>
      <c r="C1036">
        <v>0</v>
      </c>
      <c r="D1036">
        <v>2</v>
      </c>
      <c r="E1036">
        <v>0</v>
      </c>
    </row>
    <row r="1037" spans="1:5" x14ac:dyDescent="0.25">
      <c r="A1037" t="s">
        <v>112</v>
      </c>
      <c r="B1037">
        <v>135062</v>
      </c>
      <c r="C1037">
        <v>0</v>
      </c>
      <c r="D1037">
        <v>0</v>
      </c>
      <c r="E1037">
        <v>0</v>
      </c>
    </row>
    <row r="1038" spans="1:5" x14ac:dyDescent="0.25">
      <c r="A1038" t="s">
        <v>112</v>
      </c>
      <c r="B1038">
        <v>132572</v>
      </c>
      <c r="C1038">
        <v>0</v>
      </c>
      <c r="D1038">
        <v>0</v>
      </c>
      <c r="E1038">
        <v>0</v>
      </c>
    </row>
    <row r="1039" spans="1:5" x14ac:dyDescent="0.25">
      <c r="A1039" t="s">
        <v>112</v>
      </c>
      <c r="B1039">
        <v>135064</v>
      </c>
      <c r="C1039">
        <v>0</v>
      </c>
      <c r="D1039">
        <v>0</v>
      </c>
      <c r="E1039">
        <v>0</v>
      </c>
    </row>
    <row r="1040" spans="1:5" x14ac:dyDescent="0.25">
      <c r="A1040" t="s">
        <v>112</v>
      </c>
      <c r="B1040">
        <v>135080</v>
      </c>
      <c r="C1040">
        <v>0</v>
      </c>
      <c r="D1040">
        <v>0</v>
      </c>
      <c r="E1040">
        <v>0</v>
      </c>
    </row>
    <row r="1041" spans="1:5" x14ac:dyDescent="0.25">
      <c r="A1041" t="s">
        <v>112</v>
      </c>
      <c r="B1041">
        <v>132951</v>
      </c>
      <c r="C1041">
        <v>0</v>
      </c>
      <c r="D1041">
        <v>0</v>
      </c>
      <c r="E1041">
        <v>0</v>
      </c>
    </row>
    <row r="1042" spans="1:5" x14ac:dyDescent="0.25">
      <c r="A1042" t="s">
        <v>112</v>
      </c>
      <c r="B1042">
        <v>132954</v>
      </c>
      <c r="C1042">
        <v>0</v>
      </c>
      <c r="D1042">
        <v>0</v>
      </c>
      <c r="E1042">
        <v>0</v>
      </c>
    </row>
    <row r="1043" spans="1:5" x14ac:dyDescent="0.25">
      <c r="A1043" t="s">
        <v>112</v>
      </c>
      <c r="B1043">
        <v>135052</v>
      </c>
      <c r="C1043">
        <v>0</v>
      </c>
      <c r="D1043">
        <v>0</v>
      </c>
      <c r="E1043">
        <v>0</v>
      </c>
    </row>
    <row r="1044" spans="1:5" x14ac:dyDescent="0.25">
      <c r="A1044" t="s">
        <v>112</v>
      </c>
      <c r="B1044">
        <v>132834</v>
      </c>
      <c r="C1044">
        <v>0</v>
      </c>
      <c r="D1044">
        <v>0</v>
      </c>
      <c r="E1044">
        <v>0</v>
      </c>
    </row>
    <row r="1045" spans="1:5" x14ac:dyDescent="0.25">
      <c r="A1045" t="s">
        <v>112</v>
      </c>
      <c r="B1045">
        <v>135060</v>
      </c>
      <c r="C1045">
        <v>0</v>
      </c>
      <c r="D1045">
        <v>0</v>
      </c>
      <c r="E1045">
        <v>0</v>
      </c>
    </row>
    <row r="1046" spans="1:5" x14ac:dyDescent="0.25">
      <c r="A1046" t="s">
        <v>112</v>
      </c>
      <c r="B1046">
        <v>135065</v>
      </c>
      <c r="C1046">
        <v>0</v>
      </c>
      <c r="D1046">
        <v>0</v>
      </c>
      <c r="E1046">
        <v>0</v>
      </c>
    </row>
    <row r="1047" spans="1:5" x14ac:dyDescent="0.25">
      <c r="A1047" t="s">
        <v>112</v>
      </c>
      <c r="B1047">
        <v>132862</v>
      </c>
      <c r="C1047">
        <v>0</v>
      </c>
      <c r="D1047">
        <v>0</v>
      </c>
      <c r="E1047">
        <v>0</v>
      </c>
    </row>
    <row r="1048" spans="1:5" x14ac:dyDescent="0.25">
      <c r="A1048" t="s">
        <v>87</v>
      </c>
      <c r="B1048">
        <v>132921</v>
      </c>
      <c r="C1048">
        <v>0</v>
      </c>
      <c r="D1048">
        <v>0</v>
      </c>
      <c r="E1048">
        <v>0</v>
      </c>
    </row>
    <row r="1049" spans="1:5" x14ac:dyDescent="0.25">
      <c r="A1049" t="s">
        <v>87</v>
      </c>
      <c r="B1049">
        <v>135042</v>
      </c>
      <c r="C1049">
        <v>0</v>
      </c>
      <c r="D1049">
        <v>0</v>
      </c>
      <c r="E1049">
        <v>0</v>
      </c>
    </row>
    <row r="1050" spans="1:5" x14ac:dyDescent="0.25">
      <c r="A1050" t="s">
        <v>87</v>
      </c>
      <c r="B1050">
        <v>135032</v>
      </c>
      <c r="C1050">
        <v>0</v>
      </c>
      <c r="D1050">
        <v>0</v>
      </c>
      <c r="E1050">
        <v>0</v>
      </c>
    </row>
    <row r="1051" spans="1:5" x14ac:dyDescent="0.25">
      <c r="A1051" t="s">
        <v>87</v>
      </c>
      <c r="B1051">
        <v>135051</v>
      </c>
      <c r="C1051">
        <v>0</v>
      </c>
      <c r="D1051">
        <v>0</v>
      </c>
      <c r="E1051">
        <v>0</v>
      </c>
    </row>
    <row r="1052" spans="1:5" x14ac:dyDescent="0.25">
      <c r="A1052" t="s">
        <v>87</v>
      </c>
      <c r="B1052">
        <v>135085</v>
      </c>
      <c r="C1052">
        <v>0</v>
      </c>
      <c r="D1052">
        <v>0</v>
      </c>
      <c r="E1052">
        <v>0</v>
      </c>
    </row>
    <row r="1053" spans="1:5" x14ac:dyDescent="0.25">
      <c r="A1053" t="s">
        <v>87</v>
      </c>
      <c r="B1053">
        <v>132862</v>
      </c>
      <c r="C1053">
        <v>0</v>
      </c>
      <c r="D1053">
        <v>0</v>
      </c>
      <c r="E1053">
        <v>0</v>
      </c>
    </row>
    <row r="1054" spans="1:5" x14ac:dyDescent="0.25">
      <c r="A1054" t="s">
        <v>87</v>
      </c>
      <c r="B1054">
        <v>135052</v>
      </c>
      <c r="C1054">
        <v>0</v>
      </c>
      <c r="D1054">
        <v>0</v>
      </c>
      <c r="E1054">
        <v>0</v>
      </c>
    </row>
    <row r="1055" spans="1:5" x14ac:dyDescent="0.25">
      <c r="A1055" t="s">
        <v>96</v>
      </c>
      <c r="B1055">
        <v>135076</v>
      </c>
      <c r="C1055">
        <v>2</v>
      </c>
      <c r="D1055">
        <v>2</v>
      </c>
      <c r="E1055">
        <v>2</v>
      </c>
    </row>
    <row r="1056" spans="1:5" x14ac:dyDescent="0.25">
      <c r="A1056" t="s">
        <v>96</v>
      </c>
      <c r="B1056">
        <v>135043</v>
      </c>
      <c r="C1056">
        <v>1</v>
      </c>
      <c r="D1056">
        <v>2</v>
      </c>
      <c r="E1056">
        <v>2</v>
      </c>
    </row>
    <row r="1057" spans="1:5" x14ac:dyDescent="0.25">
      <c r="A1057" t="s">
        <v>96</v>
      </c>
      <c r="B1057">
        <v>135058</v>
      </c>
      <c r="C1057">
        <v>2</v>
      </c>
      <c r="D1057">
        <v>2</v>
      </c>
      <c r="E1057">
        <v>0</v>
      </c>
    </row>
    <row r="1058" spans="1:5" x14ac:dyDescent="0.25">
      <c r="A1058" t="s">
        <v>96</v>
      </c>
      <c r="B1058">
        <v>135053</v>
      </c>
      <c r="C1058">
        <v>2</v>
      </c>
      <c r="D1058">
        <v>1</v>
      </c>
      <c r="E1058">
        <v>1</v>
      </c>
    </row>
    <row r="1059" spans="1:5" x14ac:dyDescent="0.25">
      <c r="A1059" t="s">
        <v>96</v>
      </c>
      <c r="B1059">
        <v>132885</v>
      </c>
      <c r="C1059">
        <v>1</v>
      </c>
      <c r="D1059">
        <v>1</v>
      </c>
      <c r="E1059">
        <v>1</v>
      </c>
    </row>
    <row r="1060" spans="1:5" x14ac:dyDescent="0.25">
      <c r="A1060" t="s">
        <v>96</v>
      </c>
      <c r="B1060">
        <v>135050</v>
      </c>
      <c r="C1060">
        <v>1</v>
      </c>
      <c r="D1060">
        <v>0</v>
      </c>
      <c r="E1060">
        <v>0</v>
      </c>
    </row>
    <row r="1061" spans="1:5" x14ac:dyDescent="0.25">
      <c r="A1061" t="s">
        <v>96</v>
      </c>
      <c r="B1061">
        <v>132872</v>
      </c>
      <c r="C1061">
        <v>2</v>
      </c>
      <c r="D1061">
        <v>2</v>
      </c>
      <c r="E1061">
        <v>1</v>
      </c>
    </row>
    <row r="1062" spans="1:5" x14ac:dyDescent="0.25">
      <c r="A1062" t="s">
        <v>96</v>
      </c>
      <c r="B1062">
        <v>135066</v>
      </c>
      <c r="C1062">
        <v>1</v>
      </c>
      <c r="D1062">
        <v>1</v>
      </c>
      <c r="E1062">
        <v>1</v>
      </c>
    </row>
    <row r="1063" spans="1:5" x14ac:dyDescent="0.25">
      <c r="A1063" t="s">
        <v>24</v>
      </c>
      <c r="B1063">
        <v>132921</v>
      </c>
      <c r="C1063">
        <v>2</v>
      </c>
      <c r="D1063">
        <v>1</v>
      </c>
      <c r="E1063">
        <v>1</v>
      </c>
    </row>
    <row r="1064" spans="1:5" x14ac:dyDescent="0.25">
      <c r="A1064" t="s">
        <v>24</v>
      </c>
      <c r="B1064">
        <v>135062</v>
      </c>
      <c r="C1064">
        <v>1</v>
      </c>
      <c r="D1064">
        <v>2</v>
      </c>
      <c r="E1064">
        <v>1</v>
      </c>
    </row>
    <row r="1065" spans="1:5" x14ac:dyDescent="0.25">
      <c r="A1065" t="s">
        <v>24</v>
      </c>
      <c r="B1065">
        <v>135106</v>
      </c>
      <c r="C1065">
        <v>1</v>
      </c>
      <c r="D1065">
        <v>1</v>
      </c>
      <c r="E1065">
        <v>1</v>
      </c>
    </row>
    <row r="1066" spans="1:5" x14ac:dyDescent="0.25">
      <c r="A1066" t="s">
        <v>24</v>
      </c>
      <c r="B1066">
        <v>132825</v>
      </c>
      <c r="C1066">
        <v>2</v>
      </c>
      <c r="D1066">
        <v>2</v>
      </c>
      <c r="E1066">
        <v>0</v>
      </c>
    </row>
    <row r="1067" spans="1:5" x14ac:dyDescent="0.25">
      <c r="A1067" t="s">
        <v>24</v>
      </c>
      <c r="B1067">
        <v>135052</v>
      </c>
      <c r="C1067">
        <v>1</v>
      </c>
      <c r="D1067">
        <v>1</v>
      </c>
      <c r="E1067">
        <v>1</v>
      </c>
    </row>
    <row r="1068" spans="1:5" x14ac:dyDescent="0.25">
      <c r="A1068" t="s">
        <v>24</v>
      </c>
      <c r="B1068">
        <v>132862</v>
      </c>
      <c r="C1068">
        <v>2</v>
      </c>
      <c r="D1068">
        <v>2</v>
      </c>
      <c r="E1068">
        <v>2</v>
      </c>
    </row>
    <row r="1069" spans="1:5" x14ac:dyDescent="0.25">
      <c r="A1069" t="s">
        <v>135</v>
      </c>
      <c r="B1069">
        <v>132875</v>
      </c>
      <c r="C1069">
        <v>2</v>
      </c>
      <c r="D1069">
        <v>2</v>
      </c>
      <c r="E1069">
        <v>2</v>
      </c>
    </row>
    <row r="1070" spans="1:5" x14ac:dyDescent="0.25">
      <c r="A1070" t="s">
        <v>24</v>
      </c>
      <c r="B1070">
        <v>135059</v>
      </c>
      <c r="C1070">
        <v>1</v>
      </c>
      <c r="D1070">
        <v>2</v>
      </c>
      <c r="E1070">
        <v>1</v>
      </c>
    </row>
    <row r="1071" spans="1:5" x14ac:dyDescent="0.25">
      <c r="A1071" t="s">
        <v>24</v>
      </c>
      <c r="B1071">
        <v>135041</v>
      </c>
      <c r="C1071">
        <v>2</v>
      </c>
      <c r="D1071">
        <v>1</v>
      </c>
      <c r="E1071">
        <v>0</v>
      </c>
    </row>
    <row r="1072" spans="1:5" x14ac:dyDescent="0.25">
      <c r="A1072" t="s">
        <v>24</v>
      </c>
      <c r="B1072">
        <v>132925</v>
      </c>
      <c r="C1072">
        <v>1</v>
      </c>
      <c r="D1072">
        <v>1</v>
      </c>
      <c r="E1072">
        <v>2</v>
      </c>
    </row>
    <row r="1073" spans="1:5" x14ac:dyDescent="0.25">
      <c r="A1073" t="s">
        <v>24</v>
      </c>
      <c r="B1073">
        <v>135085</v>
      </c>
      <c r="C1073">
        <v>1</v>
      </c>
      <c r="D1073">
        <v>1</v>
      </c>
      <c r="E1073">
        <v>1</v>
      </c>
    </row>
    <row r="1074" spans="1:5" x14ac:dyDescent="0.25">
      <c r="A1074" t="s">
        <v>135</v>
      </c>
      <c r="B1074">
        <v>135025</v>
      </c>
      <c r="C1074">
        <v>2</v>
      </c>
      <c r="D1074">
        <v>2</v>
      </c>
      <c r="E1074">
        <v>2</v>
      </c>
    </row>
    <row r="1075" spans="1:5" x14ac:dyDescent="0.25">
      <c r="A1075" t="s">
        <v>135</v>
      </c>
      <c r="B1075">
        <v>135072</v>
      </c>
      <c r="C1075">
        <v>1</v>
      </c>
      <c r="D1075">
        <v>2</v>
      </c>
      <c r="E1075">
        <v>1</v>
      </c>
    </row>
    <row r="1076" spans="1:5" x14ac:dyDescent="0.25">
      <c r="A1076" t="s">
        <v>135</v>
      </c>
      <c r="B1076">
        <v>135064</v>
      </c>
      <c r="C1076">
        <v>1</v>
      </c>
      <c r="D1076">
        <v>1</v>
      </c>
      <c r="E1076">
        <v>0</v>
      </c>
    </row>
    <row r="1077" spans="1:5" x14ac:dyDescent="0.25">
      <c r="A1077" t="s">
        <v>135</v>
      </c>
      <c r="B1077">
        <v>135086</v>
      </c>
      <c r="C1077">
        <v>1</v>
      </c>
      <c r="D1077">
        <v>0</v>
      </c>
      <c r="E1077">
        <v>2</v>
      </c>
    </row>
    <row r="1078" spans="1:5" x14ac:dyDescent="0.25">
      <c r="A1078" t="s">
        <v>135</v>
      </c>
      <c r="B1078">
        <v>135055</v>
      </c>
      <c r="C1078">
        <v>2</v>
      </c>
      <c r="D1078">
        <v>2</v>
      </c>
      <c r="E1078">
        <v>2</v>
      </c>
    </row>
    <row r="1079" spans="1:5" x14ac:dyDescent="0.25">
      <c r="A1079" t="s">
        <v>175</v>
      </c>
      <c r="B1079">
        <v>135074</v>
      </c>
      <c r="C1079">
        <v>1</v>
      </c>
      <c r="D1079">
        <v>1</v>
      </c>
      <c r="E1079">
        <v>2</v>
      </c>
    </row>
    <row r="1080" spans="1:5" x14ac:dyDescent="0.25">
      <c r="A1080" t="s">
        <v>135</v>
      </c>
      <c r="B1080">
        <v>135026</v>
      </c>
      <c r="C1080">
        <v>2</v>
      </c>
      <c r="D1080">
        <v>2</v>
      </c>
      <c r="E1080">
        <v>2</v>
      </c>
    </row>
    <row r="1081" spans="1:5" x14ac:dyDescent="0.25">
      <c r="A1081" t="s">
        <v>175</v>
      </c>
      <c r="B1081">
        <v>132862</v>
      </c>
      <c r="C1081">
        <v>2</v>
      </c>
      <c r="D1081">
        <v>2</v>
      </c>
      <c r="E1081">
        <v>2</v>
      </c>
    </row>
    <row r="1082" spans="1:5" x14ac:dyDescent="0.25">
      <c r="A1082" t="s">
        <v>135</v>
      </c>
      <c r="B1082">
        <v>132955</v>
      </c>
      <c r="C1082">
        <v>2</v>
      </c>
      <c r="D1082">
        <v>2</v>
      </c>
      <c r="E1082">
        <v>2</v>
      </c>
    </row>
    <row r="1083" spans="1:5" x14ac:dyDescent="0.25">
      <c r="A1083" t="s">
        <v>175</v>
      </c>
      <c r="B1083">
        <v>132921</v>
      </c>
      <c r="C1083">
        <v>2</v>
      </c>
      <c r="D1083">
        <v>2</v>
      </c>
      <c r="E1083">
        <v>2</v>
      </c>
    </row>
    <row r="1084" spans="1:5" x14ac:dyDescent="0.25">
      <c r="A1084" t="s">
        <v>175</v>
      </c>
      <c r="B1084">
        <v>135072</v>
      </c>
      <c r="C1084">
        <v>1</v>
      </c>
      <c r="D1084">
        <v>1</v>
      </c>
      <c r="E1084">
        <v>1</v>
      </c>
    </row>
    <row r="1085" spans="1:5" x14ac:dyDescent="0.25">
      <c r="A1085" t="s">
        <v>135</v>
      </c>
      <c r="B1085">
        <v>132723</v>
      </c>
      <c r="C1085">
        <v>1</v>
      </c>
      <c r="D1085">
        <v>2</v>
      </c>
      <c r="E1085">
        <v>1</v>
      </c>
    </row>
    <row r="1086" spans="1:5" x14ac:dyDescent="0.25">
      <c r="A1086" t="s">
        <v>175</v>
      </c>
      <c r="B1086">
        <v>135055</v>
      </c>
      <c r="C1086">
        <v>2</v>
      </c>
      <c r="D1086">
        <v>2</v>
      </c>
      <c r="E1086">
        <v>2</v>
      </c>
    </row>
    <row r="1087" spans="1:5" x14ac:dyDescent="0.25">
      <c r="A1087" t="s">
        <v>175</v>
      </c>
      <c r="B1087">
        <v>135064</v>
      </c>
      <c r="C1087">
        <v>1</v>
      </c>
      <c r="D1087">
        <v>1</v>
      </c>
      <c r="E1087">
        <v>1</v>
      </c>
    </row>
    <row r="1088" spans="1:5" x14ac:dyDescent="0.25">
      <c r="A1088" t="s">
        <v>135</v>
      </c>
      <c r="B1088">
        <v>132958</v>
      </c>
      <c r="C1088">
        <v>1</v>
      </c>
      <c r="D1088">
        <v>2</v>
      </c>
      <c r="E1088">
        <v>2</v>
      </c>
    </row>
    <row r="1089" spans="1:5" x14ac:dyDescent="0.25">
      <c r="A1089" t="s">
        <v>135</v>
      </c>
      <c r="B1089">
        <v>135075</v>
      </c>
      <c r="C1089">
        <v>1</v>
      </c>
      <c r="D1089">
        <v>2</v>
      </c>
      <c r="E1089">
        <v>1</v>
      </c>
    </row>
    <row r="1090" spans="1:5" x14ac:dyDescent="0.25">
      <c r="A1090" t="s">
        <v>175</v>
      </c>
      <c r="B1090">
        <v>132958</v>
      </c>
      <c r="C1090">
        <v>2</v>
      </c>
      <c r="D1090">
        <v>2</v>
      </c>
      <c r="E1090">
        <v>2</v>
      </c>
    </row>
    <row r="1091" spans="1:5" x14ac:dyDescent="0.25">
      <c r="A1091" t="s">
        <v>175</v>
      </c>
      <c r="B1091">
        <v>135048</v>
      </c>
      <c r="C1091">
        <v>1</v>
      </c>
      <c r="D1091">
        <v>2</v>
      </c>
      <c r="E1091">
        <v>2</v>
      </c>
    </row>
    <row r="1092" spans="1:5" x14ac:dyDescent="0.25">
      <c r="A1092" t="s">
        <v>175</v>
      </c>
      <c r="B1092">
        <v>135046</v>
      </c>
      <c r="C1092">
        <v>2</v>
      </c>
      <c r="D1092">
        <v>2</v>
      </c>
      <c r="E1092">
        <v>2</v>
      </c>
    </row>
    <row r="1093" spans="1:5" x14ac:dyDescent="0.25">
      <c r="A1093" t="s">
        <v>175</v>
      </c>
      <c r="B1093">
        <v>135028</v>
      </c>
      <c r="C1093">
        <v>2</v>
      </c>
      <c r="D1093">
        <v>2</v>
      </c>
      <c r="E1093">
        <v>2</v>
      </c>
    </row>
    <row r="1094" spans="1:5" x14ac:dyDescent="0.25">
      <c r="A1094" t="s">
        <v>136</v>
      </c>
      <c r="B1094">
        <v>135086</v>
      </c>
      <c r="C1094">
        <v>2</v>
      </c>
      <c r="D1094">
        <v>0</v>
      </c>
      <c r="E1094">
        <v>1</v>
      </c>
    </row>
    <row r="1095" spans="1:5" x14ac:dyDescent="0.25">
      <c r="A1095" t="s">
        <v>136</v>
      </c>
      <c r="B1095">
        <v>135053</v>
      </c>
      <c r="C1095">
        <v>2</v>
      </c>
      <c r="D1095">
        <v>2</v>
      </c>
      <c r="E1095">
        <v>2</v>
      </c>
    </row>
    <row r="1096" spans="1:5" x14ac:dyDescent="0.25">
      <c r="A1096" t="s">
        <v>136</v>
      </c>
      <c r="B1096">
        <v>132861</v>
      </c>
      <c r="C1096">
        <v>2</v>
      </c>
      <c r="D1096">
        <v>2</v>
      </c>
      <c r="E1096">
        <v>1</v>
      </c>
    </row>
    <row r="1097" spans="1:5" x14ac:dyDescent="0.25">
      <c r="A1097" t="s">
        <v>96</v>
      </c>
      <c r="B1097">
        <v>135062</v>
      </c>
      <c r="C1097">
        <v>2</v>
      </c>
      <c r="D1097">
        <v>2</v>
      </c>
      <c r="E1097">
        <v>2</v>
      </c>
    </row>
    <row r="1098" spans="1:5" x14ac:dyDescent="0.25">
      <c r="A1098" t="s">
        <v>96</v>
      </c>
      <c r="B1098">
        <v>135055</v>
      </c>
      <c r="C1098">
        <v>2</v>
      </c>
      <c r="D1098">
        <v>2</v>
      </c>
      <c r="E1098">
        <v>2</v>
      </c>
    </row>
    <row r="1099" spans="1:5" x14ac:dyDescent="0.25">
      <c r="A1099" t="s">
        <v>42</v>
      </c>
      <c r="B1099">
        <v>135053</v>
      </c>
      <c r="C1099">
        <v>1</v>
      </c>
      <c r="D1099">
        <v>1</v>
      </c>
      <c r="E1099">
        <v>1</v>
      </c>
    </row>
    <row r="1100" spans="1:5" x14ac:dyDescent="0.25">
      <c r="A1100" t="s">
        <v>42</v>
      </c>
      <c r="B1100">
        <v>135058</v>
      </c>
      <c r="C1100">
        <v>1</v>
      </c>
      <c r="D1100">
        <v>0</v>
      </c>
      <c r="E1100">
        <v>0</v>
      </c>
    </row>
    <row r="1101" spans="1:5" x14ac:dyDescent="0.25">
      <c r="A1101" t="s">
        <v>42</v>
      </c>
      <c r="B1101">
        <v>135079</v>
      </c>
      <c r="C1101">
        <v>0</v>
      </c>
      <c r="D1101">
        <v>0</v>
      </c>
      <c r="E1101">
        <v>0</v>
      </c>
    </row>
    <row r="1102" spans="1:5" x14ac:dyDescent="0.25">
      <c r="A1102" t="s">
        <v>27</v>
      </c>
      <c r="B1102">
        <v>135059</v>
      </c>
      <c r="C1102">
        <v>2</v>
      </c>
      <c r="D1102">
        <v>2</v>
      </c>
      <c r="E1102">
        <v>2</v>
      </c>
    </row>
    <row r="1103" spans="1:5" x14ac:dyDescent="0.25">
      <c r="A1103" t="s">
        <v>42</v>
      </c>
      <c r="B1103">
        <v>135064</v>
      </c>
      <c r="C1103">
        <v>0</v>
      </c>
      <c r="D1103">
        <v>2</v>
      </c>
      <c r="E1103">
        <v>0</v>
      </c>
    </row>
    <row r="1104" spans="1:5" x14ac:dyDescent="0.25">
      <c r="A1104" t="s">
        <v>42</v>
      </c>
      <c r="B1104">
        <v>135047</v>
      </c>
      <c r="C1104">
        <v>1</v>
      </c>
      <c r="D1104">
        <v>1</v>
      </c>
      <c r="E1104">
        <v>1</v>
      </c>
    </row>
    <row r="1105" spans="1:5" x14ac:dyDescent="0.25">
      <c r="A1105" t="s">
        <v>42</v>
      </c>
      <c r="B1105">
        <v>135065</v>
      </c>
      <c r="C1105">
        <v>1</v>
      </c>
      <c r="D1105">
        <v>1</v>
      </c>
      <c r="E1105">
        <v>1</v>
      </c>
    </row>
    <row r="1106" spans="1:5" x14ac:dyDescent="0.25">
      <c r="A1106" t="s">
        <v>141</v>
      </c>
      <c r="B1106">
        <v>132854</v>
      </c>
      <c r="C1106">
        <v>2</v>
      </c>
      <c r="D1106">
        <v>2</v>
      </c>
      <c r="E1106">
        <v>2</v>
      </c>
    </row>
    <row r="1107" spans="1:5" x14ac:dyDescent="0.25">
      <c r="A1107" t="s">
        <v>141</v>
      </c>
      <c r="B1107">
        <v>132858</v>
      </c>
      <c r="C1107">
        <v>2</v>
      </c>
      <c r="D1107">
        <v>2</v>
      </c>
      <c r="E1107">
        <v>0</v>
      </c>
    </row>
    <row r="1108" spans="1:5" x14ac:dyDescent="0.25">
      <c r="A1108" t="s">
        <v>42</v>
      </c>
      <c r="B1108">
        <v>135042</v>
      </c>
      <c r="C1108">
        <v>2</v>
      </c>
      <c r="D1108">
        <v>2</v>
      </c>
      <c r="E1108">
        <v>2</v>
      </c>
    </row>
    <row r="1109" spans="1:5" x14ac:dyDescent="0.25">
      <c r="A1109" t="s">
        <v>141</v>
      </c>
      <c r="B1109">
        <v>132870</v>
      </c>
      <c r="C1109">
        <v>2</v>
      </c>
      <c r="D1109">
        <v>2</v>
      </c>
      <c r="E1109">
        <v>0</v>
      </c>
    </row>
    <row r="1110" spans="1:5" x14ac:dyDescent="0.25">
      <c r="A1110" t="s">
        <v>42</v>
      </c>
      <c r="B1110">
        <v>135076</v>
      </c>
      <c r="C1110">
        <v>1</v>
      </c>
      <c r="D1110">
        <v>2</v>
      </c>
      <c r="E1110">
        <v>2</v>
      </c>
    </row>
    <row r="1111" spans="1:5" x14ac:dyDescent="0.25">
      <c r="A1111" t="s">
        <v>141</v>
      </c>
      <c r="B1111">
        <v>132847</v>
      </c>
      <c r="C1111">
        <v>2</v>
      </c>
      <c r="D1111">
        <v>2</v>
      </c>
      <c r="E1111">
        <v>0</v>
      </c>
    </row>
    <row r="1112" spans="1:5" x14ac:dyDescent="0.25">
      <c r="A1112" t="s">
        <v>48</v>
      </c>
      <c r="B1112">
        <v>132951</v>
      </c>
      <c r="C1112">
        <v>2</v>
      </c>
      <c r="D1112">
        <v>2</v>
      </c>
      <c r="E1112">
        <v>2</v>
      </c>
    </row>
    <row r="1113" spans="1:5" x14ac:dyDescent="0.25">
      <c r="A1113" t="s">
        <v>48</v>
      </c>
      <c r="B1113">
        <v>135060</v>
      </c>
      <c r="C1113">
        <v>1</v>
      </c>
      <c r="D1113">
        <v>1</v>
      </c>
      <c r="E1113">
        <v>0</v>
      </c>
    </row>
    <row r="1114" spans="1:5" x14ac:dyDescent="0.25">
      <c r="A1114" t="s">
        <v>64</v>
      </c>
      <c r="B1114">
        <v>132732</v>
      </c>
      <c r="C1114">
        <v>1</v>
      </c>
      <c r="D1114">
        <v>1</v>
      </c>
      <c r="E1114">
        <v>1</v>
      </c>
    </row>
    <row r="1115" spans="1:5" x14ac:dyDescent="0.25">
      <c r="A1115" t="s">
        <v>64</v>
      </c>
      <c r="B1115">
        <v>132733</v>
      </c>
      <c r="C1115">
        <v>1</v>
      </c>
      <c r="D1115">
        <v>1</v>
      </c>
      <c r="E1115">
        <v>1</v>
      </c>
    </row>
    <row r="1116" spans="1:5" x14ac:dyDescent="0.25">
      <c r="A1116" t="s">
        <v>64</v>
      </c>
      <c r="B1116">
        <v>135104</v>
      </c>
      <c r="C1116">
        <v>0</v>
      </c>
      <c r="D1116">
        <v>1</v>
      </c>
      <c r="E1116">
        <v>0</v>
      </c>
    </row>
    <row r="1117" spans="1:5" x14ac:dyDescent="0.25">
      <c r="A1117" t="s">
        <v>88</v>
      </c>
      <c r="B1117">
        <v>132732</v>
      </c>
      <c r="C1117">
        <v>0</v>
      </c>
      <c r="D1117">
        <v>1</v>
      </c>
      <c r="E1117">
        <v>1</v>
      </c>
    </row>
    <row r="1118" spans="1:5" x14ac:dyDescent="0.25">
      <c r="A1118" t="s">
        <v>88</v>
      </c>
      <c r="B1118">
        <v>132609</v>
      </c>
      <c r="C1118">
        <v>0</v>
      </c>
      <c r="D1118">
        <v>0</v>
      </c>
      <c r="E1118">
        <v>0</v>
      </c>
    </row>
    <row r="1119" spans="1:5" x14ac:dyDescent="0.25">
      <c r="A1119" t="s">
        <v>88</v>
      </c>
      <c r="B1119">
        <v>132608</v>
      </c>
      <c r="C1119">
        <v>0</v>
      </c>
      <c r="D1119">
        <v>0</v>
      </c>
      <c r="E1119">
        <v>0</v>
      </c>
    </row>
    <row r="1120" spans="1:5" x14ac:dyDescent="0.25">
      <c r="A1120" t="s">
        <v>88</v>
      </c>
      <c r="B1120">
        <v>132560</v>
      </c>
      <c r="C1120">
        <v>0</v>
      </c>
      <c r="D1120">
        <v>2</v>
      </c>
      <c r="E1120">
        <v>0</v>
      </c>
    </row>
    <row r="1121" spans="1:5" x14ac:dyDescent="0.25">
      <c r="A1121" t="s">
        <v>88</v>
      </c>
      <c r="B1121">
        <v>132740</v>
      </c>
      <c r="C1121">
        <v>0</v>
      </c>
      <c r="D1121">
        <v>2</v>
      </c>
      <c r="E1121">
        <v>0</v>
      </c>
    </row>
    <row r="1122" spans="1:5" x14ac:dyDescent="0.25">
      <c r="A1122" t="s">
        <v>88</v>
      </c>
      <c r="B1122">
        <v>132594</v>
      </c>
      <c r="C1122">
        <v>0</v>
      </c>
      <c r="D1122">
        <v>2</v>
      </c>
      <c r="E1122">
        <v>0</v>
      </c>
    </row>
    <row r="1123" spans="1:5" x14ac:dyDescent="0.25">
      <c r="A1123" t="s">
        <v>88</v>
      </c>
      <c r="B1123">
        <v>132584</v>
      </c>
      <c r="C1123">
        <v>0</v>
      </c>
      <c r="D1123">
        <v>0</v>
      </c>
      <c r="E1123">
        <v>0</v>
      </c>
    </row>
    <row r="1124" spans="1:5" x14ac:dyDescent="0.25">
      <c r="A1124" t="s">
        <v>64</v>
      </c>
      <c r="B1124">
        <v>132740</v>
      </c>
      <c r="C1124">
        <v>1</v>
      </c>
      <c r="D1124">
        <v>1</v>
      </c>
      <c r="E1124">
        <v>1</v>
      </c>
    </row>
    <row r="1125" spans="1:5" x14ac:dyDescent="0.25">
      <c r="A1125" t="s">
        <v>168</v>
      </c>
      <c r="B1125">
        <v>132706</v>
      </c>
      <c r="C1125">
        <v>0</v>
      </c>
      <c r="D1125">
        <v>0</v>
      </c>
      <c r="E1125">
        <v>1</v>
      </c>
    </row>
    <row r="1126" spans="1:5" x14ac:dyDescent="0.25">
      <c r="A1126" t="s">
        <v>168</v>
      </c>
      <c r="B1126">
        <v>132654</v>
      </c>
      <c r="C1126">
        <v>0</v>
      </c>
      <c r="D1126">
        <v>0</v>
      </c>
      <c r="E1126">
        <v>0</v>
      </c>
    </row>
    <row r="1127" spans="1:5" x14ac:dyDescent="0.25">
      <c r="A1127" t="s">
        <v>64</v>
      </c>
      <c r="B1127">
        <v>132630</v>
      </c>
      <c r="C1127">
        <v>2</v>
      </c>
      <c r="D1127">
        <v>2</v>
      </c>
      <c r="E1127">
        <v>2</v>
      </c>
    </row>
    <row r="1128" spans="1:5" x14ac:dyDescent="0.25">
      <c r="A1128" t="s">
        <v>64</v>
      </c>
      <c r="B1128">
        <v>132663</v>
      </c>
      <c r="C1128">
        <v>0</v>
      </c>
      <c r="D1128">
        <v>0</v>
      </c>
      <c r="E1128">
        <v>0</v>
      </c>
    </row>
    <row r="1129" spans="1:5" x14ac:dyDescent="0.25">
      <c r="A1129" t="s">
        <v>64</v>
      </c>
      <c r="B1129">
        <v>132613</v>
      </c>
      <c r="C1129">
        <v>2</v>
      </c>
      <c r="D1129">
        <v>2</v>
      </c>
      <c r="E1129">
        <v>2</v>
      </c>
    </row>
    <row r="1130" spans="1:5" x14ac:dyDescent="0.25">
      <c r="A1130" t="s">
        <v>126</v>
      </c>
      <c r="B1130">
        <v>132667</v>
      </c>
      <c r="C1130">
        <v>2</v>
      </c>
      <c r="D1130">
        <v>2</v>
      </c>
      <c r="E1130">
        <v>1</v>
      </c>
    </row>
    <row r="1131" spans="1:5" x14ac:dyDescent="0.25">
      <c r="A1131" t="s">
        <v>126</v>
      </c>
      <c r="B1131">
        <v>135104</v>
      </c>
      <c r="C1131">
        <v>1</v>
      </c>
      <c r="D1131">
        <v>2</v>
      </c>
      <c r="E1131">
        <v>1</v>
      </c>
    </row>
    <row r="1132" spans="1:5" x14ac:dyDescent="0.25">
      <c r="A1132" t="s">
        <v>126</v>
      </c>
      <c r="B1132">
        <v>132660</v>
      </c>
      <c r="C1132">
        <v>1</v>
      </c>
      <c r="D1132">
        <v>1</v>
      </c>
      <c r="E1132">
        <v>0</v>
      </c>
    </row>
    <row r="1133" spans="1:5" x14ac:dyDescent="0.25">
      <c r="A1133" t="s">
        <v>126</v>
      </c>
      <c r="B1133">
        <v>132732</v>
      </c>
      <c r="C1133">
        <v>2</v>
      </c>
      <c r="D1133">
        <v>2</v>
      </c>
      <c r="E1133">
        <v>1</v>
      </c>
    </row>
    <row r="1134" spans="1:5" x14ac:dyDescent="0.25">
      <c r="A1134" t="s">
        <v>126</v>
      </c>
      <c r="B1134">
        <v>132740</v>
      </c>
      <c r="C1134">
        <v>1</v>
      </c>
      <c r="D1134">
        <v>2</v>
      </c>
      <c r="E1134">
        <v>1</v>
      </c>
    </row>
    <row r="1135" spans="1:5" x14ac:dyDescent="0.25">
      <c r="A1135" t="s">
        <v>126</v>
      </c>
      <c r="B1135">
        <v>132560</v>
      </c>
      <c r="C1135">
        <v>1</v>
      </c>
      <c r="D1135">
        <v>2</v>
      </c>
      <c r="E1135">
        <v>1</v>
      </c>
    </row>
    <row r="1136" spans="1:5" x14ac:dyDescent="0.25">
      <c r="A1136" t="s">
        <v>126</v>
      </c>
      <c r="B1136">
        <v>132594</v>
      </c>
      <c r="C1136">
        <v>1</v>
      </c>
      <c r="D1136">
        <v>2</v>
      </c>
      <c r="E1136">
        <v>1</v>
      </c>
    </row>
    <row r="1137" spans="1:5" x14ac:dyDescent="0.25">
      <c r="A1137" t="s">
        <v>126</v>
      </c>
      <c r="B1137">
        <v>132663</v>
      </c>
      <c r="C1137">
        <v>1</v>
      </c>
      <c r="D1137">
        <v>2</v>
      </c>
      <c r="E1137">
        <v>1</v>
      </c>
    </row>
    <row r="1138" spans="1:5" x14ac:dyDescent="0.25">
      <c r="A1138" t="s">
        <v>104</v>
      </c>
      <c r="B1138">
        <v>132626</v>
      </c>
      <c r="C1138">
        <v>1</v>
      </c>
      <c r="D1138">
        <v>0</v>
      </c>
      <c r="E1138">
        <v>1</v>
      </c>
    </row>
    <row r="1139" spans="1:5" x14ac:dyDescent="0.25">
      <c r="A1139" t="s">
        <v>104</v>
      </c>
      <c r="B1139">
        <v>132706</v>
      </c>
      <c r="C1139">
        <v>2</v>
      </c>
      <c r="D1139">
        <v>1</v>
      </c>
      <c r="E1139">
        <v>2</v>
      </c>
    </row>
    <row r="1140" spans="1:5" x14ac:dyDescent="0.25">
      <c r="A1140" t="s">
        <v>168</v>
      </c>
      <c r="B1140">
        <v>132561</v>
      </c>
      <c r="C1140">
        <v>1</v>
      </c>
      <c r="D1140">
        <v>2</v>
      </c>
      <c r="E1140">
        <v>2</v>
      </c>
    </row>
    <row r="1141" spans="1:5" x14ac:dyDescent="0.25">
      <c r="A1141" t="s">
        <v>104</v>
      </c>
      <c r="B1141">
        <v>132665</v>
      </c>
      <c r="C1141">
        <v>1</v>
      </c>
      <c r="D1141">
        <v>1</v>
      </c>
      <c r="E1141">
        <v>1</v>
      </c>
    </row>
    <row r="1142" spans="1:5" x14ac:dyDescent="0.25">
      <c r="A1142" t="s">
        <v>168</v>
      </c>
      <c r="B1142">
        <v>132665</v>
      </c>
      <c r="C1142">
        <v>0</v>
      </c>
      <c r="D1142">
        <v>0</v>
      </c>
      <c r="E1142">
        <v>0</v>
      </c>
    </row>
    <row r="1143" spans="1:5" x14ac:dyDescent="0.25">
      <c r="A1143" t="s">
        <v>104</v>
      </c>
      <c r="B1143">
        <v>132561</v>
      </c>
      <c r="C1143">
        <v>1</v>
      </c>
      <c r="D1143">
        <v>1</v>
      </c>
      <c r="E1143">
        <v>1</v>
      </c>
    </row>
    <row r="1144" spans="1:5" x14ac:dyDescent="0.25">
      <c r="A1144" t="s">
        <v>76</v>
      </c>
      <c r="B1144">
        <v>132626</v>
      </c>
      <c r="C1144">
        <v>2</v>
      </c>
      <c r="D1144">
        <v>2</v>
      </c>
      <c r="E1144">
        <v>1</v>
      </c>
    </row>
    <row r="1145" spans="1:5" x14ac:dyDescent="0.25">
      <c r="A1145" t="s">
        <v>76</v>
      </c>
      <c r="B1145">
        <v>132564</v>
      </c>
      <c r="C1145">
        <v>1</v>
      </c>
      <c r="D1145">
        <v>1</v>
      </c>
      <c r="E1145">
        <v>2</v>
      </c>
    </row>
    <row r="1146" spans="1:5" x14ac:dyDescent="0.25">
      <c r="A1146" t="s">
        <v>104</v>
      </c>
      <c r="B1146">
        <v>132654</v>
      </c>
      <c r="C1146">
        <v>1</v>
      </c>
      <c r="D1146">
        <v>1</v>
      </c>
      <c r="E1146">
        <v>1</v>
      </c>
    </row>
    <row r="1147" spans="1:5" x14ac:dyDescent="0.25">
      <c r="A1147" t="s">
        <v>76</v>
      </c>
      <c r="B1147">
        <v>132665</v>
      </c>
      <c r="C1147">
        <v>1</v>
      </c>
      <c r="D1147">
        <v>1</v>
      </c>
      <c r="E1147">
        <v>2</v>
      </c>
    </row>
    <row r="1148" spans="1:5" x14ac:dyDescent="0.25">
      <c r="A1148" t="s">
        <v>169</v>
      </c>
      <c r="B1148">
        <v>132654</v>
      </c>
      <c r="C1148">
        <v>0</v>
      </c>
      <c r="D1148">
        <v>0</v>
      </c>
      <c r="E1148">
        <v>0</v>
      </c>
    </row>
    <row r="1149" spans="1:5" x14ac:dyDescent="0.25">
      <c r="A1149" t="s">
        <v>169</v>
      </c>
      <c r="B1149">
        <v>132561</v>
      </c>
      <c r="C1149">
        <v>0</v>
      </c>
      <c r="D1149">
        <v>0</v>
      </c>
      <c r="E1149">
        <v>0</v>
      </c>
    </row>
    <row r="1150" spans="1:5" x14ac:dyDescent="0.25">
      <c r="A1150" t="s">
        <v>169</v>
      </c>
      <c r="B1150">
        <v>132626</v>
      </c>
      <c r="C1150">
        <v>0</v>
      </c>
      <c r="D1150">
        <v>0</v>
      </c>
      <c r="E1150">
        <v>0</v>
      </c>
    </row>
    <row r="1151" spans="1:5" x14ac:dyDescent="0.25">
      <c r="A1151" t="s">
        <v>169</v>
      </c>
      <c r="B1151">
        <v>132706</v>
      </c>
      <c r="C1151">
        <v>1</v>
      </c>
      <c r="D1151">
        <v>2</v>
      </c>
      <c r="E1151">
        <v>1</v>
      </c>
    </row>
    <row r="1152" spans="1:5" x14ac:dyDescent="0.25">
      <c r="A1152" t="s">
        <v>81</v>
      </c>
      <c r="B1152">
        <v>132608</v>
      </c>
      <c r="C1152">
        <v>1</v>
      </c>
      <c r="D1152">
        <v>1</v>
      </c>
      <c r="E1152">
        <v>1</v>
      </c>
    </row>
    <row r="1153" spans="1:5" x14ac:dyDescent="0.25">
      <c r="A1153" t="s">
        <v>81</v>
      </c>
      <c r="B1153">
        <v>132609</v>
      </c>
      <c r="C1153">
        <v>1</v>
      </c>
      <c r="D1153">
        <v>2</v>
      </c>
      <c r="E1153">
        <v>1</v>
      </c>
    </row>
    <row r="1154" spans="1:5" x14ac:dyDescent="0.25">
      <c r="A1154" t="s">
        <v>44</v>
      </c>
      <c r="B1154">
        <v>132717</v>
      </c>
      <c r="C1154">
        <v>2</v>
      </c>
      <c r="D1154">
        <v>2</v>
      </c>
      <c r="E1154">
        <v>1</v>
      </c>
    </row>
    <row r="1155" spans="1:5" x14ac:dyDescent="0.25">
      <c r="A1155" t="s">
        <v>81</v>
      </c>
      <c r="B1155">
        <v>132613</v>
      </c>
      <c r="C1155">
        <v>1</v>
      </c>
      <c r="D1155">
        <v>1</v>
      </c>
      <c r="E1155">
        <v>1</v>
      </c>
    </row>
    <row r="1156" spans="1:5" x14ac:dyDescent="0.25">
      <c r="A1156" t="s">
        <v>44</v>
      </c>
      <c r="B1156">
        <v>132564</v>
      </c>
      <c r="C1156">
        <v>1</v>
      </c>
      <c r="D1156">
        <v>1</v>
      </c>
      <c r="E1156">
        <v>1</v>
      </c>
    </row>
    <row r="1157" spans="1:5" x14ac:dyDescent="0.25">
      <c r="A1157" t="s">
        <v>81</v>
      </c>
      <c r="B1157">
        <v>132732</v>
      </c>
      <c r="C1157">
        <v>1</v>
      </c>
      <c r="D1157">
        <v>1</v>
      </c>
      <c r="E1157">
        <v>1</v>
      </c>
    </row>
    <row r="1158" spans="1:5" x14ac:dyDescent="0.25">
      <c r="A1158" t="s">
        <v>81</v>
      </c>
      <c r="B1158">
        <v>132630</v>
      </c>
      <c r="C1158">
        <v>1</v>
      </c>
      <c r="D1158">
        <v>1</v>
      </c>
      <c r="E1158">
        <v>1</v>
      </c>
    </row>
    <row r="1159" spans="1:5" x14ac:dyDescent="0.25">
      <c r="A1159" t="s">
        <v>44</v>
      </c>
      <c r="B1159">
        <v>132715</v>
      </c>
      <c r="C1159">
        <v>1</v>
      </c>
      <c r="D1159">
        <v>1</v>
      </c>
      <c r="E1159">
        <v>0</v>
      </c>
    </row>
    <row r="1160" spans="1:5" x14ac:dyDescent="0.25">
      <c r="A1160" t="s">
        <v>107</v>
      </c>
      <c r="B1160">
        <v>132733</v>
      </c>
      <c r="C1160">
        <v>1</v>
      </c>
      <c r="D1160">
        <v>1</v>
      </c>
      <c r="E1160">
        <v>0</v>
      </c>
    </row>
    <row r="1161" spans="1:5" x14ac:dyDescent="0.25">
      <c r="A1161" t="s">
        <v>107</v>
      </c>
      <c r="B1161">
        <v>132594</v>
      </c>
      <c r="C1161">
        <v>1</v>
      </c>
      <c r="D1161">
        <v>1</v>
      </c>
      <c r="E1161">
        <v>1</v>
      </c>
    </row>
    <row r="1162" spans="1:5" x14ac:dyDescent="0.25">
      <c r="A1162" t="s">
        <v>107</v>
      </c>
      <c r="B1162">
        <v>132660</v>
      </c>
      <c r="C1162">
        <v>0</v>
      </c>
      <c r="D1162">
        <v>0</v>
      </c>
      <c r="E116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31"/>
  <sheetViews>
    <sheetView zoomScale="129" workbookViewId="0">
      <selection activeCell="C125" sqref="C125"/>
    </sheetView>
  </sheetViews>
  <sheetFormatPr defaultRowHeight="15" x14ac:dyDescent="0.25"/>
  <cols>
    <col min="1" max="1" width="35" customWidth="1"/>
    <col min="2" max="2" width="18.28515625" customWidth="1"/>
    <col min="3" max="3" width="20.42578125" customWidth="1"/>
    <col min="4" max="4" width="16.85546875" customWidth="1"/>
    <col min="5" max="5" width="16.140625" customWidth="1"/>
    <col min="7" max="7" width="21.28515625" customWidth="1"/>
    <col min="9" max="9" width="17" customWidth="1"/>
  </cols>
  <sheetData>
    <row r="1" spans="1:14" x14ac:dyDescent="0.25">
      <c r="A1" t="s">
        <v>280</v>
      </c>
      <c r="B1" t="s">
        <v>285</v>
      </c>
      <c r="C1" t="s">
        <v>1</v>
      </c>
      <c r="D1" t="s">
        <v>2</v>
      </c>
      <c r="E1" t="s">
        <v>3</v>
      </c>
      <c r="F1" t="s">
        <v>286</v>
      </c>
      <c r="G1" t="s">
        <v>4</v>
      </c>
      <c r="H1" t="s">
        <v>5</v>
      </c>
      <c r="I1" t="s">
        <v>287</v>
      </c>
      <c r="J1" t="s">
        <v>288</v>
      </c>
      <c r="K1" t="s">
        <v>289</v>
      </c>
      <c r="L1" t="s">
        <v>290</v>
      </c>
      <c r="M1" t="s">
        <v>291</v>
      </c>
      <c r="N1" t="s">
        <v>292</v>
      </c>
    </row>
    <row r="2" spans="1:14" x14ac:dyDescent="0.25">
      <c r="A2">
        <v>132560</v>
      </c>
      <c r="B2" t="s">
        <v>293</v>
      </c>
      <c r="C2" t="s">
        <v>45</v>
      </c>
      <c r="D2" t="s">
        <v>46</v>
      </c>
      <c r="E2" t="s">
        <v>16</v>
      </c>
      <c r="G2">
        <v>23.7523041</v>
      </c>
      <c r="H2">
        <v>-99.166913300000004</v>
      </c>
      <c r="I2" t="s">
        <v>294</v>
      </c>
      <c r="J2" t="s">
        <v>35</v>
      </c>
      <c r="K2" t="s">
        <v>26</v>
      </c>
      <c r="L2" t="s">
        <v>17</v>
      </c>
      <c r="M2" t="s">
        <v>295</v>
      </c>
      <c r="N2" t="s">
        <v>25</v>
      </c>
    </row>
    <row r="3" spans="1:14" x14ac:dyDescent="0.25">
      <c r="A3">
        <v>132561</v>
      </c>
      <c r="B3" t="s">
        <v>296</v>
      </c>
      <c r="C3" t="s">
        <v>45</v>
      </c>
      <c r="D3" t="s">
        <v>46</v>
      </c>
      <c r="E3" t="s">
        <v>16</v>
      </c>
      <c r="G3">
        <v>23.726818999999999</v>
      </c>
      <c r="H3">
        <v>-99.126505899999998</v>
      </c>
      <c r="I3" t="s">
        <v>294</v>
      </c>
      <c r="J3" t="s">
        <v>17</v>
      </c>
      <c r="K3" t="s">
        <v>26</v>
      </c>
      <c r="L3" t="s">
        <v>17</v>
      </c>
      <c r="M3" t="s">
        <v>297</v>
      </c>
      <c r="N3" t="s">
        <v>294</v>
      </c>
    </row>
    <row r="4" spans="1:14" x14ac:dyDescent="0.25">
      <c r="A4">
        <v>132564</v>
      </c>
      <c r="B4" t="s">
        <v>298</v>
      </c>
      <c r="C4" t="s">
        <v>45</v>
      </c>
      <c r="D4" t="s">
        <v>46</v>
      </c>
      <c r="E4" t="s">
        <v>16</v>
      </c>
      <c r="G4">
        <v>23.7309245</v>
      </c>
      <c r="H4">
        <v>-99.145184799999996</v>
      </c>
      <c r="I4" t="s">
        <v>294</v>
      </c>
      <c r="J4" t="s">
        <v>17</v>
      </c>
      <c r="K4" t="s">
        <v>26</v>
      </c>
      <c r="L4" t="s">
        <v>17</v>
      </c>
      <c r="M4" t="s">
        <v>297</v>
      </c>
      <c r="N4" t="s">
        <v>294</v>
      </c>
    </row>
    <row r="5" spans="1:14" x14ac:dyDescent="0.25">
      <c r="A5">
        <v>132572</v>
      </c>
      <c r="B5" t="s">
        <v>299</v>
      </c>
      <c r="C5" t="s">
        <v>15</v>
      </c>
      <c r="D5" t="s">
        <v>15</v>
      </c>
      <c r="E5" t="s">
        <v>16</v>
      </c>
      <c r="G5">
        <v>22.1416471</v>
      </c>
      <c r="H5">
        <v>-100.9927118</v>
      </c>
      <c r="I5" t="s">
        <v>294</v>
      </c>
      <c r="J5" t="s">
        <v>17</v>
      </c>
      <c r="K5" t="s">
        <v>26</v>
      </c>
      <c r="L5" t="s">
        <v>17</v>
      </c>
      <c r="M5" t="s">
        <v>297</v>
      </c>
      <c r="N5" t="s">
        <v>35</v>
      </c>
    </row>
    <row r="6" spans="1:14" x14ac:dyDescent="0.25">
      <c r="A6">
        <v>132583</v>
      </c>
      <c r="B6" t="s">
        <v>300</v>
      </c>
      <c r="C6" t="s">
        <v>30</v>
      </c>
      <c r="D6" t="s">
        <v>31</v>
      </c>
      <c r="E6" t="s">
        <v>16</v>
      </c>
      <c r="F6">
        <v>62000</v>
      </c>
      <c r="G6">
        <v>18.922290400000001</v>
      </c>
      <c r="H6">
        <v>-99.234331999999995</v>
      </c>
      <c r="I6" t="s">
        <v>294</v>
      </c>
      <c r="J6" t="s">
        <v>17</v>
      </c>
      <c r="K6" t="s">
        <v>26</v>
      </c>
      <c r="L6" t="s">
        <v>35</v>
      </c>
      <c r="M6" t="s">
        <v>297</v>
      </c>
      <c r="N6" t="s">
        <v>294</v>
      </c>
    </row>
    <row r="7" spans="1:14" x14ac:dyDescent="0.25">
      <c r="A7">
        <v>132584</v>
      </c>
      <c r="B7" t="s">
        <v>301</v>
      </c>
      <c r="C7" t="s">
        <v>45</v>
      </c>
      <c r="D7" t="s">
        <v>46</v>
      </c>
      <c r="E7" t="s">
        <v>16</v>
      </c>
      <c r="G7">
        <v>23.752364799999999</v>
      </c>
      <c r="H7">
        <v>-99.165287899999996</v>
      </c>
      <c r="I7" t="s">
        <v>294</v>
      </c>
      <c r="J7" t="s">
        <v>17</v>
      </c>
      <c r="K7" t="s">
        <v>23</v>
      </c>
      <c r="L7" t="s">
        <v>35</v>
      </c>
      <c r="M7" t="s">
        <v>297</v>
      </c>
      <c r="N7" t="s">
        <v>35</v>
      </c>
    </row>
    <row r="8" spans="1:14" x14ac:dyDescent="0.25">
      <c r="A8">
        <v>132594</v>
      </c>
      <c r="B8" t="s">
        <v>302</v>
      </c>
      <c r="C8" t="s">
        <v>45</v>
      </c>
      <c r="D8" t="s">
        <v>46</v>
      </c>
      <c r="E8" t="s">
        <v>16</v>
      </c>
      <c r="G8">
        <v>23.752167700000001</v>
      </c>
      <c r="H8">
        <v>-99.165709000000007</v>
      </c>
      <c r="I8" t="s">
        <v>294</v>
      </c>
      <c r="J8" t="s">
        <v>17</v>
      </c>
      <c r="K8" t="s">
        <v>26</v>
      </c>
      <c r="L8" t="s">
        <v>17</v>
      </c>
      <c r="M8" t="s">
        <v>295</v>
      </c>
      <c r="N8" t="s">
        <v>25</v>
      </c>
    </row>
    <row r="9" spans="1:14" x14ac:dyDescent="0.25">
      <c r="A9">
        <v>132608</v>
      </c>
      <c r="B9" t="s">
        <v>303</v>
      </c>
      <c r="C9" t="s">
        <v>45</v>
      </c>
      <c r="D9" t="s">
        <v>46</v>
      </c>
      <c r="E9" t="s">
        <v>16</v>
      </c>
      <c r="G9">
        <v>23.758805200000001</v>
      </c>
      <c r="H9">
        <v>-99.165129699999994</v>
      </c>
      <c r="I9" t="s">
        <v>294</v>
      </c>
      <c r="J9" t="s">
        <v>35</v>
      </c>
      <c r="K9" t="s">
        <v>26</v>
      </c>
      <c r="L9" t="s">
        <v>35</v>
      </c>
      <c r="M9" t="s">
        <v>295</v>
      </c>
      <c r="N9" t="s">
        <v>25</v>
      </c>
    </row>
    <row r="10" spans="1:14" x14ac:dyDescent="0.25">
      <c r="A10">
        <v>132609</v>
      </c>
      <c r="B10" t="s">
        <v>304</v>
      </c>
      <c r="C10" t="s">
        <v>45</v>
      </c>
      <c r="D10" t="s">
        <v>46</v>
      </c>
      <c r="E10" t="s">
        <v>16</v>
      </c>
      <c r="G10">
        <v>23.7602683</v>
      </c>
      <c r="H10">
        <v>-99.165864600000006</v>
      </c>
      <c r="I10" t="s">
        <v>294</v>
      </c>
      <c r="J10" t="s">
        <v>17</v>
      </c>
      <c r="K10" t="s">
        <v>26</v>
      </c>
      <c r="L10" t="s">
        <v>35</v>
      </c>
      <c r="M10" t="s">
        <v>297</v>
      </c>
      <c r="N10" t="s">
        <v>35</v>
      </c>
    </row>
    <row r="11" spans="1:14" x14ac:dyDescent="0.25">
      <c r="A11">
        <v>132613</v>
      </c>
      <c r="B11" t="s">
        <v>305</v>
      </c>
      <c r="C11" t="s">
        <v>45</v>
      </c>
      <c r="D11" t="s">
        <v>46</v>
      </c>
      <c r="E11" t="s">
        <v>16</v>
      </c>
      <c r="G11">
        <v>23.752903499999999</v>
      </c>
      <c r="H11">
        <v>-99.165075999999999</v>
      </c>
      <c r="I11" t="s">
        <v>294</v>
      </c>
      <c r="J11" t="s">
        <v>35</v>
      </c>
      <c r="K11" t="s">
        <v>23</v>
      </c>
      <c r="L11" t="s">
        <v>35</v>
      </c>
      <c r="M11" t="s">
        <v>297</v>
      </c>
      <c r="N11" t="s">
        <v>35</v>
      </c>
    </row>
    <row r="12" spans="1:14" x14ac:dyDescent="0.25">
      <c r="A12">
        <v>132626</v>
      </c>
      <c r="B12" t="s">
        <v>306</v>
      </c>
      <c r="C12" t="s">
        <v>45</v>
      </c>
      <c r="D12" t="s">
        <v>46</v>
      </c>
      <c r="E12" t="s">
        <v>16</v>
      </c>
      <c r="G12">
        <v>23.737583399999998</v>
      </c>
      <c r="H12">
        <v>-99.135131799999996</v>
      </c>
      <c r="I12" t="s">
        <v>294</v>
      </c>
      <c r="J12" t="s">
        <v>17</v>
      </c>
      <c r="K12" t="s">
        <v>23</v>
      </c>
      <c r="L12" t="s">
        <v>35</v>
      </c>
      <c r="M12" t="s">
        <v>297</v>
      </c>
      <c r="N12" t="s">
        <v>35</v>
      </c>
    </row>
    <row r="13" spans="1:14" x14ac:dyDescent="0.25">
      <c r="A13">
        <v>132630</v>
      </c>
      <c r="B13" t="s">
        <v>307</v>
      </c>
      <c r="C13" t="s">
        <v>45</v>
      </c>
      <c r="D13" t="s">
        <v>46</v>
      </c>
      <c r="E13" t="s">
        <v>16</v>
      </c>
      <c r="G13">
        <v>23.752930500000002</v>
      </c>
      <c r="H13">
        <v>-99.164472500000002</v>
      </c>
      <c r="I13" t="s">
        <v>294</v>
      </c>
      <c r="J13" t="s">
        <v>17</v>
      </c>
      <c r="K13" t="s">
        <v>26</v>
      </c>
      <c r="L13" t="s">
        <v>17</v>
      </c>
      <c r="M13" t="s">
        <v>297</v>
      </c>
      <c r="N13" t="s">
        <v>294</v>
      </c>
    </row>
    <row r="14" spans="1:14" x14ac:dyDescent="0.25">
      <c r="A14">
        <v>132654</v>
      </c>
      <c r="B14" t="s">
        <v>308</v>
      </c>
      <c r="C14" t="s">
        <v>45</v>
      </c>
      <c r="D14" t="s">
        <v>46</v>
      </c>
      <c r="E14" t="s">
        <v>16</v>
      </c>
      <c r="G14">
        <v>23.735523400000002</v>
      </c>
      <c r="H14">
        <v>-99.129587700000002</v>
      </c>
      <c r="I14" t="s">
        <v>294</v>
      </c>
      <c r="J14" t="s">
        <v>17</v>
      </c>
      <c r="K14" t="s">
        <v>26</v>
      </c>
      <c r="L14" t="s">
        <v>17</v>
      </c>
      <c r="M14" t="s">
        <v>297</v>
      </c>
      <c r="N14" t="s">
        <v>294</v>
      </c>
    </row>
    <row r="15" spans="1:14" x14ac:dyDescent="0.25">
      <c r="A15">
        <v>132660</v>
      </c>
      <c r="B15" t="s">
        <v>309</v>
      </c>
      <c r="C15" t="s">
        <v>45</v>
      </c>
      <c r="D15" t="s">
        <v>46</v>
      </c>
      <c r="E15" t="s">
        <v>16</v>
      </c>
      <c r="G15">
        <v>23.7529428</v>
      </c>
      <c r="H15">
        <v>-99.164679100000001</v>
      </c>
      <c r="I15" t="s">
        <v>294</v>
      </c>
      <c r="J15" t="s">
        <v>17</v>
      </c>
      <c r="K15" t="s">
        <v>26</v>
      </c>
      <c r="L15" t="s">
        <v>17</v>
      </c>
      <c r="M15" t="s">
        <v>297</v>
      </c>
      <c r="N15" t="s">
        <v>294</v>
      </c>
    </row>
    <row r="16" spans="1:14" x14ac:dyDescent="0.25">
      <c r="A16">
        <v>132663</v>
      </c>
      <c r="B16" t="s">
        <v>310</v>
      </c>
      <c r="C16" t="s">
        <v>45</v>
      </c>
      <c r="D16" t="s">
        <v>46</v>
      </c>
      <c r="E16" t="s">
        <v>16</v>
      </c>
      <c r="G16">
        <v>23.752510699999998</v>
      </c>
      <c r="H16">
        <v>-99.166953599999999</v>
      </c>
      <c r="I16" t="s">
        <v>294</v>
      </c>
      <c r="J16" t="s">
        <v>17</v>
      </c>
      <c r="K16" t="s">
        <v>26</v>
      </c>
      <c r="L16" t="s">
        <v>17</v>
      </c>
      <c r="M16" t="s">
        <v>297</v>
      </c>
      <c r="N16" t="s">
        <v>294</v>
      </c>
    </row>
    <row r="17" spans="1:14" x14ac:dyDescent="0.25">
      <c r="A17">
        <v>132665</v>
      </c>
      <c r="B17" t="s">
        <v>311</v>
      </c>
      <c r="C17" t="s">
        <v>45</v>
      </c>
      <c r="D17" t="s">
        <v>46</v>
      </c>
      <c r="E17" t="s">
        <v>16</v>
      </c>
      <c r="G17">
        <v>23.7367977</v>
      </c>
      <c r="H17">
        <v>-99.134241299999999</v>
      </c>
      <c r="I17" t="s">
        <v>294</v>
      </c>
      <c r="J17" t="s">
        <v>17</v>
      </c>
      <c r="K17" t="s">
        <v>26</v>
      </c>
      <c r="L17" t="s">
        <v>17</v>
      </c>
      <c r="M17" t="s">
        <v>297</v>
      </c>
      <c r="N17" t="s">
        <v>294</v>
      </c>
    </row>
    <row r="18" spans="1:14" x14ac:dyDescent="0.25">
      <c r="A18">
        <v>132667</v>
      </c>
      <c r="B18" t="s">
        <v>312</v>
      </c>
      <c r="C18" t="s">
        <v>45</v>
      </c>
      <c r="D18" t="s">
        <v>46</v>
      </c>
      <c r="E18" t="s">
        <v>16</v>
      </c>
      <c r="G18">
        <v>23.752697300000001</v>
      </c>
      <c r="H18">
        <v>-99.163359400000004</v>
      </c>
      <c r="I18" t="s">
        <v>294</v>
      </c>
      <c r="J18" t="s">
        <v>17</v>
      </c>
      <c r="K18" t="s">
        <v>26</v>
      </c>
      <c r="L18" t="s">
        <v>35</v>
      </c>
      <c r="M18" t="s">
        <v>297</v>
      </c>
      <c r="N18" t="s">
        <v>294</v>
      </c>
    </row>
    <row r="19" spans="1:14" x14ac:dyDescent="0.25">
      <c r="A19">
        <v>132668</v>
      </c>
      <c r="B19" t="s">
        <v>313</v>
      </c>
      <c r="C19" t="s">
        <v>45</v>
      </c>
      <c r="D19" t="s">
        <v>46</v>
      </c>
      <c r="E19" t="s">
        <v>16</v>
      </c>
      <c r="G19">
        <v>23.738212000000001</v>
      </c>
      <c r="H19">
        <v>-99.151954700000005</v>
      </c>
      <c r="I19" t="s">
        <v>294</v>
      </c>
      <c r="J19" t="s">
        <v>17</v>
      </c>
      <c r="K19" t="s">
        <v>26</v>
      </c>
      <c r="L19" t="s">
        <v>17</v>
      </c>
      <c r="M19" t="s">
        <v>297</v>
      </c>
      <c r="N19" t="s">
        <v>294</v>
      </c>
    </row>
    <row r="20" spans="1:14" x14ac:dyDescent="0.25">
      <c r="A20">
        <v>132706</v>
      </c>
      <c r="B20" t="s">
        <v>314</v>
      </c>
      <c r="C20" t="s">
        <v>45</v>
      </c>
      <c r="D20" t="s">
        <v>46</v>
      </c>
      <c r="E20" t="s">
        <v>16</v>
      </c>
      <c r="G20">
        <v>23.7292162</v>
      </c>
      <c r="H20">
        <v>-99.132357099999993</v>
      </c>
      <c r="I20" t="s">
        <v>294</v>
      </c>
      <c r="J20" t="s">
        <v>17</v>
      </c>
      <c r="K20" t="s">
        <v>23</v>
      </c>
      <c r="L20" t="s">
        <v>35</v>
      </c>
      <c r="M20" t="s">
        <v>297</v>
      </c>
      <c r="N20" t="s">
        <v>25</v>
      </c>
    </row>
    <row r="21" spans="1:14" x14ac:dyDescent="0.25">
      <c r="A21">
        <v>132715</v>
      </c>
      <c r="B21" t="s">
        <v>315</v>
      </c>
      <c r="C21" t="s">
        <v>45</v>
      </c>
      <c r="D21" t="s">
        <v>46</v>
      </c>
      <c r="E21" t="s">
        <v>16</v>
      </c>
      <c r="G21">
        <v>23.7324226</v>
      </c>
      <c r="H21">
        <v>-99.1586602</v>
      </c>
      <c r="I21" t="s">
        <v>294</v>
      </c>
      <c r="J21" t="s">
        <v>17</v>
      </c>
      <c r="K21" t="s">
        <v>26</v>
      </c>
      <c r="L21" t="s">
        <v>17</v>
      </c>
      <c r="M21" t="s">
        <v>295</v>
      </c>
      <c r="N21" t="s">
        <v>294</v>
      </c>
    </row>
    <row r="22" spans="1:14" x14ac:dyDescent="0.25">
      <c r="A22">
        <v>132717</v>
      </c>
      <c r="B22" t="s">
        <v>316</v>
      </c>
      <c r="C22" t="s">
        <v>45</v>
      </c>
      <c r="D22" t="s">
        <v>46</v>
      </c>
      <c r="E22" t="s">
        <v>16</v>
      </c>
      <c r="G22">
        <v>23.7318602</v>
      </c>
      <c r="H22">
        <v>-99.150436499999998</v>
      </c>
      <c r="I22" t="s">
        <v>294</v>
      </c>
      <c r="J22" t="s">
        <v>17</v>
      </c>
      <c r="K22" t="s">
        <v>23</v>
      </c>
      <c r="L22" t="s">
        <v>17</v>
      </c>
      <c r="M22" t="s">
        <v>297</v>
      </c>
      <c r="N22" t="s">
        <v>25</v>
      </c>
    </row>
    <row r="23" spans="1:14" x14ac:dyDescent="0.25">
      <c r="A23">
        <v>132723</v>
      </c>
      <c r="B23" t="s">
        <v>317</v>
      </c>
      <c r="C23" t="s">
        <v>15</v>
      </c>
      <c r="D23" t="s">
        <v>15</v>
      </c>
      <c r="E23" t="s">
        <v>16</v>
      </c>
      <c r="G23">
        <v>22.148933700000001</v>
      </c>
      <c r="H23">
        <v>-101.019845</v>
      </c>
      <c r="I23" t="s">
        <v>318</v>
      </c>
      <c r="J23" t="s">
        <v>319</v>
      </c>
      <c r="K23" t="s">
        <v>23</v>
      </c>
      <c r="L23" t="s">
        <v>17</v>
      </c>
      <c r="M23" t="s">
        <v>297</v>
      </c>
      <c r="N23" t="s">
        <v>25</v>
      </c>
    </row>
    <row r="24" spans="1:14" x14ac:dyDescent="0.25">
      <c r="A24">
        <v>132732</v>
      </c>
      <c r="B24" t="s">
        <v>320</v>
      </c>
      <c r="C24" t="s">
        <v>45</v>
      </c>
      <c r="D24" t="s">
        <v>46</v>
      </c>
      <c r="E24" t="s">
        <v>16</v>
      </c>
      <c r="F24">
        <v>87018</v>
      </c>
      <c r="G24">
        <v>23.754356900000001</v>
      </c>
      <c r="H24">
        <v>-99.171288000000004</v>
      </c>
      <c r="I24" t="s">
        <v>294</v>
      </c>
      <c r="J24" t="s">
        <v>17</v>
      </c>
      <c r="K24" t="s">
        <v>26</v>
      </c>
      <c r="L24" t="s">
        <v>17</v>
      </c>
      <c r="M24" t="s">
        <v>295</v>
      </c>
      <c r="N24" t="s">
        <v>294</v>
      </c>
    </row>
    <row r="25" spans="1:14" x14ac:dyDescent="0.25">
      <c r="A25">
        <v>132733</v>
      </c>
      <c r="B25" t="s">
        <v>321</v>
      </c>
      <c r="C25" t="s">
        <v>45</v>
      </c>
      <c r="D25" t="s">
        <v>46</v>
      </c>
      <c r="E25" t="s">
        <v>16</v>
      </c>
      <c r="G25">
        <v>23.752707099999999</v>
      </c>
      <c r="H25">
        <v>-99.162565499999999</v>
      </c>
      <c r="I25" t="s">
        <v>294</v>
      </c>
      <c r="J25" t="s">
        <v>17</v>
      </c>
      <c r="K25" t="s">
        <v>23</v>
      </c>
      <c r="L25" t="s">
        <v>35</v>
      </c>
      <c r="M25" t="s">
        <v>297</v>
      </c>
      <c r="N25" t="s">
        <v>35</v>
      </c>
    </row>
    <row r="26" spans="1:14" x14ac:dyDescent="0.25">
      <c r="A26">
        <v>132740</v>
      </c>
      <c r="B26" t="s">
        <v>322</v>
      </c>
      <c r="C26" t="s">
        <v>45</v>
      </c>
      <c r="D26" t="s">
        <v>46</v>
      </c>
      <c r="E26" t="s">
        <v>16</v>
      </c>
      <c r="G26">
        <v>23.7521965</v>
      </c>
      <c r="H26">
        <v>-99.166631699999996</v>
      </c>
      <c r="I26" t="s">
        <v>294</v>
      </c>
      <c r="J26" t="s">
        <v>35</v>
      </c>
      <c r="K26" t="s">
        <v>26</v>
      </c>
      <c r="L26" t="s">
        <v>17</v>
      </c>
      <c r="M26" t="s">
        <v>295</v>
      </c>
      <c r="N26" t="s">
        <v>294</v>
      </c>
    </row>
    <row r="27" spans="1:14" x14ac:dyDescent="0.25">
      <c r="A27">
        <v>132754</v>
      </c>
      <c r="B27" t="s">
        <v>323</v>
      </c>
      <c r="C27" t="s">
        <v>15</v>
      </c>
      <c r="D27" t="s">
        <v>15</v>
      </c>
      <c r="E27" t="s">
        <v>16</v>
      </c>
      <c r="G27">
        <v>22.147737899999999</v>
      </c>
      <c r="H27">
        <v>-100.9906163</v>
      </c>
      <c r="I27" t="s">
        <v>294</v>
      </c>
      <c r="J27" t="s">
        <v>17</v>
      </c>
      <c r="K27" t="s">
        <v>23</v>
      </c>
      <c r="L27" t="s">
        <v>17</v>
      </c>
      <c r="M27" t="s">
        <v>297</v>
      </c>
      <c r="N27" t="s">
        <v>294</v>
      </c>
    </row>
    <row r="28" spans="1:14" x14ac:dyDescent="0.25">
      <c r="A28">
        <v>132755</v>
      </c>
      <c r="B28" t="s">
        <v>324</v>
      </c>
      <c r="C28" t="s">
        <v>15</v>
      </c>
      <c r="D28" t="s">
        <v>15</v>
      </c>
      <c r="E28" t="s">
        <v>16</v>
      </c>
      <c r="G28">
        <v>22.153324000000001</v>
      </c>
      <c r="H28">
        <v>-101.0195459</v>
      </c>
      <c r="I28" t="s">
        <v>294</v>
      </c>
      <c r="J28" t="s">
        <v>17</v>
      </c>
      <c r="K28" t="s">
        <v>23</v>
      </c>
      <c r="L28" t="s">
        <v>17</v>
      </c>
      <c r="M28" t="s">
        <v>297</v>
      </c>
      <c r="N28" t="s">
        <v>25</v>
      </c>
    </row>
    <row r="29" spans="1:14" x14ac:dyDescent="0.25">
      <c r="A29">
        <v>132766</v>
      </c>
      <c r="B29" t="s">
        <v>325</v>
      </c>
      <c r="C29" t="s">
        <v>30</v>
      </c>
      <c r="D29" t="s">
        <v>31</v>
      </c>
      <c r="E29" t="s">
        <v>16</v>
      </c>
      <c r="G29">
        <v>18.910177699999998</v>
      </c>
      <c r="H29">
        <v>-99.231543799999997</v>
      </c>
      <c r="I29" t="s">
        <v>326</v>
      </c>
      <c r="J29" t="s">
        <v>17</v>
      </c>
      <c r="K29" t="s">
        <v>23</v>
      </c>
      <c r="L29" t="s">
        <v>17</v>
      </c>
      <c r="M29" t="s">
        <v>297</v>
      </c>
      <c r="N29" t="s">
        <v>35</v>
      </c>
    </row>
    <row r="30" spans="1:14" x14ac:dyDescent="0.25">
      <c r="A30">
        <v>132767</v>
      </c>
      <c r="B30" t="s">
        <v>327</v>
      </c>
      <c r="C30" t="s">
        <v>98</v>
      </c>
      <c r="D30" t="s">
        <v>31</v>
      </c>
      <c r="E30" t="s">
        <v>16</v>
      </c>
      <c r="G30">
        <v>18.8820871</v>
      </c>
      <c r="H30">
        <v>-99.163026799999997</v>
      </c>
      <c r="I30" t="s">
        <v>326</v>
      </c>
      <c r="J30" t="s">
        <v>35</v>
      </c>
      <c r="K30" t="s">
        <v>23</v>
      </c>
      <c r="L30" t="s">
        <v>17</v>
      </c>
      <c r="M30" t="s">
        <v>295</v>
      </c>
      <c r="N30" t="s">
        <v>35</v>
      </c>
    </row>
    <row r="31" spans="1:14" x14ac:dyDescent="0.25">
      <c r="A31">
        <v>132768</v>
      </c>
      <c r="B31" t="s">
        <v>328</v>
      </c>
      <c r="C31" t="s">
        <v>30</v>
      </c>
      <c r="D31" t="s">
        <v>31</v>
      </c>
      <c r="E31" t="s">
        <v>16</v>
      </c>
      <c r="F31">
        <v>62320</v>
      </c>
      <c r="G31">
        <v>18.925773400000001</v>
      </c>
      <c r="H31">
        <v>-99.232635500000001</v>
      </c>
      <c r="I31" t="s">
        <v>294</v>
      </c>
      <c r="J31" t="s">
        <v>17</v>
      </c>
      <c r="K31" t="s">
        <v>23</v>
      </c>
      <c r="L31" t="s">
        <v>35</v>
      </c>
      <c r="M31" t="s">
        <v>297</v>
      </c>
      <c r="N31" t="s">
        <v>294</v>
      </c>
    </row>
    <row r="32" spans="1:14" x14ac:dyDescent="0.25">
      <c r="A32">
        <v>132773</v>
      </c>
      <c r="B32" t="s">
        <v>329</v>
      </c>
      <c r="C32" t="s">
        <v>30</v>
      </c>
      <c r="D32" t="s">
        <v>31</v>
      </c>
      <c r="E32" t="s">
        <v>16</v>
      </c>
      <c r="G32">
        <v>18.8699929</v>
      </c>
      <c r="H32">
        <v>-99.210319499999997</v>
      </c>
      <c r="I32" t="s">
        <v>326</v>
      </c>
      <c r="J32" t="s">
        <v>35</v>
      </c>
      <c r="K32" t="s">
        <v>26</v>
      </c>
      <c r="L32" t="s">
        <v>17</v>
      </c>
      <c r="M32" t="s">
        <v>295</v>
      </c>
      <c r="N32" t="s">
        <v>294</v>
      </c>
    </row>
    <row r="33" spans="1:14" x14ac:dyDescent="0.25">
      <c r="A33">
        <v>132825</v>
      </c>
      <c r="B33" t="s">
        <v>330</v>
      </c>
      <c r="C33" t="s">
        <v>15</v>
      </c>
      <c r="D33" t="s">
        <v>15</v>
      </c>
      <c r="E33" t="s">
        <v>16</v>
      </c>
      <c r="F33">
        <v>78280</v>
      </c>
      <c r="G33">
        <v>22.147392199999999</v>
      </c>
      <c r="H33">
        <v>-100.983092</v>
      </c>
      <c r="I33" t="s">
        <v>294</v>
      </c>
      <c r="J33" t="s">
        <v>17</v>
      </c>
      <c r="K33" t="s">
        <v>26</v>
      </c>
      <c r="L33" t="s">
        <v>17</v>
      </c>
      <c r="M33" t="s">
        <v>295</v>
      </c>
      <c r="N33" t="s">
        <v>294</v>
      </c>
    </row>
    <row r="34" spans="1:14" x14ac:dyDescent="0.25">
      <c r="A34">
        <v>132830</v>
      </c>
      <c r="B34" t="s">
        <v>331</v>
      </c>
      <c r="C34" t="s">
        <v>15</v>
      </c>
      <c r="D34" t="s">
        <v>15</v>
      </c>
      <c r="E34" t="s">
        <v>16</v>
      </c>
      <c r="G34">
        <v>22.150849399999998</v>
      </c>
      <c r="H34">
        <v>-100.9397522</v>
      </c>
      <c r="I34" t="s">
        <v>294</v>
      </c>
      <c r="J34" t="s">
        <v>17</v>
      </c>
      <c r="K34" t="s">
        <v>26</v>
      </c>
      <c r="L34" t="s">
        <v>17</v>
      </c>
      <c r="M34" t="s">
        <v>297</v>
      </c>
      <c r="N34" t="s">
        <v>294</v>
      </c>
    </row>
    <row r="35" spans="1:14" x14ac:dyDescent="0.25">
      <c r="A35">
        <v>132834</v>
      </c>
      <c r="B35" t="s">
        <v>332</v>
      </c>
      <c r="C35" t="s">
        <v>15</v>
      </c>
      <c r="D35" t="s">
        <v>15</v>
      </c>
      <c r="E35" t="s">
        <v>16</v>
      </c>
      <c r="F35">
        <v>78349</v>
      </c>
      <c r="G35">
        <v>22.156469000000001</v>
      </c>
      <c r="H35">
        <v>-100.98554</v>
      </c>
      <c r="I35" t="s">
        <v>294</v>
      </c>
      <c r="J35" t="s">
        <v>17</v>
      </c>
      <c r="K35" t="s">
        <v>26</v>
      </c>
      <c r="L35" t="s">
        <v>17</v>
      </c>
      <c r="M35" t="s">
        <v>297</v>
      </c>
      <c r="N35" t="s">
        <v>25</v>
      </c>
    </row>
    <row r="36" spans="1:14" x14ac:dyDescent="0.25">
      <c r="A36">
        <v>132845</v>
      </c>
      <c r="B36" t="s">
        <v>333</v>
      </c>
      <c r="C36" t="s">
        <v>15</v>
      </c>
      <c r="D36" t="s">
        <v>15</v>
      </c>
      <c r="E36" t="s">
        <v>16</v>
      </c>
      <c r="G36">
        <v>22.126292599999999</v>
      </c>
      <c r="H36">
        <v>-100.9007764</v>
      </c>
      <c r="I36" t="s">
        <v>294</v>
      </c>
      <c r="J36" t="s">
        <v>17</v>
      </c>
      <c r="K36" t="s">
        <v>23</v>
      </c>
      <c r="L36" t="s">
        <v>17</v>
      </c>
      <c r="M36" t="s">
        <v>297</v>
      </c>
      <c r="N36" t="s">
        <v>294</v>
      </c>
    </row>
    <row r="37" spans="1:14" x14ac:dyDescent="0.25">
      <c r="A37">
        <v>132846</v>
      </c>
      <c r="B37" t="s">
        <v>334</v>
      </c>
      <c r="C37" t="s">
        <v>15</v>
      </c>
      <c r="D37" t="s">
        <v>15</v>
      </c>
      <c r="E37" t="s">
        <v>16</v>
      </c>
      <c r="G37">
        <v>22.142273200000002</v>
      </c>
      <c r="H37">
        <v>-100.94265369999999</v>
      </c>
      <c r="I37" t="s">
        <v>294</v>
      </c>
      <c r="J37" t="s">
        <v>35</v>
      </c>
      <c r="K37" t="s">
        <v>26</v>
      </c>
      <c r="L37" t="s">
        <v>17</v>
      </c>
      <c r="M37" t="s">
        <v>295</v>
      </c>
      <c r="N37" t="s">
        <v>294</v>
      </c>
    </row>
    <row r="38" spans="1:14" x14ac:dyDescent="0.25">
      <c r="A38">
        <v>132847</v>
      </c>
      <c r="B38" t="s">
        <v>335</v>
      </c>
      <c r="C38" t="s">
        <v>15</v>
      </c>
      <c r="D38" t="s">
        <v>15</v>
      </c>
      <c r="E38" t="s">
        <v>16</v>
      </c>
      <c r="G38">
        <v>22.144336500000001</v>
      </c>
      <c r="H38">
        <v>-100.9373825</v>
      </c>
      <c r="I38" t="s">
        <v>294</v>
      </c>
      <c r="J38" t="s">
        <v>17</v>
      </c>
      <c r="K38" t="s">
        <v>26</v>
      </c>
      <c r="L38" t="s">
        <v>17</v>
      </c>
      <c r="M38" t="s">
        <v>295</v>
      </c>
      <c r="N38" t="s">
        <v>294</v>
      </c>
    </row>
    <row r="39" spans="1:14" x14ac:dyDescent="0.25">
      <c r="A39">
        <v>132851</v>
      </c>
      <c r="B39" t="s">
        <v>336</v>
      </c>
      <c r="C39" t="s">
        <v>15</v>
      </c>
      <c r="D39" t="s">
        <v>15</v>
      </c>
      <c r="E39" t="s">
        <v>16</v>
      </c>
      <c r="G39">
        <v>22.136872</v>
      </c>
      <c r="H39">
        <v>-100.93457359999999</v>
      </c>
      <c r="I39" t="s">
        <v>294</v>
      </c>
      <c r="J39" t="s">
        <v>17</v>
      </c>
      <c r="K39" t="s">
        <v>26</v>
      </c>
      <c r="L39" t="s">
        <v>17</v>
      </c>
      <c r="M39" t="s">
        <v>297</v>
      </c>
      <c r="N39" t="s">
        <v>35</v>
      </c>
    </row>
    <row r="40" spans="1:14" x14ac:dyDescent="0.25">
      <c r="A40">
        <v>132854</v>
      </c>
      <c r="B40" t="s">
        <v>337</v>
      </c>
      <c r="C40" t="s">
        <v>15</v>
      </c>
      <c r="D40" t="s">
        <v>15</v>
      </c>
      <c r="E40" t="s">
        <v>16</v>
      </c>
      <c r="G40">
        <v>22.137863299999999</v>
      </c>
      <c r="H40">
        <v>-100.9383273</v>
      </c>
      <c r="I40" t="s">
        <v>326</v>
      </c>
      <c r="J40" t="s">
        <v>17</v>
      </c>
      <c r="K40" t="s">
        <v>23</v>
      </c>
      <c r="L40" t="s">
        <v>17</v>
      </c>
      <c r="M40" t="s">
        <v>297</v>
      </c>
      <c r="N40" t="s">
        <v>35</v>
      </c>
    </row>
    <row r="41" spans="1:14" x14ac:dyDescent="0.25">
      <c r="A41">
        <v>132856</v>
      </c>
      <c r="B41" t="s">
        <v>338</v>
      </c>
      <c r="C41" t="s">
        <v>15</v>
      </c>
      <c r="D41" t="s">
        <v>15</v>
      </c>
      <c r="E41" t="s">
        <v>16</v>
      </c>
      <c r="G41">
        <v>22.1513782</v>
      </c>
      <c r="H41">
        <v>-100.9746337</v>
      </c>
      <c r="I41" t="s">
        <v>326</v>
      </c>
      <c r="J41" t="s">
        <v>17</v>
      </c>
      <c r="K41" t="s">
        <v>26</v>
      </c>
      <c r="L41" t="s">
        <v>17</v>
      </c>
      <c r="M41" t="s">
        <v>297</v>
      </c>
      <c r="N41" t="s">
        <v>294</v>
      </c>
    </row>
    <row r="42" spans="1:14" x14ac:dyDescent="0.25">
      <c r="A42">
        <v>132858</v>
      </c>
      <c r="B42" t="s">
        <v>339</v>
      </c>
      <c r="C42" t="s">
        <v>15</v>
      </c>
      <c r="D42" t="s">
        <v>15</v>
      </c>
      <c r="E42" t="s">
        <v>16</v>
      </c>
      <c r="G42">
        <v>22.131291699999998</v>
      </c>
      <c r="H42">
        <v>-100.9371941</v>
      </c>
      <c r="I42" t="s">
        <v>294</v>
      </c>
      <c r="J42" t="s">
        <v>17</v>
      </c>
      <c r="K42" t="s">
        <v>26</v>
      </c>
      <c r="L42" t="s">
        <v>17</v>
      </c>
      <c r="M42" t="s">
        <v>297</v>
      </c>
      <c r="N42" t="s">
        <v>294</v>
      </c>
    </row>
    <row r="43" spans="1:14" x14ac:dyDescent="0.25">
      <c r="A43">
        <v>132861</v>
      </c>
      <c r="B43" t="s">
        <v>340</v>
      </c>
      <c r="C43" t="s">
        <v>15</v>
      </c>
      <c r="D43" t="s">
        <v>15</v>
      </c>
      <c r="E43" t="s">
        <v>16</v>
      </c>
      <c r="G43">
        <v>22.148096500000001</v>
      </c>
      <c r="H43">
        <v>-101.0173023</v>
      </c>
      <c r="I43" t="s">
        <v>294</v>
      </c>
      <c r="J43" t="s">
        <v>17</v>
      </c>
      <c r="K43" t="s">
        <v>23</v>
      </c>
      <c r="L43" t="s">
        <v>35</v>
      </c>
      <c r="M43" t="s">
        <v>297</v>
      </c>
      <c r="N43" t="s">
        <v>35</v>
      </c>
    </row>
    <row r="44" spans="1:14" x14ac:dyDescent="0.25">
      <c r="A44">
        <v>132862</v>
      </c>
      <c r="B44" t="s">
        <v>341</v>
      </c>
      <c r="C44" t="s">
        <v>15</v>
      </c>
      <c r="D44" t="s">
        <v>15</v>
      </c>
      <c r="E44" t="s">
        <v>16</v>
      </c>
      <c r="G44">
        <v>22.150642900000001</v>
      </c>
      <c r="H44">
        <v>-100.9870148</v>
      </c>
      <c r="I44" t="s">
        <v>326</v>
      </c>
      <c r="J44" t="s">
        <v>17</v>
      </c>
      <c r="K44" t="s">
        <v>80</v>
      </c>
      <c r="L44" t="s">
        <v>17</v>
      </c>
      <c r="M44" t="s">
        <v>297</v>
      </c>
      <c r="N44" t="s">
        <v>342</v>
      </c>
    </row>
    <row r="45" spans="1:14" x14ac:dyDescent="0.25">
      <c r="A45">
        <v>132866</v>
      </c>
      <c r="B45" t="s">
        <v>343</v>
      </c>
      <c r="C45" t="s">
        <v>15</v>
      </c>
      <c r="D45" t="s">
        <v>15</v>
      </c>
      <c r="E45" t="s">
        <v>16</v>
      </c>
      <c r="G45">
        <v>22.141219799999998</v>
      </c>
      <c r="H45">
        <v>-100.9313107</v>
      </c>
      <c r="I45" t="s">
        <v>294</v>
      </c>
      <c r="J45" t="s">
        <v>17</v>
      </c>
      <c r="K45" t="s">
        <v>23</v>
      </c>
      <c r="L45" t="s">
        <v>17</v>
      </c>
      <c r="M45" t="s">
        <v>297</v>
      </c>
      <c r="N45" t="s">
        <v>35</v>
      </c>
    </row>
    <row r="46" spans="1:14" x14ac:dyDescent="0.25">
      <c r="A46">
        <v>132869</v>
      </c>
      <c r="B46" t="s">
        <v>344</v>
      </c>
      <c r="C46" t="s">
        <v>15</v>
      </c>
      <c r="D46" t="s">
        <v>15</v>
      </c>
      <c r="E46" t="s">
        <v>16</v>
      </c>
      <c r="G46">
        <v>22.141238399999999</v>
      </c>
      <c r="H46">
        <v>-100.9239252</v>
      </c>
      <c r="I46" t="s">
        <v>294</v>
      </c>
      <c r="J46" t="s">
        <v>17</v>
      </c>
      <c r="K46" t="s">
        <v>23</v>
      </c>
      <c r="L46" t="s">
        <v>17</v>
      </c>
      <c r="M46" t="s">
        <v>297</v>
      </c>
      <c r="N46" t="s">
        <v>35</v>
      </c>
    </row>
    <row r="47" spans="1:14" x14ac:dyDescent="0.25">
      <c r="A47">
        <v>132870</v>
      </c>
      <c r="B47" t="s">
        <v>345</v>
      </c>
      <c r="C47" t="s">
        <v>15</v>
      </c>
      <c r="D47" t="s">
        <v>15</v>
      </c>
      <c r="E47" t="s">
        <v>16</v>
      </c>
      <c r="G47">
        <v>22.1430781</v>
      </c>
      <c r="H47">
        <v>-100.9354788</v>
      </c>
      <c r="I47" t="s">
        <v>294</v>
      </c>
      <c r="J47" t="s">
        <v>17</v>
      </c>
      <c r="K47" t="s">
        <v>26</v>
      </c>
      <c r="L47" t="s">
        <v>17</v>
      </c>
      <c r="M47" t="s">
        <v>297</v>
      </c>
      <c r="N47" t="s">
        <v>294</v>
      </c>
    </row>
    <row r="48" spans="1:14" x14ac:dyDescent="0.25">
      <c r="A48">
        <v>132872</v>
      </c>
      <c r="B48" t="s">
        <v>346</v>
      </c>
      <c r="C48" t="s">
        <v>15</v>
      </c>
      <c r="D48" t="s">
        <v>15</v>
      </c>
      <c r="E48" t="s">
        <v>16</v>
      </c>
      <c r="G48">
        <v>22.173595500000001</v>
      </c>
      <c r="H48">
        <v>-100.9946027</v>
      </c>
      <c r="I48" t="s">
        <v>294</v>
      </c>
      <c r="J48" t="s">
        <v>17</v>
      </c>
      <c r="K48" t="s">
        <v>23</v>
      </c>
      <c r="L48" t="s">
        <v>17</v>
      </c>
      <c r="M48" t="s">
        <v>297</v>
      </c>
      <c r="N48" t="s">
        <v>25</v>
      </c>
    </row>
    <row r="49" spans="1:14" x14ac:dyDescent="0.25">
      <c r="A49">
        <v>132875</v>
      </c>
      <c r="B49" t="s">
        <v>347</v>
      </c>
      <c r="C49" t="s">
        <v>15</v>
      </c>
      <c r="D49" t="s">
        <v>15</v>
      </c>
      <c r="E49" t="s">
        <v>16</v>
      </c>
      <c r="G49">
        <v>22.1499013</v>
      </c>
      <c r="H49">
        <v>-100.9937793</v>
      </c>
      <c r="I49" t="s">
        <v>326</v>
      </c>
      <c r="J49" t="s">
        <v>319</v>
      </c>
      <c r="K49" t="s">
        <v>80</v>
      </c>
      <c r="L49" t="s">
        <v>35</v>
      </c>
      <c r="M49" t="s">
        <v>295</v>
      </c>
      <c r="N49" t="s">
        <v>342</v>
      </c>
    </row>
    <row r="50" spans="1:14" x14ac:dyDescent="0.25">
      <c r="A50">
        <v>132877</v>
      </c>
      <c r="B50" t="s">
        <v>348</v>
      </c>
      <c r="C50" t="s">
        <v>15</v>
      </c>
      <c r="D50" t="s">
        <v>15</v>
      </c>
      <c r="E50" t="s">
        <v>16</v>
      </c>
      <c r="G50">
        <v>22.135363900000002</v>
      </c>
      <c r="H50">
        <v>-100.9349477</v>
      </c>
      <c r="I50" t="s">
        <v>294</v>
      </c>
      <c r="J50" t="s">
        <v>17</v>
      </c>
      <c r="K50" t="s">
        <v>26</v>
      </c>
      <c r="L50" t="s">
        <v>17</v>
      </c>
      <c r="M50" t="s">
        <v>297</v>
      </c>
      <c r="N50" t="s">
        <v>294</v>
      </c>
    </row>
    <row r="51" spans="1:14" x14ac:dyDescent="0.25">
      <c r="A51">
        <v>132884</v>
      </c>
      <c r="B51" t="s">
        <v>349</v>
      </c>
      <c r="C51" t="s">
        <v>15</v>
      </c>
      <c r="D51" t="s">
        <v>15</v>
      </c>
      <c r="E51" t="s">
        <v>16</v>
      </c>
      <c r="G51">
        <v>22.139577599999999</v>
      </c>
      <c r="H51">
        <v>-101.02788630000001</v>
      </c>
      <c r="I51" t="s">
        <v>294</v>
      </c>
      <c r="J51" t="s">
        <v>17</v>
      </c>
      <c r="K51" t="s">
        <v>26</v>
      </c>
      <c r="L51" t="s">
        <v>17</v>
      </c>
      <c r="M51" t="s">
        <v>297</v>
      </c>
      <c r="N51" t="s">
        <v>294</v>
      </c>
    </row>
    <row r="52" spans="1:14" x14ac:dyDescent="0.25">
      <c r="A52">
        <v>132885</v>
      </c>
      <c r="B52" t="s">
        <v>350</v>
      </c>
      <c r="C52" t="s">
        <v>15</v>
      </c>
      <c r="D52" t="s">
        <v>15</v>
      </c>
      <c r="E52" t="s">
        <v>16</v>
      </c>
      <c r="F52">
        <v>78433</v>
      </c>
      <c r="G52">
        <v>22.179516899999999</v>
      </c>
      <c r="H52">
        <v>-100.9584358</v>
      </c>
      <c r="I52" t="s">
        <v>294</v>
      </c>
      <c r="J52" t="s">
        <v>17</v>
      </c>
      <c r="K52" t="s">
        <v>26</v>
      </c>
      <c r="L52" t="s">
        <v>17</v>
      </c>
      <c r="M52" t="s">
        <v>297</v>
      </c>
      <c r="N52" t="s">
        <v>25</v>
      </c>
    </row>
    <row r="53" spans="1:14" x14ac:dyDescent="0.25">
      <c r="A53">
        <v>132921</v>
      </c>
      <c r="B53" t="s">
        <v>351</v>
      </c>
      <c r="C53" t="s">
        <v>15</v>
      </c>
      <c r="D53" t="s">
        <v>15</v>
      </c>
      <c r="E53" t="s">
        <v>16</v>
      </c>
      <c r="G53">
        <v>22.150304999999999</v>
      </c>
      <c r="H53">
        <v>-100.9891337</v>
      </c>
      <c r="I53" t="s">
        <v>326</v>
      </c>
      <c r="J53" t="s">
        <v>319</v>
      </c>
      <c r="K53" t="s">
        <v>26</v>
      </c>
      <c r="L53" t="s">
        <v>17</v>
      </c>
      <c r="M53" t="s">
        <v>295</v>
      </c>
      <c r="N53" t="s">
        <v>294</v>
      </c>
    </row>
    <row r="54" spans="1:14" x14ac:dyDescent="0.25">
      <c r="A54">
        <v>132922</v>
      </c>
      <c r="B54" t="s">
        <v>352</v>
      </c>
      <c r="C54" t="s">
        <v>15</v>
      </c>
      <c r="D54" t="s">
        <v>15</v>
      </c>
      <c r="E54" t="s">
        <v>16</v>
      </c>
      <c r="G54">
        <v>22.151134800000001</v>
      </c>
      <c r="H54">
        <v>-100.98231149999999</v>
      </c>
      <c r="I54" t="s">
        <v>294</v>
      </c>
      <c r="J54" t="s">
        <v>35</v>
      </c>
      <c r="K54" t="s">
        <v>23</v>
      </c>
      <c r="L54" t="s">
        <v>17</v>
      </c>
      <c r="M54" t="s">
        <v>297</v>
      </c>
      <c r="N54" t="s">
        <v>294</v>
      </c>
    </row>
    <row r="55" spans="1:14" x14ac:dyDescent="0.25">
      <c r="A55">
        <v>132925</v>
      </c>
      <c r="B55" t="s">
        <v>353</v>
      </c>
      <c r="C55" t="s">
        <v>15</v>
      </c>
      <c r="D55" t="s">
        <v>15</v>
      </c>
      <c r="E55" t="s">
        <v>16</v>
      </c>
      <c r="G55">
        <v>22.153499700000001</v>
      </c>
      <c r="H55">
        <v>-100.976243</v>
      </c>
      <c r="I55" t="s">
        <v>326</v>
      </c>
      <c r="J55" t="s">
        <v>17</v>
      </c>
      <c r="K55" t="s">
        <v>23</v>
      </c>
      <c r="L55" t="s">
        <v>17</v>
      </c>
      <c r="M55" t="s">
        <v>297</v>
      </c>
      <c r="N55" t="s">
        <v>294</v>
      </c>
    </row>
    <row r="56" spans="1:14" x14ac:dyDescent="0.25">
      <c r="A56">
        <v>132937</v>
      </c>
      <c r="B56" t="s">
        <v>354</v>
      </c>
      <c r="C56" t="s">
        <v>15</v>
      </c>
      <c r="D56" t="s">
        <v>15</v>
      </c>
      <c r="E56" t="s">
        <v>16</v>
      </c>
      <c r="G56">
        <v>22.1500193</v>
      </c>
      <c r="H56">
        <v>-100.9799203</v>
      </c>
      <c r="I56" t="s">
        <v>318</v>
      </c>
      <c r="J56" t="s">
        <v>319</v>
      </c>
      <c r="K56" t="s">
        <v>26</v>
      </c>
      <c r="L56" t="s">
        <v>17</v>
      </c>
      <c r="M56" t="s">
        <v>297</v>
      </c>
      <c r="N56" t="s">
        <v>294</v>
      </c>
    </row>
    <row r="57" spans="1:14" x14ac:dyDescent="0.25">
      <c r="A57">
        <v>132951</v>
      </c>
      <c r="B57" t="s">
        <v>355</v>
      </c>
      <c r="C57" t="s">
        <v>15</v>
      </c>
      <c r="D57" t="s">
        <v>15</v>
      </c>
      <c r="E57" t="s">
        <v>16</v>
      </c>
      <c r="G57">
        <v>22.154473599999999</v>
      </c>
      <c r="H57">
        <v>-100.9858091</v>
      </c>
      <c r="I57" t="s">
        <v>294</v>
      </c>
      <c r="J57" t="s">
        <v>17</v>
      </c>
      <c r="K57" t="s">
        <v>26</v>
      </c>
      <c r="L57" t="s">
        <v>17</v>
      </c>
      <c r="M57" t="s">
        <v>297</v>
      </c>
      <c r="N57" t="s">
        <v>35</v>
      </c>
    </row>
    <row r="58" spans="1:14" x14ac:dyDescent="0.25">
      <c r="A58">
        <v>132954</v>
      </c>
      <c r="B58" t="s">
        <v>356</v>
      </c>
      <c r="C58" t="s">
        <v>15</v>
      </c>
      <c r="D58" t="s">
        <v>15</v>
      </c>
      <c r="E58" t="s">
        <v>16</v>
      </c>
      <c r="G58">
        <v>22.160380799999999</v>
      </c>
      <c r="H58">
        <v>-100.9880447</v>
      </c>
      <c r="I58" t="s">
        <v>294</v>
      </c>
      <c r="J58" t="s">
        <v>17</v>
      </c>
      <c r="K58" t="s">
        <v>23</v>
      </c>
      <c r="L58" t="s">
        <v>35</v>
      </c>
      <c r="M58" t="s">
        <v>297</v>
      </c>
      <c r="N58" t="s">
        <v>35</v>
      </c>
    </row>
    <row r="59" spans="1:14" x14ac:dyDescent="0.25">
      <c r="A59">
        <v>132955</v>
      </c>
      <c r="B59" t="s">
        <v>357</v>
      </c>
      <c r="C59" t="s">
        <v>15</v>
      </c>
      <c r="D59" t="s">
        <v>15</v>
      </c>
      <c r="E59" t="s">
        <v>16</v>
      </c>
      <c r="G59">
        <v>22.147621999999998</v>
      </c>
      <c r="H59">
        <v>-101.0102749</v>
      </c>
      <c r="I59" t="s">
        <v>326</v>
      </c>
      <c r="J59" t="s">
        <v>17</v>
      </c>
      <c r="K59" t="s">
        <v>26</v>
      </c>
      <c r="L59" t="s">
        <v>35</v>
      </c>
      <c r="M59" t="s">
        <v>297</v>
      </c>
      <c r="N59" t="s">
        <v>294</v>
      </c>
    </row>
    <row r="60" spans="1:14" x14ac:dyDescent="0.25">
      <c r="A60">
        <v>132958</v>
      </c>
      <c r="B60" t="s">
        <v>358</v>
      </c>
      <c r="C60" t="s">
        <v>15</v>
      </c>
      <c r="D60" t="s">
        <v>15</v>
      </c>
      <c r="E60" t="s">
        <v>16</v>
      </c>
      <c r="G60">
        <v>22.144978699999999</v>
      </c>
      <c r="H60">
        <v>-101.0056829</v>
      </c>
      <c r="I60" t="s">
        <v>294</v>
      </c>
      <c r="J60" t="s">
        <v>17</v>
      </c>
      <c r="K60" t="s">
        <v>26</v>
      </c>
      <c r="L60" t="s">
        <v>35</v>
      </c>
      <c r="M60" t="s">
        <v>297</v>
      </c>
      <c r="N60" t="s">
        <v>294</v>
      </c>
    </row>
    <row r="61" spans="1:14" x14ac:dyDescent="0.25">
      <c r="A61">
        <v>134975</v>
      </c>
      <c r="B61" t="s">
        <v>359</v>
      </c>
      <c r="C61" t="s">
        <v>30</v>
      </c>
      <c r="D61" t="s">
        <v>31</v>
      </c>
      <c r="E61" t="s">
        <v>16</v>
      </c>
      <c r="G61">
        <v>18.940828</v>
      </c>
      <c r="H61">
        <v>-99.215425999999994</v>
      </c>
      <c r="I61" t="s">
        <v>318</v>
      </c>
      <c r="J61" t="s">
        <v>319</v>
      </c>
      <c r="K61" t="s">
        <v>80</v>
      </c>
      <c r="L61" t="s">
        <v>17</v>
      </c>
      <c r="M61" t="s">
        <v>297</v>
      </c>
      <c r="N61" t="s">
        <v>342</v>
      </c>
    </row>
    <row r="62" spans="1:14" x14ac:dyDescent="0.25">
      <c r="A62">
        <v>134976</v>
      </c>
      <c r="B62" t="s">
        <v>360</v>
      </c>
      <c r="C62" t="s">
        <v>30</v>
      </c>
      <c r="D62" t="s">
        <v>31</v>
      </c>
      <c r="E62" t="s">
        <v>16</v>
      </c>
      <c r="G62">
        <v>18.916654000000001</v>
      </c>
      <c r="H62">
        <v>-99.227109999999996</v>
      </c>
      <c r="I62" t="s">
        <v>294</v>
      </c>
      <c r="J62" t="s">
        <v>17</v>
      </c>
      <c r="K62" t="s">
        <v>26</v>
      </c>
      <c r="L62" t="s">
        <v>17</v>
      </c>
      <c r="M62" t="s">
        <v>297</v>
      </c>
      <c r="N62" t="s">
        <v>35</v>
      </c>
    </row>
    <row r="63" spans="1:14" x14ac:dyDescent="0.25">
      <c r="A63">
        <v>134983</v>
      </c>
      <c r="B63" t="s">
        <v>361</v>
      </c>
      <c r="C63" t="s">
        <v>30</v>
      </c>
      <c r="D63" t="s">
        <v>31</v>
      </c>
      <c r="E63" t="s">
        <v>16</v>
      </c>
      <c r="F63">
        <v>62250</v>
      </c>
      <c r="G63">
        <v>18.948657000000001</v>
      </c>
      <c r="H63">
        <v>-99.235360999999997</v>
      </c>
      <c r="I63" t="s">
        <v>318</v>
      </c>
      <c r="J63" t="s">
        <v>319</v>
      </c>
      <c r="K63" t="s">
        <v>80</v>
      </c>
      <c r="L63" t="s">
        <v>17</v>
      </c>
      <c r="M63" t="s">
        <v>297</v>
      </c>
      <c r="N63" t="s">
        <v>35</v>
      </c>
    </row>
    <row r="64" spans="1:14" x14ac:dyDescent="0.25">
      <c r="A64">
        <v>134986</v>
      </c>
      <c r="B64" t="s">
        <v>362</v>
      </c>
      <c r="C64" t="s">
        <v>30</v>
      </c>
      <c r="D64" t="s">
        <v>31</v>
      </c>
      <c r="E64" t="s">
        <v>16</v>
      </c>
      <c r="G64">
        <v>18.928798</v>
      </c>
      <c r="H64">
        <v>-99.239513000000002</v>
      </c>
      <c r="I64" t="s">
        <v>326</v>
      </c>
      <c r="J64" t="s">
        <v>17</v>
      </c>
      <c r="K64" t="s">
        <v>80</v>
      </c>
      <c r="L64" t="s">
        <v>17</v>
      </c>
      <c r="M64" t="s">
        <v>297</v>
      </c>
      <c r="N64" t="s">
        <v>35</v>
      </c>
    </row>
    <row r="65" spans="1:14" x14ac:dyDescent="0.25">
      <c r="A65">
        <v>134987</v>
      </c>
      <c r="B65" t="s">
        <v>363</v>
      </c>
      <c r="C65" t="s">
        <v>30</v>
      </c>
      <c r="D65" t="s">
        <v>31</v>
      </c>
      <c r="E65" t="s">
        <v>16</v>
      </c>
      <c r="F65">
        <v>62290</v>
      </c>
      <c r="G65">
        <v>18.932725000000001</v>
      </c>
      <c r="H65">
        <v>-99.225211000000002</v>
      </c>
      <c r="I65" t="s">
        <v>326</v>
      </c>
      <c r="J65" t="s">
        <v>17</v>
      </c>
      <c r="K65" t="s">
        <v>23</v>
      </c>
      <c r="L65" t="s">
        <v>17</v>
      </c>
      <c r="M65" t="s">
        <v>297</v>
      </c>
      <c r="N65" t="s">
        <v>294</v>
      </c>
    </row>
    <row r="66" spans="1:14" x14ac:dyDescent="0.25">
      <c r="A66">
        <v>134992</v>
      </c>
      <c r="B66" t="s">
        <v>364</v>
      </c>
      <c r="C66" t="s">
        <v>30</v>
      </c>
      <c r="D66" t="s">
        <v>31</v>
      </c>
      <c r="E66" t="s">
        <v>16</v>
      </c>
      <c r="G66">
        <v>18.936682999999999</v>
      </c>
      <c r="H66">
        <v>-99.247366</v>
      </c>
      <c r="I66" t="s">
        <v>326</v>
      </c>
      <c r="J66" t="s">
        <v>319</v>
      </c>
      <c r="K66" t="s">
        <v>80</v>
      </c>
      <c r="L66" t="s">
        <v>17</v>
      </c>
      <c r="M66" t="s">
        <v>297</v>
      </c>
      <c r="N66" t="s">
        <v>35</v>
      </c>
    </row>
    <row r="67" spans="1:14" x14ac:dyDescent="0.25">
      <c r="A67">
        <v>134996</v>
      </c>
      <c r="B67" t="s">
        <v>365</v>
      </c>
      <c r="C67" t="s">
        <v>30</v>
      </c>
      <c r="D67" t="s">
        <v>31</v>
      </c>
      <c r="E67" t="s">
        <v>16</v>
      </c>
      <c r="G67">
        <v>18.923428999999999</v>
      </c>
      <c r="H67">
        <v>-99.216413000000003</v>
      </c>
      <c r="I67" t="s">
        <v>326</v>
      </c>
      <c r="J67" t="s">
        <v>366</v>
      </c>
      <c r="K67" t="s">
        <v>23</v>
      </c>
      <c r="L67" t="s">
        <v>35</v>
      </c>
      <c r="M67" t="s">
        <v>297</v>
      </c>
      <c r="N67" t="s">
        <v>35</v>
      </c>
    </row>
    <row r="68" spans="1:14" x14ac:dyDescent="0.25">
      <c r="A68">
        <v>134999</v>
      </c>
      <c r="B68" t="s">
        <v>367</v>
      </c>
      <c r="C68" t="s">
        <v>30</v>
      </c>
      <c r="D68" t="s">
        <v>31</v>
      </c>
      <c r="E68" t="s">
        <v>16</v>
      </c>
      <c r="G68">
        <v>18.915420999999998</v>
      </c>
      <c r="H68">
        <v>-99.184871000000001</v>
      </c>
      <c r="I68" t="s">
        <v>294</v>
      </c>
      <c r="J68" t="s">
        <v>17</v>
      </c>
      <c r="K68" t="s">
        <v>23</v>
      </c>
      <c r="L68" t="s">
        <v>17</v>
      </c>
      <c r="M68" t="s">
        <v>297</v>
      </c>
      <c r="N68" t="s">
        <v>294</v>
      </c>
    </row>
    <row r="69" spans="1:14" x14ac:dyDescent="0.25">
      <c r="A69">
        <v>135000</v>
      </c>
      <c r="B69" t="s">
        <v>368</v>
      </c>
      <c r="C69" t="s">
        <v>30</v>
      </c>
      <c r="D69" t="s">
        <v>31</v>
      </c>
      <c r="E69" t="s">
        <v>16</v>
      </c>
      <c r="F69">
        <v>62790</v>
      </c>
      <c r="G69">
        <v>18.870564999999999</v>
      </c>
      <c r="H69">
        <v>-99.226938000000004</v>
      </c>
      <c r="I69" t="s">
        <v>294</v>
      </c>
      <c r="J69" t="s">
        <v>17</v>
      </c>
      <c r="K69" t="s">
        <v>23</v>
      </c>
      <c r="L69" t="s">
        <v>17</v>
      </c>
      <c r="M69" t="s">
        <v>297</v>
      </c>
      <c r="N69" t="s">
        <v>294</v>
      </c>
    </row>
    <row r="70" spans="1:14" x14ac:dyDescent="0.25">
      <c r="A70">
        <v>135001</v>
      </c>
      <c r="B70" t="s">
        <v>355</v>
      </c>
      <c r="C70" t="s">
        <v>30</v>
      </c>
      <c r="D70" t="s">
        <v>31</v>
      </c>
      <c r="E70" t="s">
        <v>16</v>
      </c>
      <c r="F70">
        <v>62170</v>
      </c>
      <c r="G70">
        <v>18.941859000000001</v>
      </c>
      <c r="H70">
        <v>-99.241927000000004</v>
      </c>
      <c r="I70" t="s">
        <v>326</v>
      </c>
      <c r="J70" t="s">
        <v>17</v>
      </c>
      <c r="K70" t="s">
        <v>23</v>
      </c>
      <c r="L70" t="s">
        <v>35</v>
      </c>
      <c r="M70" t="s">
        <v>297</v>
      </c>
      <c r="N70" t="s">
        <v>35</v>
      </c>
    </row>
    <row r="71" spans="1:14" x14ac:dyDescent="0.25">
      <c r="A71">
        <v>135011</v>
      </c>
      <c r="B71" t="s">
        <v>369</v>
      </c>
      <c r="C71" t="s">
        <v>30</v>
      </c>
      <c r="D71" t="s">
        <v>31</v>
      </c>
      <c r="E71" t="s">
        <v>16</v>
      </c>
      <c r="G71">
        <v>18.910609999999998</v>
      </c>
      <c r="H71">
        <v>-99.169539</v>
      </c>
      <c r="I71" t="s">
        <v>294</v>
      </c>
      <c r="J71" t="s">
        <v>17</v>
      </c>
      <c r="K71" t="s">
        <v>23</v>
      </c>
      <c r="L71" t="s">
        <v>35</v>
      </c>
      <c r="M71" t="s">
        <v>297</v>
      </c>
      <c r="N71" t="s">
        <v>294</v>
      </c>
    </row>
    <row r="72" spans="1:14" x14ac:dyDescent="0.25">
      <c r="A72">
        <v>135013</v>
      </c>
      <c r="B72" t="s">
        <v>370</v>
      </c>
      <c r="C72" t="s">
        <v>30</v>
      </c>
      <c r="D72" t="s">
        <v>31</v>
      </c>
      <c r="E72" t="s">
        <v>16</v>
      </c>
      <c r="G72">
        <v>18.917441</v>
      </c>
      <c r="H72">
        <v>-99.165944999999994</v>
      </c>
      <c r="I72" t="s">
        <v>294</v>
      </c>
      <c r="J72" t="s">
        <v>17</v>
      </c>
      <c r="K72" t="s">
        <v>26</v>
      </c>
      <c r="L72" t="s">
        <v>17</v>
      </c>
      <c r="M72" t="s">
        <v>297</v>
      </c>
      <c r="N72" t="s">
        <v>294</v>
      </c>
    </row>
    <row r="73" spans="1:14" x14ac:dyDescent="0.25">
      <c r="A73">
        <v>135016</v>
      </c>
      <c r="B73" t="s">
        <v>371</v>
      </c>
      <c r="C73" t="s">
        <v>30</v>
      </c>
      <c r="D73" t="s">
        <v>31</v>
      </c>
      <c r="E73" t="s">
        <v>16</v>
      </c>
      <c r="G73">
        <v>18.869347000000001</v>
      </c>
      <c r="H73">
        <v>-99.209943999999993</v>
      </c>
      <c r="I73" t="s">
        <v>294</v>
      </c>
      <c r="J73" t="s">
        <v>17</v>
      </c>
      <c r="K73" t="s">
        <v>23</v>
      </c>
      <c r="L73" t="s">
        <v>17</v>
      </c>
      <c r="M73" t="s">
        <v>297</v>
      </c>
      <c r="N73" t="s">
        <v>294</v>
      </c>
    </row>
    <row r="74" spans="1:14" x14ac:dyDescent="0.25">
      <c r="A74">
        <v>135018</v>
      </c>
      <c r="B74" t="s">
        <v>372</v>
      </c>
      <c r="C74" t="s">
        <v>30</v>
      </c>
      <c r="D74" t="s">
        <v>31</v>
      </c>
      <c r="E74" t="s">
        <v>16</v>
      </c>
      <c r="G74">
        <v>18.859802999999999</v>
      </c>
      <c r="H74">
        <v>-99.222164000000006</v>
      </c>
      <c r="I74" t="s">
        <v>318</v>
      </c>
      <c r="J74" t="s">
        <v>35</v>
      </c>
      <c r="K74" t="s">
        <v>23</v>
      </c>
      <c r="L74" t="s">
        <v>17</v>
      </c>
      <c r="M74" t="s">
        <v>295</v>
      </c>
      <c r="N74" t="s">
        <v>35</v>
      </c>
    </row>
    <row r="75" spans="1:14" x14ac:dyDescent="0.25">
      <c r="A75">
        <v>135019</v>
      </c>
      <c r="B75" t="s">
        <v>373</v>
      </c>
      <c r="C75" t="s">
        <v>98</v>
      </c>
      <c r="D75" t="s">
        <v>31</v>
      </c>
      <c r="E75" t="s">
        <v>16</v>
      </c>
      <c r="G75">
        <v>18.875011000000001</v>
      </c>
      <c r="H75">
        <v>-99.159422000000006</v>
      </c>
      <c r="I75" t="s">
        <v>294</v>
      </c>
      <c r="J75" t="s">
        <v>17</v>
      </c>
      <c r="K75" t="s">
        <v>26</v>
      </c>
      <c r="L75" t="s">
        <v>17</v>
      </c>
      <c r="M75" t="s">
        <v>297</v>
      </c>
      <c r="N75" t="s">
        <v>294</v>
      </c>
    </row>
    <row r="76" spans="1:14" x14ac:dyDescent="0.25">
      <c r="A76">
        <v>135021</v>
      </c>
      <c r="B76" t="s">
        <v>374</v>
      </c>
      <c r="C76" t="s">
        <v>30</v>
      </c>
      <c r="D76" t="s">
        <v>31</v>
      </c>
      <c r="E76" t="s">
        <v>16</v>
      </c>
      <c r="F76">
        <v>62290</v>
      </c>
      <c r="G76">
        <v>18.933537000000001</v>
      </c>
      <c r="H76">
        <v>-99.222497000000004</v>
      </c>
      <c r="I76" t="s">
        <v>294</v>
      </c>
      <c r="J76" t="s">
        <v>17</v>
      </c>
      <c r="K76" t="s">
        <v>26</v>
      </c>
      <c r="L76" t="s">
        <v>35</v>
      </c>
      <c r="M76" t="s">
        <v>297</v>
      </c>
      <c r="N76" t="s">
        <v>25</v>
      </c>
    </row>
    <row r="77" spans="1:14" x14ac:dyDescent="0.25">
      <c r="A77">
        <v>135025</v>
      </c>
      <c r="B77" t="s">
        <v>375</v>
      </c>
      <c r="C77" t="s">
        <v>15</v>
      </c>
      <c r="D77" t="s">
        <v>15</v>
      </c>
      <c r="E77" t="s">
        <v>16</v>
      </c>
      <c r="G77">
        <v>22.149550000000001</v>
      </c>
      <c r="H77">
        <v>-100.97797</v>
      </c>
      <c r="I77" t="s">
        <v>294</v>
      </c>
      <c r="J77" t="s">
        <v>17</v>
      </c>
      <c r="K77" t="s">
        <v>23</v>
      </c>
      <c r="L77" t="s">
        <v>17</v>
      </c>
      <c r="M77" t="s">
        <v>297</v>
      </c>
      <c r="N77" t="s">
        <v>294</v>
      </c>
    </row>
    <row r="78" spans="1:14" x14ac:dyDescent="0.25">
      <c r="A78">
        <v>135026</v>
      </c>
      <c r="B78" t="s">
        <v>376</v>
      </c>
      <c r="C78" t="s">
        <v>15</v>
      </c>
      <c r="D78" t="s">
        <v>15</v>
      </c>
      <c r="E78" t="s">
        <v>16</v>
      </c>
      <c r="F78">
        <v>78250</v>
      </c>
      <c r="G78">
        <v>22.148665000000001</v>
      </c>
      <c r="H78">
        <v>-101.001273</v>
      </c>
      <c r="I78" t="s">
        <v>318</v>
      </c>
      <c r="J78" t="s">
        <v>17</v>
      </c>
      <c r="K78" t="s">
        <v>80</v>
      </c>
      <c r="L78" t="s">
        <v>17</v>
      </c>
      <c r="M78" t="s">
        <v>297</v>
      </c>
      <c r="N78" t="s">
        <v>294</v>
      </c>
    </row>
    <row r="79" spans="1:14" x14ac:dyDescent="0.25">
      <c r="A79">
        <v>135027</v>
      </c>
      <c r="B79" t="s">
        <v>377</v>
      </c>
      <c r="C79" t="s">
        <v>15</v>
      </c>
      <c r="D79" t="s">
        <v>15</v>
      </c>
      <c r="E79" t="s">
        <v>16</v>
      </c>
      <c r="G79">
        <v>22.147144999999998</v>
      </c>
      <c r="H79">
        <v>-100.97449400000001</v>
      </c>
      <c r="I79" t="s">
        <v>326</v>
      </c>
      <c r="J79" t="s">
        <v>17</v>
      </c>
      <c r="K79" t="s">
        <v>23</v>
      </c>
      <c r="L79" t="s">
        <v>17</v>
      </c>
      <c r="M79" t="s">
        <v>297</v>
      </c>
      <c r="N79" t="s">
        <v>294</v>
      </c>
    </row>
    <row r="80" spans="1:14" x14ac:dyDescent="0.25">
      <c r="A80">
        <v>135028</v>
      </c>
      <c r="B80" t="s">
        <v>378</v>
      </c>
      <c r="C80" t="s">
        <v>15</v>
      </c>
      <c r="D80" t="s">
        <v>15</v>
      </c>
      <c r="E80" t="s">
        <v>16</v>
      </c>
      <c r="G80">
        <v>22.146657999999999</v>
      </c>
      <c r="H80">
        <v>-100.987219</v>
      </c>
      <c r="I80" t="s">
        <v>326</v>
      </c>
      <c r="J80" t="s">
        <v>17</v>
      </c>
      <c r="K80" t="s">
        <v>23</v>
      </c>
      <c r="L80" t="s">
        <v>17</v>
      </c>
      <c r="M80" t="s">
        <v>297</v>
      </c>
      <c r="N80" t="s">
        <v>294</v>
      </c>
    </row>
    <row r="81" spans="1:14" x14ac:dyDescent="0.25">
      <c r="A81">
        <v>135030</v>
      </c>
      <c r="B81" t="s">
        <v>379</v>
      </c>
      <c r="C81" t="s">
        <v>15</v>
      </c>
      <c r="D81" t="s">
        <v>15</v>
      </c>
      <c r="E81" t="s">
        <v>16</v>
      </c>
      <c r="G81">
        <v>22.147880000000001</v>
      </c>
      <c r="H81">
        <v>-100.98947200000001</v>
      </c>
      <c r="I81" t="s">
        <v>294</v>
      </c>
      <c r="J81" t="s">
        <v>17</v>
      </c>
      <c r="K81" t="s">
        <v>23</v>
      </c>
      <c r="L81" t="s">
        <v>17</v>
      </c>
      <c r="M81" t="s">
        <v>297</v>
      </c>
      <c r="N81" t="s">
        <v>294</v>
      </c>
    </row>
    <row r="82" spans="1:14" x14ac:dyDescent="0.25">
      <c r="A82">
        <v>135032</v>
      </c>
      <c r="B82" t="s">
        <v>380</v>
      </c>
      <c r="C82" t="s">
        <v>15</v>
      </c>
      <c r="D82" t="s">
        <v>15</v>
      </c>
      <c r="E82" t="s">
        <v>16</v>
      </c>
      <c r="F82">
        <v>78000</v>
      </c>
      <c r="G82">
        <v>22.152481000000002</v>
      </c>
      <c r="H82">
        <v>-100.97348599999999</v>
      </c>
      <c r="I82" t="s">
        <v>326</v>
      </c>
      <c r="J82" t="s">
        <v>319</v>
      </c>
      <c r="K82" t="s">
        <v>23</v>
      </c>
      <c r="L82" t="s">
        <v>17</v>
      </c>
      <c r="M82" t="s">
        <v>297</v>
      </c>
      <c r="N82" t="s">
        <v>25</v>
      </c>
    </row>
    <row r="83" spans="1:14" x14ac:dyDescent="0.25">
      <c r="A83">
        <v>135033</v>
      </c>
      <c r="B83" t="s">
        <v>381</v>
      </c>
      <c r="C83" t="s">
        <v>15</v>
      </c>
      <c r="D83" t="s">
        <v>15</v>
      </c>
      <c r="E83" t="s">
        <v>16</v>
      </c>
      <c r="F83">
        <v>78399</v>
      </c>
      <c r="G83">
        <v>22.14161</v>
      </c>
      <c r="H83">
        <v>-100.973142</v>
      </c>
      <c r="I83" t="s">
        <v>294</v>
      </c>
      <c r="J83" t="s">
        <v>319</v>
      </c>
      <c r="K83" t="s">
        <v>23</v>
      </c>
      <c r="L83" t="s">
        <v>17</v>
      </c>
      <c r="M83" t="s">
        <v>297</v>
      </c>
      <c r="N83" t="s">
        <v>294</v>
      </c>
    </row>
    <row r="84" spans="1:14" x14ac:dyDescent="0.25">
      <c r="A84">
        <v>135034</v>
      </c>
      <c r="B84" t="s">
        <v>382</v>
      </c>
      <c r="C84" t="s">
        <v>15</v>
      </c>
      <c r="D84" t="s">
        <v>15</v>
      </c>
      <c r="E84" t="s">
        <v>16</v>
      </c>
      <c r="F84">
        <v>78210</v>
      </c>
      <c r="G84">
        <v>22.140516999999999</v>
      </c>
      <c r="H84">
        <v>-101.021422</v>
      </c>
      <c r="I84" t="s">
        <v>294</v>
      </c>
      <c r="J84" t="s">
        <v>17</v>
      </c>
      <c r="K84" t="s">
        <v>23</v>
      </c>
      <c r="L84" t="s">
        <v>17</v>
      </c>
      <c r="M84" t="s">
        <v>297</v>
      </c>
      <c r="N84" t="s">
        <v>294</v>
      </c>
    </row>
    <row r="85" spans="1:14" x14ac:dyDescent="0.25">
      <c r="A85">
        <v>135035</v>
      </c>
      <c r="B85" t="s">
        <v>383</v>
      </c>
      <c r="C85" t="s">
        <v>15</v>
      </c>
      <c r="D85" t="s">
        <v>15</v>
      </c>
      <c r="E85" t="s">
        <v>16</v>
      </c>
      <c r="F85">
        <v>78210</v>
      </c>
      <c r="G85">
        <v>22.145813</v>
      </c>
      <c r="H85">
        <v>-101.01803200000001</v>
      </c>
      <c r="I85" t="s">
        <v>294</v>
      </c>
      <c r="J85" t="s">
        <v>319</v>
      </c>
      <c r="K85" t="s">
        <v>80</v>
      </c>
      <c r="L85" t="s">
        <v>17</v>
      </c>
      <c r="M85" t="s">
        <v>297</v>
      </c>
      <c r="N85" t="s">
        <v>35</v>
      </c>
    </row>
    <row r="86" spans="1:14" x14ac:dyDescent="0.25">
      <c r="A86">
        <v>135038</v>
      </c>
      <c r="B86" t="s">
        <v>384</v>
      </c>
      <c r="C86" t="s">
        <v>15</v>
      </c>
      <c r="D86" t="s">
        <v>15</v>
      </c>
      <c r="E86" t="s">
        <v>16</v>
      </c>
      <c r="F86">
        <v>78000</v>
      </c>
      <c r="G86">
        <v>22.155650999999999</v>
      </c>
      <c r="H86">
        <v>-100.977767</v>
      </c>
      <c r="I86" t="s">
        <v>294</v>
      </c>
      <c r="J86" t="s">
        <v>319</v>
      </c>
      <c r="K86" t="s">
        <v>23</v>
      </c>
      <c r="L86" t="s">
        <v>17</v>
      </c>
      <c r="M86" t="s">
        <v>297</v>
      </c>
      <c r="N86" t="s">
        <v>294</v>
      </c>
    </row>
    <row r="87" spans="1:14" x14ac:dyDescent="0.25">
      <c r="A87">
        <v>135039</v>
      </c>
      <c r="B87" t="s">
        <v>385</v>
      </c>
      <c r="C87" t="s">
        <v>15</v>
      </c>
      <c r="D87" t="s">
        <v>15</v>
      </c>
      <c r="E87" t="s">
        <v>16</v>
      </c>
      <c r="F87">
        <v>79300</v>
      </c>
      <c r="G87">
        <v>22.145893000000001</v>
      </c>
      <c r="H87">
        <v>-100.97487</v>
      </c>
      <c r="I87" t="s">
        <v>294</v>
      </c>
      <c r="J87" t="s">
        <v>319</v>
      </c>
      <c r="K87" t="s">
        <v>26</v>
      </c>
      <c r="L87" t="s">
        <v>17</v>
      </c>
      <c r="M87" t="s">
        <v>297</v>
      </c>
      <c r="N87" t="s">
        <v>35</v>
      </c>
    </row>
    <row r="88" spans="1:14" x14ac:dyDescent="0.25">
      <c r="A88">
        <v>135040</v>
      </c>
      <c r="B88" t="s">
        <v>386</v>
      </c>
      <c r="C88" t="s">
        <v>15</v>
      </c>
      <c r="D88" t="s">
        <v>15</v>
      </c>
      <c r="E88" t="s">
        <v>16</v>
      </c>
      <c r="F88">
        <v>74000</v>
      </c>
      <c r="G88">
        <v>22.135617</v>
      </c>
      <c r="H88">
        <v>-100.96970899999999</v>
      </c>
      <c r="I88" t="s">
        <v>326</v>
      </c>
      <c r="J88" t="s">
        <v>17</v>
      </c>
      <c r="K88" t="s">
        <v>80</v>
      </c>
      <c r="L88" t="s">
        <v>17</v>
      </c>
      <c r="M88" t="s">
        <v>297</v>
      </c>
      <c r="N88" t="s">
        <v>35</v>
      </c>
    </row>
    <row r="89" spans="1:14" x14ac:dyDescent="0.25">
      <c r="A89">
        <v>135041</v>
      </c>
      <c r="B89" t="s">
        <v>387</v>
      </c>
      <c r="C89" t="s">
        <v>15</v>
      </c>
      <c r="D89" t="s">
        <v>15</v>
      </c>
      <c r="E89" t="s">
        <v>16</v>
      </c>
      <c r="G89">
        <v>22.151060000000001</v>
      </c>
      <c r="H89">
        <v>-100.977659</v>
      </c>
      <c r="I89" t="s">
        <v>326</v>
      </c>
      <c r="J89" t="s">
        <v>17</v>
      </c>
      <c r="K89" t="s">
        <v>23</v>
      </c>
      <c r="L89" t="s">
        <v>17</v>
      </c>
      <c r="M89" t="s">
        <v>297</v>
      </c>
      <c r="N89" t="s">
        <v>294</v>
      </c>
    </row>
    <row r="90" spans="1:14" x14ac:dyDescent="0.25">
      <c r="A90">
        <v>135042</v>
      </c>
      <c r="B90" t="s">
        <v>388</v>
      </c>
      <c r="C90" t="s">
        <v>15</v>
      </c>
      <c r="D90" t="s">
        <v>15</v>
      </c>
      <c r="E90" t="s">
        <v>16</v>
      </c>
      <c r="F90">
        <v>78269</v>
      </c>
      <c r="G90">
        <v>22.159357</v>
      </c>
      <c r="H90">
        <v>-100.973411</v>
      </c>
      <c r="I90" t="s">
        <v>294</v>
      </c>
      <c r="J90" t="s">
        <v>17</v>
      </c>
      <c r="K90" t="s">
        <v>23</v>
      </c>
      <c r="L90" t="s">
        <v>17</v>
      </c>
      <c r="M90" t="s">
        <v>297</v>
      </c>
      <c r="N90" t="s">
        <v>294</v>
      </c>
    </row>
    <row r="91" spans="1:14" x14ac:dyDescent="0.25">
      <c r="A91">
        <v>135043</v>
      </c>
      <c r="B91" t="s">
        <v>389</v>
      </c>
      <c r="C91" t="s">
        <v>15</v>
      </c>
      <c r="D91" t="s">
        <v>15</v>
      </c>
      <c r="E91" t="s">
        <v>16</v>
      </c>
      <c r="G91">
        <v>22.185756000000001</v>
      </c>
      <c r="H91">
        <v>-100.944518</v>
      </c>
      <c r="I91" t="s">
        <v>294</v>
      </c>
      <c r="J91" t="s">
        <v>17</v>
      </c>
      <c r="K91" t="s">
        <v>23</v>
      </c>
      <c r="L91" t="s">
        <v>17</v>
      </c>
      <c r="M91" t="s">
        <v>297</v>
      </c>
      <c r="N91" t="s">
        <v>294</v>
      </c>
    </row>
    <row r="92" spans="1:14" x14ac:dyDescent="0.25">
      <c r="A92">
        <v>135044</v>
      </c>
      <c r="B92" t="s">
        <v>390</v>
      </c>
      <c r="C92" t="s">
        <v>15</v>
      </c>
      <c r="D92" t="s">
        <v>15</v>
      </c>
      <c r="E92" t="s">
        <v>16</v>
      </c>
      <c r="F92">
        <v>78240</v>
      </c>
      <c r="G92">
        <v>22.141848</v>
      </c>
      <c r="H92">
        <v>-100.99747499999999</v>
      </c>
      <c r="I92" t="s">
        <v>294</v>
      </c>
      <c r="J92" t="s">
        <v>17</v>
      </c>
      <c r="K92" t="s">
        <v>23</v>
      </c>
      <c r="L92" t="s">
        <v>17</v>
      </c>
      <c r="M92" t="s">
        <v>297</v>
      </c>
      <c r="N92" t="s">
        <v>294</v>
      </c>
    </row>
    <row r="93" spans="1:14" x14ac:dyDescent="0.25">
      <c r="A93">
        <v>135045</v>
      </c>
      <c r="B93" t="s">
        <v>391</v>
      </c>
      <c r="C93" t="s">
        <v>15</v>
      </c>
      <c r="D93" t="s">
        <v>15</v>
      </c>
      <c r="E93" t="s">
        <v>16</v>
      </c>
      <c r="F93">
        <v>78000</v>
      </c>
      <c r="G93">
        <v>22.151188999999999</v>
      </c>
      <c r="H93">
        <v>-100.98179</v>
      </c>
      <c r="I93" t="s">
        <v>326</v>
      </c>
      <c r="J93" t="s">
        <v>17</v>
      </c>
      <c r="K93" t="s">
        <v>80</v>
      </c>
      <c r="L93" t="s">
        <v>17</v>
      </c>
      <c r="M93" t="s">
        <v>297</v>
      </c>
      <c r="N93" t="s">
        <v>35</v>
      </c>
    </row>
    <row r="94" spans="1:14" x14ac:dyDescent="0.25">
      <c r="A94">
        <v>135046</v>
      </c>
      <c r="B94" t="s">
        <v>392</v>
      </c>
      <c r="C94" t="s">
        <v>15</v>
      </c>
      <c r="D94" t="s">
        <v>15</v>
      </c>
      <c r="E94" t="s">
        <v>16</v>
      </c>
      <c r="F94">
        <v>78200</v>
      </c>
      <c r="G94">
        <v>22.141282</v>
      </c>
      <c r="H94">
        <v>-101.00295800000001</v>
      </c>
      <c r="I94" t="s">
        <v>294</v>
      </c>
      <c r="J94" t="s">
        <v>17</v>
      </c>
      <c r="K94" t="s">
        <v>23</v>
      </c>
      <c r="L94" t="s">
        <v>17</v>
      </c>
      <c r="M94" t="s">
        <v>297</v>
      </c>
      <c r="N94" t="s">
        <v>35</v>
      </c>
    </row>
    <row r="95" spans="1:14" x14ac:dyDescent="0.25">
      <c r="A95">
        <v>135047</v>
      </c>
      <c r="B95" t="s">
        <v>393</v>
      </c>
      <c r="C95" t="s">
        <v>15</v>
      </c>
      <c r="D95" t="s">
        <v>15</v>
      </c>
      <c r="E95" t="s">
        <v>16</v>
      </c>
      <c r="F95">
        <v>78310</v>
      </c>
      <c r="G95">
        <v>22.150921</v>
      </c>
      <c r="H95">
        <v>-100.99382799999999</v>
      </c>
      <c r="I95" t="s">
        <v>326</v>
      </c>
      <c r="J95" t="s">
        <v>319</v>
      </c>
      <c r="K95" t="s">
        <v>80</v>
      </c>
      <c r="L95" t="s">
        <v>17</v>
      </c>
      <c r="M95" t="s">
        <v>297</v>
      </c>
      <c r="N95" t="s">
        <v>35</v>
      </c>
    </row>
    <row r="96" spans="1:14" x14ac:dyDescent="0.25">
      <c r="A96">
        <v>135048</v>
      </c>
      <c r="B96" t="s">
        <v>394</v>
      </c>
      <c r="C96" t="s">
        <v>15</v>
      </c>
      <c r="D96" t="s">
        <v>15</v>
      </c>
      <c r="E96" t="s">
        <v>16</v>
      </c>
      <c r="F96">
        <v>78269</v>
      </c>
      <c r="G96">
        <v>22.142016999999999</v>
      </c>
      <c r="H96">
        <v>-100.999246</v>
      </c>
      <c r="I96" t="s">
        <v>326</v>
      </c>
      <c r="J96" t="s">
        <v>17</v>
      </c>
      <c r="K96" t="s">
        <v>80</v>
      </c>
      <c r="L96" t="s">
        <v>17</v>
      </c>
      <c r="M96" t="s">
        <v>297</v>
      </c>
      <c r="N96" t="s">
        <v>35</v>
      </c>
    </row>
    <row r="97" spans="1:14" x14ac:dyDescent="0.25">
      <c r="A97">
        <v>135049</v>
      </c>
      <c r="B97" t="s">
        <v>395</v>
      </c>
      <c r="C97" t="s">
        <v>15</v>
      </c>
      <c r="D97" t="s">
        <v>15</v>
      </c>
      <c r="E97" t="s">
        <v>16</v>
      </c>
      <c r="F97">
        <v>78214</v>
      </c>
      <c r="G97">
        <v>22.135010999999999</v>
      </c>
      <c r="H97">
        <v>-101.0286</v>
      </c>
      <c r="I97" t="s">
        <v>294</v>
      </c>
      <c r="J97" t="s">
        <v>17</v>
      </c>
      <c r="K97" t="s">
        <v>23</v>
      </c>
      <c r="L97" t="s">
        <v>17</v>
      </c>
      <c r="M97" t="s">
        <v>297</v>
      </c>
      <c r="N97" t="s">
        <v>294</v>
      </c>
    </row>
    <row r="98" spans="1:14" x14ac:dyDescent="0.25">
      <c r="A98">
        <v>135050</v>
      </c>
      <c r="B98" t="s">
        <v>396</v>
      </c>
      <c r="C98" t="s">
        <v>15</v>
      </c>
      <c r="D98" t="s">
        <v>15</v>
      </c>
      <c r="E98" t="s">
        <v>16</v>
      </c>
      <c r="F98">
        <v>78430</v>
      </c>
      <c r="G98">
        <v>22.174886999999998</v>
      </c>
      <c r="H98">
        <v>-100.970825</v>
      </c>
      <c r="I98" t="s">
        <v>326</v>
      </c>
      <c r="J98" t="s">
        <v>17</v>
      </c>
      <c r="K98" t="s">
        <v>80</v>
      </c>
      <c r="L98" t="s">
        <v>17</v>
      </c>
      <c r="M98" t="s">
        <v>297</v>
      </c>
      <c r="N98" t="s">
        <v>35</v>
      </c>
    </row>
    <row r="99" spans="1:14" x14ac:dyDescent="0.25">
      <c r="A99">
        <v>135051</v>
      </c>
      <c r="B99" t="s">
        <v>397</v>
      </c>
      <c r="C99" t="s">
        <v>15</v>
      </c>
      <c r="D99" t="s">
        <v>15</v>
      </c>
      <c r="E99" t="s">
        <v>16</v>
      </c>
      <c r="F99">
        <v>78000</v>
      </c>
      <c r="G99">
        <v>22.151188999999999</v>
      </c>
      <c r="H99">
        <v>-100.977058</v>
      </c>
      <c r="I99" t="s">
        <v>294</v>
      </c>
      <c r="J99" t="s">
        <v>319</v>
      </c>
      <c r="K99" t="s">
        <v>26</v>
      </c>
      <c r="L99" t="s">
        <v>17</v>
      </c>
      <c r="M99" t="s">
        <v>297</v>
      </c>
      <c r="N99" t="s">
        <v>294</v>
      </c>
    </row>
    <row r="100" spans="1:14" x14ac:dyDescent="0.25">
      <c r="A100">
        <v>135052</v>
      </c>
      <c r="B100" t="s">
        <v>398</v>
      </c>
      <c r="C100" t="s">
        <v>15</v>
      </c>
      <c r="D100" t="s">
        <v>15</v>
      </c>
      <c r="E100" t="s">
        <v>16</v>
      </c>
      <c r="F100">
        <v>78000</v>
      </c>
      <c r="G100">
        <v>22.150981000000002</v>
      </c>
      <c r="H100">
        <v>-100.977412</v>
      </c>
      <c r="I100" t="s">
        <v>318</v>
      </c>
      <c r="J100" t="s">
        <v>17</v>
      </c>
      <c r="K100" t="s">
        <v>80</v>
      </c>
      <c r="L100" t="s">
        <v>17</v>
      </c>
      <c r="M100" t="s">
        <v>297</v>
      </c>
      <c r="N100" t="s">
        <v>294</v>
      </c>
    </row>
    <row r="101" spans="1:14" x14ac:dyDescent="0.25">
      <c r="A101">
        <v>135053</v>
      </c>
      <c r="B101" t="s">
        <v>399</v>
      </c>
      <c r="C101" t="s">
        <v>15</v>
      </c>
      <c r="D101" t="s">
        <v>15</v>
      </c>
      <c r="E101" t="s">
        <v>16</v>
      </c>
      <c r="F101">
        <v>62460</v>
      </c>
      <c r="G101">
        <v>22.178930999999999</v>
      </c>
      <c r="H101">
        <v>-101.012861</v>
      </c>
      <c r="I101" t="s">
        <v>294</v>
      </c>
      <c r="J101" t="s">
        <v>319</v>
      </c>
      <c r="K101" t="s">
        <v>80</v>
      </c>
      <c r="L101" t="s">
        <v>17</v>
      </c>
      <c r="M101" t="s">
        <v>297</v>
      </c>
      <c r="N101" t="s">
        <v>35</v>
      </c>
    </row>
    <row r="102" spans="1:14" x14ac:dyDescent="0.25">
      <c r="A102">
        <v>135054</v>
      </c>
      <c r="B102" t="s">
        <v>400</v>
      </c>
      <c r="C102" t="s">
        <v>15</v>
      </c>
      <c r="D102" t="s">
        <v>15</v>
      </c>
      <c r="E102" t="s">
        <v>16</v>
      </c>
      <c r="F102">
        <v>78000</v>
      </c>
      <c r="G102">
        <v>22.140626000000001</v>
      </c>
      <c r="H102">
        <v>-100.915657</v>
      </c>
      <c r="I102" t="s">
        <v>294</v>
      </c>
      <c r="J102" t="s">
        <v>17</v>
      </c>
      <c r="K102" t="s">
        <v>80</v>
      </c>
      <c r="L102" t="s">
        <v>17</v>
      </c>
      <c r="M102" t="s">
        <v>297</v>
      </c>
      <c r="N102" t="s">
        <v>35</v>
      </c>
    </row>
    <row r="103" spans="1:14" x14ac:dyDescent="0.25">
      <c r="A103">
        <v>135055</v>
      </c>
      <c r="B103" t="s">
        <v>401</v>
      </c>
      <c r="C103" t="s">
        <v>15</v>
      </c>
      <c r="D103" t="s">
        <v>15</v>
      </c>
      <c r="E103" t="s">
        <v>16</v>
      </c>
      <c r="F103">
        <v>78270</v>
      </c>
      <c r="G103">
        <v>22.148854</v>
      </c>
      <c r="H103">
        <v>-101.008472</v>
      </c>
      <c r="I103" t="s">
        <v>294</v>
      </c>
      <c r="J103" t="s">
        <v>319</v>
      </c>
      <c r="K103" t="s">
        <v>80</v>
      </c>
      <c r="L103" t="s">
        <v>17</v>
      </c>
      <c r="M103" t="s">
        <v>297</v>
      </c>
      <c r="N103" t="s">
        <v>35</v>
      </c>
    </row>
    <row r="104" spans="1:14" x14ac:dyDescent="0.25">
      <c r="A104">
        <v>135057</v>
      </c>
      <c r="B104" t="s">
        <v>402</v>
      </c>
      <c r="C104" t="s">
        <v>15</v>
      </c>
      <c r="D104" t="s">
        <v>15</v>
      </c>
      <c r="E104" t="s">
        <v>16</v>
      </c>
      <c r="F104">
        <v>78390</v>
      </c>
      <c r="G104">
        <v>22.145992</v>
      </c>
      <c r="H104">
        <v>-100.955118</v>
      </c>
      <c r="I104" t="s">
        <v>326</v>
      </c>
      <c r="J104" t="s">
        <v>319</v>
      </c>
      <c r="K104" t="s">
        <v>23</v>
      </c>
      <c r="L104" t="s">
        <v>17</v>
      </c>
      <c r="M104" t="s">
        <v>297</v>
      </c>
      <c r="N104" t="s">
        <v>35</v>
      </c>
    </row>
    <row r="105" spans="1:14" x14ac:dyDescent="0.25">
      <c r="A105">
        <v>135058</v>
      </c>
      <c r="B105" t="s">
        <v>403</v>
      </c>
      <c r="C105" t="s">
        <v>15</v>
      </c>
      <c r="D105" t="s">
        <v>15</v>
      </c>
      <c r="E105" t="s">
        <v>16</v>
      </c>
      <c r="F105">
        <v>64000</v>
      </c>
      <c r="G105">
        <v>22.165586999999999</v>
      </c>
      <c r="H105">
        <v>-101.001273</v>
      </c>
      <c r="I105" t="s">
        <v>294</v>
      </c>
      <c r="J105" t="s">
        <v>17</v>
      </c>
      <c r="K105" t="s">
        <v>23</v>
      </c>
      <c r="L105" t="s">
        <v>35</v>
      </c>
      <c r="M105" t="s">
        <v>297</v>
      </c>
      <c r="N105" t="s">
        <v>25</v>
      </c>
    </row>
    <row r="106" spans="1:14" x14ac:dyDescent="0.25">
      <c r="A106">
        <v>135059</v>
      </c>
      <c r="B106" t="s">
        <v>404</v>
      </c>
      <c r="C106" t="s">
        <v>15</v>
      </c>
      <c r="D106" t="s">
        <v>15</v>
      </c>
      <c r="E106" t="s">
        <v>16</v>
      </c>
      <c r="F106">
        <v>78250</v>
      </c>
      <c r="G106">
        <v>22.145108</v>
      </c>
      <c r="H106">
        <v>-100.989547</v>
      </c>
      <c r="I106" t="s">
        <v>326</v>
      </c>
      <c r="J106" t="s">
        <v>319</v>
      </c>
      <c r="K106" t="s">
        <v>23</v>
      </c>
      <c r="L106" t="s">
        <v>17</v>
      </c>
      <c r="M106" t="s">
        <v>297</v>
      </c>
      <c r="N106" t="s">
        <v>35</v>
      </c>
    </row>
    <row r="107" spans="1:14" x14ac:dyDescent="0.25">
      <c r="A107">
        <v>135060</v>
      </c>
      <c r="B107" t="s">
        <v>405</v>
      </c>
      <c r="C107" t="s">
        <v>15</v>
      </c>
      <c r="D107" t="s">
        <v>15</v>
      </c>
      <c r="E107" t="s">
        <v>16</v>
      </c>
      <c r="F107">
        <v>78310</v>
      </c>
      <c r="G107">
        <v>22.156883000000001</v>
      </c>
      <c r="H107">
        <v>-100.97848500000001</v>
      </c>
      <c r="I107" t="s">
        <v>294</v>
      </c>
      <c r="J107" t="s">
        <v>17</v>
      </c>
      <c r="K107" t="s">
        <v>23</v>
      </c>
      <c r="L107" t="s">
        <v>17</v>
      </c>
      <c r="M107" t="s">
        <v>297</v>
      </c>
      <c r="N107" t="s">
        <v>294</v>
      </c>
    </row>
    <row r="108" spans="1:14" x14ac:dyDescent="0.25">
      <c r="A108">
        <v>135062</v>
      </c>
      <c r="B108" t="s">
        <v>406</v>
      </c>
      <c r="C108" t="s">
        <v>15</v>
      </c>
      <c r="D108" t="s">
        <v>15</v>
      </c>
      <c r="E108" t="s">
        <v>16</v>
      </c>
      <c r="F108">
        <v>78000</v>
      </c>
      <c r="G108">
        <v>22.153703</v>
      </c>
      <c r="H108">
        <v>-100.979033</v>
      </c>
      <c r="I108" t="s">
        <v>294</v>
      </c>
      <c r="J108" t="s">
        <v>17</v>
      </c>
      <c r="K108" t="s">
        <v>23</v>
      </c>
      <c r="L108" t="s">
        <v>17</v>
      </c>
      <c r="M108" t="s">
        <v>297</v>
      </c>
      <c r="N108" t="s">
        <v>35</v>
      </c>
    </row>
    <row r="109" spans="1:14" x14ac:dyDescent="0.25">
      <c r="A109">
        <v>135063</v>
      </c>
      <c r="B109" t="s">
        <v>407</v>
      </c>
      <c r="C109" t="s">
        <v>15</v>
      </c>
      <c r="D109" t="s">
        <v>15</v>
      </c>
      <c r="E109" t="s">
        <v>16</v>
      </c>
      <c r="F109">
        <v>78000</v>
      </c>
      <c r="G109">
        <v>22.156724000000001</v>
      </c>
      <c r="H109">
        <v>-100.975556</v>
      </c>
      <c r="I109" t="s">
        <v>294</v>
      </c>
      <c r="J109" t="s">
        <v>17</v>
      </c>
      <c r="K109" t="s">
        <v>23</v>
      </c>
      <c r="L109" t="s">
        <v>17</v>
      </c>
      <c r="M109" t="s">
        <v>297</v>
      </c>
      <c r="N109" t="s">
        <v>294</v>
      </c>
    </row>
    <row r="110" spans="1:14" x14ac:dyDescent="0.25">
      <c r="A110">
        <v>135064</v>
      </c>
      <c r="B110" t="s">
        <v>408</v>
      </c>
      <c r="C110" t="s">
        <v>15</v>
      </c>
      <c r="D110" t="s">
        <v>15</v>
      </c>
      <c r="E110" t="s">
        <v>16</v>
      </c>
      <c r="F110">
        <v>78740</v>
      </c>
      <c r="G110">
        <v>22.154686999999999</v>
      </c>
      <c r="H110">
        <v>-100.996617</v>
      </c>
      <c r="I110" t="s">
        <v>294</v>
      </c>
      <c r="J110" t="s">
        <v>17</v>
      </c>
      <c r="K110" t="s">
        <v>80</v>
      </c>
      <c r="L110" t="s">
        <v>17</v>
      </c>
      <c r="M110" t="s">
        <v>297</v>
      </c>
      <c r="N110" t="s">
        <v>35</v>
      </c>
    </row>
    <row r="111" spans="1:14" x14ac:dyDescent="0.25">
      <c r="A111">
        <v>135065</v>
      </c>
      <c r="B111" t="s">
        <v>409</v>
      </c>
      <c r="C111" t="s">
        <v>15</v>
      </c>
      <c r="D111" t="s">
        <v>15</v>
      </c>
      <c r="E111" t="s">
        <v>16</v>
      </c>
      <c r="F111">
        <v>78250</v>
      </c>
      <c r="G111">
        <v>22.14958</v>
      </c>
      <c r="H111">
        <v>-100.999557</v>
      </c>
      <c r="I111" t="s">
        <v>326</v>
      </c>
      <c r="J111" t="s">
        <v>319</v>
      </c>
      <c r="K111" t="s">
        <v>80</v>
      </c>
      <c r="L111" t="s">
        <v>17</v>
      </c>
      <c r="M111" t="s">
        <v>297</v>
      </c>
      <c r="N111" t="s">
        <v>294</v>
      </c>
    </row>
    <row r="112" spans="1:14" x14ac:dyDescent="0.25">
      <c r="A112">
        <v>135066</v>
      </c>
      <c r="B112" t="s">
        <v>410</v>
      </c>
      <c r="C112" t="s">
        <v>15</v>
      </c>
      <c r="D112" t="s">
        <v>15</v>
      </c>
      <c r="E112" t="s">
        <v>16</v>
      </c>
      <c r="F112">
        <v>78038</v>
      </c>
      <c r="G112">
        <v>22.16835</v>
      </c>
      <c r="H112">
        <v>-100.972466</v>
      </c>
      <c r="I112" t="s">
        <v>326</v>
      </c>
      <c r="J112" t="s">
        <v>319</v>
      </c>
      <c r="K112" t="s">
        <v>80</v>
      </c>
      <c r="L112" t="s">
        <v>17</v>
      </c>
      <c r="M112" t="s">
        <v>297</v>
      </c>
      <c r="N112" t="s">
        <v>35</v>
      </c>
    </row>
    <row r="113" spans="1:14" x14ac:dyDescent="0.25">
      <c r="A113">
        <v>135069</v>
      </c>
      <c r="B113" t="s">
        <v>411</v>
      </c>
      <c r="C113" t="s">
        <v>15</v>
      </c>
      <c r="D113" t="s">
        <v>15</v>
      </c>
      <c r="E113" t="s">
        <v>16</v>
      </c>
      <c r="F113">
        <v>78399</v>
      </c>
      <c r="G113">
        <v>22.140129000000002</v>
      </c>
      <c r="H113">
        <v>-100.944872</v>
      </c>
      <c r="I113" t="s">
        <v>326</v>
      </c>
      <c r="J113" t="s">
        <v>17</v>
      </c>
      <c r="K113" t="s">
        <v>26</v>
      </c>
      <c r="L113" t="s">
        <v>17</v>
      </c>
      <c r="M113" t="s">
        <v>297</v>
      </c>
      <c r="N113" t="s">
        <v>35</v>
      </c>
    </row>
    <row r="114" spans="1:14" x14ac:dyDescent="0.25">
      <c r="A114">
        <v>135070</v>
      </c>
      <c r="B114" t="s">
        <v>412</v>
      </c>
      <c r="C114" t="s">
        <v>15</v>
      </c>
      <c r="D114" t="s">
        <v>15</v>
      </c>
      <c r="E114" t="s">
        <v>16</v>
      </c>
      <c r="F114">
        <v>78421</v>
      </c>
      <c r="G114">
        <v>22.152918</v>
      </c>
      <c r="H114">
        <v>-100.915164</v>
      </c>
      <c r="I114" t="s">
        <v>294</v>
      </c>
      <c r="J114" t="s">
        <v>17</v>
      </c>
      <c r="K114" t="s">
        <v>23</v>
      </c>
      <c r="L114" t="s">
        <v>17</v>
      </c>
      <c r="M114" t="s">
        <v>297</v>
      </c>
      <c r="N114" t="s">
        <v>35</v>
      </c>
    </row>
    <row r="115" spans="1:14" x14ac:dyDescent="0.25">
      <c r="A115">
        <v>135071</v>
      </c>
      <c r="B115" t="s">
        <v>413</v>
      </c>
      <c r="C115" t="s">
        <v>15</v>
      </c>
      <c r="D115" t="s">
        <v>15</v>
      </c>
      <c r="E115" t="s">
        <v>16</v>
      </c>
      <c r="F115">
        <v>78396</v>
      </c>
      <c r="G115">
        <v>22.126374999999999</v>
      </c>
      <c r="H115">
        <v>-100.910926</v>
      </c>
      <c r="I115" t="s">
        <v>318</v>
      </c>
      <c r="J115" t="s">
        <v>319</v>
      </c>
      <c r="K115" t="s">
        <v>23</v>
      </c>
      <c r="L115" t="s">
        <v>17</v>
      </c>
      <c r="M115" t="s">
        <v>297</v>
      </c>
      <c r="N115" t="s">
        <v>35</v>
      </c>
    </row>
    <row r="116" spans="1:14" x14ac:dyDescent="0.25">
      <c r="A116">
        <v>135072</v>
      </c>
      <c r="B116" t="s">
        <v>414</v>
      </c>
      <c r="C116" t="s">
        <v>15</v>
      </c>
      <c r="D116" t="s">
        <v>15</v>
      </c>
      <c r="E116" t="s">
        <v>16</v>
      </c>
      <c r="F116">
        <v>78220</v>
      </c>
      <c r="G116">
        <v>22.149191999999999</v>
      </c>
      <c r="H116">
        <v>-101.00293600000001</v>
      </c>
      <c r="I116" t="s">
        <v>294</v>
      </c>
      <c r="J116" t="s">
        <v>17</v>
      </c>
      <c r="K116" t="s">
        <v>23</v>
      </c>
      <c r="L116" t="s">
        <v>17</v>
      </c>
      <c r="M116" t="s">
        <v>297</v>
      </c>
      <c r="N116" t="s">
        <v>294</v>
      </c>
    </row>
    <row r="117" spans="1:14" x14ac:dyDescent="0.25">
      <c r="A117">
        <v>135073</v>
      </c>
      <c r="B117" t="s">
        <v>415</v>
      </c>
      <c r="C117" t="s">
        <v>15</v>
      </c>
      <c r="D117" t="s">
        <v>15</v>
      </c>
      <c r="E117" t="s">
        <v>16</v>
      </c>
      <c r="F117">
        <v>78000</v>
      </c>
      <c r="G117">
        <v>22.147175000000001</v>
      </c>
      <c r="H117">
        <v>-100.97426900000001</v>
      </c>
      <c r="I117" t="s">
        <v>326</v>
      </c>
      <c r="J117" t="s">
        <v>319</v>
      </c>
      <c r="K117" t="s">
        <v>80</v>
      </c>
      <c r="L117" t="s">
        <v>17</v>
      </c>
      <c r="M117" t="s">
        <v>297</v>
      </c>
      <c r="N117" t="s">
        <v>35</v>
      </c>
    </row>
    <row r="118" spans="1:14" x14ac:dyDescent="0.25">
      <c r="A118">
        <v>135074</v>
      </c>
      <c r="B118" t="s">
        <v>416</v>
      </c>
      <c r="C118" t="s">
        <v>15</v>
      </c>
      <c r="D118" t="s">
        <v>15</v>
      </c>
      <c r="E118" t="s">
        <v>16</v>
      </c>
      <c r="F118">
        <v>78000</v>
      </c>
      <c r="G118">
        <v>22.149688999999999</v>
      </c>
      <c r="H118">
        <v>-100.99952500000001</v>
      </c>
      <c r="I118" t="s">
        <v>326</v>
      </c>
      <c r="J118" t="s">
        <v>319</v>
      </c>
      <c r="K118" t="s">
        <v>80</v>
      </c>
      <c r="L118" t="s">
        <v>17</v>
      </c>
      <c r="M118" t="s">
        <v>297</v>
      </c>
      <c r="N118" t="s">
        <v>25</v>
      </c>
    </row>
    <row r="119" spans="1:14" x14ac:dyDescent="0.25">
      <c r="A119">
        <v>135075</v>
      </c>
      <c r="B119" t="s">
        <v>417</v>
      </c>
      <c r="C119" t="s">
        <v>15</v>
      </c>
      <c r="D119" t="s">
        <v>15</v>
      </c>
      <c r="E119" t="s">
        <v>16</v>
      </c>
      <c r="F119">
        <v>78269</v>
      </c>
      <c r="G119">
        <v>22.139572999999999</v>
      </c>
      <c r="H119">
        <v>-100.991564</v>
      </c>
      <c r="I119" t="s">
        <v>294</v>
      </c>
      <c r="J119" t="s">
        <v>17</v>
      </c>
      <c r="K119" t="s">
        <v>23</v>
      </c>
      <c r="L119" t="s">
        <v>17</v>
      </c>
      <c r="M119" t="s">
        <v>297</v>
      </c>
      <c r="N119" t="s">
        <v>35</v>
      </c>
    </row>
    <row r="120" spans="1:14" x14ac:dyDescent="0.25">
      <c r="A120">
        <v>135076</v>
      </c>
      <c r="B120" t="s">
        <v>418</v>
      </c>
      <c r="C120" t="s">
        <v>15</v>
      </c>
      <c r="D120" t="s">
        <v>15</v>
      </c>
      <c r="E120" t="s">
        <v>16</v>
      </c>
      <c r="F120">
        <v>78395</v>
      </c>
      <c r="G120">
        <v>22.181017000000001</v>
      </c>
      <c r="H120">
        <v>-100.973614</v>
      </c>
      <c r="I120" t="s">
        <v>326</v>
      </c>
      <c r="J120" t="s">
        <v>17</v>
      </c>
      <c r="K120" t="s">
        <v>80</v>
      </c>
      <c r="L120" t="s">
        <v>17</v>
      </c>
      <c r="M120" t="s">
        <v>297</v>
      </c>
      <c r="N120" t="s">
        <v>35</v>
      </c>
    </row>
    <row r="121" spans="1:14" x14ac:dyDescent="0.25">
      <c r="A121">
        <v>135079</v>
      </c>
      <c r="B121" t="s">
        <v>419</v>
      </c>
      <c r="C121" t="s">
        <v>15</v>
      </c>
      <c r="D121" t="s">
        <v>15</v>
      </c>
      <c r="E121" t="s">
        <v>16</v>
      </c>
      <c r="F121">
        <v>78000</v>
      </c>
      <c r="G121">
        <v>22.156376000000002</v>
      </c>
      <c r="H121">
        <v>-100.998355</v>
      </c>
      <c r="I121" t="s">
        <v>294</v>
      </c>
      <c r="J121" t="s">
        <v>17</v>
      </c>
      <c r="K121" t="s">
        <v>80</v>
      </c>
      <c r="L121" t="s">
        <v>17</v>
      </c>
      <c r="M121" t="s">
        <v>297</v>
      </c>
      <c r="N121" t="s">
        <v>294</v>
      </c>
    </row>
    <row r="122" spans="1:14" x14ac:dyDescent="0.25">
      <c r="A122">
        <v>135080</v>
      </c>
      <c r="B122" t="s">
        <v>420</v>
      </c>
      <c r="C122" t="s">
        <v>15</v>
      </c>
      <c r="D122" t="s">
        <v>15</v>
      </c>
      <c r="E122" t="s">
        <v>16</v>
      </c>
      <c r="F122">
        <v>78270</v>
      </c>
      <c r="G122">
        <v>22.145008000000001</v>
      </c>
      <c r="H122">
        <v>-100.997969</v>
      </c>
      <c r="I122" t="s">
        <v>294</v>
      </c>
      <c r="J122" t="s">
        <v>319</v>
      </c>
      <c r="K122" t="s">
        <v>80</v>
      </c>
      <c r="L122" t="s">
        <v>17</v>
      </c>
      <c r="M122" t="s">
        <v>297</v>
      </c>
      <c r="N122" t="s">
        <v>294</v>
      </c>
    </row>
    <row r="123" spans="1:14" x14ac:dyDescent="0.25">
      <c r="A123">
        <v>135081</v>
      </c>
      <c r="B123" t="s">
        <v>421</v>
      </c>
      <c r="C123" t="s">
        <v>15</v>
      </c>
      <c r="D123" t="s">
        <v>15</v>
      </c>
      <c r="E123" t="s">
        <v>16</v>
      </c>
      <c r="F123">
        <v>78000</v>
      </c>
      <c r="G123">
        <v>22.164842</v>
      </c>
      <c r="H123">
        <v>-100.960493</v>
      </c>
      <c r="I123" t="s">
        <v>294</v>
      </c>
      <c r="J123" t="s">
        <v>17</v>
      </c>
      <c r="K123" t="s">
        <v>23</v>
      </c>
      <c r="L123" t="s">
        <v>17</v>
      </c>
      <c r="M123" t="s">
        <v>297</v>
      </c>
      <c r="N123" t="s">
        <v>294</v>
      </c>
    </row>
    <row r="124" spans="1:14" x14ac:dyDescent="0.25">
      <c r="A124">
        <v>135082</v>
      </c>
      <c r="B124" t="s">
        <v>324</v>
      </c>
      <c r="C124" t="s">
        <v>15</v>
      </c>
      <c r="D124" t="s">
        <v>15</v>
      </c>
      <c r="E124" t="s">
        <v>16</v>
      </c>
      <c r="F124">
        <v>78421</v>
      </c>
      <c r="G124">
        <v>22.151447999999998</v>
      </c>
      <c r="H124">
        <v>-100.915099</v>
      </c>
      <c r="I124" t="s">
        <v>294</v>
      </c>
      <c r="J124" t="s">
        <v>17</v>
      </c>
      <c r="K124" t="s">
        <v>23</v>
      </c>
      <c r="L124" t="s">
        <v>17</v>
      </c>
      <c r="M124" t="s">
        <v>297</v>
      </c>
      <c r="N124" t="s">
        <v>294</v>
      </c>
    </row>
    <row r="125" spans="1:14" x14ac:dyDescent="0.25">
      <c r="A125">
        <v>135085</v>
      </c>
      <c r="B125" t="s">
        <v>422</v>
      </c>
      <c r="C125" t="s">
        <v>15</v>
      </c>
      <c r="D125" t="s">
        <v>15</v>
      </c>
      <c r="E125" t="s">
        <v>16</v>
      </c>
      <c r="F125">
        <v>78000</v>
      </c>
      <c r="G125">
        <v>22.150801999999999</v>
      </c>
      <c r="H125">
        <v>-100.98268</v>
      </c>
      <c r="I125" t="s">
        <v>294</v>
      </c>
      <c r="J125" t="s">
        <v>17</v>
      </c>
      <c r="K125" t="s">
        <v>23</v>
      </c>
      <c r="L125" t="s">
        <v>17</v>
      </c>
      <c r="M125" t="s">
        <v>297</v>
      </c>
      <c r="N125" t="s">
        <v>25</v>
      </c>
    </row>
    <row r="126" spans="1:14" x14ac:dyDescent="0.25">
      <c r="A126">
        <v>135086</v>
      </c>
      <c r="B126" t="s">
        <v>423</v>
      </c>
      <c r="C126" t="s">
        <v>15</v>
      </c>
      <c r="D126" t="s">
        <v>15</v>
      </c>
      <c r="E126" t="s">
        <v>16</v>
      </c>
      <c r="F126">
        <v>78290</v>
      </c>
      <c r="G126">
        <v>22.141421000000001</v>
      </c>
      <c r="H126">
        <v>-101.013955</v>
      </c>
      <c r="I126" t="s">
        <v>294</v>
      </c>
      <c r="J126" t="s">
        <v>17</v>
      </c>
      <c r="K126" t="s">
        <v>23</v>
      </c>
      <c r="L126" t="s">
        <v>35</v>
      </c>
      <c r="M126" t="s">
        <v>297</v>
      </c>
      <c r="N126" t="s">
        <v>35</v>
      </c>
    </row>
    <row r="127" spans="1:14" x14ac:dyDescent="0.25">
      <c r="A127">
        <v>135088</v>
      </c>
      <c r="B127" t="s">
        <v>424</v>
      </c>
      <c r="C127" t="s">
        <v>30</v>
      </c>
      <c r="D127" t="s">
        <v>31</v>
      </c>
      <c r="E127" t="s">
        <v>16</v>
      </c>
      <c r="G127">
        <v>18.876011299999998</v>
      </c>
      <c r="H127">
        <v>-99.219889600000002</v>
      </c>
      <c r="I127" t="s">
        <v>294</v>
      </c>
      <c r="J127" t="s">
        <v>17</v>
      </c>
      <c r="K127" t="s">
        <v>26</v>
      </c>
      <c r="L127" t="s">
        <v>17</v>
      </c>
      <c r="M127" t="s">
        <v>297</v>
      </c>
      <c r="N127" t="s">
        <v>25</v>
      </c>
    </row>
    <row r="128" spans="1:14" x14ac:dyDescent="0.25">
      <c r="A128">
        <v>135104</v>
      </c>
      <c r="B128" t="s">
        <v>355</v>
      </c>
      <c r="C128" t="s">
        <v>45</v>
      </c>
      <c r="D128" t="s">
        <v>46</v>
      </c>
      <c r="E128" t="s">
        <v>16</v>
      </c>
      <c r="G128">
        <v>23.752982100000001</v>
      </c>
      <c r="H128">
        <v>-99.168434099999999</v>
      </c>
      <c r="I128" t="s">
        <v>318</v>
      </c>
      <c r="J128" t="s">
        <v>17</v>
      </c>
      <c r="K128" t="s">
        <v>23</v>
      </c>
      <c r="L128" t="s">
        <v>35</v>
      </c>
      <c r="M128" t="s">
        <v>297</v>
      </c>
      <c r="N128" t="s">
        <v>35</v>
      </c>
    </row>
    <row r="129" spans="1:14" x14ac:dyDescent="0.25">
      <c r="A129">
        <v>135106</v>
      </c>
      <c r="B129" t="s">
        <v>425</v>
      </c>
      <c r="C129" t="s">
        <v>15</v>
      </c>
      <c r="D129" t="s">
        <v>15</v>
      </c>
      <c r="E129" t="s">
        <v>16</v>
      </c>
      <c r="F129">
        <v>78000</v>
      </c>
      <c r="G129">
        <v>22.149708799999999</v>
      </c>
      <c r="H129">
        <v>-100.9760928</v>
      </c>
      <c r="I129" t="s">
        <v>326</v>
      </c>
      <c r="J129" t="s">
        <v>366</v>
      </c>
      <c r="K129" t="s">
        <v>23</v>
      </c>
      <c r="L129" t="s">
        <v>17</v>
      </c>
      <c r="M129" t="s">
        <v>295</v>
      </c>
      <c r="N129" t="s">
        <v>294</v>
      </c>
    </row>
    <row r="130" spans="1:14" x14ac:dyDescent="0.25">
      <c r="A130">
        <v>135108</v>
      </c>
      <c r="B130" t="s">
        <v>426</v>
      </c>
      <c r="C130" t="s">
        <v>15</v>
      </c>
      <c r="D130" t="s">
        <v>15</v>
      </c>
      <c r="E130" t="s">
        <v>16</v>
      </c>
      <c r="G130">
        <v>22.136253400000001</v>
      </c>
      <c r="H130">
        <v>-100.9335852</v>
      </c>
      <c r="I130" t="s">
        <v>294</v>
      </c>
      <c r="J130" t="s">
        <v>17</v>
      </c>
      <c r="K130" t="s">
        <v>26</v>
      </c>
      <c r="L130" t="s">
        <v>17</v>
      </c>
      <c r="M130" t="s">
        <v>297</v>
      </c>
      <c r="N130" t="s">
        <v>294</v>
      </c>
    </row>
    <row r="131" spans="1:14" x14ac:dyDescent="0.25">
      <c r="A131">
        <v>135109</v>
      </c>
      <c r="B131" t="s">
        <v>427</v>
      </c>
      <c r="C131" t="s">
        <v>30</v>
      </c>
      <c r="D131" t="s">
        <v>31</v>
      </c>
      <c r="E131" t="s">
        <v>16</v>
      </c>
      <c r="G131">
        <v>18.921784800000001</v>
      </c>
      <c r="H131">
        <v>-99.235349900000003</v>
      </c>
      <c r="I131" t="s">
        <v>326</v>
      </c>
      <c r="J131" t="s">
        <v>17</v>
      </c>
      <c r="K131" t="s">
        <v>23</v>
      </c>
      <c r="L131" t="s">
        <v>17</v>
      </c>
      <c r="M131" t="s">
        <v>297</v>
      </c>
      <c r="N131" t="s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31"/>
  <sheetViews>
    <sheetView workbookViewId="0">
      <selection activeCell="C1" sqref="C1"/>
    </sheetView>
  </sheetViews>
  <sheetFormatPr defaultRowHeight="15" x14ac:dyDescent="0.25"/>
  <cols>
    <col min="1" max="1" width="16.85546875" customWidth="1"/>
    <col min="2" max="2" width="25.28515625" customWidth="1"/>
  </cols>
  <sheetData>
    <row r="1" spans="1:2" x14ac:dyDescent="0.25">
      <c r="A1" t="s">
        <v>0</v>
      </c>
      <c r="B1" t="s">
        <v>178</v>
      </c>
    </row>
    <row r="2" spans="1:2" x14ac:dyDescent="0.25">
      <c r="A2" t="s">
        <v>14</v>
      </c>
      <c r="B2" t="s">
        <v>179</v>
      </c>
    </row>
    <row r="3" spans="1:2" x14ac:dyDescent="0.25">
      <c r="A3" t="s">
        <v>24</v>
      </c>
      <c r="B3" t="s">
        <v>180</v>
      </c>
    </row>
    <row r="4" spans="1:2" x14ac:dyDescent="0.25">
      <c r="A4" t="s">
        <v>27</v>
      </c>
      <c r="B4" t="s">
        <v>180</v>
      </c>
    </row>
    <row r="5" spans="1:2" x14ac:dyDescent="0.25">
      <c r="A5" t="s">
        <v>29</v>
      </c>
      <c r="B5" t="s">
        <v>181</v>
      </c>
    </row>
    <row r="6" spans="1:2" x14ac:dyDescent="0.25">
      <c r="A6" t="s">
        <v>29</v>
      </c>
      <c r="B6" t="s">
        <v>182</v>
      </c>
    </row>
    <row r="7" spans="1:2" x14ac:dyDescent="0.25">
      <c r="A7" t="s">
        <v>29</v>
      </c>
      <c r="B7" t="s">
        <v>183</v>
      </c>
    </row>
    <row r="8" spans="1:2" x14ac:dyDescent="0.25">
      <c r="A8" t="s">
        <v>29</v>
      </c>
      <c r="B8" t="s">
        <v>184</v>
      </c>
    </row>
    <row r="9" spans="1:2" x14ac:dyDescent="0.25">
      <c r="A9" t="s">
        <v>29</v>
      </c>
      <c r="B9" t="s">
        <v>180</v>
      </c>
    </row>
    <row r="10" spans="1:2" x14ac:dyDescent="0.25">
      <c r="A10" t="s">
        <v>29</v>
      </c>
      <c r="B10" t="s">
        <v>185</v>
      </c>
    </row>
    <row r="11" spans="1:2" x14ac:dyDescent="0.25">
      <c r="A11" t="s">
        <v>29</v>
      </c>
      <c r="B11" t="s">
        <v>186</v>
      </c>
    </row>
    <row r="12" spans="1:2" x14ac:dyDescent="0.25">
      <c r="A12" t="s">
        <v>29</v>
      </c>
      <c r="B12" t="s">
        <v>187</v>
      </c>
    </row>
    <row r="13" spans="1:2" x14ac:dyDescent="0.25">
      <c r="A13" t="s">
        <v>29</v>
      </c>
      <c r="B13" t="s">
        <v>188</v>
      </c>
    </row>
    <row r="14" spans="1:2" x14ac:dyDescent="0.25">
      <c r="A14" t="s">
        <v>33</v>
      </c>
      <c r="B14" t="s">
        <v>179</v>
      </c>
    </row>
    <row r="15" spans="1:2" x14ac:dyDescent="0.25">
      <c r="A15" t="s">
        <v>34</v>
      </c>
      <c r="B15" t="s">
        <v>180</v>
      </c>
    </row>
    <row r="16" spans="1:2" x14ac:dyDescent="0.25">
      <c r="A16" t="s">
        <v>37</v>
      </c>
      <c r="B16" t="s">
        <v>189</v>
      </c>
    </row>
    <row r="17" spans="1:2" x14ac:dyDescent="0.25">
      <c r="A17" t="s">
        <v>39</v>
      </c>
      <c r="B17" t="s">
        <v>186</v>
      </c>
    </row>
    <row r="18" spans="1:2" x14ac:dyDescent="0.25">
      <c r="A18" t="s">
        <v>39</v>
      </c>
      <c r="B18" t="s">
        <v>180</v>
      </c>
    </row>
    <row r="19" spans="1:2" x14ac:dyDescent="0.25">
      <c r="A19" t="s">
        <v>39</v>
      </c>
      <c r="B19" t="s">
        <v>190</v>
      </c>
    </row>
    <row r="20" spans="1:2" x14ac:dyDescent="0.25">
      <c r="A20" t="s">
        <v>39</v>
      </c>
      <c r="B20" t="s">
        <v>191</v>
      </c>
    </row>
    <row r="21" spans="1:2" x14ac:dyDescent="0.25">
      <c r="A21" t="s">
        <v>39</v>
      </c>
      <c r="B21" t="s">
        <v>192</v>
      </c>
    </row>
    <row r="22" spans="1:2" x14ac:dyDescent="0.25">
      <c r="A22" t="s">
        <v>39</v>
      </c>
      <c r="B22" t="s">
        <v>193</v>
      </c>
    </row>
    <row r="23" spans="1:2" x14ac:dyDescent="0.25">
      <c r="A23" t="s">
        <v>39</v>
      </c>
      <c r="B23" t="s">
        <v>194</v>
      </c>
    </row>
    <row r="24" spans="1:2" x14ac:dyDescent="0.25">
      <c r="A24" t="s">
        <v>39</v>
      </c>
      <c r="B24" t="s">
        <v>179</v>
      </c>
    </row>
    <row r="25" spans="1:2" x14ac:dyDescent="0.25">
      <c r="A25" t="s">
        <v>39</v>
      </c>
      <c r="B25" t="s">
        <v>188</v>
      </c>
    </row>
    <row r="26" spans="1:2" x14ac:dyDescent="0.25">
      <c r="A26" t="s">
        <v>39</v>
      </c>
      <c r="B26" t="s">
        <v>195</v>
      </c>
    </row>
    <row r="27" spans="1:2" x14ac:dyDescent="0.25">
      <c r="A27" t="s">
        <v>40</v>
      </c>
      <c r="B27" t="s">
        <v>196</v>
      </c>
    </row>
    <row r="28" spans="1:2" x14ac:dyDescent="0.25">
      <c r="A28" t="s">
        <v>40</v>
      </c>
      <c r="B28" t="s">
        <v>197</v>
      </c>
    </row>
    <row r="29" spans="1:2" x14ac:dyDescent="0.25">
      <c r="A29" t="s">
        <v>40</v>
      </c>
      <c r="B29" t="s">
        <v>189</v>
      </c>
    </row>
    <row r="30" spans="1:2" x14ac:dyDescent="0.25">
      <c r="A30" t="s">
        <v>40</v>
      </c>
      <c r="B30" t="s">
        <v>186</v>
      </c>
    </row>
    <row r="31" spans="1:2" x14ac:dyDescent="0.25">
      <c r="A31" t="s">
        <v>40</v>
      </c>
      <c r="B31" t="s">
        <v>198</v>
      </c>
    </row>
    <row r="32" spans="1:2" x14ac:dyDescent="0.25">
      <c r="A32" t="s">
        <v>40</v>
      </c>
      <c r="B32" t="s">
        <v>188</v>
      </c>
    </row>
    <row r="33" spans="1:2" x14ac:dyDescent="0.25">
      <c r="A33" t="s">
        <v>40</v>
      </c>
      <c r="B33" t="s">
        <v>180</v>
      </c>
    </row>
    <row r="34" spans="1:2" x14ac:dyDescent="0.25">
      <c r="A34" t="s">
        <v>42</v>
      </c>
      <c r="B34" t="s">
        <v>180</v>
      </c>
    </row>
    <row r="35" spans="1:2" x14ac:dyDescent="0.25">
      <c r="A35" t="s">
        <v>44</v>
      </c>
      <c r="B35" t="s">
        <v>180</v>
      </c>
    </row>
    <row r="36" spans="1:2" x14ac:dyDescent="0.25">
      <c r="A36" t="s">
        <v>47</v>
      </c>
      <c r="B36" t="s">
        <v>193</v>
      </c>
    </row>
    <row r="37" spans="1:2" x14ac:dyDescent="0.25">
      <c r="A37" t="s">
        <v>48</v>
      </c>
      <c r="B37" t="s">
        <v>183</v>
      </c>
    </row>
    <row r="38" spans="1:2" x14ac:dyDescent="0.25">
      <c r="A38" t="s">
        <v>49</v>
      </c>
      <c r="B38" t="s">
        <v>183</v>
      </c>
    </row>
    <row r="39" spans="1:2" x14ac:dyDescent="0.25">
      <c r="A39" t="s">
        <v>49</v>
      </c>
      <c r="B39" t="s">
        <v>197</v>
      </c>
    </row>
    <row r="40" spans="1:2" x14ac:dyDescent="0.25">
      <c r="A40" t="s">
        <v>50</v>
      </c>
      <c r="B40" t="s">
        <v>180</v>
      </c>
    </row>
    <row r="41" spans="1:2" x14ac:dyDescent="0.25">
      <c r="A41" t="s">
        <v>51</v>
      </c>
      <c r="B41" t="s">
        <v>186</v>
      </c>
    </row>
    <row r="42" spans="1:2" x14ac:dyDescent="0.25">
      <c r="A42" t="s">
        <v>51</v>
      </c>
      <c r="B42" t="s">
        <v>184</v>
      </c>
    </row>
    <row r="43" spans="1:2" x14ac:dyDescent="0.25">
      <c r="A43" t="s">
        <v>51</v>
      </c>
      <c r="B43" t="s">
        <v>199</v>
      </c>
    </row>
    <row r="44" spans="1:2" x14ac:dyDescent="0.25">
      <c r="A44" t="s">
        <v>51</v>
      </c>
      <c r="B44" t="s">
        <v>200</v>
      </c>
    </row>
    <row r="45" spans="1:2" x14ac:dyDescent="0.25">
      <c r="A45" t="s">
        <v>51</v>
      </c>
      <c r="B45" t="s">
        <v>183</v>
      </c>
    </row>
    <row r="46" spans="1:2" x14ac:dyDescent="0.25">
      <c r="A46" t="s">
        <v>51</v>
      </c>
      <c r="B46" t="s">
        <v>201</v>
      </c>
    </row>
    <row r="47" spans="1:2" x14ac:dyDescent="0.25">
      <c r="A47" t="s">
        <v>51</v>
      </c>
      <c r="B47" t="s">
        <v>179</v>
      </c>
    </row>
    <row r="48" spans="1:2" x14ac:dyDescent="0.25">
      <c r="A48" t="s">
        <v>51</v>
      </c>
      <c r="B48" t="s">
        <v>202</v>
      </c>
    </row>
    <row r="49" spans="1:2" x14ac:dyDescent="0.25">
      <c r="A49" t="s">
        <v>51</v>
      </c>
      <c r="B49" t="s">
        <v>203</v>
      </c>
    </row>
    <row r="50" spans="1:2" x14ac:dyDescent="0.25">
      <c r="A50" t="s">
        <v>51</v>
      </c>
      <c r="B50" t="s">
        <v>204</v>
      </c>
    </row>
    <row r="51" spans="1:2" x14ac:dyDescent="0.25">
      <c r="A51" t="s">
        <v>51</v>
      </c>
      <c r="B51" t="s">
        <v>205</v>
      </c>
    </row>
    <row r="52" spans="1:2" x14ac:dyDescent="0.25">
      <c r="A52" t="s">
        <v>51</v>
      </c>
      <c r="B52" t="s">
        <v>206</v>
      </c>
    </row>
    <row r="53" spans="1:2" x14ac:dyDescent="0.25">
      <c r="A53" t="s">
        <v>51</v>
      </c>
      <c r="B53" t="s">
        <v>207</v>
      </c>
    </row>
    <row r="54" spans="1:2" x14ac:dyDescent="0.25">
      <c r="A54" t="s">
        <v>51</v>
      </c>
      <c r="B54" t="s">
        <v>208</v>
      </c>
    </row>
    <row r="55" spans="1:2" x14ac:dyDescent="0.25">
      <c r="A55" t="s">
        <v>52</v>
      </c>
      <c r="B55" t="s">
        <v>209</v>
      </c>
    </row>
    <row r="56" spans="1:2" x14ac:dyDescent="0.25">
      <c r="A56" t="s">
        <v>53</v>
      </c>
      <c r="B56" t="s">
        <v>180</v>
      </c>
    </row>
    <row r="57" spans="1:2" x14ac:dyDescent="0.25">
      <c r="A57" t="s">
        <v>54</v>
      </c>
      <c r="B57" t="s">
        <v>189</v>
      </c>
    </row>
    <row r="58" spans="1:2" x14ac:dyDescent="0.25">
      <c r="A58" t="s">
        <v>55</v>
      </c>
      <c r="B58" t="s">
        <v>180</v>
      </c>
    </row>
    <row r="59" spans="1:2" x14ac:dyDescent="0.25">
      <c r="A59" t="s">
        <v>56</v>
      </c>
      <c r="B59" t="s">
        <v>210</v>
      </c>
    </row>
    <row r="60" spans="1:2" x14ac:dyDescent="0.25">
      <c r="A60" t="s">
        <v>56</v>
      </c>
      <c r="B60" t="s">
        <v>199</v>
      </c>
    </row>
    <row r="61" spans="1:2" x14ac:dyDescent="0.25">
      <c r="A61" t="s">
        <v>56</v>
      </c>
      <c r="B61" t="s">
        <v>209</v>
      </c>
    </row>
    <row r="62" spans="1:2" x14ac:dyDescent="0.25">
      <c r="A62" t="s">
        <v>56</v>
      </c>
      <c r="B62" t="s">
        <v>211</v>
      </c>
    </row>
    <row r="63" spans="1:2" x14ac:dyDescent="0.25">
      <c r="A63" t="s">
        <v>58</v>
      </c>
      <c r="B63" t="s">
        <v>180</v>
      </c>
    </row>
    <row r="64" spans="1:2" x14ac:dyDescent="0.25">
      <c r="A64" t="s">
        <v>59</v>
      </c>
      <c r="B64" t="s">
        <v>180</v>
      </c>
    </row>
    <row r="65" spans="1:2" x14ac:dyDescent="0.25">
      <c r="A65" t="s">
        <v>60</v>
      </c>
      <c r="B65" t="s">
        <v>212</v>
      </c>
    </row>
    <row r="66" spans="1:2" x14ac:dyDescent="0.25">
      <c r="A66" t="s">
        <v>61</v>
      </c>
      <c r="B66" t="s">
        <v>180</v>
      </c>
    </row>
    <row r="67" spans="1:2" x14ac:dyDescent="0.25">
      <c r="A67" t="s">
        <v>62</v>
      </c>
      <c r="B67" t="s">
        <v>180</v>
      </c>
    </row>
    <row r="68" spans="1:2" x14ac:dyDescent="0.25">
      <c r="A68" t="s">
        <v>63</v>
      </c>
      <c r="B68" t="s">
        <v>189</v>
      </c>
    </row>
    <row r="69" spans="1:2" x14ac:dyDescent="0.25">
      <c r="A69" t="s">
        <v>64</v>
      </c>
      <c r="B69" t="s">
        <v>180</v>
      </c>
    </row>
    <row r="70" spans="1:2" x14ac:dyDescent="0.25">
      <c r="A70" t="s">
        <v>65</v>
      </c>
      <c r="B70" t="s">
        <v>180</v>
      </c>
    </row>
    <row r="71" spans="1:2" x14ac:dyDescent="0.25">
      <c r="A71" t="s">
        <v>66</v>
      </c>
      <c r="B71" t="s">
        <v>180</v>
      </c>
    </row>
    <row r="72" spans="1:2" x14ac:dyDescent="0.25">
      <c r="A72" t="s">
        <v>67</v>
      </c>
      <c r="B72" t="s">
        <v>180</v>
      </c>
    </row>
    <row r="73" spans="1:2" x14ac:dyDescent="0.25">
      <c r="A73" t="s">
        <v>69</v>
      </c>
      <c r="B73" t="s">
        <v>180</v>
      </c>
    </row>
    <row r="74" spans="1:2" x14ac:dyDescent="0.25">
      <c r="A74" t="s">
        <v>70</v>
      </c>
      <c r="B74" t="s">
        <v>180</v>
      </c>
    </row>
    <row r="75" spans="1:2" x14ac:dyDescent="0.25">
      <c r="A75" t="s">
        <v>71</v>
      </c>
      <c r="B75" t="s">
        <v>180</v>
      </c>
    </row>
    <row r="76" spans="1:2" x14ac:dyDescent="0.25">
      <c r="A76" t="s">
        <v>72</v>
      </c>
      <c r="B76" t="s">
        <v>189</v>
      </c>
    </row>
    <row r="77" spans="1:2" x14ac:dyDescent="0.25">
      <c r="A77" t="s">
        <v>73</v>
      </c>
      <c r="B77" t="s">
        <v>180</v>
      </c>
    </row>
    <row r="78" spans="1:2" x14ac:dyDescent="0.25">
      <c r="A78" t="s">
        <v>74</v>
      </c>
      <c r="B78" t="s">
        <v>180</v>
      </c>
    </row>
    <row r="79" spans="1:2" x14ac:dyDescent="0.25">
      <c r="A79" t="s">
        <v>75</v>
      </c>
      <c r="B79" t="s">
        <v>180</v>
      </c>
    </row>
    <row r="80" spans="1:2" x14ac:dyDescent="0.25">
      <c r="A80" t="s">
        <v>76</v>
      </c>
      <c r="B80" t="s">
        <v>199</v>
      </c>
    </row>
    <row r="81" spans="1:4" x14ac:dyDescent="0.25">
      <c r="A81" t="s">
        <v>77</v>
      </c>
      <c r="B81" t="s">
        <v>210</v>
      </c>
    </row>
    <row r="82" spans="1:4" x14ac:dyDescent="0.25">
      <c r="A82" t="s">
        <v>78</v>
      </c>
      <c r="B82" t="s">
        <v>184</v>
      </c>
    </row>
    <row r="83" spans="1:4" x14ac:dyDescent="0.25">
      <c r="A83" t="s">
        <v>79</v>
      </c>
      <c r="B83" t="s">
        <v>180</v>
      </c>
    </row>
    <row r="84" spans="1:4" x14ac:dyDescent="0.25">
      <c r="A84" t="s">
        <v>81</v>
      </c>
      <c r="B84" t="s">
        <v>193</v>
      </c>
    </row>
    <row r="85" spans="1:4" x14ac:dyDescent="0.25">
      <c r="A85" t="s">
        <v>82</v>
      </c>
      <c r="B85" t="s">
        <v>180</v>
      </c>
    </row>
    <row r="86" spans="1:4" x14ac:dyDescent="0.25">
      <c r="A86" t="s">
        <v>83</v>
      </c>
      <c r="B86" t="s">
        <v>213</v>
      </c>
      <c r="D86" t="e" cm="1">
        <f t="array" ref="D86">TRANSPOSE(#REF!)</f>
        <v>#REF!</v>
      </c>
    </row>
    <row r="87" spans="1:4" x14ac:dyDescent="0.25">
      <c r="A87" t="s">
        <v>83</v>
      </c>
      <c r="B87" t="s">
        <v>180</v>
      </c>
    </row>
    <row r="88" spans="1:4" x14ac:dyDescent="0.25">
      <c r="A88" t="s">
        <v>83</v>
      </c>
      <c r="B88" t="s">
        <v>214</v>
      </c>
    </row>
    <row r="89" spans="1:4" x14ac:dyDescent="0.25">
      <c r="A89" t="s">
        <v>83</v>
      </c>
      <c r="B89" t="s">
        <v>205</v>
      </c>
    </row>
    <row r="90" spans="1:4" x14ac:dyDescent="0.25">
      <c r="A90" t="s">
        <v>84</v>
      </c>
      <c r="B90" t="s">
        <v>215</v>
      </c>
    </row>
    <row r="91" spans="1:4" x14ac:dyDescent="0.25">
      <c r="A91" t="s">
        <v>85</v>
      </c>
      <c r="B91" t="s">
        <v>179</v>
      </c>
    </row>
    <row r="92" spans="1:4" x14ac:dyDescent="0.25">
      <c r="A92" t="s">
        <v>86</v>
      </c>
      <c r="B92" t="s">
        <v>180</v>
      </c>
    </row>
    <row r="93" spans="1:4" x14ac:dyDescent="0.25">
      <c r="A93" t="s">
        <v>87</v>
      </c>
      <c r="B93" t="s">
        <v>180</v>
      </c>
    </row>
    <row r="94" spans="1:4" x14ac:dyDescent="0.25">
      <c r="A94" t="s">
        <v>88</v>
      </c>
      <c r="B94" t="s">
        <v>180</v>
      </c>
    </row>
    <row r="95" spans="1:4" x14ac:dyDescent="0.25">
      <c r="A95" t="s">
        <v>89</v>
      </c>
      <c r="B95" t="s">
        <v>180</v>
      </c>
    </row>
    <row r="96" spans="1:4" x14ac:dyDescent="0.25">
      <c r="A96" t="s">
        <v>90</v>
      </c>
      <c r="B96" t="s">
        <v>181</v>
      </c>
    </row>
    <row r="97" spans="1:4" x14ac:dyDescent="0.25">
      <c r="A97" t="s">
        <v>91</v>
      </c>
      <c r="B97" t="s">
        <v>180</v>
      </c>
    </row>
    <row r="98" spans="1:4" x14ac:dyDescent="0.25">
      <c r="A98" t="s">
        <v>92</v>
      </c>
      <c r="B98" t="s">
        <v>180</v>
      </c>
    </row>
    <row r="99" spans="1:4" x14ac:dyDescent="0.25">
      <c r="A99" t="s">
        <v>93</v>
      </c>
      <c r="B99" t="s">
        <v>182</v>
      </c>
    </row>
    <row r="100" spans="1:4" x14ac:dyDescent="0.25">
      <c r="A100" t="s">
        <v>94</v>
      </c>
      <c r="B100" t="s">
        <v>180</v>
      </c>
    </row>
    <row r="101" spans="1:4" x14ac:dyDescent="0.25">
      <c r="A101" t="s">
        <v>95</v>
      </c>
      <c r="B101" t="s">
        <v>179</v>
      </c>
    </row>
    <row r="102" spans="1:4" x14ac:dyDescent="0.25">
      <c r="A102" t="s">
        <v>96</v>
      </c>
      <c r="B102" t="s">
        <v>216</v>
      </c>
    </row>
    <row r="103" spans="1:4" x14ac:dyDescent="0.25">
      <c r="A103" t="s">
        <v>97</v>
      </c>
      <c r="B103" t="s">
        <v>180</v>
      </c>
    </row>
    <row r="104" spans="1:4" x14ac:dyDescent="0.25">
      <c r="A104" t="s">
        <v>99</v>
      </c>
      <c r="B104" t="s">
        <v>211</v>
      </c>
      <c r="D104" t="e" cm="1">
        <f t="array" ref="D104">TRANSPOSE(#REF!)</f>
        <v>#REF!</v>
      </c>
    </row>
    <row r="105" spans="1:4" x14ac:dyDescent="0.25">
      <c r="A105" t="s">
        <v>99</v>
      </c>
      <c r="B105" t="s">
        <v>188</v>
      </c>
    </row>
    <row r="106" spans="1:4" x14ac:dyDescent="0.25">
      <c r="A106" t="s">
        <v>99</v>
      </c>
      <c r="B106" t="s">
        <v>210</v>
      </c>
    </row>
    <row r="107" spans="1:4" x14ac:dyDescent="0.25">
      <c r="A107" t="s">
        <v>99</v>
      </c>
      <c r="B107" t="s">
        <v>190</v>
      </c>
    </row>
    <row r="108" spans="1:4" x14ac:dyDescent="0.25">
      <c r="A108" t="s">
        <v>99</v>
      </c>
      <c r="B108" t="s">
        <v>179</v>
      </c>
    </row>
    <row r="109" spans="1:4" x14ac:dyDescent="0.25">
      <c r="A109" t="s">
        <v>99</v>
      </c>
      <c r="B109" t="s">
        <v>217</v>
      </c>
    </row>
    <row r="110" spans="1:4" x14ac:dyDescent="0.25">
      <c r="A110" t="s">
        <v>99</v>
      </c>
      <c r="B110" t="s">
        <v>218</v>
      </c>
    </row>
    <row r="111" spans="1:4" x14ac:dyDescent="0.25">
      <c r="A111" t="s">
        <v>99</v>
      </c>
      <c r="B111" t="s">
        <v>180</v>
      </c>
    </row>
    <row r="112" spans="1:4" x14ac:dyDescent="0.25">
      <c r="A112" t="s">
        <v>99</v>
      </c>
      <c r="B112" t="s">
        <v>197</v>
      </c>
    </row>
    <row r="113" spans="1:2" x14ac:dyDescent="0.25">
      <c r="A113" t="s">
        <v>99</v>
      </c>
      <c r="B113" t="s">
        <v>186</v>
      </c>
    </row>
    <row r="114" spans="1:2" x14ac:dyDescent="0.25">
      <c r="A114" t="s">
        <v>99</v>
      </c>
      <c r="B114" t="s">
        <v>219</v>
      </c>
    </row>
    <row r="115" spans="1:2" x14ac:dyDescent="0.25">
      <c r="A115" t="s">
        <v>99</v>
      </c>
      <c r="B115" t="s">
        <v>192</v>
      </c>
    </row>
    <row r="116" spans="1:2" x14ac:dyDescent="0.25">
      <c r="A116" t="s">
        <v>99</v>
      </c>
      <c r="B116" t="s">
        <v>195</v>
      </c>
    </row>
    <row r="117" spans="1:2" x14ac:dyDescent="0.25">
      <c r="A117" t="s">
        <v>100</v>
      </c>
      <c r="B117" t="s">
        <v>180</v>
      </c>
    </row>
    <row r="118" spans="1:2" x14ac:dyDescent="0.25">
      <c r="A118" t="s">
        <v>101</v>
      </c>
      <c r="B118" t="s">
        <v>180</v>
      </c>
    </row>
    <row r="119" spans="1:2" x14ac:dyDescent="0.25">
      <c r="A119" t="s">
        <v>102</v>
      </c>
      <c r="B119" t="s">
        <v>180</v>
      </c>
    </row>
    <row r="120" spans="1:2" x14ac:dyDescent="0.25">
      <c r="A120" t="s">
        <v>103</v>
      </c>
      <c r="B120" t="s">
        <v>180</v>
      </c>
    </row>
    <row r="121" spans="1:2" x14ac:dyDescent="0.25">
      <c r="A121" t="s">
        <v>104</v>
      </c>
      <c r="B121" t="s">
        <v>180</v>
      </c>
    </row>
    <row r="122" spans="1:2" x14ac:dyDescent="0.25">
      <c r="A122" t="s">
        <v>105</v>
      </c>
      <c r="B122" t="s">
        <v>180</v>
      </c>
    </row>
    <row r="123" spans="1:2" x14ac:dyDescent="0.25">
      <c r="A123" t="s">
        <v>106</v>
      </c>
      <c r="B123" t="s">
        <v>180</v>
      </c>
    </row>
    <row r="124" spans="1:2" x14ac:dyDescent="0.25">
      <c r="A124" t="s">
        <v>107</v>
      </c>
      <c r="B124" t="s">
        <v>180</v>
      </c>
    </row>
    <row r="125" spans="1:2" x14ac:dyDescent="0.25">
      <c r="A125" t="s">
        <v>108</v>
      </c>
      <c r="B125" t="s">
        <v>180</v>
      </c>
    </row>
    <row r="126" spans="1:2" x14ac:dyDescent="0.25">
      <c r="A126" t="s">
        <v>109</v>
      </c>
      <c r="B126" t="s">
        <v>180</v>
      </c>
    </row>
    <row r="127" spans="1:2" x14ac:dyDescent="0.25">
      <c r="A127" t="s">
        <v>110</v>
      </c>
      <c r="B127" t="s">
        <v>180</v>
      </c>
    </row>
    <row r="128" spans="1:2" x14ac:dyDescent="0.25">
      <c r="A128" t="s">
        <v>111</v>
      </c>
      <c r="B128" t="s">
        <v>180</v>
      </c>
    </row>
    <row r="129" spans="1:2" x14ac:dyDescent="0.25">
      <c r="A129" t="s">
        <v>112</v>
      </c>
      <c r="B129" t="s">
        <v>179</v>
      </c>
    </row>
    <row r="130" spans="1:2" x14ac:dyDescent="0.25">
      <c r="A130" t="s">
        <v>113</v>
      </c>
      <c r="B130" t="s">
        <v>220</v>
      </c>
    </row>
    <row r="131" spans="1:2" x14ac:dyDescent="0.25">
      <c r="A131" t="s">
        <v>114</v>
      </c>
      <c r="B131" t="s">
        <v>180</v>
      </c>
    </row>
    <row r="132" spans="1:2" x14ac:dyDescent="0.25">
      <c r="A132" t="s">
        <v>115</v>
      </c>
      <c r="B132" t="s">
        <v>180</v>
      </c>
    </row>
    <row r="133" spans="1:2" x14ac:dyDescent="0.25">
      <c r="A133" t="s">
        <v>116</v>
      </c>
      <c r="B133" t="s">
        <v>180</v>
      </c>
    </row>
    <row r="134" spans="1:2" x14ac:dyDescent="0.25">
      <c r="A134" t="s">
        <v>117</v>
      </c>
      <c r="B134" t="s">
        <v>180</v>
      </c>
    </row>
    <row r="135" spans="1:2" x14ac:dyDescent="0.25">
      <c r="A135" t="s">
        <v>118</v>
      </c>
      <c r="B135" t="s">
        <v>180</v>
      </c>
    </row>
    <row r="136" spans="1:2" x14ac:dyDescent="0.25">
      <c r="A136" t="s">
        <v>119</v>
      </c>
      <c r="B136" t="s">
        <v>180</v>
      </c>
    </row>
    <row r="137" spans="1:2" x14ac:dyDescent="0.25">
      <c r="A137" t="s">
        <v>120</v>
      </c>
      <c r="B137" t="s">
        <v>180</v>
      </c>
    </row>
    <row r="138" spans="1:2" x14ac:dyDescent="0.25">
      <c r="A138" t="s">
        <v>121</v>
      </c>
      <c r="B138" t="s">
        <v>180</v>
      </c>
    </row>
    <row r="139" spans="1:2" x14ac:dyDescent="0.25">
      <c r="A139" t="s">
        <v>122</v>
      </c>
      <c r="B139" t="s">
        <v>180</v>
      </c>
    </row>
    <row r="140" spans="1:2" x14ac:dyDescent="0.25">
      <c r="A140" t="s">
        <v>123</v>
      </c>
      <c r="B140" t="s">
        <v>180</v>
      </c>
    </row>
    <row r="141" spans="1:2" x14ac:dyDescent="0.25">
      <c r="A141" t="s">
        <v>124</v>
      </c>
      <c r="B141" t="s">
        <v>180</v>
      </c>
    </row>
    <row r="142" spans="1:2" x14ac:dyDescent="0.25">
      <c r="A142" t="s">
        <v>125</v>
      </c>
      <c r="B142" t="s">
        <v>195</v>
      </c>
    </row>
    <row r="143" spans="1:2" x14ac:dyDescent="0.25">
      <c r="A143" t="s">
        <v>126</v>
      </c>
      <c r="B143" t="s">
        <v>209</v>
      </c>
    </row>
    <row r="144" spans="1:2" x14ac:dyDescent="0.25">
      <c r="A144" t="s">
        <v>127</v>
      </c>
      <c r="B144" t="s">
        <v>180</v>
      </c>
    </row>
    <row r="145" spans="1:4" x14ac:dyDescent="0.25">
      <c r="A145" t="s">
        <v>128</v>
      </c>
      <c r="B145" t="s">
        <v>180</v>
      </c>
    </row>
    <row r="146" spans="1:4" x14ac:dyDescent="0.25">
      <c r="A146" t="s">
        <v>129</v>
      </c>
      <c r="B146" t="s">
        <v>217</v>
      </c>
    </row>
    <row r="147" spans="1:4" x14ac:dyDescent="0.25">
      <c r="A147" t="s">
        <v>130</v>
      </c>
      <c r="B147" t="s">
        <v>179</v>
      </c>
    </row>
    <row r="148" spans="1:4" x14ac:dyDescent="0.25">
      <c r="A148" t="s">
        <v>130</v>
      </c>
      <c r="B148" t="s">
        <v>180</v>
      </c>
    </row>
    <row r="149" spans="1:4" x14ac:dyDescent="0.25">
      <c r="A149" t="s">
        <v>131</v>
      </c>
      <c r="B149" t="s">
        <v>221</v>
      </c>
    </row>
    <row r="150" spans="1:4" x14ac:dyDescent="0.25">
      <c r="A150" t="s">
        <v>132</v>
      </c>
      <c r="B150" t="s">
        <v>183</v>
      </c>
    </row>
    <row r="151" spans="1:4" x14ac:dyDescent="0.25">
      <c r="A151" t="s">
        <v>133</v>
      </c>
      <c r="B151" t="s">
        <v>180</v>
      </c>
    </row>
    <row r="152" spans="1:4" x14ac:dyDescent="0.25">
      <c r="A152" t="s">
        <v>134</v>
      </c>
      <c r="B152" t="s">
        <v>195</v>
      </c>
    </row>
    <row r="153" spans="1:4" x14ac:dyDescent="0.25">
      <c r="A153" t="s">
        <v>135</v>
      </c>
      <c r="B153" t="s">
        <v>180</v>
      </c>
    </row>
    <row r="154" spans="1:4" x14ac:dyDescent="0.25">
      <c r="A154" t="s">
        <v>136</v>
      </c>
      <c r="B154" t="s">
        <v>180</v>
      </c>
    </row>
    <row r="155" spans="1:4" x14ac:dyDescent="0.25">
      <c r="A155" t="s">
        <v>137</v>
      </c>
      <c r="B155" t="s">
        <v>180</v>
      </c>
    </row>
    <row r="156" spans="1:4" x14ac:dyDescent="0.25">
      <c r="A156" t="s">
        <v>138</v>
      </c>
      <c r="B156" t="s">
        <v>180</v>
      </c>
    </row>
    <row r="157" spans="1:4" x14ac:dyDescent="0.25">
      <c r="A157" t="s">
        <v>139</v>
      </c>
      <c r="B157" t="s">
        <v>180</v>
      </c>
    </row>
    <row r="158" spans="1:4" x14ac:dyDescent="0.25">
      <c r="A158" t="s">
        <v>140</v>
      </c>
      <c r="B158" t="s">
        <v>209</v>
      </c>
      <c r="D158" t="e" cm="1">
        <f t="array" ref="D158">TRANSPOSE(#REF!)</f>
        <v>#REF!</v>
      </c>
    </row>
    <row r="159" spans="1:4" x14ac:dyDescent="0.25">
      <c r="A159" t="s">
        <v>140</v>
      </c>
      <c r="B159" t="s">
        <v>195</v>
      </c>
    </row>
    <row r="160" spans="1:4" x14ac:dyDescent="0.25">
      <c r="A160" t="s">
        <v>140</v>
      </c>
      <c r="B160" t="s">
        <v>222</v>
      </c>
    </row>
    <row r="161" spans="1:2" x14ac:dyDescent="0.25">
      <c r="A161" t="s">
        <v>140</v>
      </c>
      <c r="B161" t="s">
        <v>212</v>
      </c>
    </row>
    <row r="162" spans="1:2" x14ac:dyDescent="0.25">
      <c r="A162" t="s">
        <v>140</v>
      </c>
      <c r="B162" t="s">
        <v>180</v>
      </c>
    </row>
    <row r="163" spans="1:2" x14ac:dyDescent="0.25">
      <c r="A163" t="s">
        <v>140</v>
      </c>
      <c r="B163" t="s">
        <v>211</v>
      </c>
    </row>
    <row r="164" spans="1:2" x14ac:dyDescent="0.25">
      <c r="A164" t="s">
        <v>140</v>
      </c>
      <c r="B164" t="s">
        <v>193</v>
      </c>
    </row>
    <row r="165" spans="1:2" x14ac:dyDescent="0.25">
      <c r="A165" t="s">
        <v>140</v>
      </c>
      <c r="B165" t="s">
        <v>184</v>
      </c>
    </row>
    <row r="166" spans="1:2" x14ac:dyDescent="0.25">
      <c r="A166" t="s">
        <v>140</v>
      </c>
      <c r="B166" t="s">
        <v>186</v>
      </c>
    </row>
    <row r="167" spans="1:2" x14ac:dyDescent="0.25">
      <c r="A167" t="s">
        <v>140</v>
      </c>
      <c r="B167" t="s">
        <v>189</v>
      </c>
    </row>
    <row r="168" spans="1:2" x14ac:dyDescent="0.25">
      <c r="A168" t="s">
        <v>140</v>
      </c>
      <c r="B168" t="s">
        <v>188</v>
      </c>
    </row>
    <row r="169" spans="1:2" x14ac:dyDescent="0.25">
      <c r="A169" t="s">
        <v>140</v>
      </c>
      <c r="B169" t="s">
        <v>215</v>
      </c>
    </row>
    <row r="170" spans="1:2" x14ac:dyDescent="0.25">
      <c r="A170" t="s">
        <v>140</v>
      </c>
      <c r="B170" t="s">
        <v>223</v>
      </c>
    </row>
    <row r="171" spans="1:2" x14ac:dyDescent="0.25">
      <c r="A171" t="s">
        <v>140</v>
      </c>
      <c r="B171" t="s">
        <v>192</v>
      </c>
    </row>
    <row r="172" spans="1:2" x14ac:dyDescent="0.25">
      <c r="A172" t="s">
        <v>140</v>
      </c>
      <c r="B172" t="s">
        <v>196</v>
      </c>
    </row>
    <row r="173" spans="1:2" x14ac:dyDescent="0.25">
      <c r="A173" t="s">
        <v>141</v>
      </c>
      <c r="B173" t="s">
        <v>210</v>
      </c>
    </row>
    <row r="174" spans="1:2" x14ac:dyDescent="0.25">
      <c r="A174" t="s">
        <v>142</v>
      </c>
      <c r="B174" t="s">
        <v>180</v>
      </c>
    </row>
    <row r="175" spans="1:2" x14ac:dyDescent="0.25">
      <c r="A175" t="s">
        <v>143</v>
      </c>
      <c r="B175" t="s">
        <v>195</v>
      </c>
    </row>
    <row r="176" spans="1:2" x14ac:dyDescent="0.25">
      <c r="A176" t="s">
        <v>144</v>
      </c>
      <c r="B176" t="s">
        <v>188</v>
      </c>
    </row>
    <row r="177" spans="1:4" x14ac:dyDescent="0.25">
      <c r="A177" t="s">
        <v>145</v>
      </c>
      <c r="B177" t="s">
        <v>206</v>
      </c>
    </row>
    <row r="178" spans="1:4" x14ac:dyDescent="0.25">
      <c r="A178" t="s">
        <v>146</v>
      </c>
      <c r="B178" t="s">
        <v>180</v>
      </c>
    </row>
    <row r="179" spans="1:4" x14ac:dyDescent="0.25">
      <c r="A179" t="s">
        <v>147</v>
      </c>
      <c r="B179" t="s">
        <v>186</v>
      </c>
      <c r="D179" t="e" cm="1">
        <f t="array" ref="D179">TRANSPOSE(#REF!)</f>
        <v>#REF!</v>
      </c>
    </row>
    <row r="180" spans="1:4" x14ac:dyDescent="0.25">
      <c r="A180" t="s">
        <v>147</v>
      </c>
      <c r="B180" t="s">
        <v>220</v>
      </c>
    </row>
    <row r="181" spans="1:4" x14ac:dyDescent="0.25">
      <c r="A181" t="s">
        <v>147</v>
      </c>
      <c r="B181" t="s">
        <v>193</v>
      </c>
    </row>
    <row r="182" spans="1:4" x14ac:dyDescent="0.25">
      <c r="A182" t="s">
        <v>147</v>
      </c>
      <c r="B182" t="s">
        <v>198</v>
      </c>
    </row>
    <row r="183" spans="1:4" x14ac:dyDescent="0.25">
      <c r="A183" t="s">
        <v>147</v>
      </c>
      <c r="B183" t="s">
        <v>180</v>
      </c>
    </row>
    <row r="184" spans="1:4" x14ac:dyDescent="0.25">
      <c r="A184" t="s">
        <v>147</v>
      </c>
      <c r="B184" t="s">
        <v>192</v>
      </c>
    </row>
    <row r="185" spans="1:4" x14ac:dyDescent="0.25">
      <c r="A185" t="s">
        <v>147</v>
      </c>
      <c r="B185" t="s">
        <v>179</v>
      </c>
    </row>
    <row r="186" spans="1:4" x14ac:dyDescent="0.25">
      <c r="A186" t="s">
        <v>147</v>
      </c>
      <c r="B186" t="s">
        <v>197</v>
      </c>
    </row>
    <row r="187" spans="1:4" x14ac:dyDescent="0.25">
      <c r="A187" t="s">
        <v>147</v>
      </c>
      <c r="B187" t="s">
        <v>211</v>
      </c>
    </row>
    <row r="188" spans="1:4" x14ac:dyDescent="0.25">
      <c r="A188" t="s">
        <v>147</v>
      </c>
      <c r="B188" t="s">
        <v>224</v>
      </c>
    </row>
    <row r="189" spans="1:4" x14ac:dyDescent="0.25">
      <c r="A189" t="s">
        <v>147</v>
      </c>
      <c r="B189" t="s">
        <v>210</v>
      </c>
    </row>
    <row r="190" spans="1:4" x14ac:dyDescent="0.25">
      <c r="A190" t="s">
        <v>147</v>
      </c>
      <c r="B190" t="s">
        <v>209</v>
      </c>
    </row>
    <row r="191" spans="1:4" x14ac:dyDescent="0.25">
      <c r="A191" t="s">
        <v>147</v>
      </c>
      <c r="B191" t="s">
        <v>225</v>
      </c>
    </row>
    <row r="192" spans="1:4" x14ac:dyDescent="0.25">
      <c r="A192" t="s">
        <v>147</v>
      </c>
      <c r="B192" t="s">
        <v>188</v>
      </c>
    </row>
    <row r="193" spans="1:2" x14ac:dyDescent="0.25">
      <c r="A193" t="s">
        <v>147</v>
      </c>
      <c r="B193" t="s">
        <v>183</v>
      </c>
    </row>
    <row r="194" spans="1:2" x14ac:dyDescent="0.25">
      <c r="A194" t="s">
        <v>147</v>
      </c>
      <c r="B194" t="s">
        <v>221</v>
      </c>
    </row>
    <row r="195" spans="1:2" x14ac:dyDescent="0.25">
      <c r="A195" t="s">
        <v>147</v>
      </c>
      <c r="B195" t="s">
        <v>189</v>
      </c>
    </row>
    <row r="196" spans="1:2" x14ac:dyDescent="0.25">
      <c r="A196" t="s">
        <v>147</v>
      </c>
      <c r="B196" t="s">
        <v>226</v>
      </c>
    </row>
    <row r="197" spans="1:2" x14ac:dyDescent="0.25">
      <c r="A197" t="s">
        <v>148</v>
      </c>
      <c r="B197" t="s">
        <v>180</v>
      </c>
    </row>
    <row r="198" spans="1:2" x14ac:dyDescent="0.25">
      <c r="A198" t="s">
        <v>149</v>
      </c>
      <c r="B198" t="s">
        <v>180</v>
      </c>
    </row>
    <row r="199" spans="1:2" x14ac:dyDescent="0.25">
      <c r="A199" t="s">
        <v>150</v>
      </c>
      <c r="B199" t="s">
        <v>180</v>
      </c>
    </row>
    <row r="200" spans="1:2" x14ac:dyDescent="0.25">
      <c r="A200" t="s">
        <v>151</v>
      </c>
      <c r="B200" t="s">
        <v>180</v>
      </c>
    </row>
    <row r="201" spans="1:2" x14ac:dyDescent="0.25">
      <c r="A201" t="s">
        <v>152</v>
      </c>
      <c r="B201" t="s">
        <v>211</v>
      </c>
    </row>
    <row r="202" spans="1:2" x14ac:dyDescent="0.25">
      <c r="A202" t="s">
        <v>153</v>
      </c>
      <c r="B202" t="s">
        <v>180</v>
      </c>
    </row>
    <row r="203" spans="1:2" x14ac:dyDescent="0.25">
      <c r="A203" t="s">
        <v>154</v>
      </c>
      <c r="B203" t="s">
        <v>199</v>
      </c>
    </row>
    <row r="204" spans="1:2" x14ac:dyDescent="0.25">
      <c r="A204" t="s">
        <v>155</v>
      </c>
      <c r="B204" t="s">
        <v>180</v>
      </c>
    </row>
    <row r="205" spans="1:2" x14ac:dyDescent="0.25">
      <c r="A205" t="s">
        <v>156</v>
      </c>
      <c r="B205" t="s">
        <v>227</v>
      </c>
    </row>
    <row r="206" spans="1:2" x14ac:dyDescent="0.25">
      <c r="A206" t="s">
        <v>157</v>
      </c>
      <c r="B206" t="s">
        <v>210</v>
      </c>
    </row>
    <row r="207" spans="1:2" x14ac:dyDescent="0.25">
      <c r="A207" t="s">
        <v>158</v>
      </c>
      <c r="B207" t="s">
        <v>180</v>
      </c>
    </row>
    <row r="208" spans="1:2" x14ac:dyDescent="0.25">
      <c r="A208" t="s">
        <v>159</v>
      </c>
      <c r="B208" t="s">
        <v>180</v>
      </c>
    </row>
    <row r="209" spans="1:2" x14ac:dyDescent="0.25">
      <c r="A209" t="s">
        <v>160</v>
      </c>
      <c r="B209" t="s">
        <v>180</v>
      </c>
    </row>
    <row r="210" spans="1:2" x14ac:dyDescent="0.25">
      <c r="A210" t="s">
        <v>161</v>
      </c>
      <c r="B210" t="s">
        <v>212</v>
      </c>
    </row>
    <row r="211" spans="1:2" x14ac:dyDescent="0.25">
      <c r="A211" t="s">
        <v>162</v>
      </c>
      <c r="B211" t="s">
        <v>180</v>
      </c>
    </row>
    <row r="212" spans="1:2" x14ac:dyDescent="0.25">
      <c r="A212" t="s">
        <v>163</v>
      </c>
      <c r="B212" t="s">
        <v>180</v>
      </c>
    </row>
    <row r="213" spans="1:2" x14ac:dyDescent="0.25">
      <c r="A213" t="s">
        <v>164</v>
      </c>
      <c r="B213" t="s">
        <v>180</v>
      </c>
    </row>
    <row r="214" spans="1:2" x14ac:dyDescent="0.25">
      <c r="A214" t="s">
        <v>165</v>
      </c>
      <c r="B214" t="s">
        <v>180</v>
      </c>
    </row>
    <row r="215" spans="1:2" x14ac:dyDescent="0.25">
      <c r="A215" t="s">
        <v>166</v>
      </c>
      <c r="B215" t="s">
        <v>180</v>
      </c>
    </row>
    <row r="216" spans="1:2" x14ac:dyDescent="0.25">
      <c r="A216" t="s">
        <v>167</v>
      </c>
      <c r="B216" t="s">
        <v>188</v>
      </c>
    </row>
    <row r="217" spans="1:2" x14ac:dyDescent="0.25">
      <c r="A217" t="s">
        <v>167</v>
      </c>
      <c r="B217" t="s">
        <v>192</v>
      </c>
    </row>
    <row r="218" spans="1:2" x14ac:dyDescent="0.25">
      <c r="A218" t="s">
        <v>167</v>
      </c>
      <c r="B218" t="s">
        <v>210</v>
      </c>
    </row>
    <row r="219" spans="1:2" x14ac:dyDescent="0.25">
      <c r="A219" t="s">
        <v>167</v>
      </c>
      <c r="B219" t="s">
        <v>180</v>
      </c>
    </row>
    <row r="220" spans="1:2" x14ac:dyDescent="0.25">
      <c r="A220" t="s">
        <v>168</v>
      </c>
      <c r="B220" t="s">
        <v>180</v>
      </c>
    </row>
    <row r="221" spans="1:2" x14ac:dyDescent="0.25">
      <c r="A221" t="s">
        <v>169</v>
      </c>
      <c r="B221" t="s">
        <v>180</v>
      </c>
    </row>
    <row r="222" spans="1:2" x14ac:dyDescent="0.25">
      <c r="A222" t="s">
        <v>170</v>
      </c>
      <c r="B222" t="s">
        <v>180</v>
      </c>
    </row>
    <row r="223" spans="1:2" x14ac:dyDescent="0.25">
      <c r="A223" t="s">
        <v>171</v>
      </c>
      <c r="B223" t="s">
        <v>180</v>
      </c>
    </row>
    <row r="224" spans="1:2" x14ac:dyDescent="0.25">
      <c r="A224" t="s">
        <v>172</v>
      </c>
      <c r="B224" t="s">
        <v>180</v>
      </c>
    </row>
    <row r="225" spans="1:2" x14ac:dyDescent="0.25">
      <c r="A225" t="s">
        <v>173</v>
      </c>
      <c r="B225" t="s">
        <v>180</v>
      </c>
    </row>
    <row r="226" spans="1:2" x14ac:dyDescent="0.25">
      <c r="A226" t="s">
        <v>174</v>
      </c>
      <c r="B226" t="s">
        <v>228</v>
      </c>
    </row>
    <row r="227" spans="1:2" x14ac:dyDescent="0.25">
      <c r="A227" t="s">
        <v>174</v>
      </c>
      <c r="B227" t="s">
        <v>229</v>
      </c>
    </row>
    <row r="228" spans="1:2" x14ac:dyDescent="0.25">
      <c r="A228" t="s">
        <v>174</v>
      </c>
      <c r="B228" t="s">
        <v>213</v>
      </c>
    </row>
    <row r="229" spans="1:2" x14ac:dyDescent="0.25">
      <c r="A229" t="s">
        <v>174</v>
      </c>
      <c r="B229" t="s">
        <v>230</v>
      </c>
    </row>
    <row r="230" spans="1:2" x14ac:dyDescent="0.25">
      <c r="A230" t="s">
        <v>174</v>
      </c>
      <c r="B230" t="s">
        <v>231</v>
      </c>
    </row>
    <row r="231" spans="1:2" x14ac:dyDescent="0.25">
      <c r="A231" t="s">
        <v>174</v>
      </c>
      <c r="B231" t="s">
        <v>232</v>
      </c>
    </row>
    <row r="232" spans="1:2" x14ac:dyDescent="0.25">
      <c r="A232" t="s">
        <v>174</v>
      </c>
      <c r="B232" t="s">
        <v>233</v>
      </c>
    </row>
    <row r="233" spans="1:2" x14ac:dyDescent="0.25">
      <c r="A233" t="s">
        <v>174</v>
      </c>
      <c r="B233" t="s">
        <v>222</v>
      </c>
    </row>
    <row r="234" spans="1:2" x14ac:dyDescent="0.25">
      <c r="A234" t="s">
        <v>174</v>
      </c>
      <c r="B234" t="s">
        <v>210</v>
      </c>
    </row>
    <row r="235" spans="1:2" x14ac:dyDescent="0.25">
      <c r="A235" t="s">
        <v>174</v>
      </c>
      <c r="B235" t="s">
        <v>226</v>
      </c>
    </row>
    <row r="236" spans="1:2" x14ac:dyDescent="0.25">
      <c r="A236" t="s">
        <v>174</v>
      </c>
      <c r="B236" t="s">
        <v>197</v>
      </c>
    </row>
    <row r="237" spans="1:2" x14ac:dyDescent="0.25">
      <c r="A237" t="s">
        <v>174</v>
      </c>
      <c r="B237" t="s">
        <v>205</v>
      </c>
    </row>
    <row r="238" spans="1:2" x14ac:dyDescent="0.25">
      <c r="A238" t="s">
        <v>174</v>
      </c>
      <c r="B238" t="s">
        <v>192</v>
      </c>
    </row>
    <row r="239" spans="1:2" x14ac:dyDescent="0.25">
      <c r="A239" t="s">
        <v>174</v>
      </c>
      <c r="B239" t="s">
        <v>234</v>
      </c>
    </row>
    <row r="240" spans="1:2" x14ac:dyDescent="0.25">
      <c r="A240" t="s">
        <v>174</v>
      </c>
      <c r="B240" t="s">
        <v>235</v>
      </c>
    </row>
    <row r="241" spans="1:2" x14ac:dyDescent="0.25">
      <c r="A241" t="s">
        <v>174</v>
      </c>
      <c r="B241" t="s">
        <v>211</v>
      </c>
    </row>
    <row r="242" spans="1:2" x14ac:dyDescent="0.25">
      <c r="A242" t="s">
        <v>174</v>
      </c>
      <c r="B242" t="s">
        <v>200</v>
      </c>
    </row>
    <row r="243" spans="1:2" x14ac:dyDescent="0.25">
      <c r="A243" t="s">
        <v>174</v>
      </c>
      <c r="B243" t="s">
        <v>194</v>
      </c>
    </row>
    <row r="244" spans="1:2" x14ac:dyDescent="0.25">
      <c r="A244" t="s">
        <v>174</v>
      </c>
      <c r="B244" t="s">
        <v>183</v>
      </c>
    </row>
    <row r="245" spans="1:2" x14ac:dyDescent="0.25">
      <c r="A245" t="s">
        <v>174</v>
      </c>
      <c r="B245" t="s">
        <v>236</v>
      </c>
    </row>
    <row r="246" spans="1:2" x14ac:dyDescent="0.25">
      <c r="A246" t="s">
        <v>174</v>
      </c>
      <c r="B246" t="s">
        <v>227</v>
      </c>
    </row>
    <row r="247" spans="1:2" x14ac:dyDescent="0.25">
      <c r="A247" t="s">
        <v>174</v>
      </c>
      <c r="B247" t="s">
        <v>237</v>
      </c>
    </row>
    <row r="248" spans="1:2" x14ac:dyDescent="0.25">
      <c r="A248" t="s">
        <v>174</v>
      </c>
      <c r="B248" t="s">
        <v>190</v>
      </c>
    </row>
    <row r="249" spans="1:2" x14ac:dyDescent="0.25">
      <c r="A249" t="s">
        <v>174</v>
      </c>
      <c r="B249" t="s">
        <v>238</v>
      </c>
    </row>
    <row r="250" spans="1:2" x14ac:dyDescent="0.25">
      <c r="A250" t="s">
        <v>174</v>
      </c>
      <c r="B250" t="s">
        <v>239</v>
      </c>
    </row>
    <row r="251" spans="1:2" x14ac:dyDescent="0.25">
      <c r="A251" t="s">
        <v>174</v>
      </c>
      <c r="B251" t="s">
        <v>240</v>
      </c>
    </row>
    <row r="252" spans="1:2" x14ac:dyDescent="0.25">
      <c r="A252" t="s">
        <v>174</v>
      </c>
      <c r="B252" t="s">
        <v>241</v>
      </c>
    </row>
    <row r="253" spans="1:2" x14ac:dyDescent="0.25">
      <c r="A253" t="s">
        <v>174</v>
      </c>
      <c r="B253" t="s">
        <v>242</v>
      </c>
    </row>
    <row r="254" spans="1:2" x14ac:dyDescent="0.25">
      <c r="A254" t="s">
        <v>174</v>
      </c>
      <c r="B254" t="s">
        <v>212</v>
      </c>
    </row>
    <row r="255" spans="1:2" x14ac:dyDescent="0.25">
      <c r="A255" t="s">
        <v>174</v>
      </c>
      <c r="B255" t="s">
        <v>196</v>
      </c>
    </row>
    <row r="256" spans="1:2" x14ac:dyDescent="0.25">
      <c r="A256" t="s">
        <v>174</v>
      </c>
      <c r="B256" t="s">
        <v>243</v>
      </c>
    </row>
    <row r="257" spans="1:2" x14ac:dyDescent="0.25">
      <c r="A257" t="s">
        <v>174</v>
      </c>
      <c r="B257" t="s">
        <v>220</v>
      </c>
    </row>
    <row r="258" spans="1:2" x14ac:dyDescent="0.25">
      <c r="A258" t="s">
        <v>174</v>
      </c>
      <c r="B258" t="s">
        <v>207</v>
      </c>
    </row>
    <row r="259" spans="1:2" x14ac:dyDescent="0.25">
      <c r="A259" t="s">
        <v>174</v>
      </c>
      <c r="B259" t="s">
        <v>185</v>
      </c>
    </row>
    <row r="260" spans="1:2" x14ac:dyDescent="0.25">
      <c r="A260" t="s">
        <v>174</v>
      </c>
      <c r="B260" t="s">
        <v>217</v>
      </c>
    </row>
    <row r="261" spans="1:2" x14ac:dyDescent="0.25">
      <c r="A261" t="s">
        <v>174</v>
      </c>
      <c r="B261" t="s">
        <v>216</v>
      </c>
    </row>
    <row r="262" spans="1:2" x14ac:dyDescent="0.25">
      <c r="A262" t="s">
        <v>174</v>
      </c>
      <c r="B262" t="s">
        <v>244</v>
      </c>
    </row>
    <row r="263" spans="1:2" x14ac:dyDescent="0.25">
      <c r="A263" t="s">
        <v>174</v>
      </c>
      <c r="B263" t="s">
        <v>186</v>
      </c>
    </row>
    <row r="264" spans="1:2" x14ac:dyDescent="0.25">
      <c r="A264" t="s">
        <v>174</v>
      </c>
      <c r="B264" t="s">
        <v>187</v>
      </c>
    </row>
    <row r="265" spans="1:2" x14ac:dyDescent="0.25">
      <c r="A265" t="s">
        <v>174</v>
      </c>
      <c r="B265" t="s">
        <v>189</v>
      </c>
    </row>
    <row r="266" spans="1:2" x14ac:dyDescent="0.25">
      <c r="A266" t="s">
        <v>174</v>
      </c>
      <c r="B266" t="s">
        <v>202</v>
      </c>
    </row>
    <row r="267" spans="1:2" x14ac:dyDescent="0.25">
      <c r="A267" t="s">
        <v>174</v>
      </c>
      <c r="B267" t="s">
        <v>245</v>
      </c>
    </row>
    <row r="268" spans="1:2" x14ac:dyDescent="0.25">
      <c r="A268" t="s">
        <v>174</v>
      </c>
      <c r="B268" t="s">
        <v>246</v>
      </c>
    </row>
    <row r="269" spans="1:2" x14ac:dyDescent="0.25">
      <c r="A269" t="s">
        <v>174</v>
      </c>
      <c r="B269" t="s">
        <v>247</v>
      </c>
    </row>
    <row r="270" spans="1:2" x14ac:dyDescent="0.25">
      <c r="A270" t="s">
        <v>174</v>
      </c>
      <c r="B270" t="s">
        <v>223</v>
      </c>
    </row>
    <row r="271" spans="1:2" x14ac:dyDescent="0.25">
      <c r="A271" t="s">
        <v>174</v>
      </c>
      <c r="B271" t="s">
        <v>248</v>
      </c>
    </row>
    <row r="272" spans="1:2" x14ac:dyDescent="0.25">
      <c r="A272" t="s">
        <v>174</v>
      </c>
      <c r="B272" t="s">
        <v>199</v>
      </c>
    </row>
    <row r="273" spans="1:2" x14ac:dyDescent="0.25">
      <c r="A273" t="s">
        <v>174</v>
      </c>
      <c r="B273" t="s">
        <v>218</v>
      </c>
    </row>
    <row r="274" spans="1:2" x14ac:dyDescent="0.25">
      <c r="A274" t="s">
        <v>174</v>
      </c>
      <c r="B274" t="s">
        <v>249</v>
      </c>
    </row>
    <row r="275" spans="1:2" x14ac:dyDescent="0.25">
      <c r="A275" t="s">
        <v>174</v>
      </c>
      <c r="B275" t="s">
        <v>250</v>
      </c>
    </row>
    <row r="276" spans="1:2" x14ac:dyDescent="0.25">
      <c r="A276" t="s">
        <v>174</v>
      </c>
      <c r="B276" t="s">
        <v>251</v>
      </c>
    </row>
    <row r="277" spans="1:2" x14ac:dyDescent="0.25">
      <c r="A277" t="s">
        <v>174</v>
      </c>
      <c r="B277" t="s">
        <v>252</v>
      </c>
    </row>
    <row r="278" spans="1:2" x14ac:dyDescent="0.25">
      <c r="A278" t="s">
        <v>174</v>
      </c>
      <c r="B278" t="s">
        <v>247</v>
      </c>
    </row>
    <row r="279" spans="1:2" x14ac:dyDescent="0.25">
      <c r="A279" t="s">
        <v>174</v>
      </c>
      <c r="B279" t="s">
        <v>253</v>
      </c>
    </row>
    <row r="280" spans="1:2" x14ac:dyDescent="0.25">
      <c r="A280" t="s">
        <v>174</v>
      </c>
      <c r="B280" t="s">
        <v>254</v>
      </c>
    </row>
    <row r="281" spans="1:2" x14ac:dyDescent="0.25">
      <c r="A281" t="s">
        <v>174</v>
      </c>
      <c r="B281" t="s">
        <v>255</v>
      </c>
    </row>
    <row r="282" spans="1:2" x14ac:dyDescent="0.25">
      <c r="A282" t="s">
        <v>174</v>
      </c>
      <c r="B282" t="s">
        <v>182</v>
      </c>
    </row>
    <row r="283" spans="1:2" x14ac:dyDescent="0.25">
      <c r="A283" t="s">
        <v>174</v>
      </c>
      <c r="B283" t="s">
        <v>184</v>
      </c>
    </row>
    <row r="284" spans="1:2" x14ac:dyDescent="0.25">
      <c r="A284" t="s">
        <v>174</v>
      </c>
      <c r="B284" t="s">
        <v>256</v>
      </c>
    </row>
    <row r="285" spans="1:2" x14ac:dyDescent="0.25">
      <c r="A285" t="s">
        <v>174</v>
      </c>
      <c r="B285" t="s">
        <v>257</v>
      </c>
    </row>
    <row r="286" spans="1:2" x14ac:dyDescent="0.25">
      <c r="A286" t="s">
        <v>174</v>
      </c>
      <c r="B286" t="s">
        <v>258</v>
      </c>
    </row>
    <row r="287" spans="1:2" x14ac:dyDescent="0.25">
      <c r="A287" t="s">
        <v>174</v>
      </c>
      <c r="B287" t="s">
        <v>215</v>
      </c>
    </row>
    <row r="288" spans="1:2" x14ac:dyDescent="0.25">
      <c r="A288" t="s">
        <v>174</v>
      </c>
      <c r="B288" t="s">
        <v>219</v>
      </c>
    </row>
    <row r="289" spans="1:2" x14ac:dyDescent="0.25">
      <c r="A289" t="s">
        <v>174</v>
      </c>
      <c r="B289" t="s">
        <v>179</v>
      </c>
    </row>
    <row r="290" spans="1:2" x14ac:dyDescent="0.25">
      <c r="A290" t="s">
        <v>174</v>
      </c>
      <c r="B290" t="s">
        <v>214</v>
      </c>
    </row>
    <row r="291" spans="1:2" x14ac:dyDescent="0.25">
      <c r="A291" t="s">
        <v>174</v>
      </c>
      <c r="B291" t="s">
        <v>259</v>
      </c>
    </row>
    <row r="292" spans="1:2" x14ac:dyDescent="0.25">
      <c r="A292" t="s">
        <v>174</v>
      </c>
      <c r="B292" t="s">
        <v>260</v>
      </c>
    </row>
    <row r="293" spans="1:2" x14ac:dyDescent="0.25">
      <c r="A293" t="s">
        <v>174</v>
      </c>
      <c r="B293" t="s">
        <v>261</v>
      </c>
    </row>
    <row r="294" spans="1:2" x14ac:dyDescent="0.25">
      <c r="A294" t="s">
        <v>174</v>
      </c>
      <c r="B294" t="s">
        <v>262</v>
      </c>
    </row>
    <row r="295" spans="1:2" x14ac:dyDescent="0.25">
      <c r="A295" t="s">
        <v>174</v>
      </c>
      <c r="B295" t="s">
        <v>191</v>
      </c>
    </row>
    <row r="296" spans="1:2" x14ac:dyDescent="0.25">
      <c r="A296" t="s">
        <v>174</v>
      </c>
      <c r="B296" t="s">
        <v>188</v>
      </c>
    </row>
    <row r="297" spans="1:2" x14ac:dyDescent="0.25">
      <c r="A297" t="s">
        <v>174</v>
      </c>
      <c r="B297" t="s">
        <v>204</v>
      </c>
    </row>
    <row r="298" spans="1:2" x14ac:dyDescent="0.25">
      <c r="A298" t="s">
        <v>174</v>
      </c>
      <c r="B298" t="s">
        <v>209</v>
      </c>
    </row>
    <row r="299" spans="1:2" x14ac:dyDescent="0.25">
      <c r="A299" t="s">
        <v>174</v>
      </c>
      <c r="B299" t="s">
        <v>201</v>
      </c>
    </row>
    <row r="300" spans="1:2" x14ac:dyDescent="0.25">
      <c r="A300" t="s">
        <v>174</v>
      </c>
      <c r="B300" t="s">
        <v>263</v>
      </c>
    </row>
    <row r="301" spans="1:2" x14ac:dyDescent="0.25">
      <c r="A301" t="s">
        <v>174</v>
      </c>
      <c r="B301" t="s">
        <v>264</v>
      </c>
    </row>
    <row r="302" spans="1:2" x14ac:dyDescent="0.25">
      <c r="A302" t="s">
        <v>174</v>
      </c>
      <c r="B302" t="s">
        <v>265</v>
      </c>
    </row>
    <row r="303" spans="1:2" x14ac:dyDescent="0.25">
      <c r="A303" t="s">
        <v>174</v>
      </c>
      <c r="B303" t="s">
        <v>181</v>
      </c>
    </row>
    <row r="304" spans="1:2" x14ac:dyDescent="0.25">
      <c r="A304" t="s">
        <v>174</v>
      </c>
      <c r="B304" t="s">
        <v>266</v>
      </c>
    </row>
    <row r="305" spans="1:2" x14ac:dyDescent="0.25">
      <c r="A305" t="s">
        <v>174</v>
      </c>
      <c r="B305" t="s">
        <v>198</v>
      </c>
    </row>
    <row r="306" spans="1:2" x14ac:dyDescent="0.25">
      <c r="A306" t="s">
        <v>174</v>
      </c>
      <c r="B306" t="s">
        <v>267</v>
      </c>
    </row>
    <row r="307" spans="1:2" x14ac:dyDescent="0.25">
      <c r="A307" t="s">
        <v>174</v>
      </c>
      <c r="B307" t="s">
        <v>268</v>
      </c>
    </row>
    <row r="308" spans="1:2" x14ac:dyDescent="0.25">
      <c r="A308" t="s">
        <v>174</v>
      </c>
      <c r="B308" t="s">
        <v>269</v>
      </c>
    </row>
    <row r="309" spans="1:2" x14ac:dyDescent="0.25">
      <c r="A309" t="s">
        <v>174</v>
      </c>
      <c r="B309" t="s">
        <v>270</v>
      </c>
    </row>
    <row r="310" spans="1:2" x14ac:dyDescent="0.25">
      <c r="A310" t="s">
        <v>174</v>
      </c>
      <c r="B310" t="s">
        <v>193</v>
      </c>
    </row>
    <row r="311" spans="1:2" x14ac:dyDescent="0.25">
      <c r="A311" t="s">
        <v>174</v>
      </c>
      <c r="B311" t="s">
        <v>224</v>
      </c>
    </row>
    <row r="312" spans="1:2" x14ac:dyDescent="0.25">
      <c r="A312" t="s">
        <v>174</v>
      </c>
      <c r="B312" t="s">
        <v>203</v>
      </c>
    </row>
    <row r="313" spans="1:2" x14ac:dyDescent="0.25">
      <c r="A313" t="s">
        <v>174</v>
      </c>
      <c r="B313" t="s">
        <v>180</v>
      </c>
    </row>
    <row r="314" spans="1:2" x14ac:dyDescent="0.25">
      <c r="A314" t="s">
        <v>174</v>
      </c>
      <c r="B314" t="s">
        <v>271</v>
      </c>
    </row>
    <row r="315" spans="1:2" x14ac:dyDescent="0.25">
      <c r="A315" t="s">
        <v>174</v>
      </c>
      <c r="B315" t="s">
        <v>272</v>
      </c>
    </row>
    <row r="316" spans="1:2" x14ac:dyDescent="0.25">
      <c r="A316" t="s">
        <v>174</v>
      </c>
      <c r="B316" t="s">
        <v>221</v>
      </c>
    </row>
    <row r="317" spans="1:2" x14ac:dyDescent="0.25">
      <c r="A317" t="s">
        <v>174</v>
      </c>
      <c r="B317" t="s">
        <v>195</v>
      </c>
    </row>
    <row r="318" spans="1:2" x14ac:dyDescent="0.25">
      <c r="A318" t="s">
        <v>174</v>
      </c>
      <c r="B318" t="s">
        <v>273</v>
      </c>
    </row>
    <row r="319" spans="1:2" x14ac:dyDescent="0.25">
      <c r="A319" t="s">
        <v>174</v>
      </c>
      <c r="B319" t="s">
        <v>274</v>
      </c>
    </row>
    <row r="320" spans="1:2" x14ac:dyDescent="0.25">
      <c r="A320" t="s">
        <v>174</v>
      </c>
      <c r="B320" t="s">
        <v>208</v>
      </c>
    </row>
    <row r="321" spans="1:2" x14ac:dyDescent="0.25">
      <c r="A321" t="s">
        <v>174</v>
      </c>
      <c r="B321" t="s">
        <v>275</v>
      </c>
    </row>
    <row r="322" spans="1:2" x14ac:dyDescent="0.25">
      <c r="A322" t="s">
        <v>174</v>
      </c>
      <c r="B322" t="s">
        <v>224</v>
      </c>
    </row>
    <row r="323" spans="1:2" x14ac:dyDescent="0.25">
      <c r="A323" t="s">
        <v>174</v>
      </c>
      <c r="B323" t="s">
        <v>276</v>
      </c>
    </row>
    <row r="324" spans="1:2" x14ac:dyDescent="0.25">
      <c r="A324" t="s">
        <v>174</v>
      </c>
      <c r="B324" t="s">
        <v>206</v>
      </c>
    </row>
    <row r="325" spans="1:2" x14ac:dyDescent="0.25">
      <c r="A325" t="s">
        <v>174</v>
      </c>
      <c r="B325" t="s">
        <v>277</v>
      </c>
    </row>
    <row r="326" spans="1:2" x14ac:dyDescent="0.25">
      <c r="A326" t="s">
        <v>174</v>
      </c>
      <c r="B326" t="s">
        <v>278</v>
      </c>
    </row>
    <row r="327" spans="1:2" x14ac:dyDescent="0.25">
      <c r="A327" t="s">
        <v>174</v>
      </c>
      <c r="B327" t="s">
        <v>279</v>
      </c>
    </row>
    <row r="328" spans="1:2" x14ac:dyDescent="0.25">
      <c r="A328" t="s">
        <v>174</v>
      </c>
      <c r="B328" t="s">
        <v>225</v>
      </c>
    </row>
    <row r="329" spans="1:2" x14ac:dyDescent="0.25">
      <c r="A329" t="s">
        <v>175</v>
      </c>
      <c r="B329" t="s">
        <v>180</v>
      </c>
    </row>
    <row r="330" spans="1:2" x14ac:dyDescent="0.25">
      <c r="A330" t="s">
        <v>176</v>
      </c>
      <c r="B330" t="s">
        <v>180</v>
      </c>
    </row>
    <row r="331" spans="1:2" x14ac:dyDescent="0.25">
      <c r="A331" t="s">
        <v>177</v>
      </c>
      <c r="B331" t="s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13"/>
  <sheetViews>
    <sheetView workbookViewId="0">
      <selection activeCell="B1" sqref="B1"/>
    </sheetView>
  </sheetViews>
  <sheetFormatPr defaultRowHeight="15" x14ac:dyDescent="0.25"/>
  <cols>
    <col min="1" max="1" width="15" customWidth="1"/>
    <col min="2" max="2" width="20.28515625" customWidth="1"/>
  </cols>
  <sheetData>
    <row r="1" spans="1:2" x14ac:dyDescent="0.25">
      <c r="A1" t="s">
        <v>280</v>
      </c>
      <c r="B1" t="s">
        <v>284</v>
      </c>
    </row>
    <row r="2" spans="1:2" x14ac:dyDescent="0.25">
      <c r="A2">
        <v>132560</v>
      </c>
      <c r="B2" t="s">
        <v>199</v>
      </c>
    </row>
    <row r="3" spans="1:2" x14ac:dyDescent="0.25">
      <c r="A3">
        <v>132572</v>
      </c>
      <c r="B3" t="s">
        <v>188</v>
      </c>
    </row>
    <row r="4" spans="1:2" x14ac:dyDescent="0.25">
      <c r="A4">
        <v>132583</v>
      </c>
      <c r="B4" t="s">
        <v>179</v>
      </c>
    </row>
    <row r="5" spans="1:2" x14ac:dyDescent="0.25">
      <c r="A5">
        <v>132584</v>
      </c>
      <c r="B5" t="s">
        <v>180</v>
      </c>
    </row>
    <row r="6" spans="1:2" x14ac:dyDescent="0.25">
      <c r="A6">
        <v>132594</v>
      </c>
      <c r="B6" t="s">
        <v>180</v>
      </c>
    </row>
    <row r="7" spans="1:2" x14ac:dyDescent="0.25">
      <c r="A7">
        <v>132608</v>
      </c>
      <c r="B7" t="s">
        <v>180</v>
      </c>
    </row>
    <row r="8" spans="1:2" x14ac:dyDescent="0.25">
      <c r="A8">
        <v>132609</v>
      </c>
      <c r="B8" t="s">
        <v>197</v>
      </c>
    </row>
    <row r="9" spans="1:2" x14ac:dyDescent="0.25">
      <c r="A9">
        <v>132613</v>
      </c>
      <c r="B9" t="s">
        <v>180</v>
      </c>
    </row>
    <row r="10" spans="1:2" x14ac:dyDescent="0.25">
      <c r="A10">
        <v>132626</v>
      </c>
      <c r="B10" t="s">
        <v>195</v>
      </c>
    </row>
    <row r="11" spans="1:2" x14ac:dyDescent="0.25">
      <c r="A11">
        <v>132630</v>
      </c>
      <c r="B11" t="s">
        <v>180</v>
      </c>
    </row>
    <row r="12" spans="1:2" x14ac:dyDescent="0.25">
      <c r="A12">
        <v>132663</v>
      </c>
      <c r="B12" t="s">
        <v>180</v>
      </c>
    </row>
    <row r="13" spans="1:2" x14ac:dyDescent="0.25">
      <c r="A13">
        <v>132665</v>
      </c>
      <c r="B13" t="s">
        <v>180</v>
      </c>
    </row>
    <row r="14" spans="1:2" x14ac:dyDescent="0.25">
      <c r="A14">
        <v>132667</v>
      </c>
      <c r="B14" t="s">
        <v>260</v>
      </c>
    </row>
    <row r="15" spans="1:2" x14ac:dyDescent="0.25">
      <c r="A15">
        <v>132668</v>
      </c>
      <c r="B15" t="s">
        <v>180</v>
      </c>
    </row>
    <row r="16" spans="1:2" x14ac:dyDescent="0.25">
      <c r="A16">
        <v>132706</v>
      </c>
      <c r="B16" t="s">
        <v>180</v>
      </c>
    </row>
    <row r="17" spans="1:2" x14ac:dyDescent="0.25">
      <c r="A17">
        <v>132715</v>
      </c>
      <c r="B17" t="s">
        <v>180</v>
      </c>
    </row>
    <row r="18" spans="1:2" x14ac:dyDescent="0.25">
      <c r="A18">
        <v>132717</v>
      </c>
      <c r="B18" t="s">
        <v>197</v>
      </c>
    </row>
    <row r="19" spans="1:2" x14ac:dyDescent="0.25">
      <c r="A19">
        <v>132723</v>
      </c>
      <c r="B19" t="s">
        <v>180</v>
      </c>
    </row>
    <row r="20" spans="1:2" x14ac:dyDescent="0.25">
      <c r="A20">
        <v>132732</v>
      </c>
      <c r="B20" t="s">
        <v>180</v>
      </c>
    </row>
    <row r="21" spans="1:2" x14ac:dyDescent="0.25">
      <c r="A21">
        <v>132733</v>
      </c>
      <c r="B21" t="s">
        <v>210</v>
      </c>
    </row>
    <row r="22" spans="1:2" x14ac:dyDescent="0.25">
      <c r="A22">
        <v>132740</v>
      </c>
      <c r="B22" t="s">
        <v>180</v>
      </c>
    </row>
    <row r="23" spans="1:2" x14ac:dyDescent="0.25">
      <c r="A23">
        <v>132754</v>
      </c>
      <c r="B23" t="s">
        <v>180</v>
      </c>
    </row>
    <row r="24" spans="1:2" x14ac:dyDescent="0.25">
      <c r="A24">
        <v>132755</v>
      </c>
      <c r="B24" t="s">
        <v>180</v>
      </c>
    </row>
    <row r="25" spans="1:2" x14ac:dyDescent="0.25">
      <c r="A25">
        <v>132766</v>
      </c>
      <c r="B25" t="s">
        <v>183</v>
      </c>
    </row>
    <row r="26" spans="1:2" x14ac:dyDescent="0.25">
      <c r="A26">
        <v>132767</v>
      </c>
      <c r="B26" t="s">
        <v>276</v>
      </c>
    </row>
    <row r="27" spans="1:2" x14ac:dyDescent="0.25">
      <c r="A27">
        <v>132768</v>
      </c>
      <c r="B27" t="s">
        <v>189</v>
      </c>
    </row>
    <row r="28" spans="1:2" x14ac:dyDescent="0.25">
      <c r="A28">
        <v>132773</v>
      </c>
      <c r="B28" t="s">
        <v>189</v>
      </c>
    </row>
    <row r="29" spans="1:2" x14ac:dyDescent="0.25">
      <c r="A29">
        <v>132773</v>
      </c>
      <c r="B29" t="s">
        <v>180</v>
      </c>
    </row>
    <row r="30" spans="1:2" x14ac:dyDescent="0.25">
      <c r="A30">
        <v>132825</v>
      </c>
      <c r="B30" t="s">
        <v>180</v>
      </c>
    </row>
    <row r="31" spans="1:2" x14ac:dyDescent="0.25">
      <c r="A31">
        <v>132834</v>
      </c>
      <c r="B31" t="s">
        <v>180</v>
      </c>
    </row>
    <row r="32" spans="1:2" x14ac:dyDescent="0.25">
      <c r="A32">
        <v>132845</v>
      </c>
      <c r="B32" t="s">
        <v>180</v>
      </c>
    </row>
    <row r="33" spans="1:2" x14ac:dyDescent="0.25">
      <c r="A33">
        <v>132846</v>
      </c>
      <c r="B33" t="s">
        <v>246</v>
      </c>
    </row>
    <row r="34" spans="1:2" x14ac:dyDescent="0.25">
      <c r="A34">
        <v>132851</v>
      </c>
      <c r="B34" t="s">
        <v>179</v>
      </c>
    </row>
    <row r="35" spans="1:2" x14ac:dyDescent="0.25">
      <c r="A35">
        <v>132851</v>
      </c>
      <c r="B35" t="s">
        <v>221</v>
      </c>
    </row>
    <row r="36" spans="1:2" x14ac:dyDescent="0.25">
      <c r="A36">
        <v>132854</v>
      </c>
      <c r="B36" t="s">
        <v>246</v>
      </c>
    </row>
    <row r="37" spans="1:2" x14ac:dyDescent="0.25">
      <c r="A37">
        <v>132856</v>
      </c>
      <c r="B37" t="s">
        <v>195</v>
      </c>
    </row>
    <row r="38" spans="1:2" x14ac:dyDescent="0.25">
      <c r="A38">
        <v>132858</v>
      </c>
      <c r="B38" t="s">
        <v>211</v>
      </c>
    </row>
    <row r="39" spans="1:2" x14ac:dyDescent="0.25">
      <c r="A39">
        <v>132861</v>
      </c>
      <c r="B39" t="s">
        <v>211</v>
      </c>
    </row>
    <row r="40" spans="1:2" x14ac:dyDescent="0.25">
      <c r="A40">
        <v>132862</v>
      </c>
      <c r="B40" t="s">
        <v>246</v>
      </c>
    </row>
    <row r="41" spans="1:2" x14ac:dyDescent="0.25">
      <c r="A41">
        <v>132866</v>
      </c>
      <c r="B41" t="s">
        <v>181</v>
      </c>
    </row>
    <row r="42" spans="1:2" x14ac:dyDescent="0.25">
      <c r="A42">
        <v>132866</v>
      </c>
      <c r="B42" t="s">
        <v>188</v>
      </c>
    </row>
    <row r="43" spans="1:2" x14ac:dyDescent="0.25">
      <c r="A43">
        <v>132869</v>
      </c>
      <c r="B43" t="s">
        <v>210</v>
      </c>
    </row>
    <row r="44" spans="1:2" x14ac:dyDescent="0.25">
      <c r="A44">
        <v>132870</v>
      </c>
      <c r="B44" t="s">
        <v>211</v>
      </c>
    </row>
    <row r="45" spans="1:2" x14ac:dyDescent="0.25">
      <c r="A45">
        <v>132872</v>
      </c>
      <c r="B45" t="s">
        <v>179</v>
      </c>
    </row>
    <row r="46" spans="1:2" x14ac:dyDescent="0.25">
      <c r="A46">
        <v>132875</v>
      </c>
      <c r="B46" t="s">
        <v>183</v>
      </c>
    </row>
    <row r="47" spans="1:2" x14ac:dyDescent="0.25">
      <c r="A47">
        <v>132885</v>
      </c>
      <c r="B47" t="s">
        <v>188</v>
      </c>
    </row>
    <row r="48" spans="1:2" x14ac:dyDescent="0.25">
      <c r="A48">
        <v>132921</v>
      </c>
      <c r="B48" t="s">
        <v>215</v>
      </c>
    </row>
    <row r="49" spans="1:2" x14ac:dyDescent="0.25">
      <c r="A49">
        <v>132922</v>
      </c>
      <c r="B49" t="s">
        <v>188</v>
      </c>
    </row>
    <row r="50" spans="1:2" x14ac:dyDescent="0.25">
      <c r="A50">
        <v>132925</v>
      </c>
      <c r="B50" t="s">
        <v>180</v>
      </c>
    </row>
    <row r="51" spans="1:2" x14ac:dyDescent="0.25">
      <c r="A51">
        <v>132937</v>
      </c>
      <c r="B51" t="s">
        <v>215</v>
      </c>
    </row>
    <row r="52" spans="1:2" x14ac:dyDescent="0.25">
      <c r="A52">
        <v>132951</v>
      </c>
      <c r="B52" t="s">
        <v>179</v>
      </c>
    </row>
    <row r="53" spans="1:2" x14ac:dyDescent="0.25">
      <c r="A53">
        <v>132954</v>
      </c>
      <c r="B53" t="s">
        <v>182</v>
      </c>
    </row>
    <row r="54" spans="1:2" x14ac:dyDescent="0.25">
      <c r="A54">
        <v>132955</v>
      </c>
      <c r="B54" t="s">
        <v>262</v>
      </c>
    </row>
    <row r="55" spans="1:2" x14ac:dyDescent="0.25">
      <c r="A55">
        <v>132958</v>
      </c>
      <c r="B55" t="s">
        <v>179</v>
      </c>
    </row>
    <row r="56" spans="1:2" x14ac:dyDescent="0.25">
      <c r="A56">
        <v>134976</v>
      </c>
      <c r="B56" t="s">
        <v>180</v>
      </c>
    </row>
    <row r="57" spans="1:2" x14ac:dyDescent="0.25">
      <c r="A57">
        <v>134976</v>
      </c>
      <c r="B57" t="s">
        <v>230</v>
      </c>
    </row>
    <row r="58" spans="1:2" x14ac:dyDescent="0.25">
      <c r="A58">
        <v>134976</v>
      </c>
      <c r="B58" t="s">
        <v>211</v>
      </c>
    </row>
    <row r="59" spans="1:2" x14ac:dyDescent="0.25">
      <c r="A59">
        <v>134983</v>
      </c>
      <c r="B59" t="s">
        <v>215</v>
      </c>
    </row>
    <row r="60" spans="1:2" x14ac:dyDescent="0.25">
      <c r="A60">
        <v>134983</v>
      </c>
      <c r="B60" t="s">
        <v>262</v>
      </c>
    </row>
    <row r="61" spans="1:2" x14ac:dyDescent="0.25">
      <c r="A61">
        <v>134986</v>
      </c>
      <c r="B61" t="s">
        <v>246</v>
      </c>
    </row>
    <row r="62" spans="1:2" x14ac:dyDescent="0.25">
      <c r="A62">
        <v>134999</v>
      </c>
      <c r="B62" t="s">
        <v>183</v>
      </c>
    </row>
    <row r="63" spans="1:2" x14ac:dyDescent="0.25">
      <c r="A63">
        <v>135018</v>
      </c>
      <c r="B63" t="s">
        <v>180</v>
      </c>
    </row>
    <row r="64" spans="1:2" x14ac:dyDescent="0.25">
      <c r="A64">
        <v>135019</v>
      </c>
      <c r="B64" t="s">
        <v>215</v>
      </c>
    </row>
    <row r="65" spans="1:2" x14ac:dyDescent="0.25">
      <c r="A65">
        <v>135021</v>
      </c>
      <c r="B65" t="s">
        <v>197</v>
      </c>
    </row>
    <row r="66" spans="1:2" x14ac:dyDescent="0.25">
      <c r="A66">
        <v>135025</v>
      </c>
      <c r="B66" t="s">
        <v>180</v>
      </c>
    </row>
    <row r="67" spans="1:2" x14ac:dyDescent="0.25">
      <c r="A67">
        <v>135026</v>
      </c>
      <c r="B67" t="s">
        <v>215</v>
      </c>
    </row>
    <row r="68" spans="1:2" x14ac:dyDescent="0.25">
      <c r="A68">
        <v>135026</v>
      </c>
      <c r="B68" t="s">
        <v>262</v>
      </c>
    </row>
    <row r="69" spans="1:2" x14ac:dyDescent="0.25">
      <c r="A69">
        <v>135027</v>
      </c>
      <c r="B69" t="s">
        <v>180</v>
      </c>
    </row>
    <row r="70" spans="1:2" x14ac:dyDescent="0.25">
      <c r="A70">
        <v>135028</v>
      </c>
      <c r="B70" t="s">
        <v>180</v>
      </c>
    </row>
    <row r="71" spans="1:2" x14ac:dyDescent="0.25">
      <c r="A71">
        <v>135030</v>
      </c>
      <c r="B71" t="s">
        <v>186</v>
      </c>
    </row>
    <row r="72" spans="1:2" x14ac:dyDescent="0.25">
      <c r="A72">
        <v>135030</v>
      </c>
      <c r="B72" t="s">
        <v>188</v>
      </c>
    </row>
    <row r="73" spans="1:2" x14ac:dyDescent="0.25">
      <c r="A73">
        <v>135032</v>
      </c>
      <c r="B73" t="s">
        <v>188</v>
      </c>
    </row>
    <row r="74" spans="1:2" x14ac:dyDescent="0.25">
      <c r="A74">
        <v>135032</v>
      </c>
      <c r="B74" t="s">
        <v>184</v>
      </c>
    </row>
    <row r="75" spans="1:2" x14ac:dyDescent="0.25">
      <c r="A75">
        <v>135034</v>
      </c>
      <c r="B75" t="s">
        <v>183</v>
      </c>
    </row>
    <row r="76" spans="1:2" x14ac:dyDescent="0.25">
      <c r="A76">
        <v>135035</v>
      </c>
      <c r="B76" t="s">
        <v>195</v>
      </c>
    </row>
    <row r="77" spans="1:2" x14ac:dyDescent="0.25">
      <c r="A77">
        <v>135039</v>
      </c>
      <c r="B77" t="s">
        <v>226</v>
      </c>
    </row>
    <row r="78" spans="1:2" x14ac:dyDescent="0.25">
      <c r="A78">
        <v>135041</v>
      </c>
      <c r="B78" t="s">
        <v>215</v>
      </c>
    </row>
    <row r="79" spans="1:2" x14ac:dyDescent="0.25">
      <c r="A79">
        <v>135041</v>
      </c>
      <c r="B79" t="s">
        <v>188</v>
      </c>
    </row>
    <row r="80" spans="1:2" x14ac:dyDescent="0.25">
      <c r="A80">
        <v>135042</v>
      </c>
      <c r="B80" t="s">
        <v>209</v>
      </c>
    </row>
    <row r="81" spans="1:2" x14ac:dyDescent="0.25">
      <c r="A81">
        <v>135043</v>
      </c>
      <c r="B81" t="s">
        <v>197</v>
      </c>
    </row>
    <row r="82" spans="1:2" x14ac:dyDescent="0.25">
      <c r="A82">
        <v>135043</v>
      </c>
      <c r="B82" t="s">
        <v>210</v>
      </c>
    </row>
    <row r="83" spans="1:2" x14ac:dyDescent="0.25">
      <c r="A83">
        <v>135044</v>
      </c>
      <c r="B83" t="s">
        <v>209</v>
      </c>
    </row>
    <row r="84" spans="1:2" x14ac:dyDescent="0.25">
      <c r="A84">
        <v>135046</v>
      </c>
      <c r="B84" t="s">
        <v>197</v>
      </c>
    </row>
    <row r="85" spans="1:2" x14ac:dyDescent="0.25">
      <c r="A85">
        <v>135048</v>
      </c>
      <c r="B85" t="s">
        <v>215</v>
      </c>
    </row>
    <row r="86" spans="1:2" x14ac:dyDescent="0.25">
      <c r="A86">
        <v>135049</v>
      </c>
      <c r="B86" t="s">
        <v>226</v>
      </c>
    </row>
    <row r="87" spans="1:2" x14ac:dyDescent="0.25">
      <c r="A87">
        <v>135052</v>
      </c>
      <c r="B87" t="s">
        <v>215</v>
      </c>
    </row>
    <row r="88" spans="1:2" x14ac:dyDescent="0.25">
      <c r="A88">
        <v>135052</v>
      </c>
      <c r="B88" t="s">
        <v>262</v>
      </c>
    </row>
    <row r="89" spans="1:2" x14ac:dyDescent="0.25">
      <c r="A89">
        <v>135053</v>
      </c>
      <c r="B89" t="s">
        <v>188</v>
      </c>
    </row>
    <row r="90" spans="1:2" x14ac:dyDescent="0.25">
      <c r="A90">
        <v>135053</v>
      </c>
      <c r="B90" t="s">
        <v>197</v>
      </c>
    </row>
    <row r="91" spans="1:2" x14ac:dyDescent="0.25">
      <c r="A91">
        <v>135053</v>
      </c>
      <c r="B91" t="s">
        <v>210</v>
      </c>
    </row>
    <row r="92" spans="1:2" x14ac:dyDescent="0.25">
      <c r="A92">
        <v>135054</v>
      </c>
      <c r="B92" t="s">
        <v>226</v>
      </c>
    </row>
    <row r="93" spans="1:2" x14ac:dyDescent="0.25">
      <c r="A93">
        <v>135055</v>
      </c>
      <c r="B93" t="s">
        <v>180</v>
      </c>
    </row>
    <row r="94" spans="1:2" x14ac:dyDescent="0.25">
      <c r="A94">
        <v>135057</v>
      </c>
      <c r="B94" t="s">
        <v>215</v>
      </c>
    </row>
    <row r="95" spans="1:2" x14ac:dyDescent="0.25">
      <c r="A95">
        <v>135058</v>
      </c>
      <c r="B95" t="s">
        <v>210</v>
      </c>
    </row>
    <row r="96" spans="1:2" x14ac:dyDescent="0.25">
      <c r="A96">
        <v>135059</v>
      </c>
      <c r="B96" t="s">
        <v>215</v>
      </c>
    </row>
    <row r="97" spans="1:2" x14ac:dyDescent="0.25">
      <c r="A97">
        <v>135060</v>
      </c>
      <c r="B97" t="s">
        <v>226</v>
      </c>
    </row>
    <row r="98" spans="1:2" x14ac:dyDescent="0.25">
      <c r="A98">
        <v>135069</v>
      </c>
      <c r="B98" t="s">
        <v>215</v>
      </c>
    </row>
    <row r="99" spans="1:2" x14ac:dyDescent="0.25">
      <c r="A99">
        <v>135071</v>
      </c>
      <c r="B99" t="s">
        <v>215</v>
      </c>
    </row>
    <row r="100" spans="1:2" x14ac:dyDescent="0.25">
      <c r="A100">
        <v>135071</v>
      </c>
      <c r="B100" t="s">
        <v>262</v>
      </c>
    </row>
    <row r="101" spans="1:2" x14ac:dyDescent="0.25">
      <c r="A101">
        <v>135072</v>
      </c>
      <c r="B101" t="s">
        <v>183</v>
      </c>
    </row>
    <row r="102" spans="1:2" x14ac:dyDescent="0.25">
      <c r="A102">
        <v>135073</v>
      </c>
      <c r="B102" t="s">
        <v>215</v>
      </c>
    </row>
    <row r="103" spans="1:2" x14ac:dyDescent="0.25">
      <c r="A103">
        <v>135073</v>
      </c>
      <c r="B103" t="s">
        <v>262</v>
      </c>
    </row>
    <row r="104" spans="1:2" x14ac:dyDescent="0.25">
      <c r="A104">
        <v>135074</v>
      </c>
      <c r="B104" t="s">
        <v>184</v>
      </c>
    </row>
    <row r="105" spans="1:2" x14ac:dyDescent="0.25">
      <c r="A105">
        <v>135075</v>
      </c>
      <c r="B105" t="s">
        <v>226</v>
      </c>
    </row>
    <row r="106" spans="1:2" x14ac:dyDescent="0.25">
      <c r="A106">
        <v>135079</v>
      </c>
      <c r="B106" t="s">
        <v>209</v>
      </c>
    </row>
    <row r="107" spans="1:2" x14ac:dyDescent="0.25">
      <c r="A107">
        <v>135085</v>
      </c>
      <c r="B107" t="s">
        <v>197</v>
      </c>
    </row>
    <row r="108" spans="1:2" x14ac:dyDescent="0.25">
      <c r="A108">
        <v>135086</v>
      </c>
      <c r="B108" t="s">
        <v>211</v>
      </c>
    </row>
    <row r="109" spans="1:2" x14ac:dyDescent="0.25">
      <c r="A109">
        <v>135086</v>
      </c>
      <c r="B109" t="s">
        <v>197</v>
      </c>
    </row>
    <row r="110" spans="1:2" x14ac:dyDescent="0.25">
      <c r="A110">
        <v>135088</v>
      </c>
      <c r="B110" t="s">
        <v>188</v>
      </c>
    </row>
    <row r="111" spans="1:2" x14ac:dyDescent="0.25">
      <c r="A111">
        <v>135104</v>
      </c>
      <c r="B111" t="s">
        <v>180</v>
      </c>
    </row>
    <row r="112" spans="1:2" x14ac:dyDescent="0.25">
      <c r="A112">
        <v>135106</v>
      </c>
      <c r="B112" t="s">
        <v>180</v>
      </c>
    </row>
    <row r="113" spans="1:2" x14ac:dyDescent="0.25">
      <c r="A113">
        <v>135109</v>
      </c>
      <c r="B113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31"/>
  <sheetViews>
    <sheetView topLeftCell="B1" workbookViewId="0">
      <selection activeCell="F74" sqref="F74"/>
    </sheetView>
  </sheetViews>
  <sheetFormatPr defaultRowHeight="15" x14ac:dyDescent="0.25"/>
  <cols>
    <col min="1" max="1" width="19.28515625" customWidth="1"/>
    <col min="2" max="2" width="19" customWidth="1"/>
    <col min="5" max="5" width="14.28515625" style="1" customWidth="1"/>
    <col min="6" max="6" width="27" style="1" customWidth="1"/>
    <col min="8" max="8" width="15" customWidth="1"/>
    <col min="9" max="9" width="20.28515625" customWidth="1"/>
    <col min="11" max="11" width="17.7109375" style="2" customWidth="1"/>
    <col min="12" max="12" width="19.5703125" style="2" customWidth="1"/>
  </cols>
  <sheetData>
    <row r="1" spans="1:12" x14ac:dyDescent="0.25">
      <c r="A1" t="s">
        <v>0</v>
      </c>
      <c r="B1" t="s">
        <v>178</v>
      </c>
      <c r="E1" s="1" t="s">
        <v>438</v>
      </c>
      <c r="F1" s="1" t="s">
        <v>439</v>
      </c>
      <c r="H1" t="s">
        <v>280</v>
      </c>
      <c r="I1" t="s">
        <v>284</v>
      </c>
      <c r="K1" s="2" t="s">
        <v>280</v>
      </c>
      <c r="L1" s="2" t="s">
        <v>441</v>
      </c>
    </row>
    <row r="2" spans="1:12" x14ac:dyDescent="0.25">
      <c r="A2" t="s">
        <v>14</v>
      </c>
      <c r="B2" t="s">
        <v>179</v>
      </c>
      <c r="C2">
        <f>COUNTIFS(A:A,A2)</f>
        <v>1</v>
      </c>
      <c r="E2" s="1" t="str" cm="1">
        <f t="array" ref="E2:E139">_xlfn.UNIQUE(A2:A331)</f>
        <v>U1001</v>
      </c>
      <c r="F2" s="1">
        <f>_xlfn.XLOOKUP(E2,A2:A331,C2:C331)</f>
        <v>1</v>
      </c>
      <c r="H2">
        <v>132560</v>
      </c>
      <c r="I2" t="s">
        <v>199</v>
      </c>
      <c r="K2" s="2" cm="1">
        <f t="array" ref="K2:K96">_xlfn.UNIQUE(H2:H113)</f>
        <v>132560</v>
      </c>
      <c r="L2" s="2">
        <f>COUNTIFS(H:H,K:K)</f>
        <v>1</v>
      </c>
    </row>
    <row r="3" spans="1:12" x14ac:dyDescent="0.25">
      <c r="A3" t="s">
        <v>24</v>
      </c>
      <c r="B3" t="s">
        <v>180</v>
      </c>
      <c r="C3">
        <f t="shared" ref="C3:C66" si="0">COUNTIFS(A:A,A3)</f>
        <v>1</v>
      </c>
      <c r="E3" s="1" t="str">
        <v>U1002</v>
      </c>
      <c r="F3" s="1">
        <f t="shared" ref="F3:F66" si="1">_xlfn.XLOOKUP(E3,A3:A332,C3:C332)</f>
        <v>1</v>
      </c>
      <c r="H3">
        <v>132572</v>
      </c>
      <c r="I3" t="s">
        <v>188</v>
      </c>
      <c r="K3" s="2">
        <v>132572</v>
      </c>
      <c r="L3" s="2">
        <f t="shared" ref="L3:L66" si="2">COUNTIFS(H:H,K:K)</f>
        <v>1</v>
      </c>
    </row>
    <row r="4" spans="1:12" x14ac:dyDescent="0.25">
      <c r="A4" t="s">
        <v>27</v>
      </c>
      <c r="B4" t="s">
        <v>180</v>
      </c>
      <c r="C4">
        <f t="shared" si="0"/>
        <v>1</v>
      </c>
      <c r="E4" s="1" t="str">
        <v>U1003</v>
      </c>
      <c r="F4" s="1">
        <f t="shared" si="1"/>
        <v>1</v>
      </c>
      <c r="H4">
        <v>132583</v>
      </c>
      <c r="I4" t="s">
        <v>179</v>
      </c>
      <c r="K4" s="2">
        <v>132583</v>
      </c>
      <c r="L4" s="2">
        <f t="shared" si="2"/>
        <v>1</v>
      </c>
    </row>
    <row r="5" spans="1:12" x14ac:dyDescent="0.25">
      <c r="A5" t="s">
        <v>29</v>
      </c>
      <c r="B5" t="s">
        <v>181</v>
      </c>
      <c r="C5">
        <f t="shared" si="0"/>
        <v>9</v>
      </c>
      <c r="E5" s="1" t="str">
        <v>U1004</v>
      </c>
      <c r="F5" s="1">
        <f t="shared" si="1"/>
        <v>9</v>
      </c>
      <c r="H5">
        <v>132584</v>
      </c>
      <c r="I5" t="s">
        <v>180</v>
      </c>
      <c r="K5" s="2">
        <v>132584</v>
      </c>
      <c r="L5" s="2">
        <f t="shared" si="2"/>
        <v>1</v>
      </c>
    </row>
    <row r="6" spans="1:12" x14ac:dyDescent="0.25">
      <c r="A6" t="s">
        <v>29</v>
      </c>
      <c r="B6" t="s">
        <v>182</v>
      </c>
      <c r="C6">
        <f t="shared" si="0"/>
        <v>9</v>
      </c>
      <c r="E6" s="1" t="str">
        <v>U1005</v>
      </c>
      <c r="F6" s="1">
        <f t="shared" si="1"/>
        <v>1</v>
      </c>
      <c r="H6">
        <v>132594</v>
      </c>
      <c r="I6" t="s">
        <v>180</v>
      </c>
      <c r="K6" s="2">
        <v>132594</v>
      </c>
      <c r="L6" s="2">
        <f t="shared" si="2"/>
        <v>1</v>
      </c>
    </row>
    <row r="7" spans="1:12" x14ac:dyDescent="0.25">
      <c r="A7" t="s">
        <v>29</v>
      </c>
      <c r="B7" t="s">
        <v>183</v>
      </c>
      <c r="C7">
        <f t="shared" si="0"/>
        <v>9</v>
      </c>
      <c r="E7" s="1" t="str">
        <v>U1006</v>
      </c>
      <c r="F7" s="1">
        <f t="shared" si="1"/>
        <v>1</v>
      </c>
      <c r="H7">
        <v>132608</v>
      </c>
      <c r="I7" t="s">
        <v>180</v>
      </c>
      <c r="K7" s="2">
        <v>132608</v>
      </c>
      <c r="L7" s="2">
        <f t="shared" si="2"/>
        <v>1</v>
      </c>
    </row>
    <row r="8" spans="1:12" x14ac:dyDescent="0.25">
      <c r="A8" t="s">
        <v>29</v>
      </c>
      <c r="B8" t="s">
        <v>184</v>
      </c>
      <c r="C8">
        <f t="shared" si="0"/>
        <v>9</v>
      </c>
      <c r="E8" s="1" t="str">
        <v>U1007</v>
      </c>
      <c r="F8" s="1">
        <f t="shared" si="1"/>
        <v>1</v>
      </c>
      <c r="H8">
        <v>132609</v>
      </c>
      <c r="I8" t="s">
        <v>197</v>
      </c>
      <c r="K8" s="2">
        <v>132609</v>
      </c>
      <c r="L8" s="2">
        <f t="shared" si="2"/>
        <v>1</v>
      </c>
    </row>
    <row r="9" spans="1:12" x14ac:dyDescent="0.25">
      <c r="A9" t="s">
        <v>29</v>
      </c>
      <c r="B9" t="s">
        <v>180</v>
      </c>
      <c r="C9">
        <f t="shared" si="0"/>
        <v>9</v>
      </c>
      <c r="E9" s="1" t="str">
        <v>U1008</v>
      </c>
      <c r="F9" s="1">
        <f t="shared" si="1"/>
        <v>10</v>
      </c>
      <c r="H9">
        <v>132613</v>
      </c>
      <c r="I9" t="s">
        <v>180</v>
      </c>
      <c r="K9" s="2">
        <v>132613</v>
      </c>
      <c r="L9" s="2">
        <f t="shared" si="2"/>
        <v>1</v>
      </c>
    </row>
    <row r="10" spans="1:12" x14ac:dyDescent="0.25">
      <c r="A10" t="s">
        <v>29</v>
      </c>
      <c r="B10" t="s">
        <v>185</v>
      </c>
      <c r="C10">
        <f t="shared" si="0"/>
        <v>9</v>
      </c>
      <c r="E10" s="1" t="str">
        <v>U1009</v>
      </c>
      <c r="F10" s="1">
        <f t="shared" si="1"/>
        <v>7</v>
      </c>
      <c r="H10">
        <v>132626</v>
      </c>
      <c r="I10" t="s">
        <v>195</v>
      </c>
      <c r="K10" s="2">
        <v>132626</v>
      </c>
      <c r="L10" s="2">
        <f t="shared" si="2"/>
        <v>1</v>
      </c>
    </row>
    <row r="11" spans="1:12" x14ac:dyDescent="0.25">
      <c r="A11" t="s">
        <v>29</v>
      </c>
      <c r="B11" t="s">
        <v>186</v>
      </c>
      <c r="C11">
        <f t="shared" si="0"/>
        <v>9</v>
      </c>
      <c r="E11" s="1" t="str">
        <v>U1010</v>
      </c>
      <c r="F11" s="1">
        <f t="shared" si="1"/>
        <v>1</v>
      </c>
      <c r="H11">
        <v>132630</v>
      </c>
      <c r="I11" t="s">
        <v>180</v>
      </c>
      <c r="K11" s="2">
        <v>132630</v>
      </c>
      <c r="L11" s="2">
        <f t="shared" si="2"/>
        <v>1</v>
      </c>
    </row>
    <row r="12" spans="1:12" x14ac:dyDescent="0.25">
      <c r="A12" t="s">
        <v>29</v>
      </c>
      <c r="B12" t="s">
        <v>187</v>
      </c>
      <c r="C12">
        <f t="shared" si="0"/>
        <v>9</v>
      </c>
      <c r="E12" s="1" t="str">
        <v>U1011</v>
      </c>
      <c r="F12" s="1">
        <f t="shared" si="1"/>
        <v>1</v>
      </c>
      <c r="H12">
        <v>132663</v>
      </c>
      <c r="I12" t="s">
        <v>180</v>
      </c>
      <c r="K12" s="2">
        <v>132663</v>
      </c>
      <c r="L12" s="2">
        <f t="shared" si="2"/>
        <v>1</v>
      </c>
    </row>
    <row r="13" spans="1:12" x14ac:dyDescent="0.25">
      <c r="A13" t="s">
        <v>29</v>
      </c>
      <c r="B13" t="s">
        <v>188</v>
      </c>
      <c r="C13">
        <f t="shared" si="0"/>
        <v>9</v>
      </c>
      <c r="E13" s="1" t="str">
        <v>U1012</v>
      </c>
      <c r="F13" s="1">
        <f t="shared" si="1"/>
        <v>1</v>
      </c>
      <c r="H13">
        <v>132665</v>
      </c>
      <c r="I13" t="s">
        <v>180</v>
      </c>
      <c r="K13" s="2">
        <v>132665</v>
      </c>
      <c r="L13" s="2">
        <f t="shared" si="2"/>
        <v>1</v>
      </c>
    </row>
    <row r="14" spans="1:12" x14ac:dyDescent="0.25">
      <c r="A14" t="s">
        <v>33</v>
      </c>
      <c r="B14" t="s">
        <v>179</v>
      </c>
      <c r="C14">
        <f t="shared" si="0"/>
        <v>1</v>
      </c>
      <c r="E14" s="1" t="str">
        <v>U1013</v>
      </c>
      <c r="F14" s="1">
        <f t="shared" si="1"/>
        <v>1</v>
      </c>
      <c r="H14">
        <v>132667</v>
      </c>
      <c r="I14" t="s">
        <v>260</v>
      </c>
      <c r="K14" s="2">
        <v>132667</v>
      </c>
      <c r="L14" s="2">
        <f t="shared" si="2"/>
        <v>1</v>
      </c>
    </row>
    <row r="15" spans="1:12" x14ac:dyDescent="0.25">
      <c r="A15" t="s">
        <v>34</v>
      </c>
      <c r="B15" t="s">
        <v>180</v>
      </c>
      <c r="C15">
        <f t="shared" si="0"/>
        <v>1</v>
      </c>
      <c r="E15" s="1" t="str">
        <v>U1014</v>
      </c>
      <c r="F15" s="1">
        <f t="shared" si="1"/>
        <v>2</v>
      </c>
      <c r="H15">
        <v>132668</v>
      </c>
      <c r="I15" t="s">
        <v>180</v>
      </c>
      <c r="K15" s="2">
        <v>132668</v>
      </c>
      <c r="L15" s="2">
        <f t="shared" si="2"/>
        <v>1</v>
      </c>
    </row>
    <row r="16" spans="1:12" x14ac:dyDescent="0.25">
      <c r="A16" t="s">
        <v>37</v>
      </c>
      <c r="B16" t="s">
        <v>189</v>
      </c>
      <c r="C16">
        <f t="shared" si="0"/>
        <v>1</v>
      </c>
      <c r="E16" s="1" t="str">
        <v>U1015</v>
      </c>
      <c r="F16" s="1">
        <f t="shared" si="1"/>
        <v>1</v>
      </c>
      <c r="H16">
        <v>132706</v>
      </c>
      <c r="I16" t="s">
        <v>180</v>
      </c>
      <c r="K16" s="2">
        <v>132706</v>
      </c>
      <c r="L16" s="2">
        <f t="shared" si="2"/>
        <v>1</v>
      </c>
    </row>
    <row r="17" spans="1:12" x14ac:dyDescent="0.25">
      <c r="A17" t="s">
        <v>39</v>
      </c>
      <c r="B17" t="s">
        <v>186</v>
      </c>
      <c r="C17">
        <f t="shared" si="0"/>
        <v>10</v>
      </c>
      <c r="E17" s="1" t="str">
        <v>U1016</v>
      </c>
      <c r="F17" s="1">
        <f t="shared" si="1"/>
        <v>14</v>
      </c>
      <c r="H17">
        <v>132715</v>
      </c>
      <c r="I17" t="s">
        <v>180</v>
      </c>
      <c r="K17" s="2">
        <v>132715</v>
      </c>
      <c r="L17" s="2">
        <f t="shared" si="2"/>
        <v>1</v>
      </c>
    </row>
    <row r="18" spans="1:12" x14ac:dyDescent="0.25">
      <c r="A18" t="s">
        <v>39</v>
      </c>
      <c r="B18" t="s">
        <v>180</v>
      </c>
      <c r="C18">
        <f t="shared" si="0"/>
        <v>10</v>
      </c>
      <c r="E18" s="1" t="str">
        <v>U1017</v>
      </c>
      <c r="F18" s="1">
        <f t="shared" si="1"/>
        <v>1</v>
      </c>
      <c r="H18">
        <v>132717</v>
      </c>
      <c r="I18" t="s">
        <v>197</v>
      </c>
      <c r="K18" s="2">
        <v>132717</v>
      </c>
      <c r="L18" s="2">
        <f t="shared" si="2"/>
        <v>1</v>
      </c>
    </row>
    <row r="19" spans="1:12" x14ac:dyDescent="0.25">
      <c r="A19" t="s">
        <v>39</v>
      </c>
      <c r="B19" t="s">
        <v>190</v>
      </c>
      <c r="C19">
        <f t="shared" si="0"/>
        <v>10</v>
      </c>
      <c r="E19" s="1" t="str">
        <v>U1018</v>
      </c>
      <c r="F19" s="1">
        <f t="shared" si="1"/>
        <v>1</v>
      </c>
      <c r="H19">
        <v>132723</v>
      </c>
      <c r="I19" t="s">
        <v>180</v>
      </c>
      <c r="K19" s="2">
        <v>132723</v>
      </c>
      <c r="L19" s="2">
        <f t="shared" si="2"/>
        <v>1</v>
      </c>
    </row>
    <row r="20" spans="1:12" x14ac:dyDescent="0.25">
      <c r="A20" t="s">
        <v>39</v>
      </c>
      <c r="B20" t="s">
        <v>191</v>
      </c>
      <c r="C20">
        <f t="shared" si="0"/>
        <v>10</v>
      </c>
      <c r="E20" s="1" t="str">
        <v>U1019</v>
      </c>
      <c r="F20" s="1">
        <f t="shared" si="1"/>
        <v>1</v>
      </c>
      <c r="H20">
        <v>132732</v>
      </c>
      <c r="I20" t="s">
        <v>180</v>
      </c>
      <c r="K20" s="2">
        <v>132732</v>
      </c>
      <c r="L20" s="2">
        <f t="shared" si="2"/>
        <v>1</v>
      </c>
    </row>
    <row r="21" spans="1:12" x14ac:dyDescent="0.25">
      <c r="A21" t="s">
        <v>39</v>
      </c>
      <c r="B21" t="s">
        <v>192</v>
      </c>
      <c r="C21">
        <f t="shared" si="0"/>
        <v>10</v>
      </c>
      <c r="E21" s="1" t="str">
        <v>U1020</v>
      </c>
      <c r="F21" s="1">
        <f t="shared" si="1"/>
        <v>1</v>
      </c>
      <c r="H21">
        <v>132733</v>
      </c>
      <c r="I21" t="s">
        <v>210</v>
      </c>
      <c r="K21" s="2">
        <v>132733</v>
      </c>
      <c r="L21" s="2">
        <f t="shared" si="2"/>
        <v>1</v>
      </c>
    </row>
    <row r="22" spans="1:12" x14ac:dyDescent="0.25">
      <c r="A22" t="s">
        <v>39</v>
      </c>
      <c r="B22" t="s">
        <v>193</v>
      </c>
      <c r="C22">
        <f t="shared" si="0"/>
        <v>10</v>
      </c>
      <c r="E22" s="1" t="str">
        <v>U1021</v>
      </c>
      <c r="F22" s="1">
        <f t="shared" si="1"/>
        <v>4</v>
      </c>
      <c r="H22">
        <v>132740</v>
      </c>
      <c r="I22" t="s">
        <v>180</v>
      </c>
      <c r="K22" s="2">
        <v>132740</v>
      </c>
      <c r="L22" s="2">
        <f t="shared" si="2"/>
        <v>1</v>
      </c>
    </row>
    <row r="23" spans="1:12" x14ac:dyDescent="0.25">
      <c r="A23" t="s">
        <v>39</v>
      </c>
      <c r="B23" t="s">
        <v>194</v>
      </c>
      <c r="C23">
        <f t="shared" si="0"/>
        <v>10</v>
      </c>
      <c r="E23" s="1" t="str">
        <v>U1022</v>
      </c>
      <c r="F23" s="1">
        <f t="shared" si="1"/>
        <v>1</v>
      </c>
      <c r="H23">
        <v>132754</v>
      </c>
      <c r="I23" t="s">
        <v>180</v>
      </c>
      <c r="K23" s="2">
        <v>132754</v>
      </c>
      <c r="L23" s="2">
        <f t="shared" si="2"/>
        <v>1</v>
      </c>
    </row>
    <row r="24" spans="1:12" x14ac:dyDescent="0.25">
      <c r="A24" t="s">
        <v>39</v>
      </c>
      <c r="B24" t="s">
        <v>179</v>
      </c>
      <c r="C24">
        <f t="shared" si="0"/>
        <v>10</v>
      </c>
      <c r="E24" s="1" t="str">
        <v>U1023</v>
      </c>
      <c r="F24" s="1">
        <f t="shared" si="1"/>
        <v>1</v>
      </c>
      <c r="H24">
        <v>132755</v>
      </c>
      <c r="I24" t="s">
        <v>180</v>
      </c>
      <c r="K24" s="2">
        <v>132755</v>
      </c>
      <c r="L24" s="2">
        <f t="shared" si="2"/>
        <v>1</v>
      </c>
    </row>
    <row r="25" spans="1:12" x14ac:dyDescent="0.25">
      <c r="A25" t="s">
        <v>39</v>
      </c>
      <c r="B25" t="s">
        <v>188</v>
      </c>
      <c r="C25">
        <f t="shared" si="0"/>
        <v>10</v>
      </c>
      <c r="E25" s="1" t="str">
        <v>U1024</v>
      </c>
      <c r="F25" s="1">
        <f t="shared" si="1"/>
        <v>1</v>
      </c>
      <c r="H25">
        <v>132766</v>
      </c>
      <c r="I25" t="s">
        <v>183</v>
      </c>
      <c r="K25" s="2">
        <v>132766</v>
      </c>
      <c r="L25" s="2">
        <f t="shared" si="2"/>
        <v>1</v>
      </c>
    </row>
    <row r="26" spans="1:12" x14ac:dyDescent="0.25">
      <c r="A26" t="s">
        <v>39</v>
      </c>
      <c r="B26" t="s">
        <v>195</v>
      </c>
      <c r="C26">
        <f t="shared" si="0"/>
        <v>10</v>
      </c>
      <c r="E26" s="1" t="str">
        <v>U1025</v>
      </c>
      <c r="F26" s="1">
        <f t="shared" si="1"/>
        <v>1</v>
      </c>
      <c r="H26">
        <v>132767</v>
      </c>
      <c r="I26" t="s">
        <v>276</v>
      </c>
      <c r="K26" s="2">
        <v>132767</v>
      </c>
      <c r="L26" s="2">
        <f t="shared" si="2"/>
        <v>1</v>
      </c>
    </row>
    <row r="27" spans="1:12" x14ac:dyDescent="0.25">
      <c r="A27" t="s">
        <v>40</v>
      </c>
      <c r="B27" t="s">
        <v>196</v>
      </c>
      <c r="C27">
        <f t="shared" si="0"/>
        <v>7</v>
      </c>
      <c r="E27" s="1" t="str">
        <v>U1026</v>
      </c>
      <c r="F27" s="1">
        <f t="shared" si="1"/>
        <v>1</v>
      </c>
      <c r="H27">
        <v>132768</v>
      </c>
      <c r="I27" t="s">
        <v>189</v>
      </c>
      <c r="K27" s="2">
        <v>132768</v>
      </c>
      <c r="L27" s="2">
        <f t="shared" si="2"/>
        <v>1</v>
      </c>
    </row>
    <row r="28" spans="1:12" x14ac:dyDescent="0.25">
      <c r="A28" t="s">
        <v>40</v>
      </c>
      <c r="B28" t="s">
        <v>197</v>
      </c>
      <c r="C28">
        <f t="shared" si="0"/>
        <v>7</v>
      </c>
      <c r="E28" s="1" t="str">
        <v>U1027</v>
      </c>
      <c r="F28" s="1">
        <f t="shared" si="1"/>
        <v>1</v>
      </c>
      <c r="H28">
        <v>132773</v>
      </c>
      <c r="I28" t="s">
        <v>189</v>
      </c>
      <c r="K28" s="2">
        <v>132773</v>
      </c>
      <c r="L28" s="2">
        <f t="shared" si="2"/>
        <v>2</v>
      </c>
    </row>
    <row r="29" spans="1:12" x14ac:dyDescent="0.25">
      <c r="A29" t="s">
        <v>40</v>
      </c>
      <c r="B29" t="s">
        <v>189</v>
      </c>
      <c r="C29">
        <f t="shared" si="0"/>
        <v>7</v>
      </c>
      <c r="E29" s="1" t="str">
        <v>U1028</v>
      </c>
      <c r="F29" s="1">
        <f t="shared" si="1"/>
        <v>1</v>
      </c>
      <c r="H29">
        <v>132773</v>
      </c>
      <c r="I29" t="s">
        <v>180</v>
      </c>
      <c r="K29" s="2">
        <v>132825</v>
      </c>
      <c r="L29" s="2">
        <f t="shared" si="2"/>
        <v>1</v>
      </c>
    </row>
    <row r="30" spans="1:12" x14ac:dyDescent="0.25">
      <c r="A30" t="s">
        <v>40</v>
      </c>
      <c r="B30" t="s">
        <v>186</v>
      </c>
      <c r="C30">
        <f t="shared" si="0"/>
        <v>7</v>
      </c>
      <c r="E30" s="1" t="str">
        <v>U1029</v>
      </c>
      <c r="F30" s="1">
        <f t="shared" si="1"/>
        <v>1</v>
      </c>
      <c r="H30">
        <v>132825</v>
      </c>
      <c r="I30" t="s">
        <v>180</v>
      </c>
      <c r="K30" s="2">
        <v>132834</v>
      </c>
      <c r="L30" s="2">
        <f t="shared" si="2"/>
        <v>1</v>
      </c>
    </row>
    <row r="31" spans="1:12" x14ac:dyDescent="0.25">
      <c r="A31" t="s">
        <v>40</v>
      </c>
      <c r="B31" t="s">
        <v>198</v>
      </c>
      <c r="C31">
        <f t="shared" si="0"/>
        <v>7</v>
      </c>
      <c r="E31" s="1" t="str">
        <v>U1030</v>
      </c>
      <c r="F31" s="1">
        <f t="shared" si="1"/>
        <v>1</v>
      </c>
      <c r="H31">
        <v>132834</v>
      </c>
      <c r="I31" t="s">
        <v>180</v>
      </c>
      <c r="K31" s="2">
        <v>132845</v>
      </c>
      <c r="L31" s="2">
        <f t="shared" si="2"/>
        <v>1</v>
      </c>
    </row>
    <row r="32" spans="1:12" x14ac:dyDescent="0.25">
      <c r="A32" t="s">
        <v>40</v>
      </c>
      <c r="B32" t="s">
        <v>188</v>
      </c>
      <c r="C32">
        <f t="shared" si="0"/>
        <v>7</v>
      </c>
      <c r="E32" s="1" t="str">
        <v>U1031</v>
      </c>
      <c r="F32" s="1">
        <f t="shared" si="1"/>
        <v>1</v>
      </c>
      <c r="H32">
        <v>132845</v>
      </c>
      <c r="I32" t="s">
        <v>180</v>
      </c>
      <c r="K32" s="2">
        <v>132846</v>
      </c>
      <c r="L32" s="2">
        <f t="shared" si="2"/>
        <v>1</v>
      </c>
    </row>
    <row r="33" spans="1:12" x14ac:dyDescent="0.25">
      <c r="A33" t="s">
        <v>40</v>
      </c>
      <c r="B33" t="s">
        <v>180</v>
      </c>
      <c r="C33">
        <f t="shared" si="0"/>
        <v>7</v>
      </c>
      <c r="E33" s="1" t="str">
        <v>U1032</v>
      </c>
      <c r="F33" s="1">
        <f t="shared" si="1"/>
        <v>1</v>
      </c>
      <c r="H33">
        <v>132846</v>
      </c>
      <c r="I33" t="s">
        <v>246</v>
      </c>
      <c r="K33" s="2">
        <v>132851</v>
      </c>
      <c r="L33" s="2">
        <f t="shared" si="2"/>
        <v>2</v>
      </c>
    </row>
    <row r="34" spans="1:12" x14ac:dyDescent="0.25">
      <c r="A34" t="s">
        <v>42</v>
      </c>
      <c r="B34" t="s">
        <v>180</v>
      </c>
      <c r="C34">
        <f t="shared" si="0"/>
        <v>1</v>
      </c>
      <c r="E34" s="1" t="str">
        <v>U1033</v>
      </c>
      <c r="F34" s="1">
        <f t="shared" si="1"/>
        <v>1</v>
      </c>
      <c r="H34">
        <v>132851</v>
      </c>
      <c r="I34" t="s">
        <v>179</v>
      </c>
      <c r="K34" s="2">
        <v>132854</v>
      </c>
      <c r="L34" s="2">
        <f t="shared" si="2"/>
        <v>1</v>
      </c>
    </row>
    <row r="35" spans="1:12" x14ac:dyDescent="0.25">
      <c r="A35" t="s">
        <v>44</v>
      </c>
      <c r="B35" t="s">
        <v>180</v>
      </c>
      <c r="C35">
        <f t="shared" si="0"/>
        <v>1</v>
      </c>
      <c r="E35" s="1" t="str">
        <v>U1034</v>
      </c>
      <c r="F35" s="1">
        <f t="shared" si="1"/>
        <v>1</v>
      </c>
      <c r="H35">
        <v>132851</v>
      </c>
      <c r="I35" t="s">
        <v>221</v>
      </c>
      <c r="K35" s="2">
        <v>132856</v>
      </c>
      <c r="L35" s="2">
        <f t="shared" si="2"/>
        <v>1</v>
      </c>
    </row>
    <row r="36" spans="1:12" x14ac:dyDescent="0.25">
      <c r="A36" t="s">
        <v>47</v>
      </c>
      <c r="B36" t="s">
        <v>193</v>
      </c>
      <c r="C36">
        <f t="shared" si="0"/>
        <v>1</v>
      </c>
      <c r="E36" s="1" t="str">
        <v>U1035</v>
      </c>
      <c r="F36" s="1">
        <f t="shared" si="1"/>
        <v>1</v>
      </c>
      <c r="H36">
        <v>132854</v>
      </c>
      <c r="I36" t="s">
        <v>246</v>
      </c>
      <c r="K36" s="2">
        <v>132858</v>
      </c>
      <c r="L36" s="2">
        <f t="shared" si="2"/>
        <v>1</v>
      </c>
    </row>
    <row r="37" spans="1:12" x14ac:dyDescent="0.25">
      <c r="A37" t="s">
        <v>48</v>
      </c>
      <c r="B37" t="s">
        <v>183</v>
      </c>
      <c r="C37">
        <f t="shared" si="0"/>
        <v>1</v>
      </c>
      <c r="E37" s="1" t="str">
        <v>U1036</v>
      </c>
      <c r="F37" s="1">
        <f t="shared" si="1"/>
        <v>1</v>
      </c>
      <c r="H37">
        <v>132856</v>
      </c>
      <c r="I37" t="s">
        <v>195</v>
      </c>
      <c r="K37" s="2">
        <v>132861</v>
      </c>
      <c r="L37" s="2">
        <f t="shared" si="2"/>
        <v>1</v>
      </c>
    </row>
    <row r="38" spans="1:12" x14ac:dyDescent="0.25">
      <c r="A38" t="s">
        <v>49</v>
      </c>
      <c r="B38" t="s">
        <v>183</v>
      </c>
      <c r="C38">
        <f t="shared" si="0"/>
        <v>2</v>
      </c>
      <c r="E38" s="1" t="str">
        <v>U1037</v>
      </c>
      <c r="F38" s="1">
        <f t="shared" si="1"/>
        <v>1</v>
      </c>
      <c r="H38">
        <v>132858</v>
      </c>
      <c r="I38" t="s">
        <v>211</v>
      </c>
      <c r="K38" s="2">
        <v>132862</v>
      </c>
      <c r="L38" s="2">
        <f t="shared" si="2"/>
        <v>1</v>
      </c>
    </row>
    <row r="39" spans="1:12" x14ac:dyDescent="0.25">
      <c r="A39" t="s">
        <v>49</v>
      </c>
      <c r="B39" t="s">
        <v>197</v>
      </c>
      <c r="C39">
        <f t="shared" si="0"/>
        <v>2</v>
      </c>
      <c r="E39" s="1" t="str">
        <v>U1038</v>
      </c>
      <c r="F39" s="1">
        <f t="shared" si="1"/>
        <v>1</v>
      </c>
      <c r="H39">
        <v>132861</v>
      </c>
      <c r="I39" t="s">
        <v>211</v>
      </c>
      <c r="K39" s="2">
        <v>132866</v>
      </c>
      <c r="L39" s="2">
        <f t="shared" si="2"/>
        <v>2</v>
      </c>
    </row>
    <row r="40" spans="1:12" x14ac:dyDescent="0.25">
      <c r="A40" t="s">
        <v>50</v>
      </c>
      <c r="B40" t="s">
        <v>180</v>
      </c>
      <c r="C40">
        <f t="shared" si="0"/>
        <v>1</v>
      </c>
      <c r="E40" s="1" t="str">
        <v>U1039</v>
      </c>
      <c r="F40" s="1">
        <f t="shared" si="1"/>
        <v>1</v>
      </c>
      <c r="H40">
        <v>132862</v>
      </c>
      <c r="I40" t="s">
        <v>246</v>
      </c>
      <c r="K40" s="2">
        <v>132869</v>
      </c>
      <c r="L40" s="2">
        <f t="shared" si="2"/>
        <v>1</v>
      </c>
    </row>
    <row r="41" spans="1:12" x14ac:dyDescent="0.25">
      <c r="A41" t="s">
        <v>51</v>
      </c>
      <c r="B41" t="s">
        <v>186</v>
      </c>
      <c r="C41">
        <f t="shared" si="0"/>
        <v>14</v>
      </c>
      <c r="E41" s="1" t="str">
        <v>U1040</v>
      </c>
      <c r="F41" s="1">
        <f t="shared" si="1"/>
        <v>1</v>
      </c>
      <c r="H41">
        <v>132866</v>
      </c>
      <c r="I41" t="s">
        <v>181</v>
      </c>
      <c r="K41" s="2">
        <v>132870</v>
      </c>
      <c r="L41" s="2">
        <f t="shared" si="2"/>
        <v>1</v>
      </c>
    </row>
    <row r="42" spans="1:12" x14ac:dyDescent="0.25">
      <c r="A42" t="s">
        <v>51</v>
      </c>
      <c r="B42" t="s">
        <v>184</v>
      </c>
      <c r="C42">
        <f t="shared" si="0"/>
        <v>14</v>
      </c>
      <c r="E42" s="1" t="str">
        <v>U1041</v>
      </c>
      <c r="F42" s="1">
        <f t="shared" si="1"/>
        <v>1</v>
      </c>
      <c r="H42">
        <v>132866</v>
      </c>
      <c r="I42" t="s">
        <v>188</v>
      </c>
      <c r="K42" s="2">
        <v>132872</v>
      </c>
      <c r="L42" s="2">
        <f t="shared" si="2"/>
        <v>1</v>
      </c>
    </row>
    <row r="43" spans="1:12" x14ac:dyDescent="0.25">
      <c r="A43" t="s">
        <v>51</v>
      </c>
      <c r="B43" t="s">
        <v>199</v>
      </c>
      <c r="C43">
        <f t="shared" si="0"/>
        <v>14</v>
      </c>
      <c r="E43" s="1" t="str">
        <v>U1042</v>
      </c>
      <c r="F43" s="1">
        <f t="shared" si="1"/>
        <v>1</v>
      </c>
      <c r="H43">
        <v>132869</v>
      </c>
      <c r="I43" t="s">
        <v>210</v>
      </c>
      <c r="K43" s="2">
        <v>132875</v>
      </c>
      <c r="L43" s="2">
        <f t="shared" si="2"/>
        <v>1</v>
      </c>
    </row>
    <row r="44" spans="1:12" x14ac:dyDescent="0.25">
      <c r="A44" t="s">
        <v>51</v>
      </c>
      <c r="B44" t="s">
        <v>200</v>
      </c>
      <c r="C44">
        <f t="shared" si="0"/>
        <v>14</v>
      </c>
      <c r="E44" s="1" t="str">
        <v>U1043</v>
      </c>
      <c r="F44" s="1">
        <f t="shared" si="1"/>
        <v>1</v>
      </c>
      <c r="H44">
        <v>132870</v>
      </c>
      <c r="I44" t="s">
        <v>211</v>
      </c>
      <c r="K44" s="2">
        <v>132885</v>
      </c>
      <c r="L44" s="2">
        <f t="shared" si="2"/>
        <v>1</v>
      </c>
    </row>
    <row r="45" spans="1:12" x14ac:dyDescent="0.25">
      <c r="A45" t="s">
        <v>51</v>
      </c>
      <c r="B45" t="s">
        <v>183</v>
      </c>
      <c r="C45">
        <f t="shared" si="0"/>
        <v>14</v>
      </c>
      <c r="E45" s="1" t="str">
        <v>U1044</v>
      </c>
      <c r="F45" s="1">
        <f t="shared" si="1"/>
        <v>1</v>
      </c>
      <c r="H45">
        <v>132872</v>
      </c>
      <c r="I45" t="s">
        <v>179</v>
      </c>
      <c r="K45" s="2">
        <v>132921</v>
      </c>
      <c r="L45" s="2">
        <f t="shared" si="2"/>
        <v>1</v>
      </c>
    </row>
    <row r="46" spans="1:12" x14ac:dyDescent="0.25">
      <c r="A46" t="s">
        <v>51</v>
      </c>
      <c r="B46" t="s">
        <v>201</v>
      </c>
      <c r="C46">
        <f t="shared" si="0"/>
        <v>14</v>
      </c>
      <c r="E46" s="1" t="str">
        <v>U1045</v>
      </c>
      <c r="F46" s="1">
        <f t="shared" si="1"/>
        <v>4</v>
      </c>
      <c r="H46">
        <v>132875</v>
      </c>
      <c r="I46" t="s">
        <v>183</v>
      </c>
      <c r="K46" s="2">
        <v>132922</v>
      </c>
      <c r="L46" s="2">
        <f t="shared" si="2"/>
        <v>1</v>
      </c>
    </row>
    <row r="47" spans="1:12" x14ac:dyDescent="0.25">
      <c r="A47" t="s">
        <v>51</v>
      </c>
      <c r="B47" t="s">
        <v>179</v>
      </c>
      <c r="C47">
        <f t="shared" si="0"/>
        <v>14</v>
      </c>
      <c r="E47" s="1" t="str">
        <v>U1046</v>
      </c>
      <c r="F47" s="1">
        <f t="shared" si="1"/>
        <v>1</v>
      </c>
      <c r="H47">
        <v>132885</v>
      </c>
      <c r="I47" t="s">
        <v>188</v>
      </c>
      <c r="K47" s="2">
        <v>132925</v>
      </c>
      <c r="L47" s="2">
        <f t="shared" si="2"/>
        <v>1</v>
      </c>
    </row>
    <row r="48" spans="1:12" x14ac:dyDescent="0.25">
      <c r="A48" t="s">
        <v>51</v>
      </c>
      <c r="B48" t="s">
        <v>202</v>
      </c>
      <c r="C48">
        <f t="shared" si="0"/>
        <v>14</v>
      </c>
      <c r="E48" s="1" t="str">
        <v>U1047</v>
      </c>
      <c r="F48" s="1">
        <f t="shared" si="1"/>
        <v>1</v>
      </c>
      <c r="H48">
        <v>132921</v>
      </c>
      <c r="I48" t="s">
        <v>215</v>
      </c>
      <c r="K48" s="2">
        <v>132937</v>
      </c>
      <c r="L48" s="2">
        <f t="shared" si="2"/>
        <v>1</v>
      </c>
    </row>
    <row r="49" spans="1:12" x14ac:dyDescent="0.25">
      <c r="A49" t="s">
        <v>51</v>
      </c>
      <c r="B49" t="s">
        <v>203</v>
      </c>
      <c r="C49">
        <f t="shared" si="0"/>
        <v>14</v>
      </c>
      <c r="E49" s="1" t="str">
        <v>U1048</v>
      </c>
      <c r="F49" s="1">
        <f t="shared" si="1"/>
        <v>1</v>
      </c>
      <c r="H49">
        <v>132922</v>
      </c>
      <c r="I49" t="s">
        <v>188</v>
      </c>
      <c r="K49" s="2">
        <v>132951</v>
      </c>
      <c r="L49" s="2">
        <f t="shared" si="2"/>
        <v>1</v>
      </c>
    </row>
    <row r="50" spans="1:12" x14ac:dyDescent="0.25">
      <c r="A50" t="s">
        <v>51</v>
      </c>
      <c r="B50" t="s">
        <v>204</v>
      </c>
      <c r="C50">
        <f t="shared" si="0"/>
        <v>14</v>
      </c>
      <c r="E50" s="1" t="str">
        <v>U1049</v>
      </c>
      <c r="F50" s="1">
        <f t="shared" si="1"/>
        <v>1</v>
      </c>
      <c r="H50">
        <v>132925</v>
      </c>
      <c r="I50" t="s">
        <v>180</v>
      </c>
      <c r="K50" s="2">
        <v>132954</v>
      </c>
      <c r="L50" s="2">
        <f t="shared" si="2"/>
        <v>1</v>
      </c>
    </row>
    <row r="51" spans="1:12" x14ac:dyDescent="0.25">
      <c r="A51" t="s">
        <v>51</v>
      </c>
      <c r="B51" t="s">
        <v>205</v>
      </c>
      <c r="C51">
        <f t="shared" si="0"/>
        <v>14</v>
      </c>
      <c r="E51" s="1" t="str">
        <v>U1050</v>
      </c>
      <c r="F51" s="1">
        <f t="shared" si="1"/>
        <v>1</v>
      </c>
      <c r="H51">
        <v>132937</v>
      </c>
      <c r="I51" t="s">
        <v>215</v>
      </c>
      <c r="K51" s="2">
        <v>132955</v>
      </c>
      <c r="L51" s="2">
        <f t="shared" si="2"/>
        <v>1</v>
      </c>
    </row>
    <row r="52" spans="1:12" x14ac:dyDescent="0.25">
      <c r="A52" t="s">
        <v>51</v>
      </c>
      <c r="B52" t="s">
        <v>206</v>
      </c>
      <c r="C52">
        <f t="shared" si="0"/>
        <v>14</v>
      </c>
      <c r="E52" s="1" t="str">
        <v>U1051</v>
      </c>
      <c r="F52" s="1">
        <f t="shared" si="1"/>
        <v>1</v>
      </c>
      <c r="H52">
        <v>132951</v>
      </c>
      <c r="I52" t="s">
        <v>179</v>
      </c>
      <c r="K52" s="2">
        <v>132958</v>
      </c>
      <c r="L52" s="2">
        <f t="shared" si="2"/>
        <v>1</v>
      </c>
    </row>
    <row r="53" spans="1:12" x14ac:dyDescent="0.25">
      <c r="A53" t="s">
        <v>51</v>
      </c>
      <c r="B53" t="s">
        <v>207</v>
      </c>
      <c r="C53">
        <f t="shared" si="0"/>
        <v>14</v>
      </c>
      <c r="E53" s="1" t="str">
        <v>U1052</v>
      </c>
      <c r="F53" s="1">
        <f t="shared" si="1"/>
        <v>1</v>
      </c>
      <c r="H53">
        <v>132954</v>
      </c>
      <c r="I53" t="s">
        <v>182</v>
      </c>
      <c r="K53" s="2">
        <v>134976</v>
      </c>
      <c r="L53" s="2">
        <f t="shared" si="2"/>
        <v>3</v>
      </c>
    </row>
    <row r="54" spans="1:12" x14ac:dyDescent="0.25">
      <c r="A54" t="s">
        <v>51</v>
      </c>
      <c r="B54" t="s">
        <v>208</v>
      </c>
      <c r="C54">
        <f t="shared" si="0"/>
        <v>14</v>
      </c>
      <c r="E54" s="1" t="str">
        <v>U1053</v>
      </c>
      <c r="F54" s="1">
        <f t="shared" si="1"/>
        <v>1</v>
      </c>
      <c r="H54">
        <v>132955</v>
      </c>
      <c r="I54" t="s">
        <v>262</v>
      </c>
      <c r="K54" s="2">
        <v>134983</v>
      </c>
      <c r="L54" s="2">
        <f t="shared" si="2"/>
        <v>2</v>
      </c>
    </row>
    <row r="55" spans="1:12" x14ac:dyDescent="0.25">
      <c r="A55" t="s">
        <v>52</v>
      </c>
      <c r="B55" t="s">
        <v>209</v>
      </c>
      <c r="C55">
        <f t="shared" si="0"/>
        <v>1</v>
      </c>
      <c r="E55" s="1" t="str">
        <v>U1054</v>
      </c>
      <c r="F55" s="1">
        <f t="shared" si="1"/>
        <v>1</v>
      </c>
      <c r="H55">
        <v>132958</v>
      </c>
      <c r="I55" t="s">
        <v>179</v>
      </c>
      <c r="K55" s="2">
        <v>134986</v>
      </c>
      <c r="L55" s="2">
        <f t="shared" si="2"/>
        <v>1</v>
      </c>
    </row>
    <row r="56" spans="1:12" x14ac:dyDescent="0.25">
      <c r="A56" t="s">
        <v>53</v>
      </c>
      <c r="B56" t="s">
        <v>180</v>
      </c>
      <c r="C56">
        <f t="shared" si="0"/>
        <v>1</v>
      </c>
      <c r="E56" s="1" t="str">
        <v>U1055</v>
      </c>
      <c r="F56" s="1">
        <f t="shared" si="1"/>
        <v>1</v>
      </c>
      <c r="H56">
        <v>134976</v>
      </c>
      <c r="I56" t="s">
        <v>180</v>
      </c>
      <c r="K56" s="2">
        <v>134999</v>
      </c>
      <c r="L56" s="2">
        <f t="shared" si="2"/>
        <v>1</v>
      </c>
    </row>
    <row r="57" spans="1:12" x14ac:dyDescent="0.25">
      <c r="A57" t="s">
        <v>54</v>
      </c>
      <c r="B57" t="s">
        <v>189</v>
      </c>
      <c r="C57">
        <f t="shared" si="0"/>
        <v>1</v>
      </c>
      <c r="E57" s="1" t="str">
        <v>U1056</v>
      </c>
      <c r="F57" s="1">
        <f t="shared" si="1"/>
        <v>1</v>
      </c>
      <c r="H57">
        <v>134976</v>
      </c>
      <c r="I57" t="s">
        <v>230</v>
      </c>
      <c r="K57" s="2">
        <v>135018</v>
      </c>
      <c r="L57" s="2">
        <f t="shared" si="2"/>
        <v>1</v>
      </c>
    </row>
    <row r="58" spans="1:12" x14ac:dyDescent="0.25">
      <c r="A58" t="s">
        <v>55</v>
      </c>
      <c r="B58" t="s">
        <v>180</v>
      </c>
      <c r="C58">
        <f t="shared" si="0"/>
        <v>1</v>
      </c>
      <c r="E58" s="1" t="str">
        <v>U1057</v>
      </c>
      <c r="F58" s="1">
        <f t="shared" si="1"/>
        <v>1</v>
      </c>
      <c r="H58">
        <v>134976</v>
      </c>
      <c r="I58" t="s">
        <v>211</v>
      </c>
      <c r="K58" s="2">
        <v>135019</v>
      </c>
      <c r="L58" s="2">
        <f t="shared" si="2"/>
        <v>1</v>
      </c>
    </row>
    <row r="59" spans="1:12" x14ac:dyDescent="0.25">
      <c r="A59" t="s">
        <v>56</v>
      </c>
      <c r="B59" t="s">
        <v>210</v>
      </c>
      <c r="C59">
        <f t="shared" si="0"/>
        <v>4</v>
      </c>
      <c r="E59" s="1" t="str">
        <v>U1058</v>
      </c>
      <c r="F59" s="1">
        <f t="shared" si="1"/>
        <v>1</v>
      </c>
      <c r="H59">
        <v>134983</v>
      </c>
      <c r="I59" t="s">
        <v>215</v>
      </c>
      <c r="K59" s="2">
        <v>135021</v>
      </c>
      <c r="L59" s="2">
        <f t="shared" si="2"/>
        <v>1</v>
      </c>
    </row>
    <row r="60" spans="1:12" x14ac:dyDescent="0.25">
      <c r="A60" t="s">
        <v>56</v>
      </c>
      <c r="B60" t="s">
        <v>199</v>
      </c>
      <c r="C60">
        <f t="shared" si="0"/>
        <v>4</v>
      </c>
      <c r="E60" s="1" t="str">
        <v>U1059</v>
      </c>
      <c r="F60" s="1">
        <f t="shared" si="1"/>
        <v>1</v>
      </c>
      <c r="H60">
        <v>134983</v>
      </c>
      <c r="I60" t="s">
        <v>262</v>
      </c>
      <c r="K60" s="2">
        <v>135025</v>
      </c>
      <c r="L60" s="2">
        <f t="shared" si="2"/>
        <v>1</v>
      </c>
    </row>
    <row r="61" spans="1:12" x14ac:dyDescent="0.25">
      <c r="A61" t="s">
        <v>56</v>
      </c>
      <c r="B61" t="s">
        <v>209</v>
      </c>
      <c r="C61">
        <f t="shared" si="0"/>
        <v>4</v>
      </c>
      <c r="E61" s="1" t="str">
        <v>U1060</v>
      </c>
      <c r="F61" s="1">
        <f t="shared" si="1"/>
        <v>13</v>
      </c>
      <c r="H61">
        <v>134986</v>
      </c>
      <c r="I61" t="s">
        <v>246</v>
      </c>
      <c r="K61" s="2">
        <v>135026</v>
      </c>
      <c r="L61" s="2">
        <f t="shared" si="2"/>
        <v>2</v>
      </c>
    </row>
    <row r="62" spans="1:12" x14ac:dyDescent="0.25">
      <c r="A62" t="s">
        <v>56</v>
      </c>
      <c r="B62" t="s">
        <v>211</v>
      </c>
      <c r="C62">
        <f t="shared" si="0"/>
        <v>4</v>
      </c>
      <c r="E62" s="1" t="str">
        <v>U1061</v>
      </c>
      <c r="F62" s="1">
        <f t="shared" si="1"/>
        <v>1</v>
      </c>
      <c r="H62">
        <v>134999</v>
      </c>
      <c r="I62" t="s">
        <v>183</v>
      </c>
      <c r="K62" s="2">
        <v>135027</v>
      </c>
      <c r="L62" s="2">
        <f t="shared" si="2"/>
        <v>1</v>
      </c>
    </row>
    <row r="63" spans="1:12" x14ac:dyDescent="0.25">
      <c r="A63" t="s">
        <v>58</v>
      </c>
      <c r="B63" t="s">
        <v>180</v>
      </c>
      <c r="C63">
        <f t="shared" si="0"/>
        <v>1</v>
      </c>
      <c r="E63" s="1" t="str">
        <v>U1062</v>
      </c>
      <c r="F63" s="1">
        <f t="shared" si="1"/>
        <v>1</v>
      </c>
      <c r="H63">
        <v>135018</v>
      </c>
      <c r="I63" t="s">
        <v>180</v>
      </c>
      <c r="K63" s="2">
        <v>135028</v>
      </c>
      <c r="L63" s="2">
        <f t="shared" si="2"/>
        <v>1</v>
      </c>
    </row>
    <row r="64" spans="1:12" x14ac:dyDescent="0.25">
      <c r="A64" t="s">
        <v>59</v>
      </c>
      <c r="B64" t="s">
        <v>180</v>
      </c>
      <c r="C64">
        <f t="shared" si="0"/>
        <v>1</v>
      </c>
      <c r="E64" s="1" t="str">
        <v>U1063</v>
      </c>
      <c r="F64" s="1">
        <f t="shared" si="1"/>
        <v>1</v>
      </c>
      <c r="H64">
        <v>135019</v>
      </c>
      <c r="I64" t="s">
        <v>215</v>
      </c>
      <c r="K64" s="2">
        <v>135030</v>
      </c>
      <c r="L64" s="2">
        <f t="shared" si="2"/>
        <v>2</v>
      </c>
    </row>
    <row r="65" spans="1:12" x14ac:dyDescent="0.25">
      <c r="A65" t="s">
        <v>60</v>
      </c>
      <c r="B65" t="s">
        <v>212</v>
      </c>
      <c r="C65">
        <f t="shared" si="0"/>
        <v>1</v>
      </c>
      <c r="E65" s="1" t="str">
        <v>U1064</v>
      </c>
      <c r="F65" s="1">
        <f t="shared" si="1"/>
        <v>1</v>
      </c>
      <c r="H65">
        <v>135021</v>
      </c>
      <c r="I65" t="s">
        <v>197</v>
      </c>
      <c r="K65" s="2">
        <v>135032</v>
      </c>
      <c r="L65" s="2">
        <f t="shared" si="2"/>
        <v>2</v>
      </c>
    </row>
    <row r="66" spans="1:12" x14ac:dyDescent="0.25">
      <c r="A66" t="s">
        <v>61</v>
      </c>
      <c r="B66" t="s">
        <v>180</v>
      </c>
      <c r="C66">
        <f t="shared" si="0"/>
        <v>1</v>
      </c>
      <c r="E66" s="1" t="str">
        <v>U1065</v>
      </c>
      <c r="F66" s="1">
        <f t="shared" si="1"/>
        <v>1</v>
      </c>
      <c r="H66">
        <v>135025</v>
      </c>
      <c r="I66" t="s">
        <v>180</v>
      </c>
      <c r="K66" s="2">
        <v>135034</v>
      </c>
      <c r="L66" s="2">
        <f t="shared" si="2"/>
        <v>1</v>
      </c>
    </row>
    <row r="67" spans="1:12" x14ac:dyDescent="0.25">
      <c r="A67" t="s">
        <v>62</v>
      </c>
      <c r="B67" t="s">
        <v>180</v>
      </c>
      <c r="C67">
        <f t="shared" ref="C67:C130" si="3">COUNTIFS(A:A,A67)</f>
        <v>1</v>
      </c>
      <c r="E67" s="1" t="str">
        <v>U1066</v>
      </c>
      <c r="F67" s="1">
        <f t="shared" ref="F67:F130" si="4">_xlfn.XLOOKUP(E67,A67:A396,C67:C396)</f>
        <v>1</v>
      </c>
      <c r="H67">
        <v>135026</v>
      </c>
      <c r="I67" t="s">
        <v>215</v>
      </c>
      <c r="K67" s="2">
        <v>135035</v>
      </c>
      <c r="L67" s="2">
        <f t="shared" ref="L67:L96" si="5">COUNTIFS(H:H,K:K)</f>
        <v>1</v>
      </c>
    </row>
    <row r="68" spans="1:12" x14ac:dyDescent="0.25">
      <c r="A68" t="s">
        <v>63</v>
      </c>
      <c r="B68" t="s">
        <v>189</v>
      </c>
      <c r="C68">
        <f t="shared" si="3"/>
        <v>1</v>
      </c>
      <c r="E68" s="1" t="str">
        <v>U1067</v>
      </c>
      <c r="F68" s="1">
        <f t="shared" si="4"/>
        <v>1</v>
      </c>
      <c r="H68">
        <v>135026</v>
      </c>
      <c r="I68" t="s">
        <v>262</v>
      </c>
      <c r="K68" s="2">
        <v>135039</v>
      </c>
      <c r="L68" s="2">
        <f t="shared" si="5"/>
        <v>1</v>
      </c>
    </row>
    <row r="69" spans="1:12" x14ac:dyDescent="0.25">
      <c r="A69" t="s">
        <v>64</v>
      </c>
      <c r="B69" t="s">
        <v>180</v>
      </c>
      <c r="C69">
        <f t="shared" si="3"/>
        <v>1</v>
      </c>
      <c r="E69" s="1" t="str">
        <v>U1068</v>
      </c>
      <c r="F69" s="1">
        <f t="shared" si="4"/>
        <v>1</v>
      </c>
      <c r="H69">
        <v>135027</v>
      </c>
      <c r="I69" t="s">
        <v>180</v>
      </c>
      <c r="K69" s="2">
        <v>135041</v>
      </c>
      <c r="L69" s="2">
        <f t="shared" si="5"/>
        <v>2</v>
      </c>
    </row>
    <row r="70" spans="1:12" x14ac:dyDescent="0.25">
      <c r="A70" t="s">
        <v>65</v>
      </c>
      <c r="B70" t="s">
        <v>180</v>
      </c>
      <c r="C70">
        <f t="shared" si="3"/>
        <v>1</v>
      </c>
      <c r="E70" s="1" t="str">
        <v>U1069</v>
      </c>
      <c r="F70" s="1">
        <f t="shared" si="4"/>
        <v>1</v>
      </c>
      <c r="H70">
        <v>135028</v>
      </c>
      <c r="I70" t="s">
        <v>180</v>
      </c>
      <c r="K70" s="2">
        <v>135042</v>
      </c>
      <c r="L70" s="2">
        <f t="shared" si="5"/>
        <v>1</v>
      </c>
    </row>
    <row r="71" spans="1:12" x14ac:dyDescent="0.25">
      <c r="A71" t="s">
        <v>66</v>
      </c>
      <c r="B71" t="s">
        <v>180</v>
      </c>
      <c r="C71">
        <f t="shared" si="3"/>
        <v>1</v>
      </c>
      <c r="E71" s="1" t="str">
        <v>U1070</v>
      </c>
      <c r="F71" s="1">
        <f t="shared" si="4"/>
        <v>1</v>
      </c>
      <c r="H71">
        <v>135030</v>
      </c>
      <c r="I71" t="s">
        <v>186</v>
      </c>
      <c r="K71" s="2">
        <v>135043</v>
      </c>
      <c r="L71" s="2">
        <f t="shared" si="5"/>
        <v>2</v>
      </c>
    </row>
    <row r="72" spans="1:12" x14ac:dyDescent="0.25">
      <c r="A72" t="s">
        <v>67</v>
      </c>
      <c r="B72" t="s">
        <v>180</v>
      </c>
      <c r="C72">
        <f t="shared" si="3"/>
        <v>1</v>
      </c>
      <c r="E72" s="1" t="str">
        <v>U1071</v>
      </c>
      <c r="F72" s="1">
        <f t="shared" si="4"/>
        <v>1</v>
      </c>
      <c r="H72">
        <v>135030</v>
      </c>
      <c r="I72" t="s">
        <v>188</v>
      </c>
      <c r="K72" s="2">
        <v>135044</v>
      </c>
      <c r="L72" s="2">
        <f t="shared" si="5"/>
        <v>1</v>
      </c>
    </row>
    <row r="73" spans="1:12" x14ac:dyDescent="0.25">
      <c r="A73" t="s">
        <v>69</v>
      </c>
      <c r="B73" t="s">
        <v>180</v>
      </c>
      <c r="C73">
        <f t="shared" si="3"/>
        <v>1</v>
      </c>
      <c r="E73" s="1" t="str">
        <v>U1072</v>
      </c>
      <c r="F73" s="1">
        <f t="shared" si="4"/>
        <v>1</v>
      </c>
      <c r="H73">
        <v>135032</v>
      </c>
      <c r="I73" t="s">
        <v>188</v>
      </c>
      <c r="K73" s="2">
        <v>135046</v>
      </c>
      <c r="L73" s="2">
        <f t="shared" si="5"/>
        <v>1</v>
      </c>
    </row>
    <row r="74" spans="1:12" x14ac:dyDescent="0.25">
      <c r="A74" t="s">
        <v>70</v>
      </c>
      <c r="B74" t="s">
        <v>180</v>
      </c>
      <c r="C74">
        <f t="shared" si="3"/>
        <v>1</v>
      </c>
      <c r="E74" s="1" t="str">
        <v>U1073</v>
      </c>
      <c r="F74" s="1">
        <f t="shared" si="4"/>
        <v>1</v>
      </c>
      <c r="H74">
        <v>135032</v>
      </c>
      <c r="I74" t="s">
        <v>184</v>
      </c>
      <c r="K74" s="2">
        <v>135048</v>
      </c>
      <c r="L74" s="2">
        <f t="shared" si="5"/>
        <v>1</v>
      </c>
    </row>
    <row r="75" spans="1:12" x14ac:dyDescent="0.25">
      <c r="A75" t="s">
        <v>71</v>
      </c>
      <c r="B75" t="s">
        <v>180</v>
      </c>
      <c r="C75">
        <f t="shared" si="3"/>
        <v>1</v>
      </c>
      <c r="E75" s="1" t="str">
        <v>U1074</v>
      </c>
      <c r="F75" s="1">
        <f t="shared" si="4"/>
        <v>1</v>
      </c>
      <c r="H75">
        <v>135034</v>
      </c>
      <c r="I75" t="s">
        <v>183</v>
      </c>
      <c r="K75" s="2">
        <v>135049</v>
      </c>
      <c r="L75" s="2">
        <f t="shared" si="5"/>
        <v>1</v>
      </c>
    </row>
    <row r="76" spans="1:12" x14ac:dyDescent="0.25">
      <c r="A76" t="s">
        <v>72</v>
      </c>
      <c r="B76" t="s">
        <v>189</v>
      </c>
      <c r="C76">
        <f t="shared" si="3"/>
        <v>1</v>
      </c>
      <c r="E76" s="1" t="str">
        <v>U1075</v>
      </c>
      <c r="F76" s="1">
        <f t="shared" si="4"/>
        <v>1</v>
      </c>
      <c r="H76">
        <v>135035</v>
      </c>
      <c r="I76" t="s">
        <v>195</v>
      </c>
      <c r="K76" s="2">
        <v>135052</v>
      </c>
      <c r="L76" s="2">
        <f t="shared" si="5"/>
        <v>2</v>
      </c>
    </row>
    <row r="77" spans="1:12" x14ac:dyDescent="0.25">
      <c r="A77" t="s">
        <v>73</v>
      </c>
      <c r="B77" t="s">
        <v>180</v>
      </c>
      <c r="C77">
        <f t="shared" si="3"/>
        <v>1</v>
      </c>
      <c r="E77" s="1" t="str">
        <v>U1076</v>
      </c>
      <c r="F77" s="1">
        <f t="shared" si="4"/>
        <v>1</v>
      </c>
      <c r="H77">
        <v>135039</v>
      </c>
      <c r="I77" t="s">
        <v>226</v>
      </c>
      <c r="K77" s="2">
        <v>135053</v>
      </c>
      <c r="L77" s="2">
        <f t="shared" si="5"/>
        <v>3</v>
      </c>
    </row>
    <row r="78" spans="1:12" x14ac:dyDescent="0.25">
      <c r="A78" t="s">
        <v>74</v>
      </c>
      <c r="B78" t="s">
        <v>180</v>
      </c>
      <c r="C78">
        <f t="shared" si="3"/>
        <v>1</v>
      </c>
      <c r="E78" s="1" t="str">
        <v>U1077</v>
      </c>
      <c r="F78" s="1">
        <f t="shared" si="4"/>
        <v>1</v>
      </c>
      <c r="H78">
        <v>135041</v>
      </c>
      <c r="I78" t="s">
        <v>215</v>
      </c>
      <c r="K78" s="2">
        <v>135054</v>
      </c>
      <c r="L78" s="2">
        <f t="shared" si="5"/>
        <v>1</v>
      </c>
    </row>
    <row r="79" spans="1:12" x14ac:dyDescent="0.25">
      <c r="A79" t="s">
        <v>75</v>
      </c>
      <c r="B79" t="s">
        <v>180</v>
      </c>
      <c r="C79">
        <f t="shared" si="3"/>
        <v>1</v>
      </c>
      <c r="E79" s="1" t="str">
        <v>U1078</v>
      </c>
      <c r="F79" s="1">
        <f t="shared" si="4"/>
        <v>1</v>
      </c>
      <c r="H79">
        <v>135041</v>
      </c>
      <c r="I79" t="s">
        <v>188</v>
      </c>
      <c r="K79" s="2">
        <v>135055</v>
      </c>
      <c r="L79" s="2">
        <f t="shared" si="5"/>
        <v>1</v>
      </c>
    </row>
    <row r="80" spans="1:12" x14ac:dyDescent="0.25">
      <c r="A80" t="s">
        <v>76</v>
      </c>
      <c r="B80" t="s">
        <v>199</v>
      </c>
      <c r="C80">
        <f t="shared" si="3"/>
        <v>1</v>
      </c>
      <c r="E80" s="1" t="str">
        <v>U1079</v>
      </c>
      <c r="F80" s="1">
        <f t="shared" si="4"/>
        <v>1</v>
      </c>
      <c r="H80">
        <v>135042</v>
      </c>
      <c r="I80" t="s">
        <v>209</v>
      </c>
      <c r="K80" s="2">
        <v>135057</v>
      </c>
      <c r="L80" s="2">
        <f t="shared" si="5"/>
        <v>1</v>
      </c>
    </row>
    <row r="81" spans="1:12" x14ac:dyDescent="0.25">
      <c r="A81" t="s">
        <v>77</v>
      </c>
      <c r="B81" t="s">
        <v>210</v>
      </c>
      <c r="C81">
        <f t="shared" si="3"/>
        <v>1</v>
      </c>
      <c r="E81" s="1" t="str">
        <v>U1080</v>
      </c>
      <c r="F81" s="1">
        <f t="shared" si="4"/>
        <v>1</v>
      </c>
      <c r="H81">
        <v>135043</v>
      </c>
      <c r="I81" t="s">
        <v>197</v>
      </c>
      <c r="K81" s="2">
        <v>135058</v>
      </c>
      <c r="L81" s="2">
        <f t="shared" si="5"/>
        <v>1</v>
      </c>
    </row>
    <row r="82" spans="1:12" x14ac:dyDescent="0.25">
      <c r="A82" t="s">
        <v>78</v>
      </c>
      <c r="B82" t="s">
        <v>184</v>
      </c>
      <c r="C82">
        <f t="shared" si="3"/>
        <v>1</v>
      </c>
      <c r="E82" s="1" t="str">
        <v>U1081</v>
      </c>
      <c r="F82" s="1">
        <f t="shared" si="4"/>
        <v>1</v>
      </c>
      <c r="H82">
        <v>135043</v>
      </c>
      <c r="I82" t="s">
        <v>210</v>
      </c>
      <c r="K82" s="2">
        <v>135059</v>
      </c>
      <c r="L82" s="2">
        <f t="shared" si="5"/>
        <v>1</v>
      </c>
    </row>
    <row r="83" spans="1:12" x14ac:dyDescent="0.25">
      <c r="A83" t="s">
        <v>79</v>
      </c>
      <c r="B83" t="s">
        <v>180</v>
      </c>
      <c r="C83">
        <f t="shared" si="3"/>
        <v>1</v>
      </c>
      <c r="E83" s="1" t="str">
        <v>U1082</v>
      </c>
      <c r="F83" s="1">
        <f t="shared" si="4"/>
        <v>1</v>
      </c>
      <c r="H83">
        <v>135044</v>
      </c>
      <c r="I83" t="s">
        <v>209</v>
      </c>
      <c r="K83" s="2">
        <v>135060</v>
      </c>
      <c r="L83" s="2">
        <f t="shared" si="5"/>
        <v>1</v>
      </c>
    </row>
    <row r="84" spans="1:12" x14ac:dyDescent="0.25">
      <c r="A84" t="s">
        <v>81</v>
      </c>
      <c r="B84" t="s">
        <v>193</v>
      </c>
      <c r="C84">
        <f t="shared" si="3"/>
        <v>1</v>
      </c>
      <c r="E84" s="1" t="str">
        <v>U1083</v>
      </c>
      <c r="F84" s="1">
        <f t="shared" si="4"/>
        <v>1</v>
      </c>
      <c r="H84">
        <v>135046</v>
      </c>
      <c r="I84" t="s">
        <v>197</v>
      </c>
      <c r="K84" s="2">
        <v>135069</v>
      </c>
      <c r="L84" s="2">
        <f t="shared" si="5"/>
        <v>1</v>
      </c>
    </row>
    <row r="85" spans="1:12" x14ac:dyDescent="0.25">
      <c r="A85" t="s">
        <v>82</v>
      </c>
      <c r="B85" t="s">
        <v>180</v>
      </c>
      <c r="C85">
        <f t="shared" si="3"/>
        <v>1</v>
      </c>
      <c r="E85" s="1" t="str">
        <v>U1084</v>
      </c>
      <c r="F85" s="1">
        <f t="shared" si="4"/>
        <v>1</v>
      </c>
      <c r="H85">
        <v>135048</v>
      </c>
      <c r="I85" t="s">
        <v>215</v>
      </c>
      <c r="K85" s="2">
        <v>135071</v>
      </c>
      <c r="L85" s="2">
        <f t="shared" si="5"/>
        <v>2</v>
      </c>
    </row>
    <row r="86" spans="1:12" x14ac:dyDescent="0.25">
      <c r="A86" t="s">
        <v>83</v>
      </c>
      <c r="B86" t="s">
        <v>213</v>
      </c>
      <c r="C86">
        <f t="shared" si="3"/>
        <v>4</v>
      </c>
      <c r="E86" s="1" t="str">
        <v>U1085</v>
      </c>
      <c r="F86" s="1">
        <f t="shared" si="4"/>
        <v>1</v>
      </c>
      <c r="H86">
        <v>135049</v>
      </c>
      <c r="I86" t="s">
        <v>226</v>
      </c>
      <c r="K86" s="2">
        <v>135072</v>
      </c>
      <c r="L86" s="2">
        <f t="shared" si="5"/>
        <v>1</v>
      </c>
    </row>
    <row r="87" spans="1:12" x14ac:dyDescent="0.25">
      <c r="A87" t="s">
        <v>83</v>
      </c>
      <c r="B87" t="s">
        <v>180</v>
      </c>
      <c r="C87">
        <f t="shared" si="3"/>
        <v>4</v>
      </c>
      <c r="E87" s="1" t="str">
        <v>U1086</v>
      </c>
      <c r="F87" s="1">
        <f t="shared" si="4"/>
        <v>1</v>
      </c>
      <c r="H87">
        <v>135052</v>
      </c>
      <c r="I87" t="s">
        <v>215</v>
      </c>
      <c r="K87" s="2">
        <v>135073</v>
      </c>
      <c r="L87" s="2">
        <f t="shared" si="5"/>
        <v>2</v>
      </c>
    </row>
    <row r="88" spans="1:12" x14ac:dyDescent="0.25">
      <c r="A88" t="s">
        <v>83</v>
      </c>
      <c r="B88" t="s">
        <v>214</v>
      </c>
      <c r="C88">
        <f t="shared" si="3"/>
        <v>4</v>
      </c>
      <c r="E88" s="1" t="str">
        <v>U1087</v>
      </c>
      <c r="F88" s="1">
        <f t="shared" si="4"/>
        <v>1</v>
      </c>
      <c r="H88">
        <v>135052</v>
      </c>
      <c r="I88" t="s">
        <v>262</v>
      </c>
      <c r="K88" s="2">
        <v>135074</v>
      </c>
      <c r="L88" s="2">
        <f t="shared" si="5"/>
        <v>1</v>
      </c>
    </row>
    <row r="89" spans="1:12" x14ac:dyDescent="0.25">
      <c r="A89" t="s">
        <v>83</v>
      </c>
      <c r="B89" t="s">
        <v>205</v>
      </c>
      <c r="C89">
        <f t="shared" si="3"/>
        <v>4</v>
      </c>
      <c r="E89" s="1" t="str">
        <v>U1088</v>
      </c>
      <c r="F89" s="1">
        <f t="shared" si="4"/>
        <v>1</v>
      </c>
      <c r="H89">
        <v>135053</v>
      </c>
      <c r="I89" t="s">
        <v>188</v>
      </c>
      <c r="K89" s="2">
        <v>135075</v>
      </c>
      <c r="L89" s="2">
        <f t="shared" si="5"/>
        <v>1</v>
      </c>
    </row>
    <row r="90" spans="1:12" x14ac:dyDescent="0.25">
      <c r="A90" t="s">
        <v>84</v>
      </c>
      <c r="B90" t="s">
        <v>215</v>
      </c>
      <c r="C90">
        <f t="shared" si="3"/>
        <v>1</v>
      </c>
      <c r="E90" s="1" t="str">
        <v>U1089</v>
      </c>
      <c r="F90" s="1">
        <f t="shared" si="4"/>
        <v>1</v>
      </c>
      <c r="H90">
        <v>135053</v>
      </c>
      <c r="I90" t="s">
        <v>197</v>
      </c>
      <c r="K90" s="2">
        <v>135079</v>
      </c>
      <c r="L90" s="2">
        <f t="shared" si="5"/>
        <v>1</v>
      </c>
    </row>
    <row r="91" spans="1:12" x14ac:dyDescent="0.25">
      <c r="A91" t="s">
        <v>85</v>
      </c>
      <c r="B91" t="s">
        <v>179</v>
      </c>
      <c r="C91">
        <f t="shared" si="3"/>
        <v>1</v>
      </c>
      <c r="E91" s="1" t="str">
        <v>U1090</v>
      </c>
      <c r="F91" s="1">
        <f t="shared" si="4"/>
        <v>1</v>
      </c>
      <c r="H91">
        <v>135053</v>
      </c>
      <c r="I91" t="s">
        <v>210</v>
      </c>
      <c r="K91" s="2">
        <v>135085</v>
      </c>
      <c r="L91" s="2">
        <f t="shared" si="5"/>
        <v>1</v>
      </c>
    </row>
    <row r="92" spans="1:12" x14ac:dyDescent="0.25">
      <c r="A92" t="s">
        <v>86</v>
      </c>
      <c r="B92" t="s">
        <v>180</v>
      </c>
      <c r="C92">
        <f t="shared" si="3"/>
        <v>1</v>
      </c>
      <c r="E92" s="1" t="str">
        <v>U1091</v>
      </c>
      <c r="F92" s="1">
        <f t="shared" si="4"/>
        <v>2</v>
      </c>
      <c r="H92">
        <v>135054</v>
      </c>
      <c r="I92" t="s">
        <v>226</v>
      </c>
      <c r="K92" s="2">
        <v>135086</v>
      </c>
      <c r="L92" s="2">
        <f t="shared" si="5"/>
        <v>2</v>
      </c>
    </row>
    <row r="93" spans="1:12" x14ac:dyDescent="0.25">
      <c r="A93" t="s">
        <v>87</v>
      </c>
      <c r="B93" t="s">
        <v>180</v>
      </c>
      <c r="C93">
        <f t="shared" si="3"/>
        <v>1</v>
      </c>
      <c r="E93" s="1" t="str">
        <v>U1092</v>
      </c>
      <c r="F93" s="1">
        <f t="shared" si="4"/>
        <v>1</v>
      </c>
      <c r="H93">
        <v>135055</v>
      </c>
      <c r="I93" t="s">
        <v>180</v>
      </c>
      <c r="K93" s="2">
        <v>135088</v>
      </c>
      <c r="L93" s="2">
        <f t="shared" si="5"/>
        <v>1</v>
      </c>
    </row>
    <row r="94" spans="1:12" x14ac:dyDescent="0.25">
      <c r="A94" t="s">
        <v>88</v>
      </c>
      <c r="B94" t="s">
        <v>180</v>
      </c>
      <c r="C94">
        <f t="shared" si="3"/>
        <v>1</v>
      </c>
      <c r="E94" s="1" t="str">
        <v>U1093</v>
      </c>
      <c r="F94" s="1">
        <f t="shared" si="4"/>
        <v>1</v>
      </c>
      <c r="H94">
        <v>135057</v>
      </c>
      <c r="I94" t="s">
        <v>215</v>
      </c>
      <c r="K94" s="2">
        <v>135104</v>
      </c>
      <c r="L94" s="2">
        <f t="shared" si="5"/>
        <v>1</v>
      </c>
    </row>
    <row r="95" spans="1:12" x14ac:dyDescent="0.25">
      <c r="A95" t="s">
        <v>89</v>
      </c>
      <c r="B95" t="s">
        <v>180</v>
      </c>
      <c r="C95">
        <f t="shared" si="3"/>
        <v>1</v>
      </c>
      <c r="E95" s="1" t="str">
        <v>U1094</v>
      </c>
      <c r="F95" s="1">
        <f t="shared" si="4"/>
        <v>1</v>
      </c>
      <c r="H95">
        <v>135058</v>
      </c>
      <c r="I95" t="s">
        <v>210</v>
      </c>
      <c r="K95" s="2">
        <v>135106</v>
      </c>
      <c r="L95" s="2">
        <f t="shared" si="5"/>
        <v>1</v>
      </c>
    </row>
    <row r="96" spans="1:12" x14ac:dyDescent="0.25">
      <c r="A96" t="s">
        <v>90</v>
      </c>
      <c r="B96" t="s">
        <v>181</v>
      </c>
      <c r="C96">
        <f t="shared" si="3"/>
        <v>1</v>
      </c>
      <c r="E96" s="1" t="str">
        <v>U1095</v>
      </c>
      <c r="F96" s="1">
        <f t="shared" si="4"/>
        <v>1</v>
      </c>
      <c r="H96">
        <v>135059</v>
      </c>
      <c r="I96" t="s">
        <v>215</v>
      </c>
      <c r="K96" s="2">
        <v>135109</v>
      </c>
      <c r="L96" s="2">
        <f t="shared" si="5"/>
        <v>1</v>
      </c>
    </row>
    <row r="97" spans="1:9" x14ac:dyDescent="0.25">
      <c r="A97" t="s">
        <v>91</v>
      </c>
      <c r="B97" t="s">
        <v>180</v>
      </c>
      <c r="C97">
        <f t="shared" si="3"/>
        <v>1</v>
      </c>
      <c r="E97" s="1" t="str">
        <v>U1096</v>
      </c>
      <c r="F97" s="1">
        <f t="shared" si="4"/>
        <v>1</v>
      </c>
      <c r="H97">
        <v>135060</v>
      </c>
      <c r="I97" t="s">
        <v>226</v>
      </c>
    </row>
    <row r="98" spans="1:9" x14ac:dyDescent="0.25">
      <c r="A98" t="s">
        <v>92</v>
      </c>
      <c r="B98" t="s">
        <v>180</v>
      </c>
      <c r="C98">
        <f t="shared" si="3"/>
        <v>1</v>
      </c>
      <c r="E98" s="1" t="str">
        <v>U1097</v>
      </c>
      <c r="F98" s="1">
        <f t="shared" si="4"/>
        <v>1</v>
      </c>
      <c r="H98">
        <v>135069</v>
      </c>
      <c r="I98" t="s">
        <v>215</v>
      </c>
    </row>
    <row r="99" spans="1:9" x14ac:dyDescent="0.25">
      <c r="A99" t="s">
        <v>93</v>
      </c>
      <c r="B99" t="s">
        <v>182</v>
      </c>
      <c r="C99">
        <f t="shared" si="3"/>
        <v>1</v>
      </c>
      <c r="E99" s="1" t="str">
        <v>U1098</v>
      </c>
      <c r="F99" s="1">
        <f t="shared" si="4"/>
        <v>1</v>
      </c>
      <c r="H99">
        <v>135071</v>
      </c>
      <c r="I99" t="s">
        <v>215</v>
      </c>
    </row>
    <row r="100" spans="1:9" x14ac:dyDescent="0.25">
      <c r="A100" t="s">
        <v>94</v>
      </c>
      <c r="B100" t="s">
        <v>180</v>
      </c>
      <c r="C100">
        <f t="shared" si="3"/>
        <v>1</v>
      </c>
      <c r="E100" s="1" t="str">
        <v>U1099</v>
      </c>
      <c r="F100" s="1">
        <f t="shared" si="4"/>
        <v>1</v>
      </c>
      <c r="H100">
        <v>135071</v>
      </c>
      <c r="I100" t="s">
        <v>262</v>
      </c>
    </row>
    <row r="101" spans="1:9" x14ac:dyDescent="0.25">
      <c r="A101" t="s">
        <v>95</v>
      </c>
      <c r="B101" t="s">
        <v>179</v>
      </c>
      <c r="C101">
        <f t="shared" si="3"/>
        <v>1</v>
      </c>
      <c r="E101" s="1" t="str">
        <v>U1100</v>
      </c>
      <c r="F101" s="1">
        <f t="shared" si="4"/>
        <v>1</v>
      </c>
      <c r="H101">
        <v>135072</v>
      </c>
      <c r="I101" t="s">
        <v>183</v>
      </c>
    </row>
    <row r="102" spans="1:9" x14ac:dyDescent="0.25">
      <c r="A102" t="s">
        <v>96</v>
      </c>
      <c r="B102" t="s">
        <v>216</v>
      </c>
      <c r="C102">
        <f t="shared" si="3"/>
        <v>1</v>
      </c>
      <c r="E102" s="1" t="str">
        <v>U1101</v>
      </c>
      <c r="F102" s="1">
        <f t="shared" si="4"/>
        <v>15</v>
      </c>
      <c r="H102">
        <v>135073</v>
      </c>
      <c r="I102" t="s">
        <v>215</v>
      </c>
    </row>
    <row r="103" spans="1:9" x14ac:dyDescent="0.25">
      <c r="A103" t="s">
        <v>97</v>
      </c>
      <c r="B103" t="s">
        <v>180</v>
      </c>
      <c r="C103">
        <f t="shared" si="3"/>
        <v>1</v>
      </c>
      <c r="E103" s="1" t="str">
        <v>U1102</v>
      </c>
      <c r="F103" s="1">
        <f t="shared" si="4"/>
        <v>1</v>
      </c>
      <c r="H103">
        <v>135073</v>
      </c>
      <c r="I103" t="s">
        <v>262</v>
      </c>
    </row>
    <row r="104" spans="1:9" x14ac:dyDescent="0.25">
      <c r="A104" t="s">
        <v>99</v>
      </c>
      <c r="B104" t="s">
        <v>211</v>
      </c>
      <c r="C104">
        <f t="shared" si="3"/>
        <v>13</v>
      </c>
      <c r="E104" s="1" t="str">
        <v>U1103</v>
      </c>
      <c r="F104" s="1">
        <f t="shared" si="4"/>
        <v>1</v>
      </c>
      <c r="H104">
        <v>135074</v>
      </c>
      <c r="I104" t="s">
        <v>184</v>
      </c>
    </row>
    <row r="105" spans="1:9" x14ac:dyDescent="0.25">
      <c r="A105" t="s">
        <v>99</v>
      </c>
      <c r="B105" t="s">
        <v>188</v>
      </c>
      <c r="C105">
        <f t="shared" si="3"/>
        <v>13</v>
      </c>
      <c r="E105" s="1" t="str">
        <v>U1104</v>
      </c>
      <c r="F105" s="1">
        <f t="shared" si="4"/>
        <v>1</v>
      </c>
      <c r="H105">
        <v>135075</v>
      </c>
      <c r="I105" t="s">
        <v>226</v>
      </c>
    </row>
    <row r="106" spans="1:9" x14ac:dyDescent="0.25">
      <c r="A106" t="s">
        <v>99</v>
      </c>
      <c r="B106" t="s">
        <v>210</v>
      </c>
      <c r="C106">
        <f t="shared" si="3"/>
        <v>13</v>
      </c>
      <c r="E106" s="1" t="str">
        <v>U1105</v>
      </c>
      <c r="F106" s="1">
        <f t="shared" si="4"/>
        <v>1</v>
      </c>
      <c r="H106">
        <v>135079</v>
      </c>
      <c r="I106" t="s">
        <v>209</v>
      </c>
    </row>
    <row r="107" spans="1:9" x14ac:dyDescent="0.25">
      <c r="A107" t="s">
        <v>99</v>
      </c>
      <c r="B107" t="s">
        <v>190</v>
      </c>
      <c r="C107">
        <f t="shared" si="3"/>
        <v>13</v>
      </c>
      <c r="E107" s="1" t="str">
        <v>U1106</v>
      </c>
      <c r="F107" s="1">
        <f t="shared" si="4"/>
        <v>1</v>
      </c>
      <c r="H107">
        <v>135085</v>
      </c>
      <c r="I107" t="s">
        <v>197</v>
      </c>
    </row>
    <row r="108" spans="1:9" x14ac:dyDescent="0.25">
      <c r="A108" t="s">
        <v>99</v>
      </c>
      <c r="B108" t="s">
        <v>179</v>
      </c>
      <c r="C108">
        <f t="shared" si="3"/>
        <v>13</v>
      </c>
      <c r="E108" s="1" t="str">
        <v>U1107</v>
      </c>
      <c r="F108" s="1">
        <f t="shared" si="4"/>
        <v>1</v>
      </c>
      <c r="H108">
        <v>135086</v>
      </c>
      <c r="I108" t="s">
        <v>211</v>
      </c>
    </row>
    <row r="109" spans="1:9" x14ac:dyDescent="0.25">
      <c r="A109" t="s">
        <v>99</v>
      </c>
      <c r="B109" t="s">
        <v>217</v>
      </c>
      <c r="C109">
        <f t="shared" si="3"/>
        <v>13</v>
      </c>
      <c r="E109" s="1" t="str">
        <v>U1108</v>
      </c>
      <c r="F109" s="1">
        <f t="shared" si="4"/>
        <v>18</v>
      </c>
      <c r="H109">
        <v>135086</v>
      </c>
      <c r="I109" t="s">
        <v>197</v>
      </c>
    </row>
    <row r="110" spans="1:9" x14ac:dyDescent="0.25">
      <c r="A110" t="s">
        <v>99</v>
      </c>
      <c r="B110" t="s">
        <v>218</v>
      </c>
      <c r="C110">
        <f t="shared" si="3"/>
        <v>13</v>
      </c>
      <c r="E110" s="1" t="str">
        <v>U1109</v>
      </c>
      <c r="F110" s="1">
        <f t="shared" si="4"/>
        <v>1</v>
      </c>
      <c r="H110">
        <v>135088</v>
      </c>
      <c r="I110" t="s">
        <v>188</v>
      </c>
    </row>
    <row r="111" spans="1:9" x14ac:dyDescent="0.25">
      <c r="A111" t="s">
        <v>99</v>
      </c>
      <c r="B111" t="s">
        <v>180</v>
      </c>
      <c r="C111">
        <f t="shared" si="3"/>
        <v>13</v>
      </c>
      <c r="E111" s="1" t="str">
        <v>U1110</v>
      </c>
      <c r="F111" s="1">
        <f t="shared" si="4"/>
        <v>1</v>
      </c>
      <c r="H111">
        <v>135104</v>
      </c>
      <c r="I111" t="s">
        <v>180</v>
      </c>
    </row>
    <row r="112" spans="1:9" x14ac:dyDescent="0.25">
      <c r="A112" t="s">
        <v>99</v>
      </c>
      <c r="B112" t="s">
        <v>197</v>
      </c>
      <c r="C112">
        <f t="shared" si="3"/>
        <v>13</v>
      </c>
      <c r="E112" s="1" t="str">
        <v>U1111</v>
      </c>
      <c r="F112" s="1">
        <f t="shared" si="4"/>
        <v>1</v>
      </c>
      <c r="H112">
        <v>135106</v>
      </c>
      <c r="I112" t="s">
        <v>180</v>
      </c>
    </row>
    <row r="113" spans="1:9" x14ac:dyDescent="0.25">
      <c r="A113" t="s">
        <v>99</v>
      </c>
      <c r="B113" t="s">
        <v>186</v>
      </c>
      <c r="C113">
        <f t="shared" si="3"/>
        <v>13</v>
      </c>
      <c r="E113" s="1" t="str">
        <v>U1112</v>
      </c>
      <c r="F113" s="1">
        <f t="shared" si="4"/>
        <v>1</v>
      </c>
      <c r="H113">
        <v>135109</v>
      </c>
      <c r="I113" t="s">
        <v>195</v>
      </c>
    </row>
    <row r="114" spans="1:9" x14ac:dyDescent="0.25">
      <c r="A114" t="s">
        <v>99</v>
      </c>
      <c r="B114" t="s">
        <v>219</v>
      </c>
      <c r="C114">
        <f t="shared" si="3"/>
        <v>13</v>
      </c>
      <c r="E114" s="1" t="str">
        <v>U1113</v>
      </c>
      <c r="F114" s="1">
        <f t="shared" si="4"/>
        <v>1</v>
      </c>
    </row>
    <row r="115" spans="1:9" x14ac:dyDescent="0.25">
      <c r="A115" t="s">
        <v>99</v>
      </c>
      <c r="B115" t="s">
        <v>192</v>
      </c>
      <c r="C115">
        <f t="shared" si="3"/>
        <v>13</v>
      </c>
      <c r="E115" s="1" t="str">
        <v>U1114</v>
      </c>
      <c r="F115" s="1">
        <f t="shared" si="4"/>
        <v>1</v>
      </c>
    </row>
    <row r="116" spans="1:9" x14ac:dyDescent="0.25">
      <c r="A116" t="s">
        <v>99</v>
      </c>
      <c r="B116" t="s">
        <v>195</v>
      </c>
      <c r="C116">
        <f t="shared" si="3"/>
        <v>13</v>
      </c>
      <c r="E116" s="1" t="str">
        <v>U1115</v>
      </c>
      <c r="F116" s="1">
        <f t="shared" si="4"/>
        <v>1</v>
      </c>
    </row>
    <row r="117" spans="1:9" x14ac:dyDescent="0.25">
      <c r="A117" t="s">
        <v>100</v>
      </c>
      <c r="B117" t="s">
        <v>180</v>
      </c>
      <c r="C117">
        <f t="shared" si="3"/>
        <v>1</v>
      </c>
      <c r="E117" s="1" t="str">
        <v>U1116</v>
      </c>
      <c r="F117" s="1">
        <f t="shared" si="4"/>
        <v>1</v>
      </c>
    </row>
    <row r="118" spans="1:9" x14ac:dyDescent="0.25">
      <c r="A118" t="s">
        <v>101</v>
      </c>
      <c r="B118" t="s">
        <v>180</v>
      </c>
      <c r="C118">
        <f t="shared" si="3"/>
        <v>1</v>
      </c>
      <c r="E118" s="1" t="str">
        <v>U1117</v>
      </c>
      <c r="F118" s="1">
        <f t="shared" si="4"/>
        <v>1</v>
      </c>
    </row>
    <row r="119" spans="1:9" x14ac:dyDescent="0.25">
      <c r="A119" t="s">
        <v>102</v>
      </c>
      <c r="B119" t="s">
        <v>180</v>
      </c>
      <c r="C119">
        <f t="shared" si="3"/>
        <v>1</v>
      </c>
      <c r="E119" s="1" t="str">
        <v>U1118</v>
      </c>
      <c r="F119" s="1">
        <f t="shared" si="4"/>
        <v>1</v>
      </c>
    </row>
    <row r="120" spans="1:9" x14ac:dyDescent="0.25">
      <c r="A120" t="s">
        <v>103</v>
      </c>
      <c r="B120" t="s">
        <v>180</v>
      </c>
      <c r="C120">
        <f t="shared" si="3"/>
        <v>1</v>
      </c>
      <c r="E120" s="1" t="str">
        <v>U1119</v>
      </c>
      <c r="F120" s="1">
        <f t="shared" si="4"/>
        <v>1</v>
      </c>
    </row>
    <row r="121" spans="1:9" x14ac:dyDescent="0.25">
      <c r="A121" t="s">
        <v>104</v>
      </c>
      <c r="B121" t="s">
        <v>180</v>
      </c>
      <c r="C121">
        <f t="shared" si="3"/>
        <v>1</v>
      </c>
      <c r="E121" s="1" t="str">
        <v>U1120</v>
      </c>
      <c r="F121" s="1">
        <f t="shared" si="4"/>
        <v>1</v>
      </c>
    </row>
    <row r="122" spans="1:9" x14ac:dyDescent="0.25">
      <c r="A122" t="s">
        <v>105</v>
      </c>
      <c r="B122" t="s">
        <v>180</v>
      </c>
      <c r="C122">
        <f t="shared" si="3"/>
        <v>1</v>
      </c>
      <c r="E122" s="1" t="str">
        <v>U1121</v>
      </c>
      <c r="F122" s="1">
        <f t="shared" si="4"/>
        <v>1</v>
      </c>
    </row>
    <row r="123" spans="1:9" x14ac:dyDescent="0.25">
      <c r="A123" t="s">
        <v>106</v>
      </c>
      <c r="B123" t="s">
        <v>180</v>
      </c>
      <c r="C123">
        <f t="shared" si="3"/>
        <v>1</v>
      </c>
      <c r="E123" s="1" t="str">
        <v>U1122</v>
      </c>
      <c r="F123" s="1">
        <f t="shared" si="4"/>
        <v>1</v>
      </c>
    </row>
    <row r="124" spans="1:9" x14ac:dyDescent="0.25">
      <c r="A124" t="s">
        <v>107</v>
      </c>
      <c r="B124" t="s">
        <v>180</v>
      </c>
      <c r="C124">
        <f t="shared" si="3"/>
        <v>1</v>
      </c>
      <c r="E124" s="1" t="str">
        <v>U1123</v>
      </c>
      <c r="F124" s="1">
        <f t="shared" si="4"/>
        <v>1</v>
      </c>
    </row>
    <row r="125" spans="1:9" x14ac:dyDescent="0.25">
      <c r="A125" t="s">
        <v>108</v>
      </c>
      <c r="B125" t="s">
        <v>180</v>
      </c>
      <c r="C125">
        <f t="shared" si="3"/>
        <v>1</v>
      </c>
      <c r="E125" s="1" t="str">
        <v>U1124</v>
      </c>
      <c r="F125" s="1">
        <f t="shared" si="4"/>
        <v>1</v>
      </c>
    </row>
    <row r="126" spans="1:9" x14ac:dyDescent="0.25">
      <c r="A126" t="s">
        <v>109</v>
      </c>
      <c r="B126" t="s">
        <v>180</v>
      </c>
      <c r="C126">
        <f t="shared" si="3"/>
        <v>1</v>
      </c>
      <c r="E126" s="1" t="str">
        <v>U1125</v>
      </c>
      <c r="F126" s="1">
        <f t="shared" si="4"/>
        <v>1</v>
      </c>
    </row>
    <row r="127" spans="1:9" x14ac:dyDescent="0.25">
      <c r="A127" t="s">
        <v>110</v>
      </c>
      <c r="B127" t="s">
        <v>180</v>
      </c>
      <c r="C127">
        <f t="shared" si="3"/>
        <v>1</v>
      </c>
      <c r="E127" s="1" t="str">
        <v>U1126</v>
      </c>
      <c r="F127" s="1">
        <f t="shared" si="4"/>
        <v>1</v>
      </c>
    </row>
    <row r="128" spans="1:9" x14ac:dyDescent="0.25">
      <c r="A128" t="s">
        <v>111</v>
      </c>
      <c r="B128" t="s">
        <v>180</v>
      </c>
      <c r="C128">
        <f t="shared" si="3"/>
        <v>1</v>
      </c>
      <c r="E128" s="1" t="str">
        <v>U1127</v>
      </c>
      <c r="F128" s="1">
        <f t="shared" si="4"/>
        <v>1</v>
      </c>
    </row>
    <row r="129" spans="1:6" x14ac:dyDescent="0.25">
      <c r="A129" t="s">
        <v>112</v>
      </c>
      <c r="B129" t="s">
        <v>179</v>
      </c>
      <c r="C129">
        <f t="shared" si="3"/>
        <v>1</v>
      </c>
      <c r="E129" s="1" t="str">
        <v>U1128</v>
      </c>
      <c r="F129" s="1">
        <f t="shared" si="4"/>
        <v>4</v>
      </c>
    </row>
    <row r="130" spans="1:6" x14ac:dyDescent="0.25">
      <c r="A130" t="s">
        <v>113</v>
      </c>
      <c r="B130" t="s">
        <v>220</v>
      </c>
      <c r="C130">
        <f t="shared" si="3"/>
        <v>1</v>
      </c>
      <c r="E130" s="1" t="str">
        <v>U1129</v>
      </c>
      <c r="F130" s="1">
        <f t="shared" si="4"/>
        <v>1</v>
      </c>
    </row>
    <row r="131" spans="1:6" x14ac:dyDescent="0.25">
      <c r="A131" t="s">
        <v>114</v>
      </c>
      <c r="B131" t="s">
        <v>180</v>
      </c>
      <c r="C131">
        <f t="shared" ref="C131:C194" si="6">COUNTIFS(A:A,A131)</f>
        <v>1</v>
      </c>
      <c r="E131" s="1" t="str">
        <v>U1130</v>
      </c>
      <c r="F131" s="1">
        <f t="shared" ref="F131:F139" si="7">_xlfn.XLOOKUP(E131,A131:A460,C131:C460)</f>
        <v>1</v>
      </c>
    </row>
    <row r="132" spans="1:6" x14ac:dyDescent="0.25">
      <c r="A132" t="s">
        <v>115</v>
      </c>
      <c r="B132" t="s">
        <v>180</v>
      </c>
      <c r="C132">
        <f t="shared" si="6"/>
        <v>1</v>
      </c>
      <c r="E132" s="1" t="str">
        <v>U1131</v>
      </c>
      <c r="F132" s="1">
        <f t="shared" si="7"/>
        <v>1</v>
      </c>
    </row>
    <row r="133" spans="1:6" x14ac:dyDescent="0.25">
      <c r="A133" t="s">
        <v>116</v>
      </c>
      <c r="B133" t="s">
        <v>180</v>
      </c>
      <c r="C133">
        <f t="shared" si="6"/>
        <v>1</v>
      </c>
      <c r="E133" s="1" t="str">
        <v>U1132</v>
      </c>
      <c r="F133" s="1">
        <f t="shared" si="7"/>
        <v>1</v>
      </c>
    </row>
    <row r="134" spans="1:6" x14ac:dyDescent="0.25">
      <c r="A134" t="s">
        <v>117</v>
      </c>
      <c r="B134" t="s">
        <v>180</v>
      </c>
      <c r="C134">
        <f t="shared" si="6"/>
        <v>1</v>
      </c>
      <c r="E134" s="1" t="str">
        <v>U1133</v>
      </c>
      <c r="F134" s="1">
        <f t="shared" si="7"/>
        <v>1</v>
      </c>
    </row>
    <row r="135" spans="1:6" x14ac:dyDescent="0.25">
      <c r="A135" t="s">
        <v>118</v>
      </c>
      <c r="B135" t="s">
        <v>180</v>
      </c>
      <c r="C135">
        <f t="shared" si="6"/>
        <v>1</v>
      </c>
      <c r="E135" s="1" t="str">
        <v>U1134</v>
      </c>
      <c r="F135" s="1">
        <f t="shared" si="7"/>
        <v>1</v>
      </c>
    </row>
    <row r="136" spans="1:6" x14ac:dyDescent="0.25">
      <c r="A136" t="s">
        <v>119</v>
      </c>
      <c r="B136" t="s">
        <v>180</v>
      </c>
      <c r="C136">
        <f t="shared" si="6"/>
        <v>1</v>
      </c>
      <c r="E136" s="1" t="str">
        <v>U1135</v>
      </c>
      <c r="F136" s="1">
        <f t="shared" si="7"/>
        <v>103</v>
      </c>
    </row>
    <row r="137" spans="1:6" x14ac:dyDescent="0.25">
      <c r="A137" t="s">
        <v>120</v>
      </c>
      <c r="B137" t="s">
        <v>180</v>
      </c>
      <c r="C137">
        <f t="shared" si="6"/>
        <v>1</v>
      </c>
      <c r="E137" s="1" t="str">
        <v>U1136</v>
      </c>
      <c r="F137" s="1">
        <f t="shared" si="7"/>
        <v>1</v>
      </c>
    </row>
    <row r="138" spans="1:6" x14ac:dyDescent="0.25">
      <c r="A138" t="s">
        <v>121</v>
      </c>
      <c r="B138" t="s">
        <v>180</v>
      </c>
      <c r="C138">
        <f t="shared" si="6"/>
        <v>1</v>
      </c>
      <c r="E138" s="1" t="str">
        <v>U1137</v>
      </c>
      <c r="F138" s="1">
        <f t="shared" si="7"/>
        <v>1</v>
      </c>
    </row>
    <row r="139" spans="1:6" x14ac:dyDescent="0.25">
      <c r="A139" t="s">
        <v>122</v>
      </c>
      <c r="B139" t="s">
        <v>180</v>
      </c>
      <c r="C139">
        <f t="shared" si="6"/>
        <v>1</v>
      </c>
      <c r="E139" s="1" t="str">
        <v>U1138</v>
      </c>
      <c r="F139" s="1">
        <f t="shared" si="7"/>
        <v>1</v>
      </c>
    </row>
    <row r="140" spans="1:6" x14ac:dyDescent="0.25">
      <c r="A140" t="s">
        <v>123</v>
      </c>
      <c r="B140" t="s">
        <v>180</v>
      </c>
      <c r="C140">
        <f t="shared" si="6"/>
        <v>1</v>
      </c>
    </row>
    <row r="141" spans="1:6" x14ac:dyDescent="0.25">
      <c r="A141" t="s">
        <v>124</v>
      </c>
      <c r="B141" t="s">
        <v>180</v>
      </c>
      <c r="C141">
        <f t="shared" si="6"/>
        <v>1</v>
      </c>
    </row>
    <row r="142" spans="1:6" x14ac:dyDescent="0.25">
      <c r="A142" t="s">
        <v>125</v>
      </c>
      <c r="B142" t="s">
        <v>195</v>
      </c>
      <c r="C142">
        <f t="shared" si="6"/>
        <v>1</v>
      </c>
    </row>
    <row r="143" spans="1:6" x14ac:dyDescent="0.25">
      <c r="A143" t="s">
        <v>126</v>
      </c>
      <c r="B143" t="s">
        <v>209</v>
      </c>
      <c r="C143">
        <f t="shared" si="6"/>
        <v>1</v>
      </c>
    </row>
    <row r="144" spans="1:6" x14ac:dyDescent="0.25">
      <c r="A144" t="s">
        <v>127</v>
      </c>
      <c r="B144" t="s">
        <v>180</v>
      </c>
      <c r="C144">
        <f t="shared" si="6"/>
        <v>1</v>
      </c>
    </row>
    <row r="145" spans="1:3" x14ac:dyDescent="0.25">
      <c r="A145" t="s">
        <v>128</v>
      </c>
      <c r="B145" t="s">
        <v>180</v>
      </c>
      <c r="C145">
        <f t="shared" si="6"/>
        <v>1</v>
      </c>
    </row>
    <row r="146" spans="1:3" x14ac:dyDescent="0.25">
      <c r="A146" t="s">
        <v>129</v>
      </c>
      <c r="B146" t="s">
        <v>217</v>
      </c>
      <c r="C146">
        <f t="shared" si="6"/>
        <v>1</v>
      </c>
    </row>
    <row r="147" spans="1:3" x14ac:dyDescent="0.25">
      <c r="A147" t="s">
        <v>130</v>
      </c>
      <c r="B147" t="s">
        <v>179</v>
      </c>
      <c r="C147">
        <f t="shared" si="6"/>
        <v>2</v>
      </c>
    </row>
    <row r="148" spans="1:3" x14ac:dyDescent="0.25">
      <c r="A148" t="s">
        <v>130</v>
      </c>
      <c r="B148" t="s">
        <v>180</v>
      </c>
      <c r="C148">
        <f t="shared" si="6"/>
        <v>2</v>
      </c>
    </row>
    <row r="149" spans="1:3" x14ac:dyDescent="0.25">
      <c r="A149" t="s">
        <v>131</v>
      </c>
      <c r="B149" t="s">
        <v>221</v>
      </c>
      <c r="C149">
        <f t="shared" si="6"/>
        <v>1</v>
      </c>
    </row>
    <row r="150" spans="1:3" x14ac:dyDescent="0.25">
      <c r="A150" t="s">
        <v>132</v>
      </c>
      <c r="B150" t="s">
        <v>183</v>
      </c>
      <c r="C150">
        <f t="shared" si="6"/>
        <v>1</v>
      </c>
    </row>
    <row r="151" spans="1:3" x14ac:dyDescent="0.25">
      <c r="A151" t="s">
        <v>133</v>
      </c>
      <c r="B151" t="s">
        <v>180</v>
      </c>
      <c r="C151">
        <f t="shared" si="6"/>
        <v>1</v>
      </c>
    </row>
    <row r="152" spans="1:3" x14ac:dyDescent="0.25">
      <c r="A152" t="s">
        <v>134</v>
      </c>
      <c r="B152" t="s">
        <v>195</v>
      </c>
      <c r="C152">
        <f t="shared" si="6"/>
        <v>1</v>
      </c>
    </row>
    <row r="153" spans="1:3" x14ac:dyDescent="0.25">
      <c r="A153" t="s">
        <v>135</v>
      </c>
      <c r="B153" t="s">
        <v>180</v>
      </c>
      <c r="C153">
        <f t="shared" si="6"/>
        <v>1</v>
      </c>
    </row>
    <row r="154" spans="1:3" x14ac:dyDescent="0.25">
      <c r="A154" t="s">
        <v>136</v>
      </c>
      <c r="B154" t="s">
        <v>180</v>
      </c>
      <c r="C154">
        <f t="shared" si="6"/>
        <v>1</v>
      </c>
    </row>
    <row r="155" spans="1:3" x14ac:dyDescent="0.25">
      <c r="A155" t="s">
        <v>137</v>
      </c>
      <c r="B155" t="s">
        <v>180</v>
      </c>
      <c r="C155">
        <f t="shared" si="6"/>
        <v>1</v>
      </c>
    </row>
    <row r="156" spans="1:3" x14ac:dyDescent="0.25">
      <c r="A156" t="s">
        <v>138</v>
      </c>
      <c r="B156" t="s">
        <v>180</v>
      </c>
      <c r="C156">
        <f t="shared" si="6"/>
        <v>1</v>
      </c>
    </row>
    <row r="157" spans="1:3" x14ac:dyDescent="0.25">
      <c r="A157" t="s">
        <v>139</v>
      </c>
      <c r="B157" t="s">
        <v>180</v>
      </c>
      <c r="C157">
        <f t="shared" si="6"/>
        <v>1</v>
      </c>
    </row>
    <row r="158" spans="1:3" x14ac:dyDescent="0.25">
      <c r="A158" t="s">
        <v>140</v>
      </c>
      <c r="B158" t="s">
        <v>209</v>
      </c>
      <c r="C158">
        <f t="shared" si="6"/>
        <v>15</v>
      </c>
    </row>
    <row r="159" spans="1:3" x14ac:dyDescent="0.25">
      <c r="A159" t="s">
        <v>140</v>
      </c>
      <c r="B159" t="s">
        <v>195</v>
      </c>
      <c r="C159">
        <f t="shared" si="6"/>
        <v>15</v>
      </c>
    </row>
    <row r="160" spans="1:3" x14ac:dyDescent="0.25">
      <c r="A160" t="s">
        <v>140</v>
      </c>
      <c r="B160" t="s">
        <v>222</v>
      </c>
      <c r="C160">
        <f t="shared" si="6"/>
        <v>15</v>
      </c>
    </row>
    <row r="161" spans="1:3" x14ac:dyDescent="0.25">
      <c r="A161" t="s">
        <v>140</v>
      </c>
      <c r="B161" t="s">
        <v>212</v>
      </c>
      <c r="C161">
        <f t="shared" si="6"/>
        <v>15</v>
      </c>
    </row>
    <row r="162" spans="1:3" x14ac:dyDescent="0.25">
      <c r="A162" t="s">
        <v>140</v>
      </c>
      <c r="B162" t="s">
        <v>180</v>
      </c>
      <c r="C162">
        <f t="shared" si="6"/>
        <v>15</v>
      </c>
    </row>
    <row r="163" spans="1:3" x14ac:dyDescent="0.25">
      <c r="A163" t="s">
        <v>140</v>
      </c>
      <c r="B163" t="s">
        <v>211</v>
      </c>
      <c r="C163">
        <f t="shared" si="6"/>
        <v>15</v>
      </c>
    </row>
    <row r="164" spans="1:3" x14ac:dyDescent="0.25">
      <c r="A164" t="s">
        <v>140</v>
      </c>
      <c r="B164" t="s">
        <v>193</v>
      </c>
      <c r="C164">
        <f t="shared" si="6"/>
        <v>15</v>
      </c>
    </row>
    <row r="165" spans="1:3" x14ac:dyDescent="0.25">
      <c r="A165" t="s">
        <v>140</v>
      </c>
      <c r="B165" t="s">
        <v>184</v>
      </c>
      <c r="C165">
        <f t="shared" si="6"/>
        <v>15</v>
      </c>
    </row>
    <row r="166" spans="1:3" x14ac:dyDescent="0.25">
      <c r="A166" t="s">
        <v>140</v>
      </c>
      <c r="B166" t="s">
        <v>186</v>
      </c>
      <c r="C166">
        <f t="shared" si="6"/>
        <v>15</v>
      </c>
    </row>
    <row r="167" spans="1:3" x14ac:dyDescent="0.25">
      <c r="A167" t="s">
        <v>140</v>
      </c>
      <c r="B167" t="s">
        <v>189</v>
      </c>
      <c r="C167">
        <f t="shared" si="6"/>
        <v>15</v>
      </c>
    </row>
    <row r="168" spans="1:3" x14ac:dyDescent="0.25">
      <c r="A168" t="s">
        <v>140</v>
      </c>
      <c r="B168" t="s">
        <v>188</v>
      </c>
      <c r="C168">
        <f t="shared" si="6"/>
        <v>15</v>
      </c>
    </row>
    <row r="169" spans="1:3" x14ac:dyDescent="0.25">
      <c r="A169" t="s">
        <v>140</v>
      </c>
      <c r="B169" t="s">
        <v>215</v>
      </c>
      <c r="C169">
        <f t="shared" si="6"/>
        <v>15</v>
      </c>
    </row>
    <row r="170" spans="1:3" x14ac:dyDescent="0.25">
      <c r="A170" t="s">
        <v>140</v>
      </c>
      <c r="B170" t="s">
        <v>223</v>
      </c>
      <c r="C170">
        <f t="shared" si="6"/>
        <v>15</v>
      </c>
    </row>
    <row r="171" spans="1:3" x14ac:dyDescent="0.25">
      <c r="A171" t="s">
        <v>140</v>
      </c>
      <c r="B171" t="s">
        <v>192</v>
      </c>
      <c r="C171">
        <f t="shared" si="6"/>
        <v>15</v>
      </c>
    </row>
    <row r="172" spans="1:3" x14ac:dyDescent="0.25">
      <c r="A172" t="s">
        <v>140</v>
      </c>
      <c r="B172" t="s">
        <v>196</v>
      </c>
      <c r="C172">
        <f t="shared" si="6"/>
        <v>15</v>
      </c>
    </row>
    <row r="173" spans="1:3" x14ac:dyDescent="0.25">
      <c r="A173" t="s">
        <v>141</v>
      </c>
      <c r="B173" t="s">
        <v>210</v>
      </c>
      <c r="C173">
        <f t="shared" si="6"/>
        <v>1</v>
      </c>
    </row>
    <row r="174" spans="1:3" x14ac:dyDescent="0.25">
      <c r="A174" t="s">
        <v>142</v>
      </c>
      <c r="B174" t="s">
        <v>180</v>
      </c>
      <c r="C174">
        <f t="shared" si="6"/>
        <v>1</v>
      </c>
    </row>
    <row r="175" spans="1:3" x14ac:dyDescent="0.25">
      <c r="A175" t="s">
        <v>143</v>
      </c>
      <c r="B175" t="s">
        <v>195</v>
      </c>
      <c r="C175">
        <f t="shared" si="6"/>
        <v>1</v>
      </c>
    </row>
    <row r="176" spans="1:3" x14ac:dyDescent="0.25">
      <c r="A176" t="s">
        <v>144</v>
      </c>
      <c r="B176" t="s">
        <v>188</v>
      </c>
      <c r="C176">
        <f t="shared" si="6"/>
        <v>1</v>
      </c>
    </row>
    <row r="177" spans="1:3" x14ac:dyDescent="0.25">
      <c r="A177" t="s">
        <v>145</v>
      </c>
      <c r="B177" t="s">
        <v>206</v>
      </c>
      <c r="C177">
        <f t="shared" si="6"/>
        <v>1</v>
      </c>
    </row>
    <row r="178" spans="1:3" x14ac:dyDescent="0.25">
      <c r="A178" t="s">
        <v>146</v>
      </c>
      <c r="B178" t="s">
        <v>180</v>
      </c>
      <c r="C178">
        <f t="shared" si="6"/>
        <v>1</v>
      </c>
    </row>
    <row r="179" spans="1:3" x14ac:dyDescent="0.25">
      <c r="A179" t="s">
        <v>147</v>
      </c>
      <c r="B179" t="s">
        <v>186</v>
      </c>
      <c r="C179">
        <f t="shared" si="6"/>
        <v>18</v>
      </c>
    </row>
    <row r="180" spans="1:3" x14ac:dyDescent="0.25">
      <c r="A180" t="s">
        <v>147</v>
      </c>
      <c r="B180" t="s">
        <v>220</v>
      </c>
      <c r="C180">
        <f t="shared" si="6"/>
        <v>18</v>
      </c>
    </row>
    <row r="181" spans="1:3" x14ac:dyDescent="0.25">
      <c r="A181" t="s">
        <v>147</v>
      </c>
      <c r="B181" t="s">
        <v>193</v>
      </c>
      <c r="C181">
        <f t="shared" si="6"/>
        <v>18</v>
      </c>
    </row>
    <row r="182" spans="1:3" x14ac:dyDescent="0.25">
      <c r="A182" t="s">
        <v>147</v>
      </c>
      <c r="B182" t="s">
        <v>198</v>
      </c>
      <c r="C182">
        <f t="shared" si="6"/>
        <v>18</v>
      </c>
    </row>
    <row r="183" spans="1:3" x14ac:dyDescent="0.25">
      <c r="A183" t="s">
        <v>147</v>
      </c>
      <c r="B183" t="s">
        <v>180</v>
      </c>
      <c r="C183">
        <f t="shared" si="6"/>
        <v>18</v>
      </c>
    </row>
    <row r="184" spans="1:3" x14ac:dyDescent="0.25">
      <c r="A184" t="s">
        <v>147</v>
      </c>
      <c r="B184" t="s">
        <v>192</v>
      </c>
      <c r="C184">
        <f t="shared" si="6"/>
        <v>18</v>
      </c>
    </row>
    <row r="185" spans="1:3" x14ac:dyDescent="0.25">
      <c r="A185" t="s">
        <v>147</v>
      </c>
      <c r="B185" t="s">
        <v>179</v>
      </c>
      <c r="C185">
        <f t="shared" si="6"/>
        <v>18</v>
      </c>
    </row>
    <row r="186" spans="1:3" x14ac:dyDescent="0.25">
      <c r="A186" t="s">
        <v>147</v>
      </c>
      <c r="B186" t="s">
        <v>197</v>
      </c>
      <c r="C186">
        <f t="shared" si="6"/>
        <v>18</v>
      </c>
    </row>
    <row r="187" spans="1:3" x14ac:dyDescent="0.25">
      <c r="A187" t="s">
        <v>147</v>
      </c>
      <c r="B187" t="s">
        <v>211</v>
      </c>
      <c r="C187">
        <f t="shared" si="6"/>
        <v>18</v>
      </c>
    </row>
    <row r="188" spans="1:3" x14ac:dyDescent="0.25">
      <c r="A188" t="s">
        <v>147</v>
      </c>
      <c r="B188" t="s">
        <v>224</v>
      </c>
      <c r="C188">
        <f t="shared" si="6"/>
        <v>18</v>
      </c>
    </row>
    <row r="189" spans="1:3" x14ac:dyDescent="0.25">
      <c r="A189" t="s">
        <v>147</v>
      </c>
      <c r="B189" t="s">
        <v>210</v>
      </c>
      <c r="C189">
        <f t="shared" si="6"/>
        <v>18</v>
      </c>
    </row>
    <row r="190" spans="1:3" x14ac:dyDescent="0.25">
      <c r="A190" t="s">
        <v>147</v>
      </c>
      <c r="B190" t="s">
        <v>209</v>
      </c>
      <c r="C190">
        <f t="shared" si="6"/>
        <v>18</v>
      </c>
    </row>
    <row r="191" spans="1:3" x14ac:dyDescent="0.25">
      <c r="A191" t="s">
        <v>147</v>
      </c>
      <c r="B191" t="s">
        <v>225</v>
      </c>
      <c r="C191">
        <f t="shared" si="6"/>
        <v>18</v>
      </c>
    </row>
    <row r="192" spans="1:3" x14ac:dyDescent="0.25">
      <c r="A192" t="s">
        <v>147</v>
      </c>
      <c r="B192" t="s">
        <v>188</v>
      </c>
      <c r="C192">
        <f t="shared" si="6"/>
        <v>18</v>
      </c>
    </row>
    <row r="193" spans="1:3" x14ac:dyDescent="0.25">
      <c r="A193" t="s">
        <v>147</v>
      </c>
      <c r="B193" t="s">
        <v>183</v>
      </c>
      <c r="C193">
        <f t="shared" si="6"/>
        <v>18</v>
      </c>
    </row>
    <row r="194" spans="1:3" x14ac:dyDescent="0.25">
      <c r="A194" t="s">
        <v>147</v>
      </c>
      <c r="B194" t="s">
        <v>221</v>
      </c>
      <c r="C194">
        <f t="shared" si="6"/>
        <v>18</v>
      </c>
    </row>
    <row r="195" spans="1:3" x14ac:dyDescent="0.25">
      <c r="A195" t="s">
        <v>147</v>
      </c>
      <c r="B195" t="s">
        <v>189</v>
      </c>
      <c r="C195">
        <f t="shared" ref="C195:C258" si="8">COUNTIFS(A:A,A195)</f>
        <v>18</v>
      </c>
    </row>
    <row r="196" spans="1:3" x14ac:dyDescent="0.25">
      <c r="A196" t="s">
        <v>147</v>
      </c>
      <c r="B196" t="s">
        <v>226</v>
      </c>
      <c r="C196">
        <f t="shared" si="8"/>
        <v>18</v>
      </c>
    </row>
    <row r="197" spans="1:3" x14ac:dyDescent="0.25">
      <c r="A197" t="s">
        <v>148</v>
      </c>
      <c r="B197" t="s">
        <v>180</v>
      </c>
      <c r="C197">
        <f t="shared" si="8"/>
        <v>1</v>
      </c>
    </row>
    <row r="198" spans="1:3" x14ac:dyDescent="0.25">
      <c r="A198" t="s">
        <v>149</v>
      </c>
      <c r="B198" t="s">
        <v>180</v>
      </c>
      <c r="C198">
        <f t="shared" si="8"/>
        <v>1</v>
      </c>
    </row>
    <row r="199" spans="1:3" x14ac:dyDescent="0.25">
      <c r="A199" t="s">
        <v>150</v>
      </c>
      <c r="B199" t="s">
        <v>180</v>
      </c>
      <c r="C199">
        <f t="shared" si="8"/>
        <v>1</v>
      </c>
    </row>
    <row r="200" spans="1:3" x14ac:dyDescent="0.25">
      <c r="A200" t="s">
        <v>151</v>
      </c>
      <c r="B200" t="s">
        <v>180</v>
      </c>
      <c r="C200">
        <f t="shared" si="8"/>
        <v>1</v>
      </c>
    </row>
    <row r="201" spans="1:3" x14ac:dyDescent="0.25">
      <c r="A201" t="s">
        <v>152</v>
      </c>
      <c r="B201" t="s">
        <v>211</v>
      </c>
      <c r="C201">
        <f t="shared" si="8"/>
        <v>1</v>
      </c>
    </row>
    <row r="202" spans="1:3" x14ac:dyDescent="0.25">
      <c r="A202" t="s">
        <v>153</v>
      </c>
      <c r="B202" t="s">
        <v>180</v>
      </c>
      <c r="C202">
        <f t="shared" si="8"/>
        <v>1</v>
      </c>
    </row>
    <row r="203" spans="1:3" x14ac:dyDescent="0.25">
      <c r="A203" t="s">
        <v>154</v>
      </c>
      <c r="B203" t="s">
        <v>199</v>
      </c>
      <c r="C203">
        <f t="shared" si="8"/>
        <v>1</v>
      </c>
    </row>
    <row r="204" spans="1:3" x14ac:dyDescent="0.25">
      <c r="A204" t="s">
        <v>155</v>
      </c>
      <c r="B204" t="s">
        <v>180</v>
      </c>
      <c r="C204">
        <f t="shared" si="8"/>
        <v>1</v>
      </c>
    </row>
    <row r="205" spans="1:3" x14ac:dyDescent="0.25">
      <c r="A205" t="s">
        <v>156</v>
      </c>
      <c r="B205" t="s">
        <v>227</v>
      </c>
      <c r="C205">
        <f t="shared" si="8"/>
        <v>1</v>
      </c>
    </row>
    <row r="206" spans="1:3" x14ac:dyDescent="0.25">
      <c r="A206" t="s">
        <v>157</v>
      </c>
      <c r="B206" t="s">
        <v>210</v>
      </c>
      <c r="C206">
        <f t="shared" si="8"/>
        <v>1</v>
      </c>
    </row>
    <row r="207" spans="1:3" x14ac:dyDescent="0.25">
      <c r="A207" t="s">
        <v>158</v>
      </c>
      <c r="B207" t="s">
        <v>180</v>
      </c>
      <c r="C207">
        <f t="shared" si="8"/>
        <v>1</v>
      </c>
    </row>
    <row r="208" spans="1:3" x14ac:dyDescent="0.25">
      <c r="A208" t="s">
        <v>159</v>
      </c>
      <c r="B208" t="s">
        <v>180</v>
      </c>
      <c r="C208">
        <f t="shared" si="8"/>
        <v>1</v>
      </c>
    </row>
    <row r="209" spans="1:3" x14ac:dyDescent="0.25">
      <c r="A209" t="s">
        <v>160</v>
      </c>
      <c r="B209" t="s">
        <v>180</v>
      </c>
      <c r="C209">
        <f t="shared" si="8"/>
        <v>1</v>
      </c>
    </row>
    <row r="210" spans="1:3" x14ac:dyDescent="0.25">
      <c r="A210" t="s">
        <v>161</v>
      </c>
      <c r="B210" t="s">
        <v>212</v>
      </c>
      <c r="C210">
        <f t="shared" si="8"/>
        <v>1</v>
      </c>
    </row>
    <row r="211" spans="1:3" x14ac:dyDescent="0.25">
      <c r="A211" t="s">
        <v>162</v>
      </c>
      <c r="B211" t="s">
        <v>180</v>
      </c>
      <c r="C211">
        <f t="shared" si="8"/>
        <v>1</v>
      </c>
    </row>
    <row r="212" spans="1:3" x14ac:dyDescent="0.25">
      <c r="A212" t="s">
        <v>163</v>
      </c>
      <c r="B212" t="s">
        <v>180</v>
      </c>
      <c r="C212">
        <f t="shared" si="8"/>
        <v>1</v>
      </c>
    </row>
    <row r="213" spans="1:3" x14ac:dyDescent="0.25">
      <c r="A213" t="s">
        <v>164</v>
      </c>
      <c r="B213" t="s">
        <v>180</v>
      </c>
      <c r="C213">
        <f t="shared" si="8"/>
        <v>1</v>
      </c>
    </row>
    <row r="214" spans="1:3" x14ac:dyDescent="0.25">
      <c r="A214" t="s">
        <v>165</v>
      </c>
      <c r="B214" t="s">
        <v>180</v>
      </c>
      <c r="C214">
        <f t="shared" si="8"/>
        <v>1</v>
      </c>
    </row>
    <row r="215" spans="1:3" x14ac:dyDescent="0.25">
      <c r="A215" t="s">
        <v>166</v>
      </c>
      <c r="B215" t="s">
        <v>180</v>
      </c>
      <c r="C215">
        <f t="shared" si="8"/>
        <v>1</v>
      </c>
    </row>
    <row r="216" spans="1:3" x14ac:dyDescent="0.25">
      <c r="A216" t="s">
        <v>167</v>
      </c>
      <c r="B216" t="s">
        <v>188</v>
      </c>
      <c r="C216">
        <f t="shared" si="8"/>
        <v>4</v>
      </c>
    </row>
    <row r="217" spans="1:3" x14ac:dyDescent="0.25">
      <c r="A217" t="s">
        <v>167</v>
      </c>
      <c r="B217" t="s">
        <v>192</v>
      </c>
      <c r="C217">
        <f t="shared" si="8"/>
        <v>4</v>
      </c>
    </row>
    <row r="218" spans="1:3" x14ac:dyDescent="0.25">
      <c r="A218" t="s">
        <v>167</v>
      </c>
      <c r="B218" t="s">
        <v>210</v>
      </c>
      <c r="C218">
        <f t="shared" si="8"/>
        <v>4</v>
      </c>
    </row>
    <row r="219" spans="1:3" x14ac:dyDescent="0.25">
      <c r="A219" t="s">
        <v>167</v>
      </c>
      <c r="B219" t="s">
        <v>180</v>
      </c>
      <c r="C219">
        <f t="shared" si="8"/>
        <v>4</v>
      </c>
    </row>
    <row r="220" spans="1:3" x14ac:dyDescent="0.25">
      <c r="A220" t="s">
        <v>168</v>
      </c>
      <c r="B220" t="s">
        <v>180</v>
      </c>
      <c r="C220">
        <f t="shared" si="8"/>
        <v>1</v>
      </c>
    </row>
    <row r="221" spans="1:3" x14ac:dyDescent="0.25">
      <c r="A221" t="s">
        <v>169</v>
      </c>
      <c r="B221" t="s">
        <v>180</v>
      </c>
      <c r="C221">
        <f t="shared" si="8"/>
        <v>1</v>
      </c>
    </row>
    <row r="222" spans="1:3" x14ac:dyDescent="0.25">
      <c r="A222" t="s">
        <v>170</v>
      </c>
      <c r="B222" t="s">
        <v>180</v>
      </c>
      <c r="C222">
        <f t="shared" si="8"/>
        <v>1</v>
      </c>
    </row>
    <row r="223" spans="1:3" x14ac:dyDescent="0.25">
      <c r="A223" t="s">
        <v>171</v>
      </c>
      <c r="B223" t="s">
        <v>180</v>
      </c>
      <c r="C223">
        <f t="shared" si="8"/>
        <v>1</v>
      </c>
    </row>
    <row r="224" spans="1:3" x14ac:dyDescent="0.25">
      <c r="A224" t="s">
        <v>172</v>
      </c>
      <c r="B224" t="s">
        <v>180</v>
      </c>
      <c r="C224">
        <f t="shared" si="8"/>
        <v>1</v>
      </c>
    </row>
    <row r="225" spans="1:3" x14ac:dyDescent="0.25">
      <c r="A225" t="s">
        <v>173</v>
      </c>
      <c r="B225" t="s">
        <v>180</v>
      </c>
      <c r="C225">
        <f t="shared" si="8"/>
        <v>1</v>
      </c>
    </row>
    <row r="226" spans="1:3" x14ac:dyDescent="0.25">
      <c r="A226" t="s">
        <v>174</v>
      </c>
      <c r="B226" t="s">
        <v>228</v>
      </c>
      <c r="C226">
        <f t="shared" si="8"/>
        <v>103</v>
      </c>
    </row>
    <row r="227" spans="1:3" x14ac:dyDescent="0.25">
      <c r="A227" t="s">
        <v>174</v>
      </c>
      <c r="B227" t="s">
        <v>229</v>
      </c>
      <c r="C227">
        <f t="shared" si="8"/>
        <v>103</v>
      </c>
    </row>
    <row r="228" spans="1:3" x14ac:dyDescent="0.25">
      <c r="A228" t="s">
        <v>174</v>
      </c>
      <c r="B228" t="s">
        <v>213</v>
      </c>
      <c r="C228">
        <f t="shared" si="8"/>
        <v>103</v>
      </c>
    </row>
    <row r="229" spans="1:3" x14ac:dyDescent="0.25">
      <c r="A229" t="s">
        <v>174</v>
      </c>
      <c r="B229" t="s">
        <v>230</v>
      </c>
      <c r="C229">
        <f t="shared" si="8"/>
        <v>103</v>
      </c>
    </row>
    <row r="230" spans="1:3" x14ac:dyDescent="0.25">
      <c r="A230" t="s">
        <v>174</v>
      </c>
      <c r="B230" t="s">
        <v>231</v>
      </c>
      <c r="C230">
        <f t="shared" si="8"/>
        <v>103</v>
      </c>
    </row>
    <row r="231" spans="1:3" x14ac:dyDescent="0.25">
      <c r="A231" t="s">
        <v>174</v>
      </c>
      <c r="B231" t="s">
        <v>232</v>
      </c>
      <c r="C231">
        <f t="shared" si="8"/>
        <v>103</v>
      </c>
    </row>
    <row r="232" spans="1:3" x14ac:dyDescent="0.25">
      <c r="A232" t="s">
        <v>174</v>
      </c>
      <c r="B232" t="s">
        <v>233</v>
      </c>
      <c r="C232">
        <f t="shared" si="8"/>
        <v>103</v>
      </c>
    </row>
    <row r="233" spans="1:3" x14ac:dyDescent="0.25">
      <c r="A233" t="s">
        <v>174</v>
      </c>
      <c r="B233" t="s">
        <v>222</v>
      </c>
      <c r="C233">
        <f t="shared" si="8"/>
        <v>103</v>
      </c>
    </row>
    <row r="234" spans="1:3" x14ac:dyDescent="0.25">
      <c r="A234" t="s">
        <v>174</v>
      </c>
      <c r="B234" t="s">
        <v>210</v>
      </c>
      <c r="C234">
        <f t="shared" si="8"/>
        <v>103</v>
      </c>
    </row>
    <row r="235" spans="1:3" x14ac:dyDescent="0.25">
      <c r="A235" t="s">
        <v>174</v>
      </c>
      <c r="B235" t="s">
        <v>226</v>
      </c>
      <c r="C235">
        <f t="shared" si="8"/>
        <v>103</v>
      </c>
    </row>
    <row r="236" spans="1:3" x14ac:dyDescent="0.25">
      <c r="A236" t="s">
        <v>174</v>
      </c>
      <c r="B236" t="s">
        <v>197</v>
      </c>
      <c r="C236">
        <f t="shared" si="8"/>
        <v>103</v>
      </c>
    </row>
    <row r="237" spans="1:3" x14ac:dyDescent="0.25">
      <c r="A237" t="s">
        <v>174</v>
      </c>
      <c r="B237" t="s">
        <v>205</v>
      </c>
      <c r="C237">
        <f t="shared" si="8"/>
        <v>103</v>
      </c>
    </row>
    <row r="238" spans="1:3" x14ac:dyDescent="0.25">
      <c r="A238" t="s">
        <v>174</v>
      </c>
      <c r="B238" t="s">
        <v>192</v>
      </c>
      <c r="C238">
        <f t="shared" si="8"/>
        <v>103</v>
      </c>
    </row>
    <row r="239" spans="1:3" x14ac:dyDescent="0.25">
      <c r="A239" t="s">
        <v>174</v>
      </c>
      <c r="B239" t="s">
        <v>234</v>
      </c>
      <c r="C239">
        <f t="shared" si="8"/>
        <v>103</v>
      </c>
    </row>
    <row r="240" spans="1:3" x14ac:dyDescent="0.25">
      <c r="A240" t="s">
        <v>174</v>
      </c>
      <c r="B240" t="s">
        <v>235</v>
      </c>
      <c r="C240">
        <f t="shared" si="8"/>
        <v>103</v>
      </c>
    </row>
    <row r="241" spans="1:3" x14ac:dyDescent="0.25">
      <c r="A241" t="s">
        <v>174</v>
      </c>
      <c r="B241" t="s">
        <v>211</v>
      </c>
      <c r="C241">
        <f t="shared" si="8"/>
        <v>103</v>
      </c>
    </row>
    <row r="242" spans="1:3" x14ac:dyDescent="0.25">
      <c r="A242" t="s">
        <v>174</v>
      </c>
      <c r="B242" t="s">
        <v>200</v>
      </c>
      <c r="C242">
        <f t="shared" si="8"/>
        <v>103</v>
      </c>
    </row>
    <row r="243" spans="1:3" x14ac:dyDescent="0.25">
      <c r="A243" t="s">
        <v>174</v>
      </c>
      <c r="B243" t="s">
        <v>194</v>
      </c>
      <c r="C243">
        <f t="shared" si="8"/>
        <v>103</v>
      </c>
    </row>
    <row r="244" spans="1:3" x14ac:dyDescent="0.25">
      <c r="A244" t="s">
        <v>174</v>
      </c>
      <c r="B244" t="s">
        <v>183</v>
      </c>
      <c r="C244">
        <f t="shared" si="8"/>
        <v>103</v>
      </c>
    </row>
    <row r="245" spans="1:3" x14ac:dyDescent="0.25">
      <c r="A245" t="s">
        <v>174</v>
      </c>
      <c r="B245" t="s">
        <v>236</v>
      </c>
      <c r="C245">
        <f t="shared" si="8"/>
        <v>103</v>
      </c>
    </row>
    <row r="246" spans="1:3" x14ac:dyDescent="0.25">
      <c r="A246" t="s">
        <v>174</v>
      </c>
      <c r="B246" t="s">
        <v>227</v>
      </c>
      <c r="C246">
        <f t="shared" si="8"/>
        <v>103</v>
      </c>
    </row>
    <row r="247" spans="1:3" x14ac:dyDescent="0.25">
      <c r="A247" t="s">
        <v>174</v>
      </c>
      <c r="B247" t="s">
        <v>237</v>
      </c>
      <c r="C247">
        <f t="shared" si="8"/>
        <v>103</v>
      </c>
    </row>
    <row r="248" spans="1:3" x14ac:dyDescent="0.25">
      <c r="A248" t="s">
        <v>174</v>
      </c>
      <c r="B248" t="s">
        <v>190</v>
      </c>
      <c r="C248">
        <f t="shared" si="8"/>
        <v>103</v>
      </c>
    </row>
    <row r="249" spans="1:3" x14ac:dyDescent="0.25">
      <c r="A249" t="s">
        <v>174</v>
      </c>
      <c r="B249" t="s">
        <v>238</v>
      </c>
      <c r="C249">
        <f t="shared" si="8"/>
        <v>103</v>
      </c>
    </row>
    <row r="250" spans="1:3" x14ac:dyDescent="0.25">
      <c r="A250" t="s">
        <v>174</v>
      </c>
      <c r="B250" t="s">
        <v>239</v>
      </c>
      <c r="C250">
        <f t="shared" si="8"/>
        <v>103</v>
      </c>
    </row>
    <row r="251" spans="1:3" x14ac:dyDescent="0.25">
      <c r="A251" t="s">
        <v>174</v>
      </c>
      <c r="B251" t="s">
        <v>240</v>
      </c>
      <c r="C251">
        <f t="shared" si="8"/>
        <v>103</v>
      </c>
    </row>
    <row r="252" spans="1:3" x14ac:dyDescent="0.25">
      <c r="A252" t="s">
        <v>174</v>
      </c>
      <c r="B252" t="s">
        <v>241</v>
      </c>
      <c r="C252">
        <f t="shared" si="8"/>
        <v>103</v>
      </c>
    </row>
    <row r="253" spans="1:3" x14ac:dyDescent="0.25">
      <c r="A253" t="s">
        <v>174</v>
      </c>
      <c r="B253" t="s">
        <v>242</v>
      </c>
      <c r="C253">
        <f t="shared" si="8"/>
        <v>103</v>
      </c>
    </row>
    <row r="254" spans="1:3" x14ac:dyDescent="0.25">
      <c r="A254" t="s">
        <v>174</v>
      </c>
      <c r="B254" t="s">
        <v>212</v>
      </c>
      <c r="C254">
        <f t="shared" si="8"/>
        <v>103</v>
      </c>
    </row>
    <row r="255" spans="1:3" x14ac:dyDescent="0.25">
      <c r="A255" t="s">
        <v>174</v>
      </c>
      <c r="B255" t="s">
        <v>196</v>
      </c>
      <c r="C255">
        <f t="shared" si="8"/>
        <v>103</v>
      </c>
    </row>
    <row r="256" spans="1:3" x14ac:dyDescent="0.25">
      <c r="A256" t="s">
        <v>174</v>
      </c>
      <c r="B256" t="s">
        <v>243</v>
      </c>
      <c r="C256">
        <f t="shared" si="8"/>
        <v>103</v>
      </c>
    </row>
    <row r="257" spans="1:3" x14ac:dyDescent="0.25">
      <c r="A257" t="s">
        <v>174</v>
      </c>
      <c r="B257" t="s">
        <v>220</v>
      </c>
      <c r="C257">
        <f t="shared" si="8"/>
        <v>103</v>
      </c>
    </row>
    <row r="258" spans="1:3" x14ac:dyDescent="0.25">
      <c r="A258" t="s">
        <v>174</v>
      </c>
      <c r="B258" t="s">
        <v>207</v>
      </c>
      <c r="C258">
        <f t="shared" si="8"/>
        <v>103</v>
      </c>
    </row>
    <row r="259" spans="1:3" x14ac:dyDescent="0.25">
      <c r="A259" t="s">
        <v>174</v>
      </c>
      <c r="B259" t="s">
        <v>185</v>
      </c>
      <c r="C259">
        <f t="shared" ref="C259:C322" si="9">COUNTIFS(A:A,A259)</f>
        <v>103</v>
      </c>
    </row>
    <row r="260" spans="1:3" x14ac:dyDescent="0.25">
      <c r="A260" t="s">
        <v>174</v>
      </c>
      <c r="B260" t="s">
        <v>217</v>
      </c>
      <c r="C260">
        <f t="shared" si="9"/>
        <v>103</v>
      </c>
    </row>
    <row r="261" spans="1:3" x14ac:dyDescent="0.25">
      <c r="A261" t="s">
        <v>174</v>
      </c>
      <c r="B261" t="s">
        <v>216</v>
      </c>
      <c r="C261">
        <f t="shared" si="9"/>
        <v>103</v>
      </c>
    </row>
    <row r="262" spans="1:3" x14ac:dyDescent="0.25">
      <c r="A262" t="s">
        <v>174</v>
      </c>
      <c r="B262" t="s">
        <v>244</v>
      </c>
      <c r="C262">
        <f t="shared" si="9"/>
        <v>103</v>
      </c>
    </row>
    <row r="263" spans="1:3" x14ac:dyDescent="0.25">
      <c r="A263" t="s">
        <v>174</v>
      </c>
      <c r="B263" t="s">
        <v>186</v>
      </c>
      <c r="C263">
        <f t="shared" si="9"/>
        <v>103</v>
      </c>
    </row>
    <row r="264" spans="1:3" x14ac:dyDescent="0.25">
      <c r="A264" t="s">
        <v>174</v>
      </c>
      <c r="B264" t="s">
        <v>187</v>
      </c>
      <c r="C264">
        <f t="shared" si="9"/>
        <v>103</v>
      </c>
    </row>
    <row r="265" spans="1:3" x14ac:dyDescent="0.25">
      <c r="A265" t="s">
        <v>174</v>
      </c>
      <c r="B265" t="s">
        <v>189</v>
      </c>
      <c r="C265">
        <f t="shared" si="9"/>
        <v>103</v>
      </c>
    </row>
    <row r="266" spans="1:3" x14ac:dyDescent="0.25">
      <c r="A266" t="s">
        <v>174</v>
      </c>
      <c r="B266" t="s">
        <v>202</v>
      </c>
      <c r="C266">
        <f t="shared" si="9"/>
        <v>103</v>
      </c>
    </row>
    <row r="267" spans="1:3" x14ac:dyDescent="0.25">
      <c r="A267" t="s">
        <v>174</v>
      </c>
      <c r="B267" t="s">
        <v>245</v>
      </c>
      <c r="C267">
        <f t="shared" si="9"/>
        <v>103</v>
      </c>
    </row>
    <row r="268" spans="1:3" x14ac:dyDescent="0.25">
      <c r="A268" t="s">
        <v>174</v>
      </c>
      <c r="B268" t="s">
        <v>246</v>
      </c>
      <c r="C268">
        <f t="shared" si="9"/>
        <v>103</v>
      </c>
    </row>
    <row r="269" spans="1:3" x14ac:dyDescent="0.25">
      <c r="A269" t="s">
        <v>174</v>
      </c>
      <c r="B269" t="s">
        <v>247</v>
      </c>
      <c r="C269">
        <f t="shared" si="9"/>
        <v>103</v>
      </c>
    </row>
    <row r="270" spans="1:3" x14ac:dyDescent="0.25">
      <c r="A270" t="s">
        <v>174</v>
      </c>
      <c r="B270" t="s">
        <v>223</v>
      </c>
      <c r="C270">
        <f t="shared" si="9"/>
        <v>103</v>
      </c>
    </row>
    <row r="271" spans="1:3" x14ac:dyDescent="0.25">
      <c r="A271" t="s">
        <v>174</v>
      </c>
      <c r="B271" t="s">
        <v>248</v>
      </c>
      <c r="C271">
        <f t="shared" si="9"/>
        <v>103</v>
      </c>
    </row>
    <row r="272" spans="1:3" x14ac:dyDescent="0.25">
      <c r="A272" t="s">
        <v>174</v>
      </c>
      <c r="B272" t="s">
        <v>199</v>
      </c>
      <c r="C272">
        <f t="shared" si="9"/>
        <v>103</v>
      </c>
    </row>
    <row r="273" spans="1:3" x14ac:dyDescent="0.25">
      <c r="A273" t="s">
        <v>174</v>
      </c>
      <c r="B273" t="s">
        <v>218</v>
      </c>
      <c r="C273">
        <f t="shared" si="9"/>
        <v>103</v>
      </c>
    </row>
    <row r="274" spans="1:3" x14ac:dyDescent="0.25">
      <c r="A274" t="s">
        <v>174</v>
      </c>
      <c r="B274" t="s">
        <v>249</v>
      </c>
      <c r="C274">
        <f t="shared" si="9"/>
        <v>103</v>
      </c>
    </row>
    <row r="275" spans="1:3" x14ac:dyDescent="0.25">
      <c r="A275" t="s">
        <v>174</v>
      </c>
      <c r="B275" t="s">
        <v>250</v>
      </c>
      <c r="C275">
        <f t="shared" si="9"/>
        <v>103</v>
      </c>
    </row>
    <row r="276" spans="1:3" x14ac:dyDescent="0.25">
      <c r="A276" t="s">
        <v>174</v>
      </c>
      <c r="B276" t="s">
        <v>251</v>
      </c>
      <c r="C276">
        <f t="shared" si="9"/>
        <v>103</v>
      </c>
    </row>
    <row r="277" spans="1:3" x14ac:dyDescent="0.25">
      <c r="A277" t="s">
        <v>174</v>
      </c>
      <c r="B277" t="s">
        <v>252</v>
      </c>
      <c r="C277">
        <f t="shared" si="9"/>
        <v>103</v>
      </c>
    </row>
    <row r="278" spans="1:3" x14ac:dyDescent="0.25">
      <c r="A278" t="s">
        <v>174</v>
      </c>
      <c r="B278" t="s">
        <v>247</v>
      </c>
      <c r="C278">
        <f t="shared" si="9"/>
        <v>103</v>
      </c>
    </row>
    <row r="279" spans="1:3" x14ac:dyDescent="0.25">
      <c r="A279" t="s">
        <v>174</v>
      </c>
      <c r="B279" t="s">
        <v>253</v>
      </c>
      <c r="C279">
        <f t="shared" si="9"/>
        <v>103</v>
      </c>
    </row>
    <row r="280" spans="1:3" x14ac:dyDescent="0.25">
      <c r="A280" t="s">
        <v>174</v>
      </c>
      <c r="B280" t="s">
        <v>254</v>
      </c>
      <c r="C280">
        <f t="shared" si="9"/>
        <v>103</v>
      </c>
    </row>
    <row r="281" spans="1:3" x14ac:dyDescent="0.25">
      <c r="A281" t="s">
        <v>174</v>
      </c>
      <c r="B281" t="s">
        <v>255</v>
      </c>
      <c r="C281">
        <f t="shared" si="9"/>
        <v>103</v>
      </c>
    </row>
    <row r="282" spans="1:3" x14ac:dyDescent="0.25">
      <c r="A282" t="s">
        <v>174</v>
      </c>
      <c r="B282" t="s">
        <v>182</v>
      </c>
      <c r="C282">
        <f t="shared" si="9"/>
        <v>103</v>
      </c>
    </row>
    <row r="283" spans="1:3" x14ac:dyDescent="0.25">
      <c r="A283" t="s">
        <v>174</v>
      </c>
      <c r="B283" t="s">
        <v>184</v>
      </c>
      <c r="C283">
        <f t="shared" si="9"/>
        <v>103</v>
      </c>
    </row>
    <row r="284" spans="1:3" x14ac:dyDescent="0.25">
      <c r="A284" t="s">
        <v>174</v>
      </c>
      <c r="B284" t="s">
        <v>256</v>
      </c>
      <c r="C284">
        <f t="shared" si="9"/>
        <v>103</v>
      </c>
    </row>
    <row r="285" spans="1:3" x14ac:dyDescent="0.25">
      <c r="A285" t="s">
        <v>174</v>
      </c>
      <c r="B285" t="s">
        <v>257</v>
      </c>
      <c r="C285">
        <f t="shared" si="9"/>
        <v>103</v>
      </c>
    </row>
    <row r="286" spans="1:3" x14ac:dyDescent="0.25">
      <c r="A286" t="s">
        <v>174</v>
      </c>
      <c r="B286" t="s">
        <v>258</v>
      </c>
      <c r="C286">
        <f t="shared" si="9"/>
        <v>103</v>
      </c>
    </row>
    <row r="287" spans="1:3" x14ac:dyDescent="0.25">
      <c r="A287" t="s">
        <v>174</v>
      </c>
      <c r="B287" t="s">
        <v>215</v>
      </c>
      <c r="C287">
        <f t="shared" si="9"/>
        <v>103</v>
      </c>
    </row>
    <row r="288" spans="1:3" x14ac:dyDescent="0.25">
      <c r="A288" t="s">
        <v>174</v>
      </c>
      <c r="B288" t="s">
        <v>219</v>
      </c>
      <c r="C288">
        <f t="shared" si="9"/>
        <v>103</v>
      </c>
    </row>
    <row r="289" spans="1:3" x14ac:dyDescent="0.25">
      <c r="A289" t="s">
        <v>174</v>
      </c>
      <c r="B289" t="s">
        <v>179</v>
      </c>
      <c r="C289">
        <f t="shared" si="9"/>
        <v>103</v>
      </c>
    </row>
    <row r="290" spans="1:3" x14ac:dyDescent="0.25">
      <c r="A290" t="s">
        <v>174</v>
      </c>
      <c r="B290" t="s">
        <v>214</v>
      </c>
      <c r="C290">
        <f t="shared" si="9"/>
        <v>103</v>
      </c>
    </row>
    <row r="291" spans="1:3" x14ac:dyDescent="0.25">
      <c r="A291" t="s">
        <v>174</v>
      </c>
      <c r="B291" t="s">
        <v>259</v>
      </c>
      <c r="C291">
        <f t="shared" si="9"/>
        <v>103</v>
      </c>
    </row>
    <row r="292" spans="1:3" x14ac:dyDescent="0.25">
      <c r="A292" t="s">
        <v>174</v>
      </c>
      <c r="B292" t="s">
        <v>260</v>
      </c>
      <c r="C292">
        <f t="shared" si="9"/>
        <v>103</v>
      </c>
    </row>
    <row r="293" spans="1:3" x14ac:dyDescent="0.25">
      <c r="A293" t="s">
        <v>174</v>
      </c>
      <c r="B293" t="s">
        <v>261</v>
      </c>
      <c r="C293">
        <f t="shared" si="9"/>
        <v>103</v>
      </c>
    </row>
    <row r="294" spans="1:3" x14ac:dyDescent="0.25">
      <c r="A294" t="s">
        <v>174</v>
      </c>
      <c r="B294" t="s">
        <v>262</v>
      </c>
      <c r="C294">
        <f t="shared" si="9"/>
        <v>103</v>
      </c>
    </row>
    <row r="295" spans="1:3" x14ac:dyDescent="0.25">
      <c r="A295" t="s">
        <v>174</v>
      </c>
      <c r="B295" t="s">
        <v>191</v>
      </c>
      <c r="C295">
        <f t="shared" si="9"/>
        <v>103</v>
      </c>
    </row>
    <row r="296" spans="1:3" x14ac:dyDescent="0.25">
      <c r="A296" t="s">
        <v>174</v>
      </c>
      <c r="B296" t="s">
        <v>188</v>
      </c>
      <c r="C296">
        <f t="shared" si="9"/>
        <v>103</v>
      </c>
    </row>
    <row r="297" spans="1:3" x14ac:dyDescent="0.25">
      <c r="A297" t="s">
        <v>174</v>
      </c>
      <c r="B297" t="s">
        <v>204</v>
      </c>
      <c r="C297">
        <f t="shared" si="9"/>
        <v>103</v>
      </c>
    </row>
    <row r="298" spans="1:3" x14ac:dyDescent="0.25">
      <c r="A298" t="s">
        <v>174</v>
      </c>
      <c r="B298" t="s">
        <v>209</v>
      </c>
      <c r="C298">
        <f t="shared" si="9"/>
        <v>103</v>
      </c>
    </row>
    <row r="299" spans="1:3" x14ac:dyDescent="0.25">
      <c r="A299" t="s">
        <v>174</v>
      </c>
      <c r="B299" t="s">
        <v>201</v>
      </c>
      <c r="C299">
        <f t="shared" si="9"/>
        <v>103</v>
      </c>
    </row>
    <row r="300" spans="1:3" x14ac:dyDescent="0.25">
      <c r="A300" t="s">
        <v>174</v>
      </c>
      <c r="B300" t="s">
        <v>263</v>
      </c>
      <c r="C300">
        <f t="shared" si="9"/>
        <v>103</v>
      </c>
    </row>
    <row r="301" spans="1:3" x14ac:dyDescent="0.25">
      <c r="A301" t="s">
        <v>174</v>
      </c>
      <c r="B301" t="s">
        <v>264</v>
      </c>
      <c r="C301">
        <f t="shared" si="9"/>
        <v>103</v>
      </c>
    </row>
    <row r="302" spans="1:3" x14ac:dyDescent="0.25">
      <c r="A302" t="s">
        <v>174</v>
      </c>
      <c r="B302" t="s">
        <v>265</v>
      </c>
      <c r="C302">
        <f t="shared" si="9"/>
        <v>103</v>
      </c>
    </row>
    <row r="303" spans="1:3" x14ac:dyDescent="0.25">
      <c r="A303" t="s">
        <v>174</v>
      </c>
      <c r="B303" t="s">
        <v>181</v>
      </c>
      <c r="C303">
        <f t="shared" si="9"/>
        <v>103</v>
      </c>
    </row>
    <row r="304" spans="1:3" x14ac:dyDescent="0.25">
      <c r="A304" t="s">
        <v>174</v>
      </c>
      <c r="B304" t="s">
        <v>266</v>
      </c>
      <c r="C304">
        <f t="shared" si="9"/>
        <v>103</v>
      </c>
    </row>
    <row r="305" spans="1:3" x14ac:dyDescent="0.25">
      <c r="A305" t="s">
        <v>174</v>
      </c>
      <c r="B305" t="s">
        <v>198</v>
      </c>
      <c r="C305">
        <f t="shared" si="9"/>
        <v>103</v>
      </c>
    </row>
    <row r="306" spans="1:3" x14ac:dyDescent="0.25">
      <c r="A306" t="s">
        <v>174</v>
      </c>
      <c r="B306" t="s">
        <v>267</v>
      </c>
      <c r="C306">
        <f t="shared" si="9"/>
        <v>103</v>
      </c>
    </row>
    <row r="307" spans="1:3" x14ac:dyDescent="0.25">
      <c r="A307" t="s">
        <v>174</v>
      </c>
      <c r="B307" t="s">
        <v>268</v>
      </c>
      <c r="C307">
        <f t="shared" si="9"/>
        <v>103</v>
      </c>
    </row>
    <row r="308" spans="1:3" x14ac:dyDescent="0.25">
      <c r="A308" t="s">
        <v>174</v>
      </c>
      <c r="B308" t="s">
        <v>269</v>
      </c>
      <c r="C308">
        <f t="shared" si="9"/>
        <v>103</v>
      </c>
    </row>
    <row r="309" spans="1:3" x14ac:dyDescent="0.25">
      <c r="A309" t="s">
        <v>174</v>
      </c>
      <c r="B309" t="s">
        <v>270</v>
      </c>
      <c r="C309">
        <f t="shared" si="9"/>
        <v>103</v>
      </c>
    </row>
    <row r="310" spans="1:3" x14ac:dyDescent="0.25">
      <c r="A310" t="s">
        <v>174</v>
      </c>
      <c r="B310" t="s">
        <v>193</v>
      </c>
      <c r="C310">
        <f t="shared" si="9"/>
        <v>103</v>
      </c>
    </row>
    <row r="311" spans="1:3" x14ac:dyDescent="0.25">
      <c r="A311" t="s">
        <v>174</v>
      </c>
      <c r="B311" t="s">
        <v>224</v>
      </c>
      <c r="C311">
        <f t="shared" si="9"/>
        <v>103</v>
      </c>
    </row>
    <row r="312" spans="1:3" x14ac:dyDescent="0.25">
      <c r="A312" t="s">
        <v>174</v>
      </c>
      <c r="B312" t="s">
        <v>203</v>
      </c>
      <c r="C312">
        <f t="shared" si="9"/>
        <v>103</v>
      </c>
    </row>
    <row r="313" spans="1:3" x14ac:dyDescent="0.25">
      <c r="A313" t="s">
        <v>174</v>
      </c>
      <c r="B313" t="s">
        <v>180</v>
      </c>
      <c r="C313">
        <f t="shared" si="9"/>
        <v>103</v>
      </c>
    </row>
    <row r="314" spans="1:3" x14ac:dyDescent="0.25">
      <c r="A314" t="s">
        <v>174</v>
      </c>
      <c r="B314" t="s">
        <v>271</v>
      </c>
      <c r="C314">
        <f t="shared" si="9"/>
        <v>103</v>
      </c>
    </row>
    <row r="315" spans="1:3" x14ac:dyDescent="0.25">
      <c r="A315" t="s">
        <v>174</v>
      </c>
      <c r="B315" t="s">
        <v>272</v>
      </c>
      <c r="C315">
        <f t="shared" si="9"/>
        <v>103</v>
      </c>
    </row>
    <row r="316" spans="1:3" x14ac:dyDescent="0.25">
      <c r="A316" t="s">
        <v>174</v>
      </c>
      <c r="B316" t="s">
        <v>221</v>
      </c>
      <c r="C316">
        <f t="shared" si="9"/>
        <v>103</v>
      </c>
    </row>
    <row r="317" spans="1:3" x14ac:dyDescent="0.25">
      <c r="A317" t="s">
        <v>174</v>
      </c>
      <c r="B317" t="s">
        <v>195</v>
      </c>
      <c r="C317">
        <f t="shared" si="9"/>
        <v>103</v>
      </c>
    </row>
    <row r="318" spans="1:3" x14ac:dyDescent="0.25">
      <c r="A318" t="s">
        <v>174</v>
      </c>
      <c r="B318" t="s">
        <v>273</v>
      </c>
      <c r="C318">
        <f t="shared" si="9"/>
        <v>103</v>
      </c>
    </row>
    <row r="319" spans="1:3" x14ac:dyDescent="0.25">
      <c r="A319" t="s">
        <v>174</v>
      </c>
      <c r="B319" t="s">
        <v>274</v>
      </c>
      <c r="C319">
        <f t="shared" si="9"/>
        <v>103</v>
      </c>
    </row>
    <row r="320" spans="1:3" x14ac:dyDescent="0.25">
      <c r="A320" t="s">
        <v>174</v>
      </c>
      <c r="B320" t="s">
        <v>208</v>
      </c>
      <c r="C320">
        <f t="shared" si="9"/>
        <v>103</v>
      </c>
    </row>
    <row r="321" spans="1:3" x14ac:dyDescent="0.25">
      <c r="A321" t="s">
        <v>174</v>
      </c>
      <c r="B321" t="s">
        <v>275</v>
      </c>
      <c r="C321">
        <f t="shared" si="9"/>
        <v>103</v>
      </c>
    </row>
    <row r="322" spans="1:3" x14ac:dyDescent="0.25">
      <c r="A322" t="s">
        <v>174</v>
      </c>
      <c r="B322" t="s">
        <v>224</v>
      </c>
      <c r="C322">
        <f t="shared" si="9"/>
        <v>103</v>
      </c>
    </row>
    <row r="323" spans="1:3" x14ac:dyDescent="0.25">
      <c r="A323" t="s">
        <v>174</v>
      </c>
      <c r="B323" t="s">
        <v>276</v>
      </c>
      <c r="C323">
        <f t="shared" ref="C323:C331" si="10">COUNTIFS(A:A,A323)</f>
        <v>103</v>
      </c>
    </row>
    <row r="324" spans="1:3" x14ac:dyDescent="0.25">
      <c r="A324" t="s">
        <v>174</v>
      </c>
      <c r="B324" t="s">
        <v>206</v>
      </c>
      <c r="C324">
        <f t="shared" si="10"/>
        <v>103</v>
      </c>
    </row>
    <row r="325" spans="1:3" x14ac:dyDescent="0.25">
      <c r="A325" t="s">
        <v>174</v>
      </c>
      <c r="B325" t="s">
        <v>277</v>
      </c>
      <c r="C325">
        <f t="shared" si="10"/>
        <v>103</v>
      </c>
    </row>
    <row r="326" spans="1:3" x14ac:dyDescent="0.25">
      <c r="A326" t="s">
        <v>174</v>
      </c>
      <c r="B326" t="s">
        <v>278</v>
      </c>
      <c r="C326">
        <f t="shared" si="10"/>
        <v>103</v>
      </c>
    </row>
    <row r="327" spans="1:3" x14ac:dyDescent="0.25">
      <c r="A327" t="s">
        <v>174</v>
      </c>
      <c r="B327" t="s">
        <v>279</v>
      </c>
      <c r="C327">
        <f t="shared" si="10"/>
        <v>103</v>
      </c>
    </row>
    <row r="328" spans="1:3" x14ac:dyDescent="0.25">
      <c r="A328" t="s">
        <v>174</v>
      </c>
      <c r="B328" t="s">
        <v>225</v>
      </c>
      <c r="C328">
        <f t="shared" si="10"/>
        <v>103</v>
      </c>
    </row>
    <row r="329" spans="1:3" x14ac:dyDescent="0.25">
      <c r="A329" t="s">
        <v>175</v>
      </c>
      <c r="B329" t="s">
        <v>180</v>
      </c>
      <c r="C329">
        <f t="shared" si="10"/>
        <v>1</v>
      </c>
    </row>
    <row r="330" spans="1:3" x14ac:dyDescent="0.25">
      <c r="A330" t="s">
        <v>176</v>
      </c>
      <c r="B330" t="s">
        <v>180</v>
      </c>
      <c r="C330">
        <f t="shared" si="10"/>
        <v>1</v>
      </c>
    </row>
    <row r="331" spans="1:3" x14ac:dyDescent="0.25">
      <c r="A331" t="s">
        <v>177</v>
      </c>
      <c r="B331" t="s">
        <v>210</v>
      </c>
      <c r="C331">
        <f t="shared" si="1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Dashboard</vt:lpstr>
      <vt:lpstr>Final Table</vt:lpstr>
      <vt:lpstr>Raw-consumers</vt:lpstr>
      <vt:lpstr>Raw_Ratings</vt:lpstr>
      <vt:lpstr>Raw-Restauarants</vt:lpstr>
      <vt:lpstr>Raw-consumers_preferences </vt:lpstr>
      <vt:lpstr>Raw-restaurant_cuisines</vt:lpstr>
      <vt:lpstr>Table for cuisine 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Ingyinn Hmwe</cp:lastModifiedBy>
  <dcterms:created xsi:type="dcterms:W3CDTF">2022-12-23T20:28:11Z</dcterms:created>
  <dcterms:modified xsi:type="dcterms:W3CDTF">2022-12-26T03:31:09Z</dcterms:modified>
</cp:coreProperties>
</file>