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irenecho/Desktop/bus excel/hw 2/PI/"/>
    </mc:Choice>
  </mc:AlternateContent>
  <xr:revisionPtr revIDLastSave="0" documentId="13_ncr:1_{D964F19B-9740-084E-9027-4B1D2B07F11E}" xr6:coauthVersionLast="43" xr6:coauthVersionMax="43" xr10:uidLastSave="{00000000-0000-0000-0000-000000000000}"/>
  <bookViews>
    <workbookView xWindow="0" yWindow="460" windowWidth="28800" windowHeight="16100" firstSheet="1" activeTab="10" xr2:uid="{00000000-000D-0000-FFFF-FFFF00000000}"/>
  </bookViews>
  <sheets>
    <sheet name="MRData" sheetId="8" r:id="rId1"/>
    <sheet name="COMPUTE" sheetId="7" r:id="rId2"/>
    <sheet name="CreditApprovals" sheetId="4" r:id="rId3"/>
    <sheet name="Sensitivity Report 2" sheetId="17" r:id="rId4"/>
    <sheet name="Fundraiser2E (2)" sheetId="16" r:id="rId5"/>
    <sheet name="Sensitivity Report 1" sheetId="13" r:id="rId6"/>
    <sheet name="Fundraiser2E original" sheetId="11" r:id="rId7"/>
    <sheet name="Fundraiser2E" sheetId="5" r:id="rId8"/>
    <sheet name="Linearity Report 1" sheetId="18" r:id="rId9"/>
    <sheet name="Sensitivity Report 3" sheetId="19" r:id="rId10"/>
    <sheet name="FR OT" sheetId="6" r:id="rId11"/>
  </sheets>
  <definedNames>
    <definedName name="_xlnm._FilterDatabase" localSheetId="2" hidden="1">CreditApprovals!$A$1:$C$51</definedName>
    <definedName name="BuildDate" hidden="1">4202</definedName>
    <definedName name="BuildNo" hidden="1">83</definedName>
    <definedName name="solver_adj" localSheetId="1" hidden="1">COMPUTE!$B$4:$B$6</definedName>
    <definedName name="solver_adj" localSheetId="10" hidden="1">'FR OT'!$B$20:$C$20</definedName>
    <definedName name="solver_adj" localSheetId="4" hidden="1">'Fundraiser2E (2)'!$B$23:$C$24</definedName>
    <definedName name="solver_adj" localSheetId="6" hidden="1">'Fundraiser2E original'!$B$23:$C$24</definedName>
    <definedName name="solver_cvg" localSheetId="10" hidden="1">0.0001</definedName>
    <definedName name="solver_cvg" localSheetId="7" hidden="1">0.0001</definedName>
    <definedName name="solver_cvg" localSheetId="4" hidden="1">0.0001</definedName>
    <definedName name="solver_cvg" localSheetId="6" hidden="1">0.0001</definedName>
    <definedName name="solver_drv" localSheetId="10" hidden="1">1</definedName>
    <definedName name="solver_drv" localSheetId="7" hidden="1">1</definedName>
    <definedName name="solver_drv" localSheetId="4" hidden="1">1</definedName>
    <definedName name="solver_drv" localSheetId="6" hidden="1">1</definedName>
    <definedName name="solver_eng" localSheetId="10" hidden="1">3</definedName>
    <definedName name="solver_eng" localSheetId="7" hidden="1">2</definedName>
    <definedName name="solver_eng" localSheetId="4" hidden="1">2</definedName>
    <definedName name="solver_eng" localSheetId="6" hidden="1">2</definedName>
    <definedName name="solver_est" localSheetId="10" hidden="1">1</definedName>
    <definedName name="solver_est" localSheetId="7" hidden="1">1</definedName>
    <definedName name="solver_est" localSheetId="4" hidden="1">1</definedName>
    <definedName name="solver_est" localSheetId="6" hidden="1">1</definedName>
    <definedName name="solver_itr" localSheetId="10" hidden="1">2147483647</definedName>
    <definedName name="solver_itr" localSheetId="7" hidden="1">2147483647</definedName>
    <definedName name="solver_itr" localSheetId="4" hidden="1">2147483647</definedName>
    <definedName name="solver_itr" localSheetId="6" hidden="1">2147483647</definedName>
    <definedName name="solver_lhs1" localSheetId="10" hidden="1">'FR OT'!$B$17</definedName>
    <definedName name="solver_lhs1" localSheetId="7" hidden="1">Fundraiser2E!$B$19:$B$20</definedName>
    <definedName name="solver_lhs1" localSheetId="4" hidden="1">'Fundraiser2E (2)'!$B$19:$B$20</definedName>
    <definedName name="solver_lhs1" localSheetId="6" hidden="1">'Fundraiser2E original'!$B$19:$B$20</definedName>
    <definedName name="solver_lhs2" localSheetId="10" hidden="1">'FR OT'!$B$20:$C$20</definedName>
    <definedName name="solver_lhs2" localSheetId="7" hidden="1">Fundraiser2E!$B$25:$C$25</definedName>
    <definedName name="solver_lhs2" localSheetId="4" hidden="1">'Fundraiser2E (2)'!$B$25:$C$25</definedName>
    <definedName name="solver_lhs2" localSheetId="6" hidden="1">'Fundraiser2E original'!$B$25:$C$25</definedName>
    <definedName name="solver_lhs3" localSheetId="7" hidden="1">Fundraiser2E!$B$25:$C$25</definedName>
    <definedName name="solver_lhs3" localSheetId="4" hidden="1">'Fundraiser2E (2)'!$B$25:$C$25</definedName>
    <definedName name="solver_lhs3" localSheetId="6" hidden="1">'Fundraiser2E original'!$B$25:$C$25</definedName>
    <definedName name="solver_lin" localSheetId="10" hidden="1">2</definedName>
    <definedName name="solver_lin" localSheetId="7" hidden="1">1</definedName>
    <definedName name="solver_lin" localSheetId="4" hidden="1">1</definedName>
    <definedName name="solver_lin" localSheetId="6" hidden="1">1</definedName>
    <definedName name="solver_mip" localSheetId="10" hidden="1">2147483647</definedName>
    <definedName name="solver_mip" localSheetId="7" hidden="1">2147483647</definedName>
    <definedName name="solver_mip" localSheetId="4" hidden="1">2147483647</definedName>
    <definedName name="solver_mip" localSheetId="6" hidden="1">2147483647</definedName>
    <definedName name="solver_mni" localSheetId="10" hidden="1">30</definedName>
    <definedName name="solver_mni" localSheetId="7" hidden="1">30</definedName>
    <definedName name="solver_mni" localSheetId="4" hidden="1">30</definedName>
    <definedName name="solver_mni" localSheetId="6" hidden="1">30</definedName>
    <definedName name="solver_mrt" localSheetId="10" hidden="1">0.075</definedName>
    <definedName name="solver_mrt" localSheetId="7" hidden="1">0.075</definedName>
    <definedName name="solver_mrt" localSheetId="4" hidden="1">0.075</definedName>
    <definedName name="solver_mrt" localSheetId="6" hidden="1">0.075</definedName>
    <definedName name="solver_msl" localSheetId="10" hidden="1">2</definedName>
    <definedName name="solver_msl" localSheetId="7" hidden="1">2</definedName>
    <definedName name="solver_msl" localSheetId="4" hidden="1">2</definedName>
    <definedName name="solver_msl" localSheetId="6" hidden="1">2</definedName>
    <definedName name="solver_neg" localSheetId="10" hidden="1">1</definedName>
    <definedName name="solver_neg" localSheetId="7" hidden="1">1</definedName>
    <definedName name="solver_neg" localSheetId="4" hidden="1">1</definedName>
    <definedName name="solver_neg" localSheetId="6" hidden="1">1</definedName>
    <definedName name="solver_nod" localSheetId="10" hidden="1">2147483647</definedName>
    <definedName name="solver_nod" localSheetId="7" hidden="1">2147483647</definedName>
    <definedName name="solver_nod" localSheetId="4" hidden="1">2147483647</definedName>
    <definedName name="solver_nod" localSheetId="6" hidden="1">2147483647</definedName>
    <definedName name="solver_num" localSheetId="10" hidden="1">2</definedName>
    <definedName name="solver_num" localSheetId="7" hidden="1">0</definedName>
    <definedName name="solver_num" localSheetId="4" hidden="1">2</definedName>
    <definedName name="solver_num" localSheetId="6" hidden="1">2</definedName>
    <definedName name="solver_nwt" localSheetId="10" hidden="1">1</definedName>
    <definedName name="solver_nwt" localSheetId="7" hidden="1">1</definedName>
    <definedName name="solver_nwt" localSheetId="4" hidden="1">1</definedName>
    <definedName name="solver_nwt" localSheetId="6" hidden="1">1</definedName>
    <definedName name="solver_opt" localSheetId="1" hidden="1">COMPUTE!$N$2</definedName>
    <definedName name="solver_opt" localSheetId="10" hidden="1">'FR OT'!$B$26</definedName>
    <definedName name="solver_opt" localSheetId="4" hidden="1">'Fundraiser2E (2)'!$B$30</definedName>
    <definedName name="solver_opt" localSheetId="6" hidden="1">'Fundraiser2E original'!$B$30</definedName>
    <definedName name="solver_pre" localSheetId="10" hidden="1">0.000001</definedName>
    <definedName name="solver_pre" localSheetId="7" hidden="1">0.000001</definedName>
    <definedName name="solver_pre" localSheetId="4" hidden="1">0.000001</definedName>
    <definedName name="solver_pre" localSheetId="6" hidden="1">0.000001</definedName>
    <definedName name="solver_rbv" localSheetId="10" hidden="1">1</definedName>
    <definedName name="solver_rbv" localSheetId="7" hidden="1">1</definedName>
    <definedName name="solver_rbv" localSheetId="4" hidden="1">1</definedName>
    <definedName name="solver_rbv" localSheetId="6" hidden="1">1</definedName>
    <definedName name="solver_rel1" localSheetId="10" hidden="1">1</definedName>
    <definedName name="solver_rel1" localSheetId="7" hidden="1">1</definedName>
    <definedName name="solver_rel1" localSheetId="4" hidden="1">1</definedName>
    <definedName name="solver_rel1" localSheetId="6" hidden="1">1</definedName>
    <definedName name="solver_rel2" localSheetId="10" hidden="1">1</definedName>
    <definedName name="solver_rel2" localSheetId="7" hidden="1">1</definedName>
    <definedName name="solver_rel2" localSheetId="4" hidden="1">1</definedName>
    <definedName name="solver_rel2" localSheetId="6" hidden="1">1</definedName>
    <definedName name="solver_rel3" localSheetId="7" hidden="1">1</definedName>
    <definedName name="solver_rel3" localSheetId="4" hidden="1">1</definedName>
    <definedName name="solver_rel3" localSheetId="6" hidden="1">1</definedName>
    <definedName name="solver_rhs1" localSheetId="10" hidden="1">'FR OT'!$D$17</definedName>
    <definedName name="solver_rhs1" localSheetId="7" hidden="1">Fundraiser2E!$D$19:$D$20</definedName>
    <definedName name="solver_rhs1" localSheetId="4" hidden="1">'Fundraiser2E (2)'!$D$19:$D$20</definedName>
    <definedName name="solver_rhs1" localSheetId="6" hidden="1">'Fundraiser2E original'!$D$19:$D$20</definedName>
    <definedName name="solver_rhs2" localSheetId="10" hidden="1">'FR OT'!$B$3:$C$3</definedName>
    <definedName name="solver_rhs2" localSheetId="7" hidden="1">Fundraiser2E!$B$3:$C$3</definedName>
    <definedName name="solver_rhs2" localSheetId="4" hidden="1">'Fundraiser2E (2)'!$B$3:$C$3</definedName>
    <definedName name="solver_rhs2" localSheetId="6" hidden="1">'Fundraiser2E original'!$B$3:$C$3</definedName>
    <definedName name="solver_rhs3" localSheetId="7" hidden="1">Fundraiser2E!$B$3:$C$3</definedName>
    <definedName name="solver_rhs3" localSheetId="4" hidden="1">'Fundraiser2E (2)'!$B$3:$C$3</definedName>
    <definedName name="solver_rhs3" localSheetId="6" hidden="1">'Fundraiser2E original'!$B$3:$C$3</definedName>
    <definedName name="solver_rlx" localSheetId="10" hidden="1">2</definedName>
    <definedName name="solver_rlx" localSheetId="7" hidden="1">2</definedName>
    <definedName name="solver_rlx" localSheetId="4" hidden="1">2</definedName>
    <definedName name="solver_rlx" localSheetId="6" hidden="1">2</definedName>
    <definedName name="solver_rsd" localSheetId="10" hidden="1">0</definedName>
    <definedName name="solver_rsd" localSheetId="7" hidden="1">0</definedName>
    <definedName name="solver_rsd" localSheetId="4" hidden="1">0</definedName>
    <definedName name="solver_rsd" localSheetId="6" hidden="1">0</definedName>
    <definedName name="solver_scl" localSheetId="10" hidden="1">1</definedName>
    <definedName name="solver_scl" localSheetId="7" hidden="1">1</definedName>
    <definedName name="solver_scl" localSheetId="4" hidden="1">1</definedName>
    <definedName name="solver_scl" localSheetId="6" hidden="1">1</definedName>
    <definedName name="solver_sho" localSheetId="10" hidden="1">2</definedName>
    <definedName name="solver_sho" localSheetId="7" hidden="1">2</definedName>
    <definedName name="solver_sho" localSheetId="4" hidden="1">2</definedName>
    <definedName name="solver_sho" localSheetId="6" hidden="1">2</definedName>
    <definedName name="solver_ssz" localSheetId="10" hidden="1">100</definedName>
    <definedName name="solver_ssz" localSheetId="7" hidden="1">100</definedName>
    <definedName name="solver_ssz" localSheetId="4" hidden="1">100</definedName>
    <definedName name="solver_ssz" localSheetId="6" hidden="1">100</definedName>
    <definedName name="solver_tim" localSheetId="10" hidden="1">2147483647</definedName>
    <definedName name="solver_tim" localSheetId="7" hidden="1">2147483647</definedName>
    <definedName name="solver_tim" localSheetId="4" hidden="1">2147483647</definedName>
    <definedName name="solver_tim" localSheetId="6" hidden="1">2147483647</definedName>
    <definedName name="solver_tol" localSheetId="10" hidden="1">0.01</definedName>
    <definedName name="solver_tol" localSheetId="7" hidden="1">0.01</definedName>
    <definedName name="solver_tol" localSheetId="4" hidden="1">0.01</definedName>
    <definedName name="solver_tol" localSheetId="6" hidden="1">0.01</definedName>
    <definedName name="solver_typ" localSheetId="1" hidden="1">1</definedName>
    <definedName name="solver_typ" localSheetId="10" hidden="1">1</definedName>
    <definedName name="solver_typ" localSheetId="7" hidden="1">1</definedName>
    <definedName name="solver_typ" localSheetId="4" hidden="1">1</definedName>
    <definedName name="solver_typ" localSheetId="6" hidden="1">1</definedName>
    <definedName name="solver_val" localSheetId="1" hidden="1">0</definedName>
    <definedName name="solver_val" localSheetId="10" hidden="1">0</definedName>
    <definedName name="solver_val" localSheetId="7" hidden="1">0</definedName>
    <definedName name="solver_val" localSheetId="4" hidden="1">0</definedName>
    <definedName name="solver_val" localSheetId="6" hidden="1">0</definedName>
    <definedName name="solver_ver" localSheetId="10" hidden="1">2</definedName>
    <definedName name="solver_ver" localSheetId="7" hidden="1">2</definedName>
    <definedName name="solver_ver" localSheetId="4" hidden="1">2</definedName>
    <definedName name="solver_ver" localSheetId="6" hidden="1">2</definedName>
    <definedName name="Vers" hidden="1">" 3.2.10."</definedName>
    <definedName name="VersionMajor" hidden="1">3</definedName>
    <definedName name="VersionMinor" hidden="1">2</definedName>
    <definedName name="VersionPatch" hidden="1">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16" l="1"/>
  <c r="C25" i="16"/>
  <c r="B25" i="16"/>
  <c r="B20" i="16"/>
  <c r="B19" i="16"/>
  <c r="C16" i="16"/>
  <c r="B16" i="16"/>
  <c r="C15" i="16"/>
  <c r="B29" i="16" s="1"/>
  <c r="B15" i="16"/>
  <c r="B28" i="16" s="1"/>
  <c r="C15" i="11"/>
  <c r="C25" i="11"/>
  <c r="B25" i="11"/>
  <c r="B20" i="11"/>
  <c r="B19" i="11"/>
  <c r="C16" i="11"/>
  <c r="B16" i="11"/>
  <c r="B29" i="11"/>
  <c r="B15" i="11"/>
  <c r="B28" i="11" s="1"/>
  <c r="B30" i="16" l="1"/>
  <c r="B30" i="11"/>
  <c r="J3" i="4" l="1"/>
  <c r="K3" i="4" s="1"/>
  <c r="L3" i="4" s="1"/>
  <c r="J4" i="4"/>
  <c r="K4" i="4" s="1"/>
  <c r="L4" i="4" s="1"/>
  <c r="J5" i="4"/>
  <c r="K5" i="4" s="1"/>
  <c r="L5" i="4" s="1"/>
  <c r="J6" i="4"/>
  <c r="K6" i="4" s="1"/>
  <c r="L6" i="4" s="1"/>
  <c r="J7" i="4"/>
  <c r="K7" i="4" s="1"/>
  <c r="L7" i="4" s="1"/>
  <c r="J8" i="4"/>
  <c r="K8" i="4" s="1"/>
  <c r="L8" i="4" s="1"/>
  <c r="J9" i="4"/>
  <c r="K9" i="4" s="1"/>
  <c r="L9" i="4" s="1"/>
  <c r="J10" i="4"/>
  <c r="K10" i="4" s="1"/>
  <c r="L10" i="4" s="1"/>
  <c r="J11" i="4"/>
  <c r="K11" i="4" s="1"/>
  <c r="L11" i="4" s="1"/>
  <c r="J12" i="4"/>
  <c r="K12" i="4" s="1"/>
  <c r="L12" i="4" s="1"/>
  <c r="J13" i="4"/>
  <c r="K13" i="4" s="1"/>
  <c r="L13" i="4" s="1"/>
  <c r="J14" i="4"/>
  <c r="K14" i="4" s="1"/>
  <c r="L14" i="4" s="1"/>
  <c r="J15" i="4"/>
  <c r="K15" i="4" s="1"/>
  <c r="L15" i="4" s="1"/>
  <c r="J16" i="4"/>
  <c r="K16" i="4" s="1"/>
  <c r="L16" i="4" s="1"/>
  <c r="J17" i="4"/>
  <c r="K17" i="4" s="1"/>
  <c r="L17" i="4" s="1"/>
  <c r="J18" i="4"/>
  <c r="K18" i="4" s="1"/>
  <c r="L18" i="4" s="1"/>
  <c r="J19" i="4"/>
  <c r="K19" i="4" s="1"/>
  <c r="L19" i="4" s="1"/>
  <c r="J20" i="4"/>
  <c r="K20" i="4" s="1"/>
  <c r="L20" i="4" s="1"/>
  <c r="J21" i="4"/>
  <c r="K21" i="4" s="1"/>
  <c r="L21" i="4" s="1"/>
  <c r="J22" i="4"/>
  <c r="K22" i="4" s="1"/>
  <c r="L22" i="4" s="1"/>
  <c r="J23" i="4"/>
  <c r="K23" i="4" s="1"/>
  <c r="L23" i="4" s="1"/>
  <c r="J24" i="4"/>
  <c r="K24" i="4" s="1"/>
  <c r="L24" i="4" s="1"/>
  <c r="J25" i="4"/>
  <c r="K25" i="4" s="1"/>
  <c r="L25" i="4" s="1"/>
  <c r="J26" i="4"/>
  <c r="K26" i="4" s="1"/>
  <c r="L26" i="4" s="1"/>
  <c r="J27" i="4"/>
  <c r="K27" i="4" s="1"/>
  <c r="L27" i="4" s="1"/>
  <c r="J28" i="4"/>
  <c r="K28" i="4" s="1"/>
  <c r="L28" i="4" s="1"/>
  <c r="J29" i="4"/>
  <c r="K29" i="4" s="1"/>
  <c r="L29" i="4" s="1"/>
  <c r="J30" i="4"/>
  <c r="K30" i="4" s="1"/>
  <c r="L30" i="4" s="1"/>
  <c r="J31" i="4"/>
  <c r="K31" i="4" s="1"/>
  <c r="L31" i="4" s="1"/>
  <c r="J32" i="4"/>
  <c r="K32" i="4" s="1"/>
  <c r="L32" i="4" s="1"/>
  <c r="J33" i="4"/>
  <c r="K33" i="4" s="1"/>
  <c r="L33" i="4" s="1"/>
  <c r="J34" i="4"/>
  <c r="K34" i="4" s="1"/>
  <c r="L34" i="4" s="1"/>
  <c r="J35" i="4"/>
  <c r="K35" i="4" s="1"/>
  <c r="L35" i="4" s="1"/>
  <c r="J36" i="4"/>
  <c r="K36" i="4" s="1"/>
  <c r="L36" i="4" s="1"/>
  <c r="J37" i="4"/>
  <c r="K37" i="4" s="1"/>
  <c r="L37" i="4" s="1"/>
  <c r="J38" i="4"/>
  <c r="K38" i="4" s="1"/>
  <c r="L38" i="4" s="1"/>
  <c r="J39" i="4"/>
  <c r="K39" i="4" s="1"/>
  <c r="L39" i="4" s="1"/>
  <c r="J40" i="4"/>
  <c r="K40" i="4" s="1"/>
  <c r="L40" i="4" s="1"/>
  <c r="J41" i="4"/>
  <c r="K41" i="4" s="1"/>
  <c r="L41" i="4" s="1"/>
  <c r="J42" i="4"/>
  <c r="K42" i="4" s="1"/>
  <c r="L42" i="4" s="1"/>
  <c r="J43" i="4"/>
  <c r="K43" i="4" s="1"/>
  <c r="L43" i="4" s="1"/>
  <c r="J44" i="4"/>
  <c r="K44" i="4" s="1"/>
  <c r="L44" i="4" s="1"/>
  <c r="J45" i="4"/>
  <c r="K45" i="4" s="1"/>
  <c r="L45" i="4" s="1"/>
  <c r="J2" i="4"/>
  <c r="K2" i="4" s="1"/>
  <c r="L2" i="4" s="1"/>
  <c r="N3" i="4" l="1"/>
  <c r="M3" i="4"/>
  <c r="N2" i="4"/>
  <c r="M2" i="4"/>
  <c r="N39" i="4"/>
  <c r="M39" i="4"/>
  <c r="O39" i="4" s="1"/>
  <c r="N31" i="4"/>
  <c r="M31" i="4"/>
  <c r="N27" i="4"/>
  <c r="M27" i="4"/>
  <c r="O27" i="4" s="1"/>
  <c r="N19" i="4"/>
  <c r="M19" i="4"/>
  <c r="N11" i="4"/>
  <c r="M11" i="4"/>
  <c r="O11" i="4" s="1"/>
  <c r="N42" i="4"/>
  <c r="M42" i="4"/>
  <c r="N34" i="4"/>
  <c r="M34" i="4"/>
  <c r="O34" i="4" s="1"/>
  <c r="N22" i="4"/>
  <c r="M22" i="4"/>
  <c r="N14" i="4"/>
  <c r="M14" i="4"/>
  <c r="O14" i="4" s="1"/>
  <c r="N10" i="4"/>
  <c r="M10" i="4"/>
  <c r="N45" i="4"/>
  <c r="M45" i="4"/>
  <c r="O45" i="4" s="1"/>
  <c r="N41" i="4"/>
  <c r="M41" i="4"/>
  <c r="N37" i="4"/>
  <c r="M37" i="4"/>
  <c r="O37" i="4" s="1"/>
  <c r="N33" i="4"/>
  <c r="M33" i="4"/>
  <c r="N29" i="4"/>
  <c r="M29" i="4"/>
  <c r="O29" i="4" s="1"/>
  <c r="N25" i="4"/>
  <c r="M25" i="4"/>
  <c r="N21" i="4"/>
  <c r="M21" i="4"/>
  <c r="O21" i="4" s="1"/>
  <c r="N17" i="4"/>
  <c r="M17" i="4"/>
  <c r="N13" i="4"/>
  <c r="M13" i="4"/>
  <c r="O13" i="4" s="1"/>
  <c r="N9" i="4"/>
  <c r="M9" i="4"/>
  <c r="N5" i="4"/>
  <c r="M5" i="4"/>
  <c r="O5" i="4" s="1"/>
  <c r="N43" i="4"/>
  <c r="M43" i="4"/>
  <c r="N35" i="4"/>
  <c r="M35" i="4"/>
  <c r="O35" i="4" s="1"/>
  <c r="N23" i="4"/>
  <c r="M23" i="4"/>
  <c r="N15" i="4"/>
  <c r="M15" i="4"/>
  <c r="O15" i="4" s="1"/>
  <c r="N7" i="4"/>
  <c r="M7" i="4"/>
  <c r="N38" i="4"/>
  <c r="M38" i="4"/>
  <c r="O38" i="4" s="1"/>
  <c r="N30" i="4"/>
  <c r="M30" i="4"/>
  <c r="N26" i="4"/>
  <c r="M26" i="4"/>
  <c r="O26" i="4" s="1"/>
  <c r="N18" i="4"/>
  <c r="M18" i="4"/>
  <c r="N6" i="4"/>
  <c r="M6" i="4"/>
  <c r="O6" i="4" s="1"/>
  <c r="N44" i="4"/>
  <c r="M44" i="4"/>
  <c r="N40" i="4"/>
  <c r="M40" i="4"/>
  <c r="O40" i="4" s="1"/>
  <c r="N36" i="4"/>
  <c r="M36" i="4"/>
  <c r="N32" i="4"/>
  <c r="M32" i="4"/>
  <c r="O32" i="4" s="1"/>
  <c r="N28" i="4"/>
  <c r="M28" i="4"/>
  <c r="N24" i="4"/>
  <c r="M24" i="4"/>
  <c r="O24" i="4" s="1"/>
  <c r="N20" i="4"/>
  <c r="M20" i="4"/>
  <c r="N16" i="4"/>
  <c r="M16" i="4"/>
  <c r="O16" i="4" s="1"/>
  <c r="N12" i="4"/>
  <c r="M12" i="4"/>
  <c r="N8" i="4"/>
  <c r="M8" i="4"/>
  <c r="O8" i="4" s="1"/>
  <c r="N4" i="4"/>
  <c r="M4" i="4"/>
  <c r="B8" i="7"/>
  <c r="K2" i="7" a="1"/>
  <c r="K2" i="7" s="1"/>
  <c r="O4" i="4" l="1"/>
  <c r="O12" i="4"/>
  <c r="O20" i="4"/>
  <c r="O28" i="4"/>
  <c r="O36" i="4"/>
  <c r="O44" i="4"/>
  <c r="O18" i="4"/>
  <c r="O30" i="4"/>
  <c r="O7" i="4"/>
  <c r="O23" i="4"/>
  <c r="O43" i="4"/>
  <c r="O9" i="4"/>
  <c r="O17" i="4"/>
  <c r="O25" i="4"/>
  <c r="O33" i="4"/>
  <c r="O41" i="4"/>
  <c r="O10" i="4"/>
  <c r="O22" i="4"/>
  <c r="O42" i="4"/>
  <c r="O19" i="4"/>
  <c r="O31" i="4"/>
  <c r="O2" i="4"/>
  <c r="O3" i="4"/>
  <c r="K45" i="7"/>
  <c r="K37" i="7"/>
  <c r="K29" i="7"/>
  <c r="K25" i="7"/>
  <c r="K13" i="7"/>
  <c r="K5" i="7"/>
  <c r="K44" i="7"/>
  <c r="K36" i="7"/>
  <c r="K28" i="7"/>
  <c r="K20" i="7"/>
  <c r="K8" i="7"/>
  <c r="K47" i="7"/>
  <c r="K39" i="7"/>
  <c r="K31" i="7"/>
  <c r="K23" i="7"/>
  <c r="K11" i="7"/>
  <c r="K3" i="7"/>
  <c r="K49" i="7"/>
  <c r="K41" i="7"/>
  <c r="K33" i="7"/>
  <c r="K21" i="7"/>
  <c r="K17" i="7"/>
  <c r="K9" i="7"/>
  <c r="K48" i="7"/>
  <c r="K40" i="7"/>
  <c r="K32" i="7"/>
  <c r="K24" i="7"/>
  <c r="K16" i="7"/>
  <c r="K12" i="7"/>
  <c r="K4" i="7"/>
  <c r="K51" i="7"/>
  <c r="K43" i="7"/>
  <c r="K35" i="7"/>
  <c r="K27" i="7"/>
  <c r="K19" i="7"/>
  <c r="K15" i="7"/>
  <c r="K7" i="7"/>
  <c r="K50" i="7"/>
  <c r="K46" i="7"/>
  <c r="K42" i="7"/>
  <c r="K38" i="7"/>
  <c r="K34" i="7"/>
  <c r="K30" i="7"/>
  <c r="K26" i="7"/>
  <c r="K22" i="7"/>
  <c r="K18" i="7"/>
  <c r="K14" i="7"/>
  <c r="K10" i="7"/>
  <c r="K6" i="7"/>
  <c r="B17" i="6"/>
  <c r="B12" i="6"/>
  <c r="B13" i="6"/>
  <c r="B24" i="6" s="1"/>
  <c r="C13" i="6"/>
  <c r="B25" i="6" s="1"/>
  <c r="C14" i="6"/>
  <c r="B14" i="6"/>
  <c r="C25" i="5"/>
  <c r="B25" i="5"/>
  <c r="B20" i="5"/>
  <c r="B19" i="5"/>
  <c r="C16" i="5"/>
  <c r="B16" i="5"/>
  <c r="C15" i="5"/>
  <c r="B29" i="5" s="1"/>
  <c r="B30" i="5" s="1"/>
  <c r="B15" i="5"/>
  <c r="B28" i="5"/>
  <c r="T7" i="4" l="1"/>
  <c r="R7" i="4" s="1"/>
  <c r="L2" i="7" a="1"/>
  <c r="L2" i="7" s="1"/>
  <c r="B26" i="6"/>
  <c r="L29" i="7" l="1"/>
  <c r="L26" i="7"/>
  <c r="L5" i="7"/>
  <c r="L49" i="7"/>
  <c r="L24" i="7"/>
  <c r="L16" i="7"/>
  <c r="L34" i="7"/>
  <c r="L13" i="7"/>
  <c r="L4" i="7"/>
  <c r="L19" i="7"/>
  <c r="L40" i="7"/>
  <c r="L50" i="7"/>
  <c r="L7" i="7"/>
  <c r="L37" i="7"/>
  <c r="L51" i="7"/>
  <c r="L43" i="7"/>
  <c r="L9" i="7"/>
  <c r="L3" i="7"/>
  <c r="L33" i="7"/>
  <c r="L15" i="7"/>
  <c r="L28" i="7"/>
  <c r="L45" i="7"/>
  <c r="L39" i="7"/>
  <c r="L38" i="7"/>
  <c r="L11" i="7"/>
  <c r="L41" i="7"/>
  <c r="L47" i="7"/>
  <c r="L42" i="7"/>
  <c r="L21" i="7"/>
  <c r="L14" i="7"/>
  <c r="L27" i="7"/>
  <c r="L22" i="7"/>
  <c r="L48" i="7"/>
  <c r="L12" i="7"/>
  <c r="L17" i="7"/>
  <c r="L20" i="7"/>
  <c r="L30" i="7"/>
  <c r="L10" i="7"/>
  <c r="L23" i="7"/>
  <c r="L36" i="7"/>
  <c r="L6" i="7"/>
  <c r="L32" i="7"/>
  <c r="L46" i="7"/>
  <c r="L8" i="7"/>
  <c r="L25" i="7"/>
  <c r="L35" i="7"/>
  <c r="L18" i="7"/>
  <c r="L31" i="7"/>
  <c r="L44" i="7"/>
  <c r="M2" i="7" l="1" a="1"/>
  <c r="M15" i="7" s="1"/>
  <c r="M13" i="7" l="1"/>
  <c r="M44" i="7"/>
  <c r="M27" i="7"/>
  <c r="M25" i="7"/>
  <c r="M9" i="7"/>
  <c r="M39" i="7"/>
  <c r="M37" i="7"/>
  <c r="M22" i="7"/>
  <c r="M51" i="7"/>
  <c r="M49" i="7"/>
  <c r="M34" i="7"/>
  <c r="M16" i="7"/>
  <c r="M46" i="7"/>
  <c r="M28" i="7"/>
  <c r="M11" i="7"/>
  <c r="M8" i="7"/>
  <c r="M40" i="7"/>
  <c r="M23" i="7"/>
  <c r="M21" i="7"/>
  <c r="M4" i="7"/>
  <c r="M35" i="7"/>
  <c r="M33" i="7"/>
  <c r="M18" i="7"/>
  <c r="M47" i="7"/>
  <c r="M45" i="7"/>
  <c r="M30" i="7"/>
  <c r="M12" i="7"/>
  <c r="M6" i="7"/>
  <c r="M42" i="7"/>
  <c r="M24" i="7"/>
  <c r="M5" i="7"/>
  <c r="M3" i="7"/>
  <c r="M36" i="7"/>
  <c r="M19" i="7"/>
  <c r="M17" i="7"/>
  <c r="M48" i="7"/>
  <c r="M31" i="7"/>
  <c r="M29" i="7"/>
  <c r="M14" i="7"/>
  <c r="M43" i="7"/>
  <c r="M41" i="7"/>
  <c r="M26" i="7"/>
  <c r="M7" i="7"/>
  <c r="M10" i="7"/>
  <c r="M38" i="7"/>
  <c r="M20" i="7"/>
  <c r="M2" i="7"/>
  <c r="M50" i="7"/>
  <c r="M32" i="7"/>
  <c r="N2" i="7" l="1"/>
</calcChain>
</file>

<file path=xl/sharedStrings.xml><?xml version="1.0" encoding="utf-8"?>
<sst xmlns="http://schemas.openxmlformats.org/spreadsheetml/2006/main" count="318" uniqueCount="125">
  <si>
    <t>CreditScore</t>
  </si>
  <si>
    <t>UtilizationPrcnt</t>
  </si>
  <si>
    <t>Performed</t>
  </si>
  <si>
    <t>Sales Forecast</t>
  </si>
  <si>
    <t>T-shirts</t>
  </si>
  <si>
    <t>Hoodies</t>
  </si>
  <si>
    <t>Maximum Sales</t>
  </si>
  <si>
    <t>&lt;=</t>
  </si>
  <si>
    <t>Production Inputs</t>
  </si>
  <si>
    <t>Cost per labor hour - John</t>
  </si>
  <si>
    <t>Cost per labor hour - Suzy</t>
  </si>
  <si>
    <t>Materials Cost</t>
  </si>
  <si>
    <t>Labor Hours - John</t>
  </si>
  <si>
    <t>Labor Hours - Suzy</t>
  </si>
  <si>
    <t>Selling Price</t>
  </si>
  <si>
    <t>Unit Margin - John</t>
  </si>
  <si>
    <t>Unit Margin - Suzy</t>
  </si>
  <si>
    <t>Used</t>
  </si>
  <si>
    <t>Available</t>
  </si>
  <si>
    <t>Labor Hours John</t>
  </si>
  <si>
    <t>Labor Hours Suzy</t>
  </si>
  <si>
    <t>Production Plan</t>
  </si>
  <si>
    <t>Number to Produce - John</t>
  </si>
  <si>
    <t>Number to Produce - Suzy</t>
  </si>
  <si>
    <t>Total Production</t>
  </si>
  <si>
    <t>Net Profit</t>
  </si>
  <si>
    <t>Total</t>
  </si>
  <si>
    <t>T-shirt</t>
  </si>
  <si>
    <t>Hoodie</t>
  </si>
  <si>
    <t>Cost per labor hour</t>
  </si>
  <si>
    <t>Overtime Cost</t>
  </si>
  <si>
    <t>Labor Hours</t>
  </si>
  <si>
    <t>Unit Margin</t>
  </si>
  <si>
    <t>objective function coefficients</t>
  </si>
  <si>
    <t>Unit Margin Overtime</t>
  </si>
  <si>
    <t>Number to Produce</t>
  </si>
  <si>
    <t>decision variables aka "changing cells"</t>
  </si>
  <si>
    <t>T-shirt unadjusted</t>
  </si>
  <si>
    <t>Hoodie unadjusted</t>
  </si>
  <si>
    <t>Total adjusted for OT</t>
  </si>
  <si>
    <t>Objective Cell</t>
  </si>
  <si>
    <t>Y</t>
  </si>
  <si>
    <t>Predictor</t>
  </si>
  <si>
    <t>Coefficients</t>
  </si>
  <si>
    <t>SE Coef</t>
  </si>
  <si>
    <t>Z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</si>
  <si>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</t>
    </r>
  </si>
  <si>
    <t>Intercept</t>
  </si>
  <si>
    <t>Binary Logistic Regression</t>
  </si>
  <si>
    <t>Y Categorical</t>
  </si>
  <si>
    <t>XNumerical</t>
  </si>
  <si>
    <t>Logit</t>
  </si>
  <si>
    <t>Prob</t>
  </si>
  <si>
    <t>Contrib</t>
  </si>
  <si>
    <t>Deviance</t>
  </si>
  <si>
    <t>model LN</t>
  </si>
  <si>
    <t>model odds</t>
  </si>
  <si>
    <t>model prob</t>
  </si>
  <si>
    <t>model decision</t>
  </si>
  <si>
    <t>constant</t>
  </si>
  <si>
    <t>profit</t>
  </si>
  <si>
    <t>loss</t>
  </si>
  <si>
    <t>cutoff</t>
  </si>
  <si>
    <t>exp profit</t>
  </si>
  <si>
    <t>exp profit on apprvd</t>
  </si>
  <si>
    <t>Microsoft Excel 16.24 Sensitivity Report</t>
  </si>
  <si>
    <t>Worksheet: [HW Worksheets.xlsx]Fundraiser2E (2)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</si>
  <si>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</si>
  <si>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</si>
  <si>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</si>
  <si>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</si>
  <si>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</si>
  <si>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</si>
  <si>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</si>
  <si>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</si>
  <si>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</si>
  <si>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</si>
  <si>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</si>
  <si>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</si>
  <si>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</si>
  <si>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</si>
  <si>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</si>
  <si>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</si>
  <si>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</si>
  <si>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$B$23</t>
  </si>
  <si>
    <t>Number to Produce - John T-shirts</t>
  </si>
  <si>
    <t>$C$23</t>
  </si>
  <si>
    <t>Number to Produce - John Hoodies</t>
  </si>
  <si>
    <t>$B$24</t>
  </si>
  <si>
    <t>Number to Produce - Suzy T-shirts</t>
  </si>
  <si>
    <t>$C$24</t>
  </si>
  <si>
    <t>Number to Produce - Suzy Hoodies</t>
  </si>
  <si>
    <t>$B$19</t>
  </si>
  <si>
    <t>Labor Hours John Used</t>
  </si>
  <si>
    <t>$B$20</t>
  </si>
  <si>
    <t>Labor Hours Suzy Used</t>
  </si>
  <si>
    <t>$B$25</t>
  </si>
  <si>
    <t>Total Production T-shirts</t>
  </si>
  <si>
    <t>$C$25</t>
  </si>
  <si>
    <t>Total Production Hoodies</t>
  </si>
  <si>
    <t>Report Created: 4/23/19 8:57:21 PM</t>
  </si>
  <si>
    <t>Report Created: 4/23/19 9:02:11 PM</t>
  </si>
  <si>
    <t>Microsoft Excel 16.24 Linearity Report</t>
  </si>
  <si>
    <t>Worksheet: [HW Worksheets.xlsx]FR OT</t>
  </si>
  <si>
    <t>Report Created: 4/23/19 10:07:30 PM</t>
  </si>
  <si>
    <t>Objective Cell (Max)</t>
  </si>
  <si>
    <t>Original Value</t>
  </si>
  <si>
    <t>Final Value</t>
  </si>
  <si>
    <t>Linear Function</t>
  </si>
  <si>
    <t>Occurs Linearly</t>
  </si>
  <si>
    <t>Cell Value</t>
  </si>
  <si>
    <t>Formula</t>
  </si>
  <si>
    <t>$B$26</t>
  </si>
  <si>
    <t>Total adjusted for OT Used</t>
  </si>
  <si>
    <t>No</t>
  </si>
  <si>
    <t>Number to Produce Used</t>
  </si>
  <si>
    <t>$C$20</t>
  </si>
  <si>
    <t>Number to Produce &lt;=</t>
  </si>
  <si>
    <t>$B$17</t>
  </si>
  <si>
    <t>Labor Hours Used</t>
  </si>
  <si>
    <t>$B$17&lt;=$D$17</t>
  </si>
  <si>
    <t>Report Created: 4/23/19 10:07:59 PM</t>
  </si>
  <si>
    <t>Gradient</t>
  </si>
  <si>
    <t>Lagrange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</si>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</sst>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.0000"/>
  </numFmts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8">
    <xf numFmtId="0" fontId="0" fillId="0" borderId="0" xfId="0"/>
    <xf numFmtId="1" fontId="1" fillId="0" borderId="0" xfId="0" applyNumberFormat="1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8" fontId="0" fillId="2" borderId="0" xfId="0" applyNumberFormat="1" applyFill="1" applyAlignment="1">
      <alignment horizontal="right"/>
    </xf>
    <xf numFmtId="8" fontId="0" fillId="0" borderId="0" xfId="0" applyNumberFormat="1" applyAlignment="1">
      <alignment horizontal="right"/>
    </xf>
    <xf numFmtId="8" fontId="0" fillId="0" borderId="0" xfId="0" applyNumberFormat="1"/>
    <xf numFmtId="8" fontId="0" fillId="0" borderId="0" xfId="0" applyNumberFormat="1" applyFill="1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38" fontId="0" fillId="0" borderId="0" xfId="0" applyNumberFormat="1"/>
    <xf numFmtId="2" fontId="0" fillId="3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40" fontId="0" fillId="0" borderId="0" xfId="0" applyNumberFormat="1" applyAlignment="1">
      <alignment horizontal="right"/>
    </xf>
    <xf numFmtId="8" fontId="0" fillId="4" borderId="0" xfId="0" applyNumberFormat="1" applyFill="1" applyAlignment="1">
      <alignment horizontal="right"/>
    </xf>
    <xf numFmtId="0" fontId="3" fillId="0" borderId="0" xfId="0" applyFont="1"/>
    <xf numFmtId="0" fontId="4" fillId="0" borderId="0" xfId="0" applyFont="1"/>
    <xf numFmtId="6" fontId="0" fillId="2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5" fillId="0" borderId="0" xfId="0" applyFont="1"/>
    <xf numFmtId="0" fontId="6" fillId="0" borderId="0" xfId="0" applyFont="1" applyFill="1" applyAlignment="1">
      <alignment horizontal="right"/>
    </xf>
    <xf numFmtId="164" fontId="3" fillId="0" borderId="0" xfId="0" applyNumberFormat="1" applyFont="1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3" fillId="0" borderId="0" xfId="0" quotePrefix="1" applyFont="1" applyFill="1"/>
    <xf numFmtId="0" fontId="8" fillId="0" borderId="0" xfId="0" applyFont="1"/>
    <xf numFmtId="0" fontId="0" fillId="0" borderId="5" xfId="0" applyFill="1" applyBorder="1" applyAlignment="1"/>
    <xf numFmtId="0" fontId="0" fillId="0" borderId="6" xfId="0" applyFill="1" applyBorder="1" applyAlignment="1"/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8" fontId="0" fillId="0" borderId="6" xfId="0" applyNumberFormat="1" applyFill="1" applyBorder="1" applyAlignment="1"/>
    <xf numFmtId="0" fontId="3" fillId="0" borderId="6" xfId="0" applyFont="1" applyFill="1" applyBorder="1" applyAlignment="1"/>
    <xf numFmtId="0" fontId="0" fillId="0" borderId="5" xfId="0" applyNumberFormat="1" applyFill="1" applyBorder="1" applyAlignment="1"/>
    <xf numFmtId="0" fontId="3" fillId="0" borderId="5" xfId="0" applyFont="1" applyFill="1" applyBorder="1" applyAlignment="1"/>
    <xf numFmtId="2" fontId="0" fillId="0" borderId="6" xfId="0" applyNumberFormat="1" applyFill="1" applyBorder="1" applyAlignment="1"/>
    <xf numFmtId="0" fontId="0" fillId="0" borderId="6" xfId="0" applyNumberFormat="1" applyFill="1" applyBorder="1" applyAlignment="1"/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6</xdr:row>
      <xdr:rowOff>85725</xdr:rowOff>
    </xdr:from>
    <xdr:ext cx="1685925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71800" y="1228725"/>
          <a:ext cx="1685925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0070C0"/>
              </a:solidFill>
            </a:rPr>
            <a:t>Estimate your model</a:t>
          </a:r>
          <a:r>
            <a:rPr lang="en-US" sz="1100" baseline="0">
              <a:solidFill>
                <a:srgbClr val="0070C0"/>
              </a:solidFill>
            </a:rPr>
            <a:t> using Columns A - C</a:t>
          </a:r>
        </a:p>
        <a:p>
          <a:endParaRPr lang="en-US" sz="1100" baseline="0">
            <a:solidFill>
              <a:srgbClr val="0070C0"/>
            </a:solidFill>
          </a:endParaRPr>
        </a:p>
        <a:p>
          <a:r>
            <a:rPr lang="en-US" sz="1100" baseline="0">
              <a:solidFill>
                <a:srgbClr val="0070C0"/>
              </a:solidFill>
            </a:rPr>
            <a:t>Apply the model to the cases in Columns F &amp; G</a:t>
          </a:r>
          <a:endParaRPr lang="en-US" sz="1100">
            <a:solidFill>
              <a:srgbClr val="0070C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0775-4805-B34A-B772-64ECAC914657}">
  <dimension ref="A1:C52"/>
  <sheetViews>
    <sheetView workbookViewId="0"/>
  </sheetViews>
  <sheetFormatPr baseColWidth="10" defaultRowHeight="15"/>
  <sheetData>
    <row r="1" spans="1:3">
      <c r="A1" t="s">
        <v>2</v>
      </c>
      <c r="B1" t="s">
        <v>0</v>
      </c>
      <c r="C1" t="s">
        <v>1</v>
      </c>
    </row>
    <row r="2" spans="1:3">
      <c r="A2" t="s">
        <v>49</v>
      </c>
      <c r="B2" t="s">
        <v>50</v>
      </c>
      <c r="C2" t="s">
        <v>50</v>
      </c>
    </row>
    <row r="3" spans="1:3">
      <c r="A3">
        <v>1</v>
      </c>
      <c r="B3">
        <v>725</v>
      </c>
      <c r="C3">
        <v>25</v>
      </c>
    </row>
    <row r="4" spans="1:3">
      <c r="A4">
        <v>0</v>
      </c>
      <c r="B4">
        <v>573</v>
      </c>
      <c r="C4">
        <v>70</v>
      </c>
    </row>
    <row r="5" spans="1:3">
      <c r="A5">
        <v>1</v>
      </c>
      <c r="B5">
        <v>677</v>
      </c>
      <c r="C5">
        <v>55.000000000000007</v>
      </c>
    </row>
    <row r="6" spans="1:3">
      <c r="A6">
        <v>0</v>
      </c>
      <c r="B6">
        <v>625</v>
      </c>
      <c r="C6">
        <v>65</v>
      </c>
    </row>
    <row r="7" spans="1:3">
      <c r="A7">
        <v>0</v>
      </c>
      <c r="B7">
        <v>527</v>
      </c>
      <c r="C7">
        <v>75</v>
      </c>
    </row>
    <row r="8" spans="1:3">
      <c r="A8">
        <v>1</v>
      </c>
      <c r="B8">
        <v>795</v>
      </c>
      <c r="C8">
        <v>12</v>
      </c>
    </row>
    <row r="9" spans="1:3">
      <c r="A9">
        <v>1</v>
      </c>
      <c r="B9">
        <v>733</v>
      </c>
      <c r="C9">
        <v>20</v>
      </c>
    </row>
    <row r="10" spans="1:3">
      <c r="A10">
        <v>0</v>
      </c>
      <c r="B10">
        <v>620</v>
      </c>
      <c r="C10">
        <v>62</v>
      </c>
    </row>
    <row r="11" spans="1:3">
      <c r="A11">
        <v>0</v>
      </c>
      <c r="B11">
        <v>591</v>
      </c>
      <c r="C11">
        <v>50</v>
      </c>
    </row>
    <row r="12" spans="1:3">
      <c r="A12">
        <v>1</v>
      </c>
      <c r="B12">
        <v>660</v>
      </c>
      <c r="C12">
        <v>35</v>
      </c>
    </row>
    <row r="13" spans="1:3">
      <c r="A13">
        <v>1</v>
      </c>
      <c r="B13">
        <v>700</v>
      </c>
      <c r="C13">
        <v>18</v>
      </c>
    </row>
    <row r="14" spans="1:3">
      <c r="A14">
        <v>0</v>
      </c>
      <c r="B14">
        <v>500</v>
      </c>
      <c r="C14">
        <v>83</v>
      </c>
    </row>
    <row r="15" spans="1:3">
      <c r="A15">
        <v>0</v>
      </c>
      <c r="B15">
        <v>565</v>
      </c>
      <c r="C15">
        <v>70</v>
      </c>
    </row>
    <row r="16" spans="1:3">
      <c r="A16">
        <v>0</v>
      </c>
      <c r="B16">
        <v>620</v>
      </c>
      <c r="C16">
        <v>87</v>
      </c>
    </row>
    <row r="17" spans="1:3">
      <c r="A17">
        <v>1</v>
      </c>
      <c r="B17">
        <v>774</v>
      </c>
      <c r="C17">
        <v>7.0000000000000009</v>
      </c>
    </row>
    <row r="18" spans="1:3">
      <c r="A18">
        <v>1</v>
      </c>
      <c r="B18">
        <v>802</v>
      </c>
      <c r="C18">
        <v>5</v>
      </c>
    </row>
    <row r="19" spans="1:3">
      <c r="A19">
        <v>0</v>
      </c>
      <c r="B19">
        <v>640</v>
      </c>
      <c r="C19">
        <v>59</v>
      </c>
    </row>
    <row r="20" spans="1:3">
      <c r="A20">
        <v>0</v>
      </c>
      <c r="B20">
        <v>523</v>
      </c>
      <c r="C20">
        <v>79</v>
      </c>
    </row>
    <row r="21" spans="1:3">
      <c r="A21">
        <v>1</v>
      </c>
      <c r="B21">
        <v>811</v>
      </c>
      <c r="C21">
        <v>3</v>
      </c>
    </row>
    <row r="22" spans="1:3">
      <c r="A22">
        <v>0</v>
      </c>
      <c r="B22">
        <v>763</v>
      </c>
      <c r="C22">
        <v>70</v>
      </c>
    </row>
    <row r="23" spans="1:3">
      <c r="A23">
        <v>0</v>
      </c>
      <c r="B23">
        <v>555</v>
      </c>
      <c r="C23">
        <v>100</v>
      </c>
    </row>
    <row r="24" spans="1:3">
      <c r="A24">
        <v>0</v>
      </c>
      <c r="B24">
        <v>617</v>
      </c>
      <c r="C24">
        <v>34</v>
      </c>
    </row>
    <row r="25" spans="1:3">
      <c r="A25">
        <v>1</v>
      </c>
      <c r="B25">
        <v>642</v>
      </c>
      <c r="C25">
        <v>25</v>
      </c>
    </row>
    <row r="26" spans="1:3">
      <c r="A26">
        <v>1</v>
      </c>
      <c r="B26">
        <v>688</v>
      </c>
      <c r="C26">
        <v>11</v>
      </c>
    </row>
    <row r="27" spans="1:3">
      <c r="A27">
        <v>1</v>
      </c>
      <c r="B27">
        <v>649</v>
      </c>
      <c r="C27">
        <v>5</v>
      </c>
    </row>
    <row r="28" spans="1:3">
      <c r="A28">
        <v>1</v>
      </c>
      <c r="B28">
        <v>695</v>
      </c>
      <c r="C28">
        <v>22</v>
      </c>
    </row>
    <row r="29" spans="1:3">
      <c r="A29">
        <v>1</v>
      </c>
      <c r="B29">
        <v>701</v>
      </c>
      <c r="C29">
        <v>15</v>
      </c>
    </row>
    <row r="30" spans="1:3">
      <c r="A30">
        <v>0</v>
      </c>
      <c r="B30">
        <v>635</v>
      </c>
      <c r="C30">
        <v>85</v>
      </c>
    </row>
    <row r="31" spans="1:3">
      <c r="A31">
        <v>0</v>
      </c>
      <c r="B31">
        <v>507</v>
      </c>
      <c r="C31">
        <v>100</v>
      </c>
    </row>
    <row r="32" spans="1:3">
      <c r="A32">
        <v>1</v>
      </c>
      <c r="B32">
        <v>677</v>
      </c>
      <c r="C32">
        <v>9</v>
      </c>
    </row>
    <row r="33" spans="1:3">
      <c r="A33">
        <v>0</v>
      </c>
      <c r="B33">
        <v>485</v>
      </c>
      <c r="C33">
        <v>80</v>
      </c>
    </row>
    <row r="34" spans="1:3">
      <c r="A34">
        <v>0</v>
      </c>
      <c r="B34">
        <v>582</v>
      </c>
      <c r="C34">
        <v>65</v>
      </c>
    </row>
    <row r="35" spans="1:3">
      <c r="A35">
        <v>1</v>
      </c>
      <c r="B35">
        <v>699</v>
      </c>
      <c r="C35">
        <v>27</v>
      </c>
    </row>
    <row r="36" spans="1:3">
      <c r="A36">
        <v>1</v>
      </c>
      <c r="B36">
        <v>703</v>
      </c>
      <c r="C36">
        <v>20</v>
      </c>
    </row>
    <row r="37" spans="1:3">
      <c r="A37">
        <v>0</v>
      </c>
      <c r="B37">
        <v>585</v>
      </c>
      <c r="C37">
        <v>78</v>
      </c>
    </row>
    <row r="38" spans="1:3">
      <c r="A38">
        <v>0</v>
      </c>
      <c r="B38">
        <v>620</v>
      </c>
      <c r="C38">
        <v>55.000000000000007</v>
      </c>
    </row>
    <row r="39" spans="1:3">
      <c r="A39">
        <v>1</v>
      </c>
      <c r="B39">
        <v>695</v>
      </c>
      <c r="C39">
        <v>11</v>
      </c>
    </row>
    <row r="40" spans="1:3">
      <c r="A40">
        <v>1</v>
      </c>
      <c r="B40">
        <v>774</v>
      </c>
      <c r="C40">
        <v>7.0000000000000009</v>
      </c>
    </row>
    <row r="41" spans="1:3">
      <c r="A41">
        <v>1</v>
      </c>
      <c r="B41">
        <v>802</v>
      </c>
      <c r="C41">
        <v>5</v>
      </c>
    </row>
    <row r="42" spans="1:3">
      <c r="A42">
        <v>0</v>
      </c>
      <c r="B42">
        <v>640</v>
      </c>
      <c r="C42">
        <v>59</v>
      </c>
    </row>
    <row r="43" spans="1:3">
      <c r="A43">
        <v>0</v>
      </c>
      <c r="B43">
        <v>536</v>
      </c>
      <c r="C43">
        <v>79</v>
      </c>
    </row>
    <row r="44" spans="1:3">
      <c r="A44">
        <v>1</v>
      </c>
      <c r="B44">
        <v>801</v>
      </c>
      <c r="C44">
        <v>3</v>
      </c>
    </row>
    <row r="45" spans="1:3">
      <c r="A45">
        <v>0</v>
      </c>
      <c r="B45">
        <v>760</v>
      </c>
      <c r="C45">
        <v>70</v>
      </c>
    </row>
    <row r="46" spans="1:3">
      <c r="A46">
        <v>0</v>
      </c>
      <c r="B46">
        <v>567</v>
      </c>
      <c r="C46">
        <v>95</v>
      </c>
    </row>
    <row r="47" spans="1:3">
      <c r="A47">
        <v>0</v>
      </c>
      <c r="B47">
        <v>600</v>
      </c>
      <c r="C47">
        <v>81</v>
      </c>
    </row>
    <row r="48" spans="1:3">
      <c r="A48">
        <v>1</v>
      </c>
      <c r="B48">
        <v>702</v>
      </c>
      <c r="C48">
        <v>15</v>
      </c>
    </row>
    <row r="49" spans="1:3">
      <c r="A49">
        <v>0</v>
      </c>
      <c r="B49">
        <v>636</v>
      </c>
      <c r="C49">
        <v>85</v>
      </c>
    </row>
    <row r="50" spans="1:3">
      <c r="A50">
        <v>0</v>
      </c>
      <c r="B50">
        <v>509</v>
      </c>
      <c r="C50">
        <v>100</v>
      </c>
    </row>
    <row r="51" spans="1:3">
      <c r="A51">
        <v>0</v>
      </c>
      <c r="B51">
        <v>595</v>
      </c>
      <c r="C51">
        <v>78</v>
      </c>
    </row>
    <row r="52" spans="1:3">
      <c r="A52">
        <v>1</v>
      </c>
      <c r="B52">
        <v>733</v>
      </c>
      <c r="C5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8D0D-A3EB-004D-83A8-8927754734C5}">
  <sheetPr codeName="Sheet26"/>
  <dimension ref="A1:N51"/>
  <sheetViews>
    <sheetView workbookViewId="0">
      <selection activeCell="A4" sqref="A4:B6"/>
    </sheetView>
  </sheetViews>
  <sheetFormatPr baseColWidth="10" defaultColWidth="8.83203125" defaultRowHeight="15"/>
  <cols>
    <col min="1" max="1" width="12.33203125" bestFit="1" customWidth="1"/>
    <col min="2" max="2" width="11.6640625" customWidth="1"/>
    <col min="3" max="3" width="7.5" customWidth="1"/>
    <col min="4" max="4" width="7.33203125" customWidth="1"/>
    <col min="5" max="5" width="11.5" style="32" customWidth="1"/>
    <col min="6" max="6" width="6.5" customWidth="1"/>
    <col min="7" max="7" width="5.1640625" customWidth="1"/>
    <col min="9" max="9" width="9.83203125" bestFit="1" customWidth="1"/>
    <col min="10" max="10" width="12.33203125" bestFit="1" customWidth="1"/>
    <col min="11" max="11" width="12.6640625" bestFit="1" customWidth="1"/>
    <col min="12" max="12" width="12" bestFit="1" customWidth="1"/>
    <col min="13" max="14" width="12.6640625" bestFit="1" customWidth="1"/>
  </cols>
  <sheetData>
    <row r="1" spans="1:14" s="21" customFormat="1">
      <c r="A1" s="21" t="s">
        <v>48</v>
      </c>
      <c r="E1" s="27"/>
      <c r="G1" s="28" t="s">
        <v>41</v>
      </c>
      <c r="H1" s="28" t="s">
        <v>47</v>
      </c>
      <c r="I1" s="28" t="s">
        <v>0</v>
      </c>
      <c r="J1" s="28" t="s">
        <v>1</v>
      </c>
      <c r="K1" s="28" t="s">
        <v>51</v>
      </c>
      <c r="L1" s="28" t="s">
        <v>52</v>
      </c>
      <c r="M1" s="28" t="s">
        <v>53</v>
      </c>
      <c r="N1" s="28" t="s">
        <v>26</v>
      </c>
    </row>
    <row r="2" spans="1:14">
      <c r="G2">
        <v>1</v>
      </c>
      <c r="H2">
        <v>1</v>
      </c>
      <c r="I2">
        <v>725</v>
      </c>
      <c r="J2">
        <v>25</v>
      </c>
      <c r="K2">
        <f t="array" ref="K2:K51">MMULT(H2:$J$51,B4:B6)</f>
        <v>6.1273950790930165</v>
      </c>
      <c r="L2">
        <f t="array" ref="L2:L51">IF($K$2:$K$51&lt; -30, 0, IF($K$2:$K$51 &gt; 30, 1, 1/(1 + EXP(-($K$2:$K$51)))))</f>
        <v>0.9978224937078034</v>
      </c>
      <c r="M2">
        <f t="array" ref="M2:M51">IF(ABS(G2:G51-$L$2:$L$51 )= 1,-20, LN((1-G2:G51) + (2 * G2:G51 - 1) * $L$2:$L$51))</f>
        <v>-2.179880506226339E-3</v>
      </c>
      <c r="N2">
        <f>SUM($M$2:$M$51)</f>
        <v>-3.418538643233997</v>
      </c>
    </row>
    <row r="3" spans="1:14">
      <c r="A3" s="29" t="s">
        <v>42</v>
      </c>
      <c r="B3" s="29" t="s">
        <v>43</v>
      </c>
      <c r="C3" s="29" t="s">
        <v>44</v>
      </c>
      <c r="D3" s="30" t="s">
        <v>45</v>
      </c>
      <c r="E3" s="31" t="s">
        <v>46</v>
      </c>
      <c r="G3">
        <v>0</v>
      </c>
      <c r="H3">
        <v>1</v>
      </c>
      <c r="I3">
        <v>573</v>
      </c>
      <c r="J3">
        <v>70</v>
      </c>
      <c r="K3">
        <v>-8.539363238100476</v>
      </c>
      <c r="L3">
        <v>1.9557652287847596E-4</v>
      </c>
      <c r="M3">
        <v>-1.9559565046062198E-4</v>
      </c>
    </row>
    <row r="4" spans="1:14">
      <c r="A4" t="s">
        <v>47</v>
      </c>
      <c r="B4" s="32">
        <v>-16.587931157590237</v>
      </c>
      <c r="C4" s="32">
        <v>15.430668808201295</v>
      </c>
      <c r="D4" s="32">
        <v>-1.0749975496054887</v>
      </c>
      <c r="E4" s="32">
        <v>0.28237582540411021</v>
      </c>
      <c r="G4">
        <v>1</v>
      </c>
      <c r="H4">
        <v>1</v>
      </c>
      <c r="I4">
        <v>677</v>
      </c>
      <c r="J4">
        <v>55.000000000000007</v>
      </c>
      <c r="K4">
        <v>-1.616882763365485</v>
      </c>
      <c r="L4">
        <v>0.16563522400253014</v>
      </c>
      <c r="M4">
        <v>-1.7979673543202606</v>
      </c>
    </row>
    <row r="5" spans="1:14">
      <c r="A5" t="s">
        <v>0</v>
      </c>
      <c r="B5">
        <v>3.812926941882179E-2</v>
      </c>
      <c r="C5">
        <v>2.8181938924273078E-2</v>
      </c>
      <c r="D5">
        <v>1.3529682794813342</v>
      </c>
      <c r="E5" s="32">
        <v>0.17606576431079102</v>
      </c>
      <c r="G5">
        <v>0</v>
      </c>
      <c r="H5">
        <v>1</v>
      </c>
      <c r="I5">
        <v>625</v>
      </c>
      <c r="J5">
        <v>65</v>
      </c>
      <c r="K5">
        <v>-5.5709624099292334</v>
      </c>
      <c r="L5">
        <v>3.7923780709725125E-3</v>
      </c>
      <c r="M5">
        <v>-3.7995873693845742E-3</v>
      </c>
    </row>
    <row r="6" spans="1:14">
      <c r="A6" t="s">
        <v>1</v>
      </c>
      <c r="B6">
        <v>-0.1971357636785018</v>
      </c>
      <c r="C6">
        <v>0.10113089335880349</v>
      </c>
      <c r="D6">
        <v>-1.9493129856875833</v>
      </c>
      <c r="E6" s="32">
        <v>5.1258058743008483E-2</v>
      </c>
      <c r="G6">
        <v>0</v>
      </c>
      <c r="H6">
        <v>1</v>
      </c>
      <c r="I6">
        <v>527</v>
      </c>
      <c r="J6">
        <v>75</v>
      </c>
      <c r="K6">
        <v>-11.278988449758788</v>
      </c>
      <c r="L6">
        <v>1.2635489385721231E-5</v>
      </c>
      <c r="M6">
        <v>-1.2635569214150165E-5</v>
      </c>
    </row>
    <row r="7" spans="1:14">
      <c r="F7" s="33"/>
      <c r="G7">
        <v>1</v>
      </c>
      <c r="H7">
        <v>1</v>
      </c>
      <c r="I7">
        <v>795</v>
      </c>
      <c r="J7">
        <v>12</v>
      </c>
      <c r="K7">
        <v>11.359208866231064</v>
      </c>
      <c r="L7">
        <v>0.99998833853250524</v>
      </c>
      <c r="M7">
        <v>-1.1661535490201952E-5</v>
      </c>
    </row>
    <row r="8" spans="1:14">
      <c r="A8" t="s">
        <v>54</v>
      </c>
      <c r="B8">
        <f>-2*$N$2</f>
        <v>6.8370772864679941</v>
      </c>
      <c r="F8" s="33"/>
      <c r="G8">
        <v>1</v>
      </c>
      <c r="H8">
        <v>1</v>
      </c>
      <c r="I8">
        <v>733</v>
      </c>
      <c r="J8">
        <v>20</v>
      </c>
      <c r="K8">
        <v>7.4181080528360983</v>
      </c>
      <c r="L8">
        <v>0.99940007634740236</v>
      </c>
      <c r="M8">
        <v>-6.0010367879703534E-4</v>
      </c>
    </row>
    <row r="9" spans="1:14">
      <c r="G9">
        <v>0</v>
      </c>
      <c r="H9">
        <v>1</v>
      </c>
      <c r="I9">
        <v>620</v>
      </c>
      <c r="J9">
        <v>62</v>
      </c>
      <c r="K9">
        <v>-5.1702014659878373</v>
      </c>
      <c r="L9">
        <v>5.651304927017058E-3</v>
      </c>
      <c r="M9">
        <v>-5.6673339692358445E-3</v>
      </c>
    </row>
    <row r="10" spans="1:14">
      <c r="G10">
        <v>0</v>
      </c>
      <c r="H10">
        <v>1</v>
      </c>
      <c r="I10">
        <v>591</v>
      </c>
      <c r="J10">
        <v>50</v>
      </c>
      <c r="K10">
        <v>-3.9103211149916497</v>
      </c>
      <c r="L10">
        <v>1.9640585978206958E-2</v>
      </c>
      <c r="M10">
        <v>-1.9836025551666327E-2</v>
      </c>
    </row>
    <row r="11" spans="1:14">
      <c r="G11">
        <v>1</v>
      </c>
      <c r="H11">
        <v>1</v>
      </c>
      <c r="I11">
        <v>660</v>
      </c>
      <c r="J11">
        <v>35</v>
      </c>
      <c r="K11">
        <v>1.6776349300845803</v>
      </c>
      <c r="L11">
        <v>0.84259110283327998</v>
      </c>
      <c r="M11">
        <v>-0.17127348867493006</v>
      </c>
    </row>
    <row r="12" spans="1:14">
      <c r="G12">
        <v>1</v>
      </c>
      <c r="H12">
        <v>1</v>
      </c>
      <c r="I12">
        <v>700</v>
      </c>
      <c r="J12">
        <v>18</v>
      </c>
      <c r="K12">
        <v>6.5541136893719836</v>
      </c>
      <c r="L12">
        <v>0.99857778095691829</v>
      </c>
      <c r="M12">
        <v>-1.4232313565197682E-3</v>
      </c>
    </row>
    <row r="13" spans="1:14">
      <c r="G13">
        <v>0</v>
      </c>
      <c r="H13">
        <v>1</v>
      </c>
      <c r="I13">
        <v>500</v>
      </c>
      <c r="J13">
        <v>83</v>
      </c>
      <c r="K13">
        <v>-13.885564833494989</v>
      </c>
      <c r="L13">
        <v>9.3234234584679062E-7</v>
      </c>
      <c r="M13">
        <v>-9.3234278051430339E-7</v>
      </c>
    </row>
    <row r="14" spans="1:14">
      <c r="G14">
        <v>0</v>
      </c>
      <c r="H14">
        <v>1</v>
      </c>
      <c r="I14">
        <v>565</v>
      </c>
      <c r="J14">
        <v>70</v>
      </c>
      <c r="K14">
        <v>-8.844397393451052</v>
      </c>
      <c r="L14">
        <v>1.4416651527749229E-4</v>
      </c>
      <c r="M14">
        <v>-1.4417690826844495E-4</v>
      </c>
    </row>
    <row r="15" spans="1:14">
      <c r="G15">
        <v>0</v>
      </c>
      <c r="H15">
        <v>1</v>
      </c>
      <c r="I15">
        <v>620</v>
      </c>
      <c r="J15">
        <v>87</v>
      </c>
      <c r="K15">
        <v>-10.098595557950382</v>
      </c>
      <c r="L15">
        <v>4.1135597405865735E-5</v>
      </c>
      <c r="M15">
        <v>-4.1136443497707004E-5</v>
      </c>
    </row>
    <row r="16" spans="1:14">
      <c r="G16">
        <v>1</v>
      </c>
      <c r="H16">
        <v>1</v>
      </c>
      <c r="I16">
        <v>774</v>
      </c>
      <c r="J16">
        <v>7.0000000000000009</v>
      </c>
      <c r="K16">
        <v>11.544173026828314</v>
      </c>
      <c r="L16">
        <v>0.99999030773796482</v>
      </c>
      <c r="M16">
        <v>-9.692309005452102E-6</v>
      </c>
    </row>
    <row r="17" spans="7:13">
      <c r="G17">
        <v>1</v>
      </c>
      <c r="H17">
        <v>1</v>
      </c>
      <c r="I17">
        <v>802</v>
      </c>
      <c r="J17">
        <v>5</v>
      </c>
      <c r="K17">
        <v>13.006064097912331</v>
      </c>
      <c r="L17">
        <v>0.99999775334102337</v>
      </c>
      <c r="M17">
        <v>-2.2466615003766223E-6</v>
      </c>
    </row>
    <row r="18" spans="7:13">
      <c r="G18">
        <v>0</v>
      </c>
      <c r="H18">
        <v>1</v>
      </c>
      <c r="I18">
        <v>640</v>
      </c>
      <c r="J18">
        <v>59</v>
      </c>
      <c r="K18">
        <v>-3.8162087865758991</v>
      </c>
      <c r="L18">
        <v>2.1537037938118397E-2</v>
      </c>
      <c r="M18">
        <v>-2.1772344613161403E-2</v>
      </c>
    </row>
    <row r="19" spans="7:13">
      <c r="G19">
        <v>0</v>
      </c>
      <c r="H19">
        <v>1</v>
      </c>
      <c r="I19">
        <v>523</v>
      </c>
      <c r="J19">
        <v>79</v>
      </c>
      <c r="K19">
        <v>-12.220048582148083</v>
      </c>
      <c r="L19">
        <v>4.9305820561924645E-6</v>
      </c>
      <c r="M19">
        <v>-4.930594211554783E-6</v>
      </c>
    </row>
    <row r="20" spans="7:13">
      <c r="G20">
        <v>1</v>
      </c>
      <c r="H20">
        <v>1</v>
      </c>
      <c r="I20">
        <v>811</v>
      </c>
      <c r="J20">
        <v>3</v>
      </c>
      <c r="K20">
        <v>13.743499050038729</v>
      </c>
      <c r="L20">
        <v>0.99999892533344359</v>
      </c>
      <c r="M20">
        <v>-1.0746671338654923E-6</v>
      </c>
    </row>
    <row r="21" spans="7:13">
      <c r="G21">
        <v>0</v>
      </c>
      <c r="H21">
        <v>1</v>
      </c>
      <c r="I21">
        <v>763</v>
      </c>
      <c r="J21">
        <v>70</v>
      </c>
      <c r="K21">
        <v>-1.2948020485243372</v>
      </c>
      <c r="L21">
        <v>0.21504112338709558</v>
      </c>
      <c r="M21">
        <v>-0.24212394905232473</v>
      </c>
    </row>
    <row r="22" spans="7:13">
      <c r="G22">
        <v>0</v>
      </c>
      <c r="H22">
        <v>1</v>
      </c>
      <c r="I22">
        <v>555</v>
      </c>
      <c r="J22">
        <v>100</v>
      </c>
      <c r="K22">
        <v>-15.139762997994325</v>
      </c>
      <c r="L22">
        <v>2.6600166627408931E-7</v>
      </c>
      <c r="M22">
        <v>-2.6600170162768763E-7</v>
      </c>
    </row>
    <row r="23" spans="7:13">
      <c r="G23">
        <v>0</v>
      </c>
      <c r="H23">
        <v>1</v>
      </c>
      <c r="I23">
        <v>617</v>
      </c>
      <c r="J23">
        <v>34</v>
      </c>
      <c r="K23">
        <v>0.23521210875374621</v>
      </c>
      <c r="L23">
        <v>0.55853341355710939</v>
      </c>
      <c r="M23">
        <v>-0.81765294369819908</v>
      </c>
    </row>
    <row r="24" spans="7:13">
      <c r="G24">
        <v>1</v>
      </c>
      <c r="H24">
        <v>1</v>
      </c>
      <c r="I24">
        <v>642</v>
      </c>
      <c r="J24">
        <v>25</v>
      </c>
      <c r="K24">
        <v>2.9626657173308075</v>
      </c>
      <c r="L24">
        <v>0.9508587031790694</v>
      </c>
      <c r="M24">
        <v>-5.0389804574187645E-2</v>
      </c>
    </row>
    <row r="25" spans="7:13">
      <c r="G25">
        <v>1</v>
      </c>
      <c r="H25">
        <v>1</v>
      </c>
      <c r="I25">
        <v>688</v>
      </c>
      <c r="J25">
        <v>11</v>
      </c>
      <c r="K25">
        <v>7.4765128020956357</v>
      </c>
      <c r="L25">
        <v>0.99943409190562582</v>
      </c>
      <c r="M25">
        <v>-5.6606828079653097E-4</v>
      </c>
    </row>
    <row r="26" spans="7:13">
      <c r="G26">
        <v>1</v>
      </c>
      <c r="H26">
        <v>1</v>
      </c>
      <c r="I26">
        <v>649</v>
      </c>
      <c r="J26">
        <v>5</v>
      </c>
      <c r="K26">
        <v>7.1722858768325946</v>
      </c>
      <c r="L26">
        <v>0.99923302254330959</v>
      </c>
      <c r="M26">
        <v>-7.6727173437913534E-4</v>
      </c>
    </row>
    <row r="27" spans="7:13">
      <c r="G27">
        <v>1</v>
      </c>
      <c r="H27">
        <v>1</v>
      </c>
      <c r="I27">
        <v>695</v>
      </c>
      <c r="J27">
        <v>22</v>
      </c>
      <c r="K27">
        <v>5.5749242875638672</v>
      </c>
      <c r="L27">
        <v>0.99622256049916136</v>
      </c>
      <c r="M27">
        <v>-3.7845920433089791E-3</v>
      </c>
    </row>
    <row r="28" spans="7:13">
      <c r="G28">
        <v>1</v>
      </c>
      <c r="H28">
        <v>1</v>
      </c>
      <c r="I28">
        <v>701</v>
      </c>
      <c r="J28">
        <v>15</v>
      </c>
      <c r="K28">
        <v>7.18365024982631</v>
      </c>
      <c r="L28">
        <v>0.99924168284887083</v>
      </c>
      <c r="M28">
        <v>-7.5860481901821129E-4</v>
      </c>
    </row>
    <row r="29" spans="7:13">
      <c r="G29">
        <v>0</v>
      </c>
      <c r="H29">
        <v>1</v>
      </c>
      <c r="I29">
        <v>635</v>
      </c>
      <c r="J29">
        <v>85</v>
      </c>
      <c r="K29">
        <v>-9.1323849893110527</v>
      </c>
      <c r="L29">
        <v>1.0809575633770644E-4</v>
      </c>
      <c r="M29">
        <v>-1.0810159910507008E-4</v>
      </c>
    </row>
    <row r="30" spans="7:13">
      <c r="G30">
        <v>0</v>
      </c>
      <c r="H30">
        <v>1</v>
      </c>
      <c r="I30">
        <v>507</v>
      </c>
      <c r="J30">
        <v>100</v>
      </c>
      <c r="K30">
        <v>-16.96996793009777</v>
      </c>
      <c r="L30">
        <v>4.266154223567512E-8</v>
      </c>
      <c r="M30">
        <v>-4.2661543097797675E-8</v>
      </c>
    </row>
    <row r="31" spans="7:13">
      <c r="G31">
        <v>1</v>
      </c>
      <c r="H31">
        <v>1</v>
      </c>
      <c r="I31">
        <v>677</v>
      </c>
      <c r="J31">
        <v>9</v>
      </c>
      <c r="K31">
        <v>7.4513623658456005</v>
      </c>
      <c r="L31">
        <v>0.99941968694344052</v>
      </c>
      <c r="M31">
        <v>-5.8048150335235295E-4</v>
      </c>
    </row>
    <row r="32" spans="7:13">
      <c r="G32">
        <v>0</v>
      </c>
      <c r="H32">
        <v>1</v>
      </c>
      <c r="I32">
        <v>485</v>
      </c>
      <c r="J32">
        <v>80</v>
      </c>
      <c r="K32">
        <v>-13.866096583741813</v>
      </c>
      <c r="L32">
        <v>9.5067123906759611E-7</v>
      </c>
      <c r="M32">
        <v>-9.5067169095208257E-7</v>
      </c>
    </row>
    <row r="33" spans="7:13">
      <c r="G33">
        <v>0</v>
      </c>
      <c r="H33">
        <v>1</v>
      </c>
      <c r="I33">
        <v>582</v>
      </c>
      <c r="J33">
        <v>65</v>
      </c>
      <c r="K33">
        <v>-7.2105209949385731</v>
      </c>
      <c r="L33">
        <v>7.3822677723565022E-4</v>
      </c>
      <c r="M33">
        <v>-7.3849940080325624E-4</v>
      </c>
    </row>
    <row r="34" spans="7:13">
      <c r="G34">
        <v>1</v>
      </c>
      <c r="H34">
        <v>1</v>
      </c>
      <c r="I34">
        <v>699</v>
      </c>
      <c r="J34">
        <v>27</v>
      </c>
      <c r="K34">
        <v>4.7417625468466467</v>
      </c>
      <c r="L34">
        <v>0.99135217968538847</v>
      </c>
      <c r="M34">
        <v>-8.6854296958030642E-3</v>
      </c>
    </row>
    <row r="35" spans="7:13">
      <c r="G35">
        <v>1</v>
      </c>
      <c r="H35">
        <v>1</v>
      </c>
      <c r="I35">
        <v>703</v>
      </c>
      <c r="J35">
        <v>20</v>
      </c>
      <c r="K35">
        <v>6.2742299702714472</v>
      </c>
      <c r="L35">
        <v>0.99811930227135071</v>
      </c>
      <c r="M35">
        <v>-1.8824684611125494E-3</v>
      </c>
    </row>
    <row r="36" spans="7:13">
      <c r="G36">
        <v>0</v>
      </c>
      <c r="H36">
        <v>1</v>
      </c>
      <c r="I36">
        <v>585</v>
      </c>
      <c r="J36">
        <v>78</v>
      </c>
      <c r="K36">
        <v>-9.6588981145026302</v>
      </c>
      <c r="L36">
        <v>6.3850766726757408E-5</v>
      </c>
      <c r="M36">
        <v>-6.385280527375104E-5</v>
      </c>
    </row>
    <row r="37" spans="7:13">
      <c r="G37">
        <v>0</v>
      </c>
      <c r="H37">
        <v>1</v>
      </c>
      <c r="I37">
        <v>620</v>
      </c>
      <c r="J37">
        <v>55.000000000000007</v>
      </c>
      <c r="K37">
        <v>-3.7902511202383273</v>
      </c>
      <c r="L37">
        <v>2.2090896579660148E-2</v>
      </c>
      <c r="M37">
        <v>-2.2338554554624891E-2</v>
      </c>
    </row>
    <row r="38" spans="7:13">
      <c r="G38">
        <v>1</v>
      </c>
      <c r="H38">
        <v>1</v>
      </c>
      <c r="I38">
        <v>695</v>
      </c>
      <c r="J38">
        <v>11</v>
      </c>
      <c r="K38">
        <v>7.7434176880273871</v>
      </c>
      <c r="L38">
        <v>0.99956660074213943</v>
      </c>
      <c r="M38">
        <v>-4.3349320246358563E-4</v>
      </c>
    </row>
    <row r="39" spans="7:13">
      <c r="G39">
        <v>1</v>
      </c>
      <c r="H39">
        <v>1</v>
      </c>
      <c r="I39">
        <v>774</v>
      </c>
      <c r="J39">
        <v>7.0000000000000009</v>
      </c>
      <c r="K39">
        <v>11.544173026828314</v>
      </c>
      <c r="L39">
        <v>0.99999030773796482</v>
      </c>
      <c r="M39">
        <v>-9.692309005452102E-6</v>
      </c>
    </row>
    <row r="40" spans="7:13">
      <c r="G40">
        <v>1</v>
      </c>
      <c r="H40">
        <v>1</v>
      </c>
      <c r="I40">
        <v>802</v>
      </c>
      <c r="J40">
        <v>5</v>
      </c>
      <c r="K40">
        <v>13.006064097912331</v>
      </c>
      <c r="L40">
        <v>0.99999775334102337</v>
      </c>
      <c r="M40">
        <v>-2.2466615003766223E-6</v>
      </c>
    </row>
    <row r="41" spans="7:13">
      <c r="G41">
        <v>0</v>
      </c>
      <c r="H41">
        <v>1</v>
      </c>
      <c r="I41">
        <v>640</v>
      </c>
      <c r="J41">
        <v>59</v>
      </c>
      <c r="K41">
        <v>-3.8162087865758991</v>
      </c>
      <c r="L41">
        <v>2.1537037938118397E-2</v>
      </c>
      <c r="M41">
        <v>-2.1772344613161403E-2</v>
      </c>
    </row>
    <row r="42" spans="7:13">
      <c r="G42">
        <v>0</v>
      </c>
      <c r="H42">
        <v>1</v>
      </c>
      <c r="I42">
        <v>536</v>
      </c>
      <c r="J42">
        <v>79</v>
      </c>
      <c r="K42">
        <v>-11.724368079703398</v>
      </c>
      <c r="L42">
        <v>8.094091767723807E-6</v>
      </c>
      <c r="M42">
        <v>-8.0941245250561135E-6</v>
      </c>
    </row>
    <row r="43" spans="7:13">
      <c r="G43">
        <v>1</v>
      </c>
      <c r="H43">
        <v>1</v>
      </c>
      <c r="I43">
        <v>801</v>
      </c>
      <c r="J43">
        <v>3</v>
      </c>
      <c r="K43">
        <v>13.36220635585051</v>
      </c>
      <c r="L43">
        <v>0.99999842649969939</v>
      </c>
      <c r="M43">
        <v>-1.5735015385641046E-6</v>
      </c>
    </row>
    <row r="44" spans="7:13">
      <c r="G44">
        <v>0</v>
      </c>
      <c r="H44">
        <v>1</v>
      </c>
      <c r="I44">
        <v>760</v>
      </c>
      <c r="J44">
        <v>70</v>
      </c>
      <c r="K44">
        <v>-1.4091898567808041</v>
      </c>
      <c r="L44">
        <v>0.19636186866575056</v>
      </c>
      <c r="M44">
        <v>-0.21860619652717161</v>
      </c>
    </row>
    <row r="45" spans="7:13">
      <c r="G45">
        <v>0</v>
      </c>
      <c r="H45">
        <v>1</v>
      </c>
      <c r="I45">
        <v>567</v>
      </c>
      <c r="J45">
        <v>95</v>
      </c>
      <c r="K45">
        <v>-13.696532946575953</v>
      </c>
      <c r="L45">
        <v>1.126343432060984E-6</v>
      </c>
      <c r="M45">
        <v>-1.1263440664037536E-6</v>
      </c>
    </row>
    <row r="46" spans="7:13">
      <c r="G46">
        <v>0</v>
      </c>
      <c r="H46">
        <v>1</v>
      </c>
      <c r="I46">
        <v>600</v>
      </c>
      <c r="J46">
        <v>81</v>
      </c>
      <c r="K46">
        <v>-9.6783663642558082</v>
      </c>
      <c r="L46">
        <v>6.2619803125933709E-5</v>
      </c>
      <c r="M46">
        <v>-6.2621763827665311E-5</v>
      </c>
    </row>
    <row r="47" spans="7:13">
      <c r="G47">
        <v>1</v>
      </c>
      <c r="H47">
        <v>1</v>
      </c>
      <c r="I47">
        <v>702</v>
      </c>
      <c r="J47">
        <v>15</v>
      </c>
      <c r="K47">
        <v>7.2217795192451311</v>
      </c>
      <c r="L47">
        <v>0.99927003192224395</v>
      </c>
      <c r="M47">
        <v>-7.3023463417966794E-4</v>
      </c>
    </row>
    <row r="48" spans="7:13">
      <c r="G48">
        <v>0</v>
      </c>
      <c r="H48">
        <v>1</v>
      </c>
      <c r="I48">
        <v>636</v>
      </c>
      <c r="J48">
        <v>85</v>
      </c>
      <c r="K48">
        <v>-9.0942557198922316</v>
      </c>
      <c r="L48">
        <v>1.1229648209362491E-4</v>
      </c>
      <c r="M48">
        <v>-1.1230278781567783E-4</v>
      </c>
    </row>
    <row r="49" spans="7:13">
      <c r="G49">
        <v>0</v>
      </c>
      <c r="H49">
        <v>1</v>
      </c>
      <c r="I49">
        <v>509</v>
      </c>
      <c r="J49">
        <v>100</v>
      </c>
      <c r="K49">
        <v>-16.893709391260128</v>
      </c>
      <c r="L49">
        <v>4.6042109407315924E-8</v>
      </c>
      <c r="M49">
        <v>-4.6042110518293139E-8</v>
      </c>
    </row>
    <row r="50" spans="7:13">
      <c r="G50">
        <v>0</v>
      </c>
      <c r="H50">
        <v>1</v>
      </c>
      <c r="I50">
        <v>595</v>
      </c>
      <c r="J50">
        <v>78</v>
      </c>
      <c r="K50">
        <v>-9.277605420314412</v>
      </c>
      <c r="L50">
        <v>9.3485995776370395E-5</v>
      </c>
      <c r="M50">
        <v>-9.3490365864476669E-5</v>
      </c>
    </row>
    <row r="51" spans="7:13">
      <c r="G51">
        <v>1</v>
      </c>
      <c r="H51">
        <v>1</v>
      </c>
      <c r="I51">
        <v>733</v>
      </c>
      <c r="J51">
        <v>24</v>
      </c>
      <c r="K51">
        <v>6.629564998122091</v>
      </c>
      <c r="L51">
        <v>0.99868100456235109</v>
      </c>
      <c r="M51">
        <v>-1.3198660777956391E-3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opLeftCell="D1" workbookViewId="0">
      <selection activeCell="N2" sqref="N2"/>
    </sheetView>
  </sheetViews>
  <sheetFormatPr baseColWidth="10" defaultColWidth="8.83203125" defaultRowHeight="15"/>
  <cols>
    <col min="1" max="1" width="15.33203125" style="4" customWidth="1"/>
    <col min="2" max="2" width="17.5" style="4" customWidth="1"/>
    <col min="3" max="3" width="9" style="4" customWidth="1"/>
    <col min="4" max="6" width="8.83203125" style="2"/>
    <col min="8" max="8" width="15.5" style="4" customWidth="1"/>
    <col min="9" max="9" width="17.5" style="4" customWidth="1"/>
    <col min="10" max="10" width="12.6640625" style="2" bestFit="1" customWidth="1"/>
    <col min="11" max="12" width="12.33203125" style="2" bestFit="1" customWidth="1"/>
    <col min="13" max="13" width="12.6640625" style="2" bestFit="1" customWidth="1"/>
    <col min="14" max="14" width="11.5" style="2" bestFit="1" customWidth="1"/>
    <col min="15" max="15" width="17.6640625" style="2" bestFit="1" customWidth="1"/>
    <col min="18" max="18" width="15.33203125" style="2" customWidth="1"/>
    <col min="19" max="19" width="14" style="2" customWidth="1"/>
    <col min="20" max="20" width="13.6640625" style="2" customWidth="1"/>
    <col min="21" max="21" width="17.5" style="2" customWidth="1"/>
    <col min="22" max="16384" width="8.83203125" style="2"/>
  </cols>
  <sheetData>
    <row r="1" spans="1:21">
      <c r="A1" s="1" t="s">
        <v>0</v>
      </c>
      <c r="B1" s="1" t="s">
        <v>1</v>
      </c>
      <c r="C1" s="1" t="s">
        <v>2</v>
      </c>
      <c r="G1" t="s">
        <v>59</v>
      </c>
      <c r="H1" s="1" t="s">
        <v>0</v>
      </c>
      <c r="I1" s="1" t="s">
        <v>1</v>
      </c>
      <c r="J1" s="34" t="s">
        <v>55</v>
      </c>
      <c r="K1" s="34" t="s">
        <v>56</v>
      </c>
      <c r="L1" s="34" t="s">
        <v>57</v>
      </c>
      <c r="M1" s="34" t="s">
        <v>58</v>
      </c>
      <c r="N1" s="34" t="s">
        <v>63</v>
      </c>
      <c r="O1" s="34" t="s">
        <v>64</v>
      </c>
      <c r="S1" t="s">
        <v>47</v>
      </c>
      <c r="T1" t="s">
        <v>0</v>
      </c>
      <c r="U1" t="s">
        <v>1</v>
      </c>
    </row>
    <row r="2" spans="1:21">
      <c r="A2" s="3">
        <v>725</v>
      </c>
      <c r="B2" s="3">
        <v>25</v>
      </c>
      <c r="C2" s="3">
        <v>1</v>
      </c>
      <c r="G2">
        <v>1</v>
      </c>
      <c r="H2" s="3">
        <v>610</v>
      </c>
      <c r="I2" s="3">
        <v>87</v>
      </c>
      <c r="J2" s="2">
        <f t="shared" ref="J2:J45" si="0">SUMPRODUCT(G2:I2,$S$2:$U$2)</f>
        <v>-10.479888252138601</v>
      </c>
      <c r="K2" s="2">
        <f>EXP(J2)</f>
        <v>2.8095862003265786E-5</v>
      </c>
      <c r="L2" s="2">
        <f>K2/(1+K2)</f>
        <v>2.8095072647981694E-5</v>
      </c>
      <c r="M2" s="2">
        <f>IF(L2&gt;$T$6,1,0)</f>
        <v>0</v>
      </c>
      <c r="N2" s="2">
        <f>L2*$T$4-(1-L2)*$T$5</f>
        <v>-9499.7050017371948</v>
      </c>
      <c r="O2" s="2">
        <f t="shared" ref="O2:O45" si="1">M2*N2</f>
        <v>0</v>
      </c>
      <c r="S2" s="32">
        <v>-16.587931157590237</v>
      </c>
      <c r="T2">
        <v>3.812926941882179E-2</v>
      </c>
      <c r="U2">
        <v>-0.1971357636785018</v>
      </c>
    </row>
    <row r="3" spans="1:21">
      <c r="A3" s="3">
        <v>573</v>
      </c>
      <c r="B3" s="3">
        <v>70</v>
      </c>
      <c r="C3" s="3">
        <v>0</v>
      </c>
      <c r="G3">
        <v>1</v>
      </c>
      <c r="H3" s="3">
        <v>590</v>
      </c>
      <c r="I3" s="3">
        <v>78</v>
      </c>
      <c r="J3" s="2">
        <f t="shared" si="0"/>
        <v>-9.4682517674085211</v>
      </c>
      <c r="K3" s="2">
        <f t="shared" ref="K3:K45" si="2">EXP(J3)</f>
        <v>7.7266369060626937E-5</v>
      </c>
      <c r="L3" s="2">
        <f t="shared" ref="L3:L45" si="3">K3/(1+K3)</f>
        <v>7.7260399430090798E-5</v>
      </c>
      <c r="M3" s="2">
        <f t="shared" ref="M3:M45" si="4">IF(L3&gt;$T$6,1,0)</f>
        <v>0</v>
      </c>
      <c r="N3" s="2">
        <f t="shared" ref="N3:N45" si="5">L3*$T$4-(1-L3)*$T$5</f>
        <v>-9499.1887658059841</v>
      </c>
      <c r="O3" s="2">
        <f t="shared" si="1"/>
        <v>0</v>
      </c>
    </row>
    <row r="4" spans="1:21">
      <c r="A4" s="3">
        <v>677</v>
      </c>
      <c r="B4" s="3">
        <v>55.000000000000007</v>
      </c>
      <c r="C4" s="3">
        <v>1</v>
      </c>
      <c r="G4">
        <v>1</v>
      </c>
      <c r="H4" s="3">
        <v>525</v>
      </c>
      <c r="I4" s="3">
        <v>79</v>
      </c>
      <c r="J4" s="2">
        <f t="shared" si="0"/>
        <v>-12.143790043310441</v>
      </c>
      <c r="K4" s="2">
        <f t="shared" si="2"/>
        <v>5.3213153266926045E-6</v>
      </c>
      <c r="L4" s="2">
        <f t="shared" si="3"/>
        <v>5.321287010446479E-6</v>
      </c>
      <c r="M4" s="2">
        <f t="shared" si="4"/>
        <v>0</v>
      </c>
      <c r="N4" s="2">
        <f t="shared" si="5"/>
        <v>-9499.9441264863908</v>
      </c>
      <c r="O4" s="2">
        <f t="shared" si="1"/>
        <v>0</v>
      </c>
      <c r="S4" s="2" t="s">
        <v>60</v>
      </c>
      <c r="T4" s="2">
        <v>1000</v>
      </c>
    </row>
    <row r="5" spans="1:21">
      <c r="A5" s="3">
        <v>625</v>
      </c>
      <c r="B5" s="3">
        <v>65</v>
      </c>
      <c r="C5" s="3">
        <v>0</v>
      </c>
      <c r="G5">
        <v>1</v>
      </c>
      <c r="H5" s="3">
        <v>710</v>
      </c>
      <c r="I5" s="3">
        <v>44</v>
      </c>
      <c r="J5" s="2">
        <f t="shared" si="0"/>
        <v>1.8098765279191547</v>
      </c>
      <c r="K5" s="2">
        <f t="shared" si="2"/>
        <v>6.1096930091473087</v>
      </c>
      <c r="L5" s="2">
        <f t="shared" si="3"/>
        <v>0.85934695088614899</v>
      </c>
      <c r="M5" s="2">
        <f t="shared" si="4"/>
        <v>1</v>
      </c>
      <c r="N5" s="2">
        <f t="shared" si="5"/>
        <v>-476.85701569543562</v>
      </c>
      <c r="O5" s="2">
        <f t="shared" si="1"/>
        <v>-476.85701569543562</v>
      </c>
      <c r="S5" s="2" t="s">
        <v>61</v>
      </c>
      <c r="T5" s="2">
        <v>9500</v>
      </c>
    </row>
    <row r="6" spans="1:21">
      <c r="A6" s="3">
        <v>527</v>
      </c>
      <c r="B6" s="3">
        <v>75</v>
      </c>
      <c r="C6" s="3">
        <v>0</v>
      </c>
      <c r="G6">
        <v>1</v>
      </c>
      <c r="H6" s="3">
        <v>592</v>
      </c>
      <c r="I6" s="3">
        <v>50</v>
      </c>
      <c r="J6" s="2">
        <f t="shared" si="0"/>
        <v>-3.8721918455728286</v>
      </c>
      <c r="K6" s="2">
        <f t="shared" si="2"/>
        <v>2.0812701167700901E-2</v>
      </c>
      <c r="L6" s="2">
        <f t="shared" si="3"/>
        <v>2.038836423556779E-2</v>
      </c>
      <c r="M6" s="2">
        <f t="shared" si="4"/>
        <v>0</v>
      </c>
      <c r="N6" s="2">
        <f t="shared" si="5"/>
        <v>-9285.9221755265371</v>
      </c>
      <c r="O6" s="2">
        <f t="shared" si="1"/>
        <v>0</v>
      </c>
      <c r="S6" s="2" t="s">
        <v>62</v>
      </c>
      <c r="T6" s="2">
        <v>0.5</v>
      </c>
    </row>
    <row r="7" spans="1:21">
      <c r="A7" s="3">
        <v>795</v>
      </c>
      <c r="B7" s="3">
        <v>12</v>
      </c>
      <c r="C7" s="3">
        <v>1</v>
      </c>
      <c r="G7">
        <v>1</v>
      </c>
      <c r="H7" s="3">
        <v>620</v>
      </c>
      <c r="I7" s="3">
        <v>55.000000000000007</v>
      </c>
      <c r="J7" s="2">
        <f t="shared" si="0"/>
        <v>-3.7902511202383273</v>
      </c>
      <c r="K7" s="2">
        <f t="shared" si="2"/>
        <v>2.2589928350595079E-2</v>
      </c>
      <c r="L7" s="2">
        <f t="shared" si="3"/>
        <v>2.2090896579660152E-2</v>
      </c>
      <c r="M7" s="2">
        <f t="shared" si="4"/>
        <v>0</v>
      </c>
      <c r="N7" s="2">
        <f t="shared" si="5"/>
        <v>-9268.0455859135673</v>
      </c>
      <c r="O7" s="2">
        <f t="shared" si="1"/>
        <v>0</v>
      </c>
      <c r="R7" s="2">
        <f>T7</f>
        <v>608.80391621004651</v>
      </c>
      <c r="S7" s="2" t="s">
        <v>60</v>
      </c>
      <c r="T7" s="2">
        <f>SUM(O2:O45)</f>
        <v>608.80391621004651</v>
      </c>
    </row>
    <row r="8" spans="1:21">
      <c r="A8" s="3">
        <v>733</v>
      </c>
      <c r="B8" s="3">
        <v>20</v>
      </c>
      <c r="C8" s="3">
        <v>1</v>
      </c>
      <c r="G8">
        <v>1</v>
      </c>
      <c r="H8" s="3">
        <v>811</v>
      </c>
      <c r="I8" s="3">
        <v>3</v>
      </c>
      <c r="J8" s="2">
        <f t="shared" si="0"/>
        <v>13.743499050038729</v>
      </c>
      <c r="K8" s="2">
        <f t="shared" si="2"/>
        <v>930520.18739255494</v>
      </c>
      <c r="L8" s="2">
        <f t="shared" si="3"/>
        <v>0.9999989253334437</v>
      </c>
      <c r="M8" s="2">
        <f t="shared" si="4"/>
        <v>1</v>
      </c>
      <c r="N8" s="2">
        <f t="shared" si="5"/>
        <v>999.98871600115888</v>
      </c>
      <c r="O8" s="2">
        <f t="shared" si="1"/>
        <v>999.98871600115888</v>
      </c>
      <c r="Q8">
        <v>0</v>
      </c>
      <c r="R8" s="2">
        <f t="dataTable" ref="R8:R28" dt2D="0" dtr="0" r1="T6"/>
        <v>-117375.10341152197</v>
      </c>
    </row>
    <row r="9" spans="1:21">
      <c r="A9" s="3">
        <v>620</v>
      </c>
      <c r="B9" s="3">
        <v>62</v>
      </c>
      <c r="C9" s="3">
        <v>0</v>
      </c>
      <c r="G9">
        <v>1</v>
      </c>
      <c r="H9" s="3">
        <v>801</v>
      </c>
      <c r="I9" s="3">
        <v>3</v>
      </c>
      <c r="J9" s="2">
        <f t="shared" si="0"/>
        <v>13.36220635585051</v>
      </c>
      <c r="K9" s="2">
        <f t="shared" si="2"/>
        <v>635524.77623776149</v>
      </c>
      <c r="L9" s="2">
        <f t="shared" si="3"/>
        <v>0.99999842649969928</v>
      </c>
      <c r="M9" s="2">
        <f t="shared" si="4"/>
        <v>1</v>
      </c>
      <c r="N9" s="2">
        <f t="shared" si="5"/>
        <v>999.98347824684242</v>
      </c>
      <c r="O9" s="2">
        <f t="shared" si="1"/>
        <v>999.98347824684242</v>
      </c>
      <c r="Q9">
        <v>0.05</v>
      </c>
      <c r="R9" s="2">
        <v>-32467.694975646933</v>
      </c>
    </row>
    <row r="10" spans="1:21">
      <c r="A10" s="3">
        <v>591</v>
      </c>
      <c r="B10" s="3">
        <v>50</v>
      </c>
      <c r="C10" s="3">
        <v>0</v>
      </c>
      <c r="G10">
        <v>1</v>
      </c>
      <c r="H10" s="3">
        <v>699</v>
      </c>
      <c r="I10" s="3">
        <v>21</v>
      </c>
      <c r="J10" s="2">
        <f t="shared" si="0"/>
        <v>5.9245771289176572</v>
      </c>
      <c r="K10" s="2">
        <f t="shared" si="2"/>
        <v>374.12019729272299</v>
      </c>
      <c r="L10" s="2">
        <f t="shared" si="3"/>
        <v>0.99733418779575966</v>
      </c>
      <c r="M10" s="2">
        <f t="shared" si="4"/>
        <v>1</v>
      </c>
      <c r="N10" s="2">
        <f t="shared" si="5"/>
        <v>972.00897185547649</v>
      </c>
      <c r="O10" s="2">
        <f t="shared" si="1"/>
        <v>972.00897185547649</v>
      </c>
      <c r="Q10">
        <v>0.1</v>
      </c>
      <c r="R10" s="2">
        <v>-23652.978772666349</v>
      </c>
    </row>
    <row r="11" spans="1:21">
      <c r="A11" s="3">
        <v>660</v>
      </c>
      <c r="B11" s="3">
        <v>35</v>
      </c>
      <c r="C11" s="3">
        <v>1</v>
      </c>
      <c r="G11">
        <v>1</v>
      </c>
      <c r="H11" s="3">
        <v>500</v>
      </c>
      <c r="I11" s="3">
        <v>82</v>
      </c>
      <c r="J11" s="2">
        <f t="shared" si="0"/>
        <v>-13.68842906981649</v>
      </c>
      <c r="K11" s="2">
        <f t="shared" si="2"/>
        <v>1.135509544581096E-6</v>
      </c>
      <c r="L11" s="2">
        <f t="shared" si="3"/>
        <v>1.1355082552006343E-6</v>
      </c>
      <c r="M11" s="2">
        <f t="shared" si="4"/>
        <v>0</v>
      </c>
      <c r="N11" s="2">
        <f t="shared" si="5"/>
        <v>-9499.9880771633198</v>
      </c>
      <c r="O11" s="2">
        <f t="shared" si="1"/>
        <v>0</v>
      </c>
      <c r="Q11">
        <v>0.15</v>
      </c>
      <c r="R11" s="2">
        <v>-23652.978772666349</v>
      </c>
    </row>
    <row r="12" spans="1:21">
      <c r="A12" s="3">
        <v>700</v>
      </c>
      <c r="B12" s="3">
        <v>18</v>
      </c>
      <c r="C12" s="3">
        <v>1</v>
      </c>
      <c r="G12">
        <v>1</v>
      </c>
      <c r="H12" s="3">
        <v>763</v>
      </c>
      <c r="I12" s="3">
        <v>42</v>
      </c>
      <c r="J12" s="2">
        <f t="shared" si="0"/>
        <v>4.2249993344737131</v>
      </c>
      <c r="K12" s="2">
        <f t="shared" si="2"/>
        <v>68.374458043543797</v>
      </c>
      <c r="L12" s="2">
        <f t="shared" si="3"/>
        <v>0.98558547297951737</v>
      </c>
      <c r="M12" s="2">
        <f t="shared" si="4"/>
        <v>1</v>
      </c>
      <c r="N12" s="2">
        <f t="shared" si="5"/>
        <v>848.64746628493242</v>
      </c>
      <c r="O12" s="2">
        <f t="shared" si="1"/>
        <v>848.64746628493242</v>
      </c>
      <c r="Q12">
        <v>0.2</v>
      </c>
      <c r="R12" s="2">
        <v>-15907.522241662813</v>
      </c>
    </row>
    <row r="13" spans="1:21">
      <c r="A13" s="3">
        <v>500</v>
      </c>
      <c r="B13" s="3">
        <v>83</v>
      </c>
      <c r="C13" s="3">
        <v>0</v>
      </c>
      <c r="G13">
        <v>1</v>
      </c>
      <c r="H13" s="3">
        <v>760</v>
      </c>
      <c r="I13" s="3">
        <v>71</v>
      </c>
      <c r="J13" s="2">
        <f t="shared" si="0"/>
        <v>-1.606325620459307</v>
      </c>
      <c r="K13" s="2">
        <f t="shared" si="2"/>
        <v>0.2006234280367675</v>
      </c>
      <c r="L13" s="2">
        <f t="shared" si="3"/>
        <v>0.1670993779996634</v>
      </c>
      <c r="M13" s="2">
        <f t="shared" si="4"/>
        <v>0</v>
      </c>
      <c r="N13" s="2">
        <f t="shared" si="5"/>
        <v>-7745.4565310035341</v>
      </c>
      <c r="O13" s="2">
        <f t="shared" si="1"/>
        <v>0</v>
      </c>
      <c r="Q13">
        <v>0.25</v>
      </c>
      <c r="R13" s="2">
        <v>-15907.522241662813</v>
      </c>
    </row>
    <row r="14" spans="1:21">
      <c r="A14" s="3">
        <v>565</v>
      </c>
      <c r="B14" s="3">
        <v>70</v>
      </c>
      <c r="C14" s="3">
        <v>0</v>
      </c>
      <c r="G14">
        <v>1</v>
      </c>
      <c r="H14" s="3">
        <v>802</v>
      </c>
      <c r="I14" s="3">
        <v>6</v>
      </c>
      <c r="J14" s="2">
        <f t="shared" si="0"/>
        <v>12.80892833423383</v>
      </c>
      <c r="K14" s="2">
        <f t="shared" si="2"/>
        <v>365465.92823878623</v>
      </c>
      <c r="L14" s="2">
        <f t="shared" si="3"/>
        <v>0.9999972637743042</v>
      </c>
      <c r="M14" s="2">
        <f t="shared" si="4"/>
        <v>1</v>
      </c>
      <c r="N14" s="2">
        <f t="shared" si="5"/>
        <v>999.97126963019412</v>
      </c>
      <c r="O14" s="2">
        <f t="shared" si="1"/>
        <v>999.97126963019412</v>
      </c>
      <c r="Q14">
        <v>0.3</v>
      </c>
      <c r="R14" s="2">
        <v>-15907.522241662813</v>
      </c>
    </row>
    <row r="15" spans="1:21">
      <c r="A15" s="3">
        <v>620</v>
      </c>
      <c r="B15" s="3">
        <v>87</v>
      </c>
      <c r="C15" s="3">
        <v>0</v>
      </c>
      <c r="G15">
        <v>1</v>
      </c>
      <c r="H15" s="3">
        <v>703</v>
      </c>
      <c r="I15" s="3">
        <v>21</v>
      </c>
      <c r="J15" s="2">
        <f t="shared" si="0"/>
        <v>6.0770942065929452</v>
      </c>
      <c r="K15" s="2">
        <f t="shared" si="2"/>
        <v>435.76112143744024</v>
      </c>
      <c r="L15" s="2">
        <f t="shared" si="3"/>
        <v>0.99771041892028101</v>
      </c>
      <c r="M15" s="2">
        <f t="shared" si="4"/>
        <v>1</v>
      </c>
      <c r="N15" s="2">
        <f t="shared" si="5"/>
        <v>975.95939866295055</v>
      </c>
      <c r="O15" s="2">
        <f t="shared" si="1"/>
        <v>975.95939866295055</v>
      </c>
      <c r="Q15">
        <v>0.35</v>
      </c>
      <c r="R15" s="2">
        <v>-9799.2733947713641</v>
      </c>
    </row>
    <row r="16" spans="1:21">
      <c r="A16" s="3">
        <v>774</v>
      </c>
      <c r="B16" s="3">
        <v>7.0000000000000009</v>
      </c>
      <c r="C16" s="3">
        <v>1</v>
      </c>
      <c r="G16">
        <v>1</v>
      </c>
      <c r="H16" s="3">
        <v>710</v>
      </c>
      <c r="I16" s="3">
        <v>10</v>
      </c>
      <c r="J16" s="2">
        <f t="shared" si="0"/>
        <v>8.5124924929882155</v>
      </c>
      <c r="K16" s="2">
        <f t="shared" si="2"/>
        <v>4976.5516628180503</v>
      </c>
      <c r="L16" s="2">
        <f t="shared" si="3"/>
        <v>0.99979909801690858</v>
      </c>
      <c r="M16" s="2">
        <f t="shared" si="4"/>
        <v>1</v>
      </c>
      <c r="N16" s="2">
        <f t="shared" si="5"/>
        <v>997.89052917754009</v>
      </c>
      <c r="O16" s="2">
        <f t="shared" si="1"/>
        <v>997.89052917754009</v>
      </c>
      <c r="Q16">
        <v>0.4</v>
      </c>
      <c r="R16" s="2">
        <v>-9799.2733947713641</v>
      </c>
    </row>
    <row r="17" spans="1:18">
      <c r="A17" s="3">
        <v>802</v>
      </c>
      <c r="B17" s="3">
        <v>5</v>
      </c>
      <c r="C17" s="3">
        <v>1</v>
      </c>
      <c r="G17">
        <v>1</v>
      </c>
      <c r="H17" s="3">
        <v>670</v>
      </c>
      <c r="I17" s="3">
        <v>34</v>
      </c>
      <c r="J17" s="2">
        <f t="shared" si="0"/>
        <v>2.2560633879513006</v>
      </c>
      <c r="K17" s="2">
        <f t="shared" si="2"/>
        <v>9.5454384193023056</v>
      </c>
      <c r="L17" s="2">
        <f t="shared" si="3"/>
        <v>0.90517226878214885</v>
      </c>
      <c r="M17" s="2">
        <f t="shared" si="4"/>
        <v>1</v>
      </c>
      <c r="N17" s="2">
        <f t="shared" si="5"/>
        <v>4.3088222125629727</v>
      </c>
      <c r="O17" s="2">
        <f t="shared" si="1"/>
        <v>4.3088222125629727</v>
      </c>
      <c r="Q17">
        <v>0.45</v>
      </c>
      <c r="R17" s="2">
        <v>608.80391621004651</v>
      </c>
    </row>
    <row r="18" spans="1:18">
      <c r="A18" s="3">
        <v>640</v>
      </c>
      <c r="B18" s="3">
        <v>59</v>
      </c>
      <c r="C18" s="3">
        <v>0</v>
      </c>
      <c r="G18">
        <v>1</v>
      </c>
      <c r="H18" s="3">
        <v>575</v>
      </c>
      <c r="I18" s="3">
        <v>63</v>
      </c>
      <c r="J18" s="2">
        <f t="shared" si="0"/>
        <v>-7.0831543535133221</v>
      </c>
      <c r="K18" s="2">
        <f t="shared" si="2"/>
        <v>8.3912208168946724E-4</v>
      </c>
      <c r="L18" s="2">
        <f t="shared" si="3"/>
        <v>8.3841854617367493E-4</v>
      </c>
      <c r="M18" s="2">
        <f t="shared" si="4"/>
        <v>0</v>
      </c>
      <c r="N18" s="2">
        <f t="shared" si="5"/>
        <v>-9491.1966052651751</v>
      </c>
      <c r="O18" s="2">
        <f t="shared" si="1"/>
        <v>0</v>
      </c>
      <c r="Q18">
        <v>0.5</v>
      </c>
      <c r="R18" s="2">
        <v>608.80391621004651</v>
      </c>
    </row>
    <row r="19" spans="1:18">
      <c r="A19" s="3">
        <v>523</v>
      </c>
      <c r="B19" s="3">
        <v>79</v>
      </c>
      <c r="C19" s="3">
        <v>0</v>
      </c>
      <c r="G19">
        <v>1</v>
      </c>
      <c r="H19" s="3">
        <v>770</v>
      </c>
      <c r="I19" s="3">
        <v>9</v>
      </c>
      <c r="J19" s="2">
        <f t="shared" si="0"/>
        <v>10.997384421796024</v>
      </c>
      <c r="K19" s="2">
        <f t="shared" si="2"/>
        <v>59717.740843665888</v>
      </c>
      <c r="L19" s="2">
        <f t="shared" si="3"/>
        <v>0.99998325483783024</v>
      </c>
      <c r="M19" s="2">
        <f t="shared" si="4"/>
        <v>1</v>
      </c>
      <c r="N19" s="2">
        <f t="shared" si="5"/>
        <v>999.82417579721755</v>
      </c>
      <c r="O19" s="2">
        <f t="shared" si="1"/>
        <v>999.82417579721755</v>
      </c>
      <c r="Q19">
        <v>0.55000000000000004</v>
      </c>
      <c r="R19" s="2">
        <v>4629.0794838313195</v>
      </c>
    </row>
    <row r="20" spans="1:18">
      <c r="A20" s="3">
        <v>811</v>
      </c>
      <c r="B20" s="3">
        <v>3</v>
      </c>
      <c r="C20" s="3">
        <v>1</v>
      </c>
      <c r="G20">
        <v>1</v>
      </c>
      <c r="H20" s="3">
        <v>685</v>
      </c>
      <c r="I20" s="3">
        <v>6</v>
      </c>
      <c r="J20" s="2">
        <f t="shared" si="0"/>
        <v>8.3478038122316782</v>
      </c>
      <c r="K20" s="2">
        <f t="shared" si="2"/>
        <v>4220.9006660508312</v>
      </c>
      <c r="L20" s="2">
        <f t="shared" si="3"/>
        <v>0.99976313985593235</v>
      </c>
      <c r="M20" s="2">
        <f t="shared" si="4"/>
        <v>1</v>
      </c>
      <c r="N20" s="2">
        <f t="shared" si="5"/>
        <v>997.51296848728964</v>
      </c>
      <c r="O20" s="2">
        <f t="shared" si="1"/>
        <v>997.51296848728964</v>
      </c>
      <c r="Q20">
        <v>0.6</v>
      </c>
      <c r="R20" s="2">
        <v>4629.0794838313195</v>
      </c>
    </row>
    <row r="21" spans="1:18">
      <c r="A21" s="3">
        <v>763</v>
      </c>
      <c r="B21" s="3">
        <v>70</v>
      </c>
      <c r="C21" s="3">
        <v>0</v>
      </c>
      <c r="G21">
        <v>1</v>
      </c>
      <c r="H21" s="3">
        <v>567</v>
      </c>
      <c r="I21" s="3">
        <v>85</v>
      </c>
      <c r="J21" s="2">
        <f t="shared" si="0"/>
        <v>-11.725175309790934</v>
      </c>
      <c r="K21" s="2">
        <f t="shared" si="2"/>
        <v>8.0876260717334921E-6</v>
      </c>
      <c r="L21" s="2">
        <f t="shared" si="3"/>
        <v>8.0875606625670209E-6</v>
      </c>
      <c r="M21" s="2">
        <f t="shared" si="4"/>
        <v>0</v>
      </c>
      <c r="N21" s="2">
        <f t="shared" si="5"/>
        <v>-9499.9150806130438</v>
      </c>
      <c r="O21" s="2">
        <f t="shared" si="1"/>
        <v>0</v>
      </c>
      <c r="Q21">
        <v>0.65</v>
      </c>
      <c r="R21" s="2">
        <v>7510.3109293971074</v>
      </c>
    </row>
    <row r="22" spans="1:18">
      <c r="A22" s="3">
        <v>555</v>
      </c>
      <c r="B22" s="3">
        <v>100</v>
      </c>
      <c r="C22" s="3">
        <v>0</v>
      </c>
      <c r="G22">
        <v>1</v>
      </c>
      <c r="H22" s="3">
        <v>650</v>
      </c>
      <c r="I22" s="3">
        <v>35</v>
      </c>
      <c r="J22" s="2">
        <f t="shared" si="0"/>
        <v>1.2963422358963621</v>
      </c>
      <c r="K22" s="2">
        <f t="shared" si="2"/>
        <v>3.6558997622792502</v>
      </c>
      <c r="L22" s="2">
        <f t="shared" si="3"/>
        <v>0.78521874373204725</v>
      </c>
      <c r="M22" s="2">
        <f t="shared" si="4"/>
        <v>1</v>
      </c>
      <c r="N22" s="2">
        <f t="shared" si="5"/>
        <v>-1255.2031908135036</v>
      </c>
      <c r="O22" s="2">
        <f t="shared" si="1"/>
        <v>-1255.2031908135036</v>
      </c>
      <c r="Q22">
        <v>0.7</v>
      </c>
      <c r="R22" s="2">
        <v>7510.3109293971074</v>
      </c>
    </row>
    <row r="23" spans="1:18">
      <c r="A23" s="3">
        <v>617</v>
      </c>
      <c r="B23" s="3">
        <v>34</v>
      </c>
      <c r="C23" s="3">
        <v>0</v>
      </c>
      <c r="G23">
        <v>1</v>
      </c>
      <c r="H23" s="3">
        <v>670</v>
      </c>
      <c r="I23" s="3">
        <v>45</v>
      </c>
      <c r="J23" s="2">
        <f t="shared" si="0"/>
        <v>8.7569987487780665E-2</v>
      </c>
      <c r="K23" s="2">
        <f t="shared" si="2"/>
        <v>1.0915186544182378</v>
      </c>
      <c r="L23" s="2">
        <f t="shared" si="3"/>
        <v>0.52187851736940261</v>
      </c>
      <c r="M23" s="2">
        <f t="shared" si="4"/>
        <v>1</v>
      </c>
      <c r="N23" s="2">
        <f t="shared" si="5"/>
        <v>-4020.2755676212723</v>
      </c>
      <c r="O23" s="2">
        <f t="shared" si="1"/>
        <v>-4020.2755676212723</v>
      </c>
      <c r="Q23">
        <v>0.75</v>
      </c>
      <c r="R23" s="2">
        <v>9544.3567752129311</v>
      </c>
    </row>
    <row r="24" spans="1:18">
      <c r="A24" s="3">
        <v>642</v>
      </c>
      <c r="B24" s="3">
        <v>25</v>
      </c>
      <c r="C24" s="3">
        <v>1</v>
      </c>
      <c r="G24">
        <v>1</v>
      </c>
      <c r="H24" s="3">
        <v>625</v>
      </c>
      <c r="I24" s="3">
        <v>26</v>
      </c>
      <c r="J24" s="2">
        <f t="shared" si="0"/>
        <v>2.1173323735323359</v>
      </c>
      <c r="K24" s="2">
        <f t="shared" si="2"/>
        <v>8.308942741627714</v>
      </c>
      <c r="L24" s="2">
        <f t="shared" si="3"/>
        <v>0.89257641520038555</v>
      </c>
      <c r="M24" s="2">
        <f t="shared" si="4"/>
        <v>1</v>
      </c>
      <c r="N24" s="2">
        <f t="shared" si="5"/>
        <v>-127.94764039595168</v>
      </c>
      <c r="O24" s="2">
        <f t="shared" si="1"/>
        <v>-127.94764039595168</v>
      </c>
      <c r="Q24">
        <v>0.8</v>
      </c>
      <c r="R24" s="2">
        <v>13309.966347653444</v>
      </c>
    </row>
    <row r="25" spans="1:18">
      <c r="A25" s="3">
        <v>688</v>
      </c>
      <c r="B25" s="3">
        <v>11</v>
      </c>
      <c r="C25" s="3">
        <v>1</v>
      </c>
      <c r="G25">
        <v>1</v>
      </c>
      <c r="H25" s="3">
        <v>720</v>
      </c>
      <c r="I25" s="3">
        <v>45</v>
      </c>
      <c r="J25" s="2">
        <f t="shared" si="0"/>
        <v>1.9940334584288717</v>
      </c>
      <c r="K25" s="2">
        <f t="shared" si="2"/>
        <v>7.3451002511424157</v>
      </c>
      <c r="L25" s="2">
        <f t="shared" si="3"/>
        <v>0.88016920469432303</v>
      </c>
      <c r="M25" s="2">
        <f t="shared" si="4"/>
        <v>1</v>
      </c>
      <c r="N25" s="2">
        <f t="shared" si="5"/>
        <v>-258.22335070960821</v>
      </c>
      <c r="O25" s="2">
        <f t="shared" si="1"/>
        <v>-258.22335070960821</v>
      </c>
      <c r="Q25">
        <v>0.85</v>
      </c>
      <c r="R25" s="2">
        <v>14055.154990209616</v>
      </c>
    </row>
    <row r="26" spans="1:18">
      <c r="A26" s="3">
        <v>649</v>
      </c>
      <c r="B26" s="3">
        <v>5</v>
      </c>
      <c r="C26" s="3">
        <v>1</v>
      </c>
      <c r="G26">
        <v>1</v>
      </c>
      <c r="H26" s="3">
        <v>700</v>
      </c>
      <c r="I26" s="3">
        <v>55</v>
      </c>
      <c r="J26" s="2">
        <f t="shared" si="0"/>
        <v>-0.73990956673258346</v>
      </c>
      <c r="K26" s="2">
        <f t="shared" si="2"/>
        <v>0.47715706444236444</v>
      </c>
      <c r="L26" s="2">
        <f t="shared" si="3"/>
        <v>0.3230239193436712</v>
      </c>
      <c r="M26" s="2">
        <f t="shared" si="4"/>
        <v>0</v>
      </c>
      <c r="N26" s="2">
        <f t="shared" si="5"/>
        <v>-6108.2488468914526</v>
      </c>
      <c r="O26" s="2">
        <f t="shared" si="1"/>
        <v>0</v>
      </c>
      <c r="Q26">
        <v>0.9</v>
      </c>
      <c r="R26" s="2">
        <v>15190.850817778595</v>
      </c>
    </row>
    <row r="27" spans="1:18">
      <c r="A27" s="3">
        <v>695</v>
      </c>
      <c r="B27" s="3">
        <v>22</v>
      </c>
      <c r="C27" s="3">
        <v>1</v>
      </c>
      <c r="G27">
        <v>1</v>
      </c>
      <c r="H27" s="3">
        <v>630</v>
      </c>
      <c r="I27" s="3">
        <v>35</v>
      </c>
      <c r="J27" s="2">
        <f t="shared" si="0"/>
        <v>0.53375684751992925</v>
      </c>
      <c r="K27" s="2">
        <f t="shared" si="2"/>
        <v>1.7053269425599418</v>
      </c>
      <c r="L27" s="2">
        <f t="shared" si="3"/>
        <v>0.63035890994611532</v>
      </c>
      <c r="M27" s="2">
        <f t="shared" si="4"/>
        <v>1</v>
      </c>
      <c r="N27" s="2">
        <f t="shared" si="5"/>
        <v>-2881.2314455657888</v>
      </c>
      <c r="O27" s="2">
        <f t="shared" si="1"/>
        <v>-2881.2314455657888</v>
      </c>
      <c r="Q27">
        <v>0.95</v>
      </c>
      <c r="R27" s="2">
        <v>14450.709423264816</v>
      </c>
    </row>
    <row r="28" spans="1:18">
      <c r="A28" s="3">
        <v>701</v>
      </c>
      <c r="B28" s="3">
        <v>15</v>
      </c>
      <c r="C28" s="3">
        <v>1</v>
      </c>
      <c r="G28">
        <v>1</v>
      </c>
      <c r="H28" s="3">
        <v>580</v>
      </c>
      <c r="I28" s="3">
        <v>30</v>
      </c>
      <c r="J28" s="2">
        <f t="shared" si="0"/>
        <v>-0.3870278050286533</v>
      </c>
      <c r="K28" s="2">
        <f t="shared" si="2"/>
        <v>0.67907221304179111</v>
      </c>
      <c r="L28" s="2">
        <f t="shared" si="3"/>
        <v>0.40443300041967251</v>
      </c>
      <c r="M28" s="2">
        <f t="shared" si="4"/>
        <v>0</v>
      </c>
      <c r="N28" s="2">
        <f t="shared" si="5"/>
        <v>-5253.4534955934378</v>
      </c>
      <c r="O28" s="2">
        <f t="shared" si="1"/>
        <v>0</v>
      </c>
      <c r="Q28">
        <v>1</v>
      </c>
      <c r="R28" s="2">
        <v>0</v>
      </c>
    </row>
    <row r="29" spans="1:18">
      <c r="A29" s="3">
        <v>635</v>
      </c>
      <c r="B29" s="3">
        <v>85</v>
      </c>
      <c r="C29" s="3">
        <v>0</v>
      </c>
      <c r="G29">
        <v>1</v>
      </c>
      <c r="H29" s="3">
        <v>650</v>
      </c>
      <c r="I29" s="3">
        <v>35</v>
      </c>
      <c r="J29" s="2">
        <f t="shared" si="0"/>
        <v>1.2963422358963621</v>
      </c>
      <c r="K29" s="2">
        <f t="shared" si="2"/>
        <v>3.6558997622792502</v>
      </c>
      <c r="L29" s="2">
        <f t="shared" si="3"/>
        <v>0.78521874373204725</v>
      </c>
      <c r="M29" s="2">
        <f t="shared" si="4"/>
        <v>1</v>
      </c>
      <c r="N29" s="2">
        <f t="shared" si="5"/>
        <v>-1255.2031908135036</v>
      </c>
      <c r="O29" s="2">
        <f t="shared" si="1"/>
        <v>-1255.2031908135036</v>
      </c>
    </row>
    <row r="30" spans="1:18">
      <c r="A30" s="3">
        <v>507</v>
      </c>
      <c r="B30" s="3">
        <v>100</v>
      </c>
      <c r="C30" s="3">
        <v>0</v>
      </c>
      <c r="G30">
        <v>1</v>
      </c>
      <c r="H30" s="3">
        <v>510</v>
      </c>
      <c r="I30" s="3">
        <v>28</v>
      </c>
      <c r="J30" s="2">
        <f t="shared" si="0"/>
        <v>-2.6618051369891731</v>
      </c>
      <c r="K30" s="2">
        <f t="shared" si="2"/>
        <v>6.9822069517538707E-2</v>
      </c>
      <c r="L30" s="2">
        <f t="shared" si="3"/>
        <v>6.5265123525659371E-2</v>
      </c>
      <c r="M30" s="2">
        <f t="shared" si="4"/>
        <v>0</v>
      </c>
      <c r="N30" s="2">
        <f t="shared" si="5"/>
        <v>-8814.7162029805768</v>
      </c>
      <c r="O30" s="2">
        <f t="shared" si="1"/>
        <v>0</v>
      </c>
    </row>
    <row r="31" spans="1:18">
      <c r="A31" s="3">
        <v>677</v>
      </c>
      <c r="B31" s="3">
        <v>9</v>
      </c>
      <c r="C31" s="3">
        <v>1</v>
      </c>
      <c r="G31">
        <v>1</v>
      </c>
      <c r="H31" s="3">
        <v>700</v>
      </c>
      <c r="I31" s="3">
        <v>40</v>
      </c>
      <c r="J31" s="2">
        <f t="shared" si="0"/>
        <v>2.2171268884449438</v>
      </c>
      <c r="K31" s="2">
        <f t="shared" si="2"/>
        <v>9.1809151430108749</v>
      </c>
      <c r="L31" s="2">
        <f t="shared" si="3"/>
        <v>0.90177700275927619</v>
      </c>
      <c r="M31" s="2">
        <f t="shared" si="4"/>
        <v>1</v>
      </c>
      <c r="N31" s="2">
        <f t="shared" si="5"/>
        <v>-31.341471027599937</v>
      </c>
      <c r="O31" s="2">
        <f t="shared" si="1"/>
        <v>-31.341471027599937</v>
      </c>
    </row>
    <row r="32" spans="1:18">
      <c r="A32" s="3">
        <v>485</v>
      </c>
      <c r="B32" s="3">
        <v>80</v>
      </c>
      <c r="C32" s="3">
        <v>0</v>
      </c>
      <c r="G32">
        <v>1</v>
      </c>
      <c r="H32" s="3">
        <v>712</v>
      </c>
      <c r="I32" s="3">
        <v>49</v>
      </c>
      <c r="J32" s="2">
        <f t="shared" si="0"/>
        <v>0.9004562483642875</v>
      </c>
      <c r="K32" s="2">
        <f t="shared" si="2"/>
        <v>2.4607255570908011</v>
      </c>
      <c r="L32" s="2">
        <f t="shared" si="3"/>
        <v>0.71104325277944525</v>
      </c>
      <c r="M32" s="2">
        <f t="shared" si="4"/>
        <v>1</v>
      </c>
      <c r="N32" s="2">
        <f t="shared" si="5"/>
        <v>-2034.045845815825</v>
      </c>
      <c r="O32" s="2">
        <f t="shared" si="1"/>
        <v>-2034.045845815825</v>
      </c>
    </row>
    <row r="33" spans="1:15">
      <c r="A33" s="3">
        <v>582</v>
      </c>
      <c r="B33" s="3">
        <v>65</v>
      </c>
      <c r="C33" s="3">
        <v>0</v>
      </c>
      <c r="G33">
        <v>1</v>
      </c>
      <c r="H33" s="3">
        <v>780</v>
      </c>
      <c r="I33" s="3">
        <v>11</v>
      </c>
      <c r="J33" s="2">
        <f t="shared" si="0"/>
        <v>10.984405588627238</v>
      </c>
      <c r="K33" s="2">
        <f t="shared" si="2"/>
        <v>58947.682288471893</v>
      </c>
      <c r="L33" s="2">
        <f t="shared" si="3"/>
        <v>0.99998303609239125</v>
      </c>
      <c r="M33" s="2">
        <f t="shared" si="4"/>
        <v>1</v>
      </c>
      <c r="N33" s="2">
        <f t="shared" si="5"/>
        <v>999.82187897010817</v>
      </c>
      <c r="O33" s="2">
        <f t="shared" si="1"/>
        <v>999.82187897010817</v>
      </c>
    </row>
    <row r="34" spans="1:15">
      <c r="A34" s="3">
        <v>699</v>
      </c>
      <c r="B34" s="3">
        <v>27</v>
      </c>
      <c r="C34" s="3">
        <v>1</v>
      </c>
      <c r="G34">
        <v>1</v>
      </c>
      <c r="H34" s="3">
        <v>610</v>
      </c>
      <c r="I34" s="3">
        <v>10</v>
      </c>
      <c r="J34" s="2">
        <f t="shared" si="0"/>
        <v>4.6995655511060379</v>
      </c>
      <c r="K34" s="2">
        <f t="shared" si="2"/>
        <v>109.89941639919076</v>
      </c>
      <c r="L34" s="2">
        <f t="shared" si="3"/>
        <v>0.99098281999609061</v>
      </c>
      <c r="M34" s="2">
        <f t="shared" si="4"/>
        <v>1</v>
      </c>
      <c r="N34" s="2">
        <f t="shared" si="5"/>
        <v>905.31960995895145</v>
      </c>
      <c r="O34" s="2">
        <f t="shared" si="1"/>
        <v>905.31960995895145</v>
      </c>
    </row>
    <row r="35" spans="1:15">
      <c r="A35" s="3">
        <v>703</v>
      </c>
      <c r="B35" s="3">
        <v>20</v>
      </c>
      <c r="C35" s="3">
        <v>1</v>
      </c>
      <c r="G35">
        <v>1</v>
      </c>
      <c r="H35" s="3">
        <v>740</v>
      </c>
      <c r="I35" s="3">
        <v>45</v>
      </c>
      <c r="J35" s="2">
        <f t="shared" si="0"/>
        <v>2.7566188468053081</v>
      </c>
      <c r="K35" s="2">
        <f t="shared" si="2"/>
        <v>15.746511470556351</v>
      </c>
      <c r="L35" s="2">
        <f t="shared" si="3"/>
        <v>0.94028607081790172</v>
      </c>
      <c r="M35" s="2">
        <f t="shared" si="4"/>
        <v>1</v>
      </c>
      <c r="N35" s="2">
        <f t="shared" si="5"/>
        <v>373.00374358796807</v>
      </c>
      <c r="O35" s="2">
        <f t="shared" si="1"/>
        <v>373.00374358796807</v>
      </c>
    </row>
    <row r="36" spans="1:15">
      <c r="A36" s="3">
        <v>585</v>
      </c>
      <c r="B36" s="3">
        <v>78</v>
      </c>
      <c r="C36" s="3">
        <v>0</v>
      </c>
      <c r="G36">
        <v>1</v>
      </c>
      <c r="H36" s="3">
        <v>710</v>
      </c>
      <c r="I36" s="3">
        <v>45</v>
      </c>
      <c r="J36" s="2">
        <f t="shared" si="0"/>
        <v>1.6127407642406535</v>
      </c>
      <c r="K36" s="2">
        <f t="shared" si="2"/>
        <v>5.016541561157922</v>
      </c>
      <c r="L36" s="2">
        <f t="shared" si="3"/>
        <v>0.83379155785179293</v>
      </c>
      <c r="M36" s="2">
        <f t="shared" si="4"/>
        <v>1</v>
      </c>
      <c r="N36" s="2">
        <f t="shared" si="5"/>
        <v>-745.18864255617427</v>
      </c>
      <c r="O36" s="2">
        <f t="shared" si="1"/>
        <v>-745.18864255617427</v>
      </c>
    </row>
    <row r="37" spans="1:15">
      <c r="A37" s="3">
        <v>620</v>
      </c>
      <c r="B37" s="3">
        <v>55.000000000000007</v>
      </c>
      <c r="C37" s="3">
        <v>0</v>
      </c>
      <c r="G37">
        <v>1</v>
      </c>
      <c r="H37" s="3">
        <v>550</v>
      </c>
      <c r="I37" s="3">
        <v>24</v>
      </c>
      <c r="J37" s="2">
        <f t="shared" si="0"/>
        <v>-0.3480913055222965</v>
      </c>
      <c r="K37" s="2">
        <f t="shared" si="2"/>
        <v>0.70603440843087573</v>
      </c>
      <c r="L37" s="2">
        <f t="shared" si="3"/>
        <v>0.41384535091543118</v>
      </c>
      <c r="M37" s="2">
        <f t="shared" si="4"/>
        <v>0</v>
      </c>
      <c r="N37" s="2">
        <f t="shared" si="5"/>
        <v>-5154.6238153879722</v>
      </c>
      <c r="O37" s="2">
        <f t="shared" si="1"/>
        <v>0</v>
      </c>
    </row>
    <row r="38" spans="1:15">
      <c r="A38" s="3">
        <v>695</v>
      </c>
      <c r="B38" s="3">
        <v>11</v>
      </c>
      <c r="C38" s="3">
        <v>1</v>
      </c>
      <c r="G38">
        <v>1</v>
      </c>
      <c r="H38" s="3">
        <v>730</v>
      </c>
      <c r="I38" s="3">
        <v>47</v>
      </c>
      <c r="J38" s="2">
        <f t="shared" si="0"/>
        <v>1.9810546252600858</v>
      </c>
      <c r="K38" s="2">
        <f t="shared" si="2"/>
        <v>7.2503853940958818</v>
      </c>
      <c r="L38" s="2">
        <f t="shared" si="3"/>
        <v>0.87879354087923967</v>
      </c>
      <c r="M38" s="2">
        <f t="shared" si="4"/>
        <v>1</v>
      </c>
      <c r="N38" s="2">
        <f t="shared" si="5"/>
        <v>-272.66782076798347</v>
      </c>
      <c r="O38" s="2">
        <f t="shared" si="1"/>
        <v>-272.66782076798347</v>
      </c>
    </row>
    <row r="39" spans="1:15">
      <c r="A39" s="3">
        <v>774</v>
      </c>
      <c r="B39" s="3">
        <v>7.0000000000000009</v>
      </c>
      <c r="C39" s="3">
        <v>1</v>
      </c>
      <c r="G39">
        <v>1</v>
      </c>
      <c r="H39" s="3">
        <v>650</v>
      </c>
      <c r="I39" s="3">
        <v>35</v>
      </c>
      <c r="J39" s="2">
        <f t="shared" si="0"/>
        <v>1.2963422358963621</v>
      </c>
      <c r="K39" s="2">
        <f t="shared" si="2"/>
        <v>3.6558997622792502</v>
      </c>
      <c r="L39" s="2">
        <f t="shared" si="3"/>
        <v>0.78521874373204725</v>
      </c>
      <c r="M39" s="2">
        <f t="shared" si="4"/>
        <v>1</v>
      </c>
      <c r="N39" s="2">
        <f t="shared" si="5"/>
        <v>-1255.2031908135036</v>
      </c>
      <c r="O39" s="2">
        <f t="shared" si="1"/>
        <v>-1255.2031908135036</v>
      </c>
    </row>
    <row r="40" spans="1:15">
      <c r="A40" s="3">
        <v>802</v>
      </c>
      <c r="B40" s="3">
        <v>5</v>
      </c>
      <c r="C40" s="3">
        <v>1</v>
      </c>
      <c r="G40">
        <v>1</v>
      </c>
      <c r="H40" s="3">
        <v>580</v>
      </c>
      <c r="I40" s="3">
        <v>50</v>
      </c>
      <c r="J40" s="2">
        <f t="shared" si="0"/>
        <v>-4.329743078598689</v>
      </c>
      <c r="K40" s="2">
        <f t="shared" si="2"/>
        <v>1.3170930949455683E-2</v>
      </c>
      <c r="L40" s="2">
        <f t="shared" si="3"/>
        <v>1.2999712632016627E-2</v>
      </c>
      <c r="M40" s="2">
        <f t="shared" si="4"/>
        <v>0</v>
      </c>
      <c r="N40" s="2">
        <f t="shared" si="5"/>
        <v>-9363.5030173638261</v>
      </c>
      <c r="O40" s="2">
        <f t="shared" si="1"/>
        <v>0</v>
      </c>
    </row>
    <row r="41" spans="1:15">
      <c r="A41" s="3">
        <v>640</v>
      </c>
      <c r="B41" s="3">
        <v>59</v>
      </c>
      <c r="C41" s="3">
        <v>0</v>
      </c>
      <c r="G41">
        <v>1</v>
      </c>
      <c r="H41" s="3">
        <v>670</v>
      </c>
      <c r="I41" s="3">
        <v>20</v>
      </c>
      <c r="J41" s="2">
        <f t="shared" si="0"/>
        <v>5.0159640794503257</v>
      </c>
      <c r="K41" s="2">
        <f t="shared" si="2"/>
        <v>150.80145128755518</v>
      </c>
      <c r="L41" s="2">
        <f t="shared" si="3"/>
        <v>0.99341244769718495</v>
      </c>
      <c r="M41" s="2">
        <f t="shared" si="4"/>
        <v>1</v>
      </c>
      <c r="N41" s="2">
        <f t="shared" si="5"/>
        <v>930.83070082044196</v>
      </c>
      <c r="O41" s="2">
        <f t="shared" si="1"/>
        <v>930.83070082044196</v>
      </c>
    </row>
    <row r="42" spans="1:15">
      <c r="A42" s="3">
        <v>536</v>
      </c>
      <c r="B42" s="3">
        <v>79</v>
      </c>
      <c r="C42" s="3">
        <v>0</v>
      </c>
      <c r="G42">
        <v>1</v>
      </c>
      <c r="H42" s="3">
        <v>560</v>
      </c>
      <c r="I42" s="3">
        <v>10</v>
      </c>
      <c r="J42" s="2">
        <f t="shared" si="0"/>
        <v>2.7931020801649469</v>
      </c>
      <c r="K42" s="2">
        <f t="shared" si="2"/>
        <v>16.331603246768051</v>
      </c>
      <c r="L42" s="2">
        <f t="shared" si="3"/>
        <v>0.94230193330865242</v>
      </c>
      <c r="M42" s="2">
        <f t="shared" si="4"/>
        <v>1</v>
      </c>
      <c r="N42" s="2">
        <f t="shared" si="5"/>
        <v>394.1702997408504</v>
      </c>
      <c r="O42" s="2">
        <f t="shared" si="1"/>
        <v>394.1702997408504</v>
      </c>
    </row>
    <row r="43" spans="1:15">
      <c r="A43" s="3">
        <v>801</v>
      </c>
      <c r="B43" s="3">
        <v>3</v>
      </c>
      <c r="C43" s="3">
        <v>1</v>
      </c>
      <c r="G43">
        <v>1</v>
      </c>
      <c r="H43" s="3">
        <v>810</v>
      </c>
      <c r="I43" s="3">
        <v>10</v>
      </c>
      <c r="J43" s="2">
        <f t="shared" si="0"/>
        <v>12.325419434870394</v>
      </c>
      <c r="K43" s="2">
        <f t="shared" si="2"/>
        <v>225352.11982144331</v>
      </c>
      <c r="L43" s="2">
        <f t="shared" si="3"/>
        <v>0.99999556251983202</v>
      </c>
      <c r="M43" s="2">
        <f t="shared" si="4"/>
        <v>1</v>
      </c>
      <c r="N43" s="2">
        <f t="shared" si="5"/>
        <v>999.95340645823615</v>
      </c>
      <c r="O43" s="2">
        <f t="shared" si="1"/>
        <v>999.95340645823615</v>
      </c>
    </row>
    <row r="44" spans="1:15">
      <c r="A44" s="3">
        <v>760</v>
      </c>
      <c r="B44" s="3">
        <v>70</v>
      </c>
      <c r="C44" s="3">
        <v>0</v>
      </c>
      <c r="G44">
        <v>1</v>
      </c>
      <c r="H44" s="3">
        <v>760</v>
      </c>
      <c r="I44" s="3">
        <v>13</v>
      </c>
      <c r="J44" s="2">
        <f t="shared" si="0"/>
        <v>9.8275486728937977</v>
      </c>
      <c r="K44" s="2">
        <f t="shared" si="2"/>
        <v>18537.457112572185</v>
      </c>
      <c r="L44" s="2">
        <f t="shared" si="3"/>
        <v>0.9999460580784082</v>
      </c>
      <c r="M44" s="2">
        <f t="shared" si="4"/>
        <v>1</v>
      </c>
      <c r="N44" s="2">
        <f t="shared" si="5"/>
        <v>999.43360982328602</v>
      </c>
      <c r="O44" s="2">
        <f t="shared" si="1"/>
        <v>999.43360982328602</v>
      </c>
    </row>
    <row r="45" spans="1:15">
      <c r="A45" s="3">
        <v>567</v>
      </c>
      <c r="B45" s="3">
        <v>95</v>
      </c>
      <c r="C45" s="3">
        <v>0</v>
      </c>
      <c r="G45">
        <v>1</v>
      </c>
      <c r="H45" s="3">
        <v>640</v>
      </c>
      <c r="I45" s="3">
        <v>19</v>
      </c>
      <c r="J45" s="2">
        <f t="shared" si="0"/>
        <v>4.0692217605641723</v>
      </c>
      <c r="K45" s="2">
        <f t="shared" si="2"/>
        <v>58.51140898246787</v>
      </c>
      <c r="L45" s="2">
        <f t="shared" si="3"/>
        <v>0.98319649934192277</v>
      </c>
      <c r="M45" s="2">
        <f t="shared" si="4"/>
        <v>1</v>
      </c>
      <c r="N45" s="2">
        <f t="shared" si="5"/>
        <v>823.56324309018908</v>
      </c>
      <c r="O45" s="2">
        <f t="shared" si="1"/>
        <v>823.56324309018908</v>
      </c>
    </row>
    <row r="46" spans="1:15">
      <c r="A46" s="3">
        <v>600</v>
      </c>
      <c r="B46" s="3">
        <v>81</v>
      </c>
      <c r="C46" s="3">
        <v>0</v>
      </c>
    </row>
    <row r="47" spans="1:15">
      <c r="A47" s="3">
        <v>702</v>
      </c>
      <c r="B47" s="3">
        <v>15</v>
      </c>
      <c r="C47" s="3">
        <v>1</v>
      </c>
    </row>
    <row r="48" spans="1:15">
      <c r="A48" s="3">
        <v>636</v>
      </c>
      <c r="B48" s="3">
        <v>85</v>
      </c>
      <c r="C48" s="3">
        <v>0</v>
      </c>
    </row>
    <row r="49" spans="1:9">
      <c r="A49" s="3">
        <v>509</v>
      </c>
      <c r="B49" s="3">
        <v>100</v>
      </c>
      <c r="C49" s="3">
        <v>0</v>
      </c>
    </row>
    <row r="50" spans="1:9">
      <c r="A50" s="3">
        <v>595</v>
      </c>
      <c r="B50" s="3">
        <v>78</v>
      </c>
      <c r="C50" s="3">
        <v>0</v>
      </c>
      <c r="H50" s="2"/>
      <c r="I50" s="2"/>
    </row>
    <row r="51" spans="1:9">
      <c r="A51" s="3">
        <v>733</v>
      </c>
      <c r="B51" s="3">
        <v>24</v>
      </c>
      <c r="C51" s="3">
        <v>1</v>
      </c>
      <c r="H51" s="2"/>
      <c r="I51" s="2"/>
    </row>
    <row r="52" spans="1:9">
      <c r="H52" s="2"/>
      <c r="I52" s="2"/>
    </row>
    <row r="53" spans="1:9">
      <c r="H53" s="2"/>
      <c r="I53" s="2"/>
    </row>
    <row r="54" spans="1:9">
      <c r="H54" s="2"/>
      <c r="I54" s="2"/>
    </row>
    <row r="55" spans="1:9">
      <c r="H55" s="2"/>
      <c r="I55" s="2"/>
    </row>
    <row r="56" spans="1:9">
      <c r="H56" s="2"/>
      <c r="I56" s="2"/>
    </row>
  </sheetData>
  <pageMargins left="0.7" right="0.7" top="0.75" bottom="0.75" header="0.3" footer="0.3"/>
  <pageSetup orientation="portrait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00A0-BA27-5442-97B3-E99F336FEC75}">
  <dimension ref="A1:H20"/>
  <sheetViews>
    <sheetView showGridLines="0" workbookViewId="0">
      <selection sqref="A1:A3"/>
    </sheetView>
  </sheetViews>
  <sheetFormatPr baseColWidth="10" defaultRowHeight="15"/>
  <cols>
    <col min="1" max="1" width="2.33203125" customWidth="1"/>
    <col min="2" max="2" width="6.1640625" bestFit="1" customWidth="1"/>
    <col min="3" max="3" width="27.83203125" bestFit="1" customWidth="1"/>
    <col min="4" max="4" width="5.6640625" bestFit="1" customWidth="1"/>
    <col min="5" max="5" width="8" bestFit="1" customWidth="1"/>
    <col min="6" max="6" width="9.6640625" bestFit="1" customWidth="1"/>
    <col min="7" max="8" width="12.1640625" bestFit="1" customWidth="1"/>
  </cols>
  <sheetData>
    <row r="1" spans="1:8">
      <c r="A1" s="21" t="s">
        <v>65</v>
      </c>
    </row>
    <row r="2" spans="1:8">
      <c r="A2" s="21" t="s">
        <v>66</v>
      </c>
    </row>
    <row r="3" spans="1:8">
      <c r="A3" s="21" t="s">
        <v>101</v>
      </c>
    </row>
    <row r="6" spans="1:8" ht="16" thickBot="1">
      <c r="A6" t="s">
        <v>67</v>
      </c>
    </row>
    <row r="7" spans="1:8">
      <c r="B7" s="37"/>
      <c r="C7" s="37"/>
      <c r="D7" s="37" t="s">
        <v>70</v>
      </c>
      <c r="E7" s="37" t="s">
        <v>72</v>
      </c>
      <c r="F7" s="37" t="s">
        <v>74</v>
      </c>
      <c r="G7" s="37" t="s">
        <v>76</v>
      </c>
      <c r="H7" s="37" t="s">
        <v>76</v>
      </c>
    </row>
    <row r="8" spans="1:8" ht="16" thickBot="1">
      <c r="B8" s="38" t="s">
        <v>68</v>
      </c>
      <c r="C8" s="38" t="s">
        <v>69</v>
      </c>
      <c r="D8" s="38" t="s">
        <v>71</v>
      </c>
      <c r="E8" s="38" t="s">
        <v>73</v>
      </c>
      <c r="F8" s="38" t="s">
        <v>75</v>
      </c>
      <c r="G8" s="38" t="s">
        <v>77</v>
      </c>
      <c r="H8" s="38" t="s">
        <v>78</v>
      </c>
    </row>
    <row r="9" spans="1:8">
      <c r="B9" s="35" t="s">
        <v>84</v>
      </c>
      <c r="C9" s="35" t="s">
        <v>85</v>
      </c>
      <c r="D9" s="35">
        <v>200</v>
      </c>
      <c r="E9" s="35">
        <v>0</v>
      </c>
      <c r="F9" s="35">
        <v>9</v>
      </c>
      <c r="G9" s="35">
        <v>1E+30</v>
      </c>
      <c r="H9" s="35">
        <v>0.20000000000000284</v>
      </c>
    </row>
    <row r="10" spans="1:8">
      <c r="B10" s="35" t="s">
        <v>86</v>
      </c>
      <c r="C10" s="35" t="s">
        <v>87</v>
      </c>
      <c r="D10" s="35">
        <v>0</v>
      </c>
      <c r="E10" s="35">
        <v>-0.80000000000001137</v>
      </c>
      <c r="F10" s="35">
        <v>17</v>
      </c>
      <c r="G10" s="35">
        <v>0.80000000000001137</v>
      </c>
      <c r="H10" s="35">
        <v>1E+30</v>
      </c>
    </row>
    <row r="11" spans="1:8">
      <c r="B11" s="35" t="s">
        <v>88</v>
      </c>
      <c r="C11" s="35" t="s">
        <v>89</v>
      </c>
      <c r="D11" s="35">
        <v>50</v>
      </c>
      <c r="E11" s="35">
        <v>0</v>
      </c>
      <c r="F11" s="35">
        <v>8.7999999999999972</v>
      </c>
      <c r="G11" s="35">
        <v>0.20000000000000284</v>
      </c>
      <c r="H11" s="35">
        <v>8.7999999999999972</v>
      </c>
    </row>
    <row r="12" spans="1:8" ht="16" thickBot="1">
      <c r="B12" s="36" t="s">
        <v>90</v>
      </c>
      <c r="C12" s="36" t="s">
        <v>91</v>
      </c>
      <c r="D12" s="36">
        <v>100</v>
      </c>
      <c r="E12" s="36">
        <v>0</v>
      </c>
      <c r="F12" s="36">
        <v>17.200000000000003</v>
      </c>
      <c r="G12" s="36">
        <v>1E+30</v>
      </c>
      <c r="H12" s="36">
        <v>0.80000000000001137</v>
      </c>
    </row>
    <row r="14" spans="1:8" ht="16" thickBot="1">
      <c r="A14" t="s">
        <v>79</v>
      </c>
    </row>
    <row r="15" spans="1:8">
      <c r="B15" s="37"/>
      <c r="C15" s="37"/>
      <c r="D15" s="37" t="s">
        <v>70</v>
      </c>
      <c r="E15" s="37" t="s">
        <v>80</v>
      </c>
      <c r="F15" s="37" t="s">
        <v>82</v>
      </c>
      <c r="G15" s="37" t="s">
        <v>76</v>
      </c>
      <c r="H15" s="37" t="s">
        <v>76</v>
      </c>
    </row>
    <row r="16" spans="1:8" ht="16" thickBot="1">
      <c r="B16" s="38" t="s">
        <v>68</v>
      </c>
      <c r="C16" s="38" t="s">
        <v>69</v>
      </c>
      <c r="D16" s="38" t="s">
        <v>71</v>
      </c>
      <c r="E16" s="38" t="s">
        <v>81</v>
      </c>
      <c r="F16" s="38" t="s">
        <v>83</v>
      </c>
      <c r="G16" s="38" t="s">
        <v>77</v>
      </c>
      <c r="H16" s="38" t="s">
        <v>78</v>
      </c>
    </row>
    <row r="17" spans="2:8">
      <c r="B17" s="35" t="s">
        <v>92</v>
      </c>
      <c r="C17" s="35" t="s">
        <v>93</v>
      </c>
      <c r="D17" s="35">
        <v>20</v>
      </c>
      <c r="E17" s="35">
        <v>2.0000000000000284</v>
      </c>
      <c r="F17" s="35">
        <v>20</v>
      </c>
      <c r="G17" s="35">
        <v>5</v>
      </c>
      <c r="H17" s="35">
        <v>1.6666666666666667</v>
      </c>
    </row>
    <row r="18" spans="2:8">
      <c r="B18" s="35" t="s">
        <v>94</v>
      </c>
      <c r="C18" s="35" t="s">
        <v>95</v>
      </c>
      <c r="D18" s="35">
        <v>42.5</v>
      </c>
      <c r="E18" s="35">
        <v>0</v>
      </c>
      <c r="F18" s="35">
        <v>45</v>
      </c>
      <c r="G18" s="35">
        <v>1E+30</v>
      </c>
      <c r="H18" s="35">
        <v>2.5</v>
      </c>
    </row>
    <row r="19" spans="2:8">
      <c r="B19" s="35" t="s">
        <v>96</v>
      </c>
      <c r="C19" s="35" t="s">
        <v>97</v>
      </c>
      <c r="D19" s="35">
        <v>250</v>
      </c>
      <c r="E19" s="35">
        <v>8.7999999999999972</v>
      </c>
      <c r="F19" s="35">
        <v>250</v>
      </c>
      <c r="G19" s="35">
        <v>16.666666666666668</v>
      </c>
      <c r="H19" s="35">
        <v>50</v>
      </c>
    </row>
    <row r="20" spans="2:8" ht="16" thickBot="1">
      <c r="B20" s="36" t="s">
        <v>98</v>
      </c>
      <c r="C20" s="36" t="s">
        <v>99</v>
      </c>
      <c r="D20" s="36">
        <v>100</v>
      </c>
      <c r="E20" s="36">
        <v>17.200000000000003</v>
      </c>
      <c r="F20" s="36">
        <v>100</v>
      </c>
      <c r="G20" s="36">
        <v>7.1428571428571432</v>
      </c>
      <c r="H20" s="3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E0FA-9013-2E4A-8CDA-97702B44AA5D}">
  <dimension ref="A1:L30"/>
  <sheetViews>
    <sheetView workbookViewId="0">
      <selection activeCell="E31" sqref="E31"/>
    </sheetView>
  </sheetViews>
  <sheetFormatPr baseColWidth="10" defaultColWidth="8.83203125" defaultRowHeight="15"/>
  <cols>
    <col min="1" max="1" width="24.5" bestFit="1" customWidth="1"/>
    <col min="2" max="2" width="11.5" style="6" bestFit="1" customWidth="1"/>
    <col min="3" max="3" width="9.83203125" style="6" bestFit="1" customWidth="1"/>
    <col min="4" max="4" width="10.5" bestFit="1" customWidth="1"/>
    <col min="8" max="8" width="9.83203125" bestFit="1" customWidth="1"/>
  </cols>
  <sheetData>
    <row r="1" spans="1:9">
      <c r="A1" s="5" t="s">
        <v>3</v>
      </c>
      <c r="B1" s="6" t="s">
        <v>4</v>
      </c>
      <c r="C1" s="6" t="s">
        <v>5</v>
      </c>
    </row>
    <row r="2" spans="1:9">
      <c r="A2" t="s">
        <v>6</v>
      </c>
      <c r="B2" s="6" t="s">
        <v>7</v>
      </c>
      <c r="C2" s="6" t="s">
        <v>7</v>
      </c>
    </row>
    <row r="3" spans="1:9">
      <c r="B3" s="7">
        <v>250</v>
      </c>
      <c r="C3" s="7">
        <v>100</v>
      </c>
    </row>
    <row r="4" spans="1:9">
      <c r="B4" s="8"/>
      <c r="C4" s="8"/>
    </row>
    <row r="5" spans="1:9">
      <c r="A5" s="5" t="s">
        <v>8</v>
      </c>
    </row>
    <row r="7" spans="1:9">
      <c r="A7" t="s">
        <v>9</v>
      </c>
      <c r="B7" s="9">
        <v>10</v>
      </c>
    </row>
    <row r="8" spans="1:9">
      <c r="A8" t="s">
        <v>10</v>
      </c>
      <c r="B8" s="9">
        <v>8</v>
      </c>
    </row>
    <row r="9" spans="1:9">
      <c r="B9" s="10"/>
    </row>
    <row r="10" spans="1:9">
      <c r="B10" s="6" t="s">
        <v>4</v>
      </c>
      <c r="C10" s="6" t="s">
        <v>5</v>
      </c>
      <c r="H10" s="11"/>
      <c r="I10" s="11"/>
    </row>
    <row r="11" spans="1:9">
      <c r="A11" t="s">
        <v>11</v>
      </c>
      <c r="B11" s="9">
        <v>5</v>
      </c>
      <c r="C11" s="9">
        <v>10</v>
      </c>
    </row>
    <row r="12" spans="1:9">
      <c r="A12" t="s">
        <v>12</v>
      </c>
      <c r="B12" s="7">
        <v>0.1</v>
      </c>
      <c r="C12" s="7">
        <v>0.3</v>
      </c>
    </row>
    <row r="13" spans="1:9">
      <c r="A13" t="s">
        <v>13</v>
      </c>
      <c r="B13" s="7">
        <v>0.15</v>
      </c>
      <c r="C13" s="7">
        <v>0.35</v>
      </c>
    </row>
    <row r="14" spans="1:9">
      <c r="A14" t="s">
        <v>14</v>
      </c>
      <c r="B14" s="9">
        <v>15</v>
      </c>
      <c r="C14" s="9">
        <v>30</v>
      </c>
    </row>
    <row r="15" spans="1:9">
      <c r="A15" t="s">
        <v>15</v>
      </c>
      <c r="B15" s="12">
        <f>B$14-B$12*$B$7-B$11</f>
        <v>9</v>
      </c>
      <c r="C15" s="12">
        <f>C$14-C$12*$B$7-C$11</f>
        <v>17</v>
      </c>
    </row>
    <row r="16" spans="1:9">
      <c r="A16" t="s">
        <v>16</v>
      </c>
      <c r="B16" s="12">
        <f>B$14-B$13*$B$8-B$11</f>
        <v>8.8000000000000007</v>
      </c>
      <c r="C16" s="12">
        <f>C$14-C$13*$B$8-C$11</f>
        <v>17.2</v>
      </c>
    </row>
    <row r="17" spans="1:12">
      <c r="B17" s="12"/>
      <c r="C17" s="12"/>
    </row>
    <row r="18" spans="1:12">
      <c r="B18" s="6" t="s">
        <v>17</v>
      </c>
      <c r="D18" s="6" t="s">
        <v>18</v>
      </c>
      <c r="L18" s="13"/>
    </row>
    <row r="19" spans="1:12">
      <c r="A19" t="s">
        <v>19</v>
      </c>
      <c r="B19" s="6">
        <f>B23*B12+C23*C12</f>
        <v>20</v>
      </c>
      <c r="C19" s="14" t="s">
        <v>7</v>
      </c>
      <c r="D19" s="15">
        <v>20</v>
      </c>
      <c r="K19" s="16"/>
      <c r="L19" s="13"/>
    </row>
    <row r="20" spans="1:12">
      <c r="A20" t="s">
        <v>20</v>
      </c>
      <c r="B20" s="6">
        <f>B24*B13+C24*C13</f>
        <v>42.5</v>
      </c>
      <c r="C20" s="14" t="s">
        <v>7</v>
      </c>
      <c r="D20" s="15">
        <v>45</v>
      </c>
      <c r="K20" s="16"/>
      <c r="L20" s="13"/>
    </row>
    <row r="21" spans="1:12">
      <c r="L21" s="13"/>
    </row>
    <row r="22" spans="1:12">
      <c r="A22" s="5" t="s">
        <v>21</v>
      </c>
      <c r="B22" s="6" t="s">
        <v>4</v>
      </c>
      <c r="C22" s="6" t="s">
        <v>5</v>
      </c>
      <c r="L22" s="13"/>
    </row>
    <row r="23" spans="1:12">
      <c r="A23" t="s">
        <v>22</v>
      </c>
      <c r="B23" s="17">
        <v>200</v>
      </c>
      <c r="C23" s="17">
        <v>0</v>
      </c>
      <c r="L23" s="13"/>
    </row>
    <row r="24" spans="1:12">
      <c r="A24" t="s">
        <v>23</v>
      </c>
      <c r="B24" s="17">
        <v>50</v>
      </c>
      <c r="C24" s="17">
        <v>100</v>
      </c>
      <c r="L24" s="13"/>
    </row>
    <row r="25" spans="1:12">
      <c r="A25" t="s">
        <v>24</v>
      </c>
      <c r="B25" s="18">
        <f>SUM(B23:B24)</f>
        <v>250</v>
      </c>
      <c r="C25" s="18">
        <f>SUM(C23:C24)</f>
        <v>100</v>
      </c>
    </row>
    <row r="27" spans="1:12">
      <c r="A27" s="5" t="s">
        <v>25</v>
      </c>
    </row>
    <row r="28" spans="1:12">
      <c r="A28" t="s">
        <v>4</v>
      </c>
      <c r="B28" s="19">
        <f>SUMPRODUCT(B15:B16,B23:B24)</f>
        <v>2240</v>
      </c>
    </row>
    <row r="29" spans="1:12">
      <c r="A29" t="s">
        <v>5</v>
      </c>
      <c r="B29" s="19">
        <f>SUMPRODUCT(C15:C16*C23:C24)</f>
        <v>1720</v>
      </c>
      <c r="C29" s="10"/>
      <c r="D29" s="11"/>
    </row>
    <row r="30" spans="1:12">
      <c r="A30" t="s">
        <v>26</v>
      </c>
      <c r="B30" s="20">
        <f>SUM(B28:B29)</f>
        <v>3960</v>
      </c>
      <c r="C30" s="10"/>
      <c r="D30" s="11"/>
      <c r="E30" s="11">
        <f>B30-'Fundraiser2E original'!B30</f>
        <v>614.28571428571377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B14B-3356-BA4F-8C3F-446F6C73B4FA}">
  <dimension ref="A1:H20"/>
  <sheetViews>
    <sheetView showGridLines="0" workbookViewId="0">
      <selection activeCell="E17" sqref="E17"/>
    </sheetView>
  </sheetViews>
  <sheetFormatPr baseColWidth="10" defaultRowHeight="15"/>
  <cols>
    <col min="1" max="1" width="2.33203125" customWidth="1"/>
    <col min="2" max="2" width="6.1640625" bestFit="1" customWidth="1"/>
    <col min="3" max="3" width="27.83203125" bestFit="1" customWidth="1"/>
    <col min="4" max="4" width="12.1640625" bestFit="1" customWidth="1"/>
    <col min="5" max="5" width="12.6640625" bestFit="1" customWidth="1"/>
    <col min="6" max="6" width="9.6640625" bestFit="1" customWidth="1"/>
    <col min="7" max="8" width="12.1640625" bestFit="1" customWidth="1"/>
  </cols>
  <sheetData>
    <row r="1" spans="1:8">
      <c r="A1" s="21" t="s">
        <v>65</v>
      </c>
    </row>
    <row r="2" spans="1:8">
      <c r="A2" s="21" t="s">
        <v>66</v>
      </c>
    </row>
    <row r="3" spans="1:8">
      <c r="A3" s="21" t="s">
        <v>100</v>
      </c>
    </row>
    <row r="6" spans="1:8" ht="16" thickBot="1">
      <c r="A6" t="s">
        <v>67</v>
      </c>
    </row>
    <row r="7" spans="1:8">
      <c r="B7" s="37"/>
      <c r="C7" s="37"/>
      <c r="D7" s="37" t="s">
        <v>70</v>
      </c>
      <c r="E7" s="37" t="s">
        <v>72</v>
      </c>
      <c r="F7" s="37" t="s">
        <v>74</v>
      </c>
      <c r="G7" s="37" t="s">
        <v>76</v>
      </c>
      <c r="H7" s="37" t="s">
        <v>76</v>
      </c>
    </row>
    <row r="8" spans="1:8" ht="16" thickBot="1">
      <c r="B8" s="38" t="s">
        <v>68</v>
      </c>
      <c r="C8" s="38" t="s">
        <v>69</v>
      </c>
      <c r="D8" s="38" t="s">
        <v>71</v>
      </c>
      <c r="E8" s="38" t="s">
        <v>73</v>
      </c>
      <c r="F8" s="38" t="s">
        <v>75</v>
      </c>
      <c r="G8" s="38" t="s">
        <v>77</v>
      </c>
      <c r="H8" s="38" t="s">
        <v>78</v>
      </c>
    </row>
    <row r="9" spans="1:8">
      <c r="B9" s="35" t="s">
        <v>84</v>
      </c>
      <c r="C9" s="35" t="s">
        <v>85</v>
      </c>
      <c r="D9" s="35">
        <v>200</v>
      </c>
      <c r="E9" s="35">
        <v>0</v>
      </c>
      <c r="F9" s="35">
        <v>9</v>
      </c>
      <c r="G9" s="35">
        <v>1E+30</v>
      </c>
      <c r="H9" s="35">
        <v>1.9047619047619078</v>
      </c>
    </row>
    <row r="10" spans="1:8">
      <c r="B10" s="35" t="s">
        <v>86</v>
      </c>
      <c r="C10" s="35" t="s">
        <v>87</v>
      </c>
      <c r="D10" s="35">
        <v>0</v>
      </c>
      <c r="E10" s="35">
        <v>-5.7142857142857242</v>
      </c>
      <c r="F10" s="35">
        <v>17</v>
      </c>
      <c r="G10" s="35">
        <v>5.7142857142857242</v>
      </c>
      <c r="H10" s="35">
        <v>1E+30</v>
      </c>
    </row>
    <row r="11" spans="1:8">
      <c r="B11" s="35" t="s">
        <v>88</v>
      </c>
      <c r="C11" s="35" t="s">
        <v>89</v>
      </c>
      <c r="D11" s="35">
        <v>49.999999999999993</v>
      </c>
      <c r="E11" s="35">
        <v>0</v>
      </c>
      <c r="F11" s="35">
        <v>8.7999999999999972</v>
      </c>
      <c r="G11" s="35">
        <v>1.9047619047619078</v>
      </c>
      <c r="H11" s="35">
        <v>1.4285714285714262</v>
      </c>
    </row>
    <row r="12" spans="1:8" ht="16" thickBot="1">
      <c r="B12" s="36" t="s">
        <v>90</v>
      </c>
      <c r="C12" s="36" t="s">
        <v>91</v>
      </c>
      <c r="D12" s="36">
        <v>64.285714285714306</v>
      </c>
      <c r="E12" s="36">
        <v>0</v>
      </c>
      <c r="F12" s="36">
        <v>17.200000000000003</v>
      </c>
      <c r="G12" s="36">
        <v>3.3333333333333277</v>
      </c>
      <c r="H12" s="36">
        <v>4.4444444444444517</v>
      </c>
    </row>
    <row r="14" spans="1:8" ht="16" thickBot="1">
      <c r="A14" t="s">
        <v>79</v>
      </c>
    </row>
    <row r="15" spans="1:8">
      <c r="B15" s="37"/>
      <c r="C15" s="37"/>
      <c r="D15" s="37" t="s">
        <v>70</v>
      </c>
      <c r="E15" s="37" t="s">
        <v>80</v>
      </c>
      <c r="F15" s="37" t="s">
        <v>82</v>
      </c>
      <c r="G15" s="37" t="s">
        <v>76</v>
      </c>
      <c r="H15" s="37" t="s">
        <v>76</v>
      </c>
    </row>
    <row r="16" spans="1:8" ht="16" thickBot="1">
      <c r="B16" s="38" t="s">
        <v>68</v>
      </c>
      <c r="C16" s="38" t="s">
        <v>69</v>
      </c>
      <c r="D16" s="38" t="s">
        <v>71</v>
      </c>
      <c r="E16" s="38" t="s">
        <v>81</v>
      </c>
      <c r="F16" s="38" t="s">
        <v>83</v>
      </c>
      <c r="G16" s="38" t="s">
        <v>77</v>
      </c>
      <c r="H16" s="38" t="s">
        <v>78</v>
      </c>
    </row>
    <row r="17" spans="2:8">
      <c r="B17" s="35" t="s">
        <v>92</v>
      </c>
      <c r="C17" s="35" t="s">
        <v>93</v>
      </c>
      <c r="D17" s="35">
        <v>20</v>
      </c>
      <c r="E17" s="35">
        <v>75.714285714285737</v>
      </c>
      <c r="F17" s="35">
        <v>20</v>
      </c>
      <c r="G17" s="35">
        <v>4.9999999999999991</v>
      </c>
      <c r="H17" s="35">
        <v>15.000000000000005</v>
      </c>
    </row>
    <row r="18" spans="2:8">
      <c r="B18" s="35" t="s">
        <v>94</v>
      </c>
      <c r="C18" s="35" t="s">
        <v>95</v>
      </c>
      <c r="D18" s="35">
        <v>30.000000000000007</v>
      </c>
      <c r="E18" s="35">
        <v>49.142857142857153</v>
      </c>
      <c r="F18" s="35">
        <v>30</v>
      </c>
      <c r="G18" s="35">
        <v>12.499999999999995</v>
      </c>
      <c r="H18" s="35">
        <v>22.500000000000007</v>
      </c>
    </row>
    <row r="19" spans="2:8">
      <c r="B19" s="35" t="s">
        <v>96</v>
      </c>
      <c r="C19" s="35" t="s">
        <v>97</v>
      </c>
      <c r="D19" s="35">
        <v>250</v>
      </c>
      <c r="E19" s="35">
        <v>1.4285714285714262</v>
      </c>
      <c r="F19" s="35">
        <v>250</v>
      </c>
      <c r="G19" s="35">
        <v>150.00000000000006</v>
      </c>
      <c r="H19" s="35">
        <v>49.999999999999993</v>
      </c>
    </row>
    <row r="20" spans="2:8" ht="16" thickBot="1">
      <c r="B20" s="36" t="s">
        <v>98</v>
      </c>
      <c r="C20" s="36" t="s">
        <v>99</v>
      </c>
      <c r="D20" s="36">
        <v>64.285714285714306</v>
      </c>
      <c r="E20" s="36">
        <v>0</v>
      </c>
      <c r="F20" s="36">
        <v>100</v>
      </c>
      <c r="G20" s="36">
        <v>1E+30</v>
      </c>
      <c r="H20" s="36">
        <v>35.714285714285701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D8BB-F655-2F4D-89DD-D87DAD7C1DF7}">
  <dimension ref="A1:L30"/>
  <sheetViews>
    <sheetView workbookViewId="0">
      <selection activeCell="D21" sqref="D21"/>
    </sheetView>
  </sheetViews>
  <sheetFormatPr baseColWidth="10" defaultColWidth="8.83203125" defaultRowHeight="15"/>
  <cols>
    <col min="1" max="1" width="24.5" bestFit="1" customWidth="1"/>
    <col min="2" max="2" width="11.5" style="6" bestFit="1" customWidth="1"/>
    <col min="3" max="3" width="9.83203125" style="6" bestFit="1" customWidth="1"/>
    <col min="4" max="4" width="10.5" bestFit="1" customWidth="1"/>
    <col min="8" max="8" width="9.83203125" bestFit="1" customWidth="1"/>
  </cols>
  <sheetData>
    <row r="1" spans="1:9">
      <c r="A1" s="5" t="s">
        <v>3</v>
      </c>
      <c r="B1" s="6" t="s">
        <v>4</v>
      </c>
      <c r="C1" s="6" t="s">
        <v>5</v>
      </c>
    </row>
    <row r="2" spans="1:9">
      <c r="A2" t="s">
        <v>6</v>
      </c>
      <c r="B2" s="6" t="s">
        <v>7</v>
      </c>
      <c r="C2" s="6" t="s">
        <v>7</v>
      </c>
    </row>
    <row r="3" spans="1:9">
      <c r="B3" s="7">
        <v>250</v>
      </c>
      <c r="C3" s="7">
        <v>100</v>
      </c>
    </row>
    <row r="4" spans="1:9">
      <c r="B4" s="8"/>
      <c r="C4" s="8"/>
    </row>
    <row r="5" spans="1:9">
      <c r="A5" s="5" t="s">
        <v>8</v>
      </c>
    </row>
    <row r="7" spans="1:9">
      <c r="A7" t="s">
        <v>9</v>
      </c>
      <c r="B7" s="9">
        <v>10</v>
      </c>
    </row>
    <row r="8" spans="1:9">
      <c r="A8" t="s">
        <v>10</v>
      </c>
      <c r="B8" s="9">
        <v>8</v>
      </c>
    </row>
    <row r="9" spans="1:9">
      <c r="B9" s="10"/>
    </row>
    <row r="10" spans="1:9">
      <c r="B10" s="6" t="s">
        <v>4</v>
      </c>
      <c r="C10" s="6" t="s">
        <v>5</v>
      </c>
      <c r="H10" s="11"/>
      <c r="I10" s="11"/>
    </row>
    <row r="11" spans="1:9">
      <c r="A11" t="s">
        <v>11</v>
      </c>
      <c r="B11" s="9">
        <v>5</v>
      </c>
      <c r="C11" s="9">
        <v>10</v>
      </c>
    </row>
    <row r="12" spans="1:9">
      <c r="A12" t="s">
        <v>12</v>
      </c>
      <c r="B12" s="7">
        <v>0.1</v>
      </c>
      <c r="C12" s="7">
        <v>0.3</v>
      </c>
    </row>
    <row r="13" spans="1:9">
      <c r="A13" t="s">
        <v>13</v>
      </c>
      <c r="B13" s="7">
        <v>0.15</v>
      </c>
      <c r="C13" s="7">
        <v>0.35</v>
      </c>
    </row>
    <row r="14" spans="1:9">
      <c r="A14" t="s">
        <v>14</v>
      </c>
      <c r="B14" s="9">
        <v>15</v>
      </c>
      <c r="C14" s="9">
        <v>30</v>
      </c>
    </row>
    <row r="15" spans="1:9">
      <c r="A15" t="s">
        <v>15</v>
      </c>
      <c r="B15" s="12">
        <f>B$14-B$12*$B$7-B$11</f>
        <v>9</v>
      </c>
      <c r="C15" s="12">
        <f>C$14-C$12*$B$7-C$11</f>
        <v>17</v>
      </c>
    </row>
    <row r="16" spans="1:9">
      <c r="A16" t="s">
        <v>16</v>
      </c>
      <c r="B16" s="12">
        <f>B$14-B$13*$B$8-B$11</f>
        <v>8.8000000000000007</v>
      </c>
      <c r="C16" s="12">
        <f>C$14-C$13*$B$8-C$11</f>
        <v>17.2</v>
      </c>
    </row>
    <row r="17" spans="1:12">
      <c r="B17" s="12"/>
      <c r="C17" s="12"/>
    </row>
    <row r="18" spans="1:12">
      <c r="B18" s="6" t="s">
        <v>17</v>
      </c>
      <c r="D18" s="6" t="s">
        <v>18</v>
      </c>
      <c r="L18" s="13"/>
    </row>
    <row r="19" spans="1:12">
      <c r="A19" t="s">
        <v>19</v>
      </c>
      <c r="B19" s="6">
        <f>B23*B12+C23*C12</f>
        <v>20</v>
      </c>
      <c r="C19" s="14" t="s">
        <v>7</v>
      </c>
      <c r="D19" s="15">
        <v>20</v>
      </c>
      <c r="K19" s="16"/>
      <c r="L19" s="13"/>
    </row>
    <row r="20" spans="1:12">
      <c r="A20" t="s">
        <v>20</v>
      </c>
      <c r="B20" s="6">
        <f>B24*B13+C24*C13</f>
        <v>30.000000000000007</v>
      </c>
      <c r="C20" s="14" t="s">
        <v>7</v>
      </c>
      <c r="D20" s="15">
        <v>30</v>
      </c>
      <c r="K20" s="16"/>
      <c r="L20" s="13"/>
    </row>
    <row r="21" spans="1:12">
      <c r="L21" s="13"/>
    </row>
    <row r="22" spans="1:12">
      <c r="A22" s="5" t="s">
        <v>21</v>
      </c>
      <c r="B22" s="6" t="s">
        <v>4</v>
      </c>
      <c r="C22" s="6" t="s">
        <v>5</v>
      </c>
      <c r="L22" s="13"/>
    </row>
    <row r="23" spans="1:12">
      <c r="A23" t="s">
        <v>22</v>
      </c>
      <c r="B23" s="17">
        <v>200</v>
      </c>
      <c r="C23" s="17">
        <v>0</v>
      </c>
      <c r="L23" s="13"/>
    </row>
    <row r="24" spans="1:12">
      <c r="A24" t="s">
        <v>23</v>
      </c>
      <c r="B24" s="17">
        <v>49.999999999999993</v>
      </c>
      <c r="C24" s="17">
        <v>64.285714285714306</v>
      </c>
      <c r="L24" s="13"/>
    </row>
    <row r="25" spans="1:12">
      <c r="A25" t="s">
        <v>24</v>
      </c>
      <c r="B25" s="18">
        <f>SUM(B23:B24)</f>
        <v>250</v>
      </c>
      <c r="C25" s="18">
        <f>SUM(C23:C24)</f>
        <v>64.285714285714306</v>
      </c>
    </row>
    <row r="27" spans="1:12">
      <c r="A27" s="5" t="s">
        <v>25</v>
      </c>
    </row>
    <row r="28" spans="1:12">
      <c r="A28" t="s">
        <v>4</v>
      </c>
      <c r="B28" s="19">
        <f>SUMPRODUCT(B15:B16,B23:B24)</f>
        <v>2240</v>
      </c>
    </row>
    <row r="29" spans="1:12">
      <c r="A29" t="s">
        <v>5</v>
      </c>
      <c r="B29" s="19">
        <f>SUMPRODUCT(C15:C16*C23:C24)</f>
        <v>1105.714285714286</v>
      </c>
      <c r="C29" s="10"/>
      <c r="D29" s="11"/>
    </row>
    <row r="30" spans="1:12">
      <c r="A30" t="s">
        <v>26</v>
      </c>
      <c r="B30" s="20">
        <f>SUM(B28:B29)</f>
        <v>3345.7142857142862</v>
      </c>
      <c r="C30" s="10"/>
      <c r="D30" s="11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H36" sqref="H36"/>
    </sheetView>
  </sheetViews>
  <sheetFormatPr baseColWidth="10" defaultColWidth="8.83203125" defaultRowHeight="15"/>
  <cols>
    <col min="1" max="1" width="24.5" bestFit="1" customWidth="1"/>
    <col min="2" max="2" width="11.5" style="6" bestFit="1" customWidth="1"/>
    <col min="3" max="3" width="9.83203125" style="6" bestFit="1" customWidth="1"/>
    <col min="4" max="4" width="10.5" bestFit="1" customWidth="1"/>
    <col min="8" max="8" width="9.83203125" bestFit="1" customWidth="1"/>
  </cols>
  <sheetData>
    <row r="1" spans="1:9">
      <c r="A1" s="5" t="s">
        <v>3</v>
      </c>
      <c r="B1" s="6" t="s">
        <v>4</v>
      </c>
      <c r="C1" s="6" t="s">
        <v>5</v>
      </c>
    </row>
    <row r="2" spans="1:9">
      <c r="A2" t="s">
        <v>6</v>
      </c>
      <c r="B2" s="6" t="s">
        <v>7</v>
      </c>
      <c r="C2" s="6" t="s">
        <v>7</v>
      </c>
    </row>
    <row r="3" spans="1:9">
      <c r="B3" s="7">
        <v>250</v>
      </c>
      <c r="C3" s="7">
        <v>100</v>
      </c>
    </row>
    <row r="4" spans="1:9">
      <c r="B4" s="8"/>
      <c r="C4" s="8"/>
    </row>
    <row r="5" spans="1:9">
      <c r="A5" s="5" t="s">
        <v>8</v>
      </c>
    </row>
    <row r="7" spans="1:9">
      <c r="A7" t="s">
        <v>9</v>
      </c>
      <c r="B7" s="9">
        <v>10</v>
      </c>
    </row>
    <row r="8" spans="1:9">
      <c r="A8" t="s">
        <v>10</v>
      </c>
      <c r="B8" s="9">
        <v>8</v>
      </c>
    </row>
    <row r="9" spans="1:9">
      <c r="B9" s="10"/>
    </row>
    <row r="10" spans="1:9">
      <c r="B10" s="6" t="s">
        <v>4</v>
      </c>
      <c r="C10" s="6" t="s">
        <v>5</v>
      </c>
      <c r="H10" s="11"/>
      <c r="I10" s="11"/>
    </row>
    <row r="11" spans="1:9">
      <c r="A11" t="s">
        <v>11</v>
      </c>
      <c r="B11" s="9">
        <v>5</v>
      </c>
      <c r="C11" s="9">
        <v>10</v>
      </c>
    </row>
    <row r="12" spans="1:9">
      <c r="A12" t="s">
        <v>12</v>
      </c>
      <c r="B12" s="7">
        <v>0.1</v>
      </c>
      <c r="C12" s="7">
        <v>0.3</v>
      </c>
    </row>
    <row r="13" spans="1:9">
      <c r="A13" t="s">
        <v>13</v>
      </c>
      <c r="B13" s="7">
        <v>0.15</v>
      </c>
      <c r="C13" s="7">
        <v>0.35</v>
      </c>
    </row>
    <row r="14" spans="1:9">
      <c r="A14" t="s">
        <v>14</v>
      </c>
      <c r="B14" s="9">
        <v>15</v>
      </c>
      <c r="C14" s="9">
        <v>30</v>
      </c>
    </row>
    <row r="15" spans="1:9">
      <c r="A15" t="s">
        <v>15</v>
      </c>
      <c r="B15" s="12">
        <f>B$14-B$12*$B$7-B$11</f>
        <v>9</v>
      </c>
      <c r="C15" s="12">
        <f>C$14-C$12*$B$7-C$11</f>
        <v>17</v>
      </c>
    </row>
    <row r="16" spans="1:9">
      <c r="A16" t="s">
        <v>16</v>
      </c>
      <c r="B16" s="12">
        <f>B$14-B$13*$B$8-B$11</f>
        <v>8.8000000000000007</v>
      </c>
      <c r="C16" s="12">
        <f>C$14-C$13*$B$8-C$11</f>
        <v>17.2</v>
      </c>
    </row>
    <row r="17" spans="1:12">
      <c r="B17" s="12"/>
      <c r="C17" s="12"/>
    </row>
    <row r="18" spans="1:12">
      <c r="B18" s="6" t="s">
        <v>17</v>
      </c>
      <c r="D18" s="6" t="s">
        <v>18</v>
      </c>
      <c r="L18" s="13"/>
    </row>
    <row r="19" spans="1:12">
      <c r="A19" t="s">
        <v>19</v>
      </c>
      <c r="B19" s="6">
        <f>B23*B12+C23*C12</f>
        <v>0</v>
      </c>
      <c r="C19" s="14" t="s">
        <v>7</v>
      </c>
      <c r="D19" s="15">
        <v>20</v>
      </c>
      <c r="K19" s="16"/>
      <c r="L19" s="13"/>
    </row>
    <row r="20" spans="1:12">
      <c r="A20" t="s">
        <v>20</v>
      </c>
      <c r="B20" s="6">
        <f>B24*B13+C24*C13</f>
        <v>0</v>
      </c>
      <c r="C20" s="14" t="s">
        <v>7</v>
      </c>
      <c r="D20" s="15">
        <v>30</v>
      </c>
      <c r="K20" s="16"/>
      <c r="L20" s="13"/>
    </row>
    <row r="21" spans="1:12">
      <c r="L21" s="13"/>
    </row>
    <row r="22" spans="1:12">
      <c r="A22" s="5" t="s">
        <v>21</v>
      </c>
      <c r="B22" s="6" t="s">
        <v>4</v>
      </c>
      <c r="C22" s="6" t="s">
        <v>5</v>
      </c>
      <c r="L22" s="13"/>
    </row>
    <row r="23" spans="1:12">
      <c r="A23" t="s">
        <v>22</v>
      </c>
      <c r="B23" s="17">
        <v>0</v>
      </c>
      <c r="C23" s="17">
        <v>0</v>
      </c>
      <c r="L23" s="13"/>
    </row>
    <row r="24" spans="1:12">
      <c r="A24" t="s">
        <v>23</v>
      </c>
      <c r="B24" s="17">
        <v>0</v>
      </c>
      <c r="C24" s="17">
        <v>0</v>
      </c>
      <c r="L24" s="13"/>
    </row>
    <row r="25" spans="1:12">
      <c r="A25" t="s">
        <v>24</v>
      </c>
      <c r="B25" s="18">
        <f>SUM(B23:B24)</f>
        <v>0</v>
      </c>
      <c r="C25" s="18">
        <f>SUM(C23:C24)</f>
        <v>0</v>
      </c>
    </row>
    <row r="27" spans="1:12">
      <c r="A27" s="5" t="s">
        <v>25</v>
      </c>
    </row>
    <row r="28" spans="1:12">
      <c r="A28" t="s">
        <v>4</v>
      </c>
      <c r="B28" s="19">
        <f>SUMPRODUCT(B15:B16,B23:B24)</f>
        <v>0</v>
      </c>
    </row>
    <row r="29" spans="1:12">
      <c r="A29" t="s">
        <v>5</v>
      </c>
      <c r="B29" s="19">
        <f>SUMPRODUCT(C15:C16*C23:C24)</f>
        <v>0</v>
      </c>
      <c r="C29" s="10"/>
      <c r="D29" s="11"/>
    </row>
    <row r="30" spans="1:12">
      <c r="A30" t="s">
        <v>26</v>
      </c>
      <c r="B30" s="20">
        <f>SUM(B28:B29)</f>
        <v>0</v>
      </c>
      <c r="C30" s="10"/>
      <c r="D30" s="11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224F-67A8-2944-863D-61968B35FA61}">
  <dimension ref="A1:F19"/>
  <sheetViews>
    <sheetView showGridLines="0" workbookViewId="0"/>
  </sheetViews>
  <sheetFormatPr baseColWidth="10" defaultRowHeight="15"/>
  <cols>
    <col min="1" max="1" width="2.33203125" customWidth="1"/>
    <col min="2" max="2" width="6.1640625" bestFit="1" customWidth="1"/>
    <col min="3" max="3" width="20.83203125" bestFit="1" customWidth="1"/>
    <col min="4" max="4" width="12" bestFit="1" customWidth="1"/>
    <col min="5" max="5" width="13" bestFit="1" customWidth="1"/>
    <col min="6" max="6" width="13.1640625" bestFit="1" customWidth="1"/>
  </cols>
  <sheetData>
    <row r="1" spans="1:6">
      <c r="A1" s="21" t="s">
        <v>102</v>
      </c>
    </row>
    <row r="2" spans="1:6">
      <c r="A2" s="21" t="s">
        <v>103</v>
      </c>
    </row>
    <row r="3" spans="1:6">
      <c r="A3" s="21" t="s">
        <v>104</v>
      </c>
    </row>
    <row r="6" spans="1:6" ht="16" thickBot="1">
      <c r="A6" t="s">
        <v>105</v>
      </c>
    </row>
    <row r="7" spans="1:6" ht="16" thickBot="1">
      <c r="B7" s="39" t="s">
        <v>68</v>
      </c>
      <c r="C7" s="39" t="s">
        <v>69</v>
      </c>
      <c r="D7" s="39" t="s">
        <v>106</v>
      </c>
      <c r="E7" s="39" t="s">
        <v>107</v>
      </c>
      <c r="F7" s="39" t="s">
        <v>108</v>
      </c>
    </row>
    <row r="8" spans="1:6" ht="16" thickBot="1">
      <c r="B8" s="36" t="s">
        <v>112</v>
      </c>
      <c r="C8" s="36" t="s">
        <v>113</v>
      </c>
      <c r="D8" s="40">
        <v>0</v>
      </c>
      <c r="E8" s="40">
        <v>0</v>
      </c>
      <c r="F8" s="41" t="s">
        <v>114</v>
      </c>
    </row>
    <row r="11" spans="1:6" ht="16" thickBot="1">
      <c r="A11" t="s">
        <v>67</v>
      </c>
    </row>
    <row r="12" spans="1:6" ht="16" thickBot="1">
      <c r="B12" s="39" t="s">
        <v>68</v>
      </c>
      <c r="C12" s="39" t="s">
        <v>69</v>
      </c>
      <c r="D12" s="39" t="s">
        <v>106</v>
      </c>
      <c r="E12" s="39" t="s">
        <v>107</v>
      </c>
      <c r="F12" s="39" t="s">
        <v>109</v>
      </c>
    </row>
    <row r="13" spans="1:6">
      <c r="B13" s="35" t="s">
        <v>94</v>
      </c>
      <c r="C13" s="35" t="s">
        <v>115</v>
      </c>
      <c r="D13" s="42">
        <v>0</v>
      </c>
      <c r="E13" s="42">
        <v>0</v>
      </c>
      <c r="F13" s="43" t="s">
        <v>114</v>
      </c>
    </row>
    <row r="14" spans="1:6" ht="16" thickBot="1">
      <c r="B14" s="36" t="s">
        <v>116</v>
      </c>
      <c r="C14" s="36" t="s">
        <v>117</v>
      </c>
      <c r="D14" s="44">
        <v>0</v>
      </c>
      <c r="E14" s="44">
        <v>0</v>
      </c>
      <c r="F14" s="41" t="s">
        <v>114</v>
      </c>
    </row>
    <row r="17" spans="1:6" ht="16" thickBot="1">
      <c r="A17" t="s">
        <v>79</v>
      </c>
    </row>
    <row r="18" spans="1:6" ht="16" thickBot="1">
      <c r="B18" s="39" t="s">
        <v>68</v>
      </c>
      <c r="C18" s="39" t="s">
        <v>69</v>
      </c>
      <c r="D18" s="39" t="s">
        <v>110</v>
      </c>
      <c r="E18" s="39" t="s">
        <v>111</v>
      </c>
      <c r="F18" s="39" t="s">
        <v>108</v>
      </c>
    </row>
    <row r="19" spans="1:6" ht="16" thickBot="1">
      <c r="B19" s="36" t="s">
        <v>118</v>
      </c>
      <c r="C19" s="36" t="s">
        <v>119</v>
      </c>
      <c r="D19" s="45">
        <v>0</v>
      </c>
      <c r="E19" s="36" t="s">
        <v>120</v>
      </c>
      <c r="F19" s="41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EFE8-9B8D-3246-92FE-80F4CBC08B03}">
  <dimension ref="A1:E15"/>
  <sheetViews>
    <sheetView showGridLines="0" workbookViewId="0">
      <selection sqref="A1:A3"/>
    </sheetView>
  </sheetViews>
  <sheetFormatPr baseColWidth="10" defaultRowHeight="15"/>
  <cols>
    <col min="1" max="1" width="2.33203125" customWidth="1"/>
    <col min="2" max="2" width="6.1640625" bestFit="1" customWidth="1"/>
    <col min="3" max="3" width="20.1640625" bestFit="1" customWidth="1"/>
    <col min="4" max="4" width="5.6640625" bestFit="1" customWidth="1"/>
    <col min="5" max="5" width="9.1640625" bestFit="1" customWidth="1"/>
  </cols>
  <sheetData>
    <row r="1" spans="1:5">
      <c r="A1" s="21" t="s">
        <v>65</v>
      </c>
    </row>
    <row r="2" spans="1:5">
      <c r="A2" s="21" t="s">
        <v>103</v>
      </c>
    </row>
    <row r="3" spans="1:5">
      <c r="A3" s="21" t="s">
        <v>121</v>
      </c>
    </row>
    <row r="6" spans="1:5" ht="16" thickBot="1">
      <c r="A6" t="s">
        <v>67</v>
      </c>
    </row>
    <row r="7" spans="1:5">
      <c r="B7" s="46"/>
      <c r="C7" s="46"/>
      <c r="D7" s="46" t="s">
        <v>70</v>
      </c>
      <c r="E7" s="46" t="s">
        <v>72</v>
      </c>
    </row>
    <row r="8" spans="1:5" ht="16" thickBot="1">
      <c r="B8" s="47" t="s">
        <v>68</v>
      </c>
      <c r="C8" s="47" t="s">
        <v>69</v>
      </c>
      <c r="D8" s="47" t="s">
        <v>71</v>
      </c>
      <c r="E8" s="47" t="s">
        <v>122</v>
      </c>
    </row>
    <row r="9" spans="1:5">
      <c r="B9" s="35" t="s">
        <v>94</v>
      </c>
      <c r="C9" s="35" t="s">
        <v>115</v>
      </c>
      <c r="D9" s="35">
        <v>250</v>
      </c>
      <c r="E9" s="35">
        <v>7</v>
      </c>
    </row>
    <row r="10" spans="1:5" ht="16" thickBot="1">
      <c r="B10" s="36" t="s">
        <v>116</v>
      </c>
      <c r="C10" s="36" t="s">
        <v>117</v>
      </c>
      <c r="D10" s="36">
        <v>100</v>
      </c>
      <c r="E10" s="36">
        <v>11</v>
      </c>
    </row>
    <row r="12" spans="1:5" ht="16" thickBot="1">
      <c r="A12" t="s">
        <v>79</v>
      </c>
    </row>
    <row r="13" spans="1:5">
      <c r="B13" s="46"/>
      <c r="C13" s="46"/>
      <c r="D13" s="46" t="s">
        <v>70</v>
      </c>
      <c r="E13" s="46" t="s">
        <v>123</v>
      </c>
    </row>
    <row r="14" spans="1:5" ht="16" thickBot="1">
      <c r="B14" s="47" t="s">
        <v>68</v>
      </c>
      <c r="C14" s="47" t="s">
        <v>69</v>
      </c>
      <c r="D14" s="47" t="s">
        <v>71</v>
      </c>
      <c r="E14" s="47" t="s">
        <v>124</v>
      </c>
    </row>
    <row r="15" spans="1:5" ht="16" thickBot="1">
      <c r="B15" s="36" t="s">
        <v>118</v>
      </c>
      <c r="C15" s="36" t="s">
        <v>119</v>
      </c>
      <c r="D15" s="36">
        <v>55</v>
      </c>
      <c r="E15" s="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tabSelected="1" zoomScale="119" workbookViewId="0">
      <selection activeCell="B17" sqref="B17"/>
    </sheetView>
  </sheetViews>
  <sheetFormatPr baseColWidth="10" defaultColWidth="8.83203125" defaultRowHeight="15"/>
  <cols>
    <col min="1" max="1" width="21.5" bestFit="1" customWidth="1"/>
    <col min="2" max="2" width="12.6640625" style="6" customWidth="1"/>
    <col min="3" max="3" width="16.5" style="6" customWidth="1"/>
    <col min="4" max="4" width="9.83203125" customWidth="1"/>
  </cols>
  <sheetData>
    <row r="1" spans="1:5">
      <c r="A1" s="21" t="s">
        <v>3</v>
      </c>
      <c r="B1" s="6" t="s">
        <v>27</v>
      </c>
      <c r="C1" s="6" t="s">
        <v>28</v>
      </c>
    </row>
    <row r="2" spans="1:5">
      <c r="A2" t="s">
        <v>6</v>
      </c>
      <c r="B2" s="6" t="s">
        <v>7</v>
      </c>
      <c r="C2" s="6" t="s">
        <v>7</v>
      </c>
      <c r="E2" s="22"/>
    </row>
    <row r="3" spans="1:5">
      <c r="B3" s="7">
        <v>250</v>
      </c>
      <c r="C3" s="7">
        <v>100</v>
      </c>
      <c r="E3" s="22"/>
    </row>
    <row r="4" spans="1:5">
      <c r="B4" s="8"/>
      <c r="C4" s="8"/>
      <c r="E4" s="22"/>
    </row>
    <row r="5" spans="1:5">
      <c r="A5" s="5" t="s">
        <v>8</v>
      </c>
    </row>
    <row r="6" spans="1:5">
      <c r="A6" t="s">
        <v>29</v>
      </c>
      <c r="B6" s="9">
        <v>10</v>
      </c>
    </row>
    <row r="7" spans="1:5">
      <c r="A7" t="s">
        <v>30</v>
      </c>
      <c r="B7" s="9">
        <v>30</v>
      </c>
    </row>
    <row r="8" spans="1:5">
      <c r="B8" s="10"/>
    </row>
    <row r="9" spans="1:5">
      <c r="B9" s="6" t="s">
        <v>27</v>
      </c>
      <c r="C9" s="6" t="s">
        <v>28</v>
      </c>
    </row>
    <row r="10" spans="1:5">
      <c r="A10" t="s">
        <v>11</v>
      </c>
      <c r="B10" s="23">
        <v>5</v>
      </c>
      <c r="C10" s="23">
        <v>10</v>
      </c>
    </row>
    <row r="11" spans="1:5">
      <c r="A11" t="s">
        <v>31</v>
      </c>
      <c r="B11" s="7">
        <v>0.1</v>
      </c>
      <c r="C11" s="7">
        <v>0.3</v>
      </c>
    </row>
    <row r="12" spans="1:5">
      <c r="A12" t="s">
        <v>14</v>
      </c>
      <c r="B12" s="23">
        <f>15</f>
        <v>15</v>
      </c>
      <c r="C12" s="23">
        <v>30</v>
      </c>
    </row>
    <row r="13" spans="1:5">
      <c r="A13" t="s">
        <v>32</v>
      </c>
      <c r="B13" s="12">
        <f>B$12-B$11*$B$6-B$10</f>
        <v>9</v>
      </c>
      <c r="C13" s="12">
        <f>C$12-C$11*$B$6-C$10</f>
        <v>17</v>
      </c>
      <c r="E13" s="22" t="s">
        <v>33</v>
      </c>
    </row>
    <row r="14" spans="1:5">
      <c r="A14" t="s">
        <v>34</v>
      </c>
      <c r="B14" s="12">
        <f>B12-B10-B11*B7</f>
        <v>7</v>
      </c>
      <c r="C14" s="12">
        <f>C12-C10-C11*B7</f>
        <v>11</v>
      </c>
      <c r="E14" s="22"/>
    </row>
    <row r="15" spans="1:5">
      <c r="B15" s="12"/>
      <c r="C15" s="12"/>
      <c r="E15" s="22"/>
    </row>
    <row r="16" spans="1:5">
      <c r="B16" s="6" t="s">
        <v>17</v>
      </c>
      <c r="D16" s="6" t="s">
        <v>18</v>
      </c>
      <c r="E16" s="22"/>
    </row>
    <row r="17" spans="1:5">
      <c r="A17" t="s">
        <v>31</v>
      </c>
      <c r="B17" s="6">
        <f>B11*B20+C11*C20</f>
        <v>55</v>
      </c>
      <c r="C17" s="14" t="s">
        <v>7</v>
      </c>
      <c r="D17" s="15">
        <v>60</v>
      </c>
      <c r="E17" s="22"/>
    </row>
    <row r="18" spans="1:5">
      <c r="B18" s="12"/>
      <c r="C18" s="12"/>
      <c r="E18" s="22"/>
    </row>
    <row r="19" spans="1:5">
      <c r="A19" s="5" t="s">
        <v>21</v>
      </c>
    </row>
    <row r="20" spans="1:5">
      <c r="A20" t="s">
        <v>35</v>
      </c>
      <c r="B20" s="24">
        <v>250</v>
      </c>
      <c r="C20" s="17">
        <v>100</v>
      </c>
      <c r="E20" s="25" t="s">
        <v>36</v>
      </c>
    </row>
    <row r="23" spans="1:5">
      <c r="A23" s="5" t="s">
        <v>25</v>
      </c>
    </row>
    <row r="24" spans="1:5">
      <c r="A24" t="s">
        <v>37</v>
      </c>
      <c r="B24" s="10">
        <f>B20*B13</f>
        <v>2250</v>
      </c>
    </row>
    <row r="25" spans="1:5">
      <c r="A25" t="s">
        <v>38</v>
      </c>
      <c r="B25" s="10">
        <f>C20*C13</f>
        <v>1700</v>
      </c>
      <c r="C25" s="10"/>
      <c r="D25" s="11"/>
    </row>
    <row r="26" spans="1:5">
      <c r="A26" t="s">
        <v>39</v>
      </c>
      <c r="B26" s="20">
        <f>SUM(B24:B25)-IF(B17&gt;40,(B17-40)*(B7-B6),0)</f>
        <v>3650</v>
      </c>
      <c r="D26" s="11"/>
    </row>
    <row r="27" spans="1:5">
      <c r="B27" s="2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MRData</vt:lpstr>
      <vt:lpstr>COMPUTE</vt:lpstr>
      <vt:lpstr>CreditApprovals</vt:lpstr>
      <vt:lpstr>Sensitivity Report 2</vt:lpstr>
      <vt:lpstr>Fundraiser2E (2)</vt:lpstr>
      <vt:lpstr>Sensitivity Report 1</vt:lpstr>
      <vt:lpstr>Fundraiser2E original</vt:lpstr>
      <vt:lpstr>Fundraiser2E</vt:lpstr>
      <vt:lpstr>Linearity Report 1</vt:lpstr>
      <vt:lpstr>Sensitivity Report 3</vt:lpstr>
      <vt:lpstr>FR OT</vt:lpstr>
    </vt:vector>
  </TitlesOfParts>
  <Company>Wisconsin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Hernke</dc:creator>
  <cp:lastModifiedBy>KYUNGJIN CHO</cp:lastModifiedBy>
  <dcterms:created xsi:type="dcterms:W3CDTF">2015-10-21T01:38:04Z</dcterms:created>
  <dcterms:modified xsi:type="dcterms:W3CDTF">2019-04-24T20:07:57Z</dcterms:modified>
</cp:coreProperties>
</file>