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ho/Desktop/bus excel/"/>
    </mc:Choice>
  </mc:AlternateContent>
  <xr:revisionPtr revIDLastSave="0" documentId="13_ncr:1_{C8CE61FE-A514-1344-AA23-A3B04603736E}" xr6:coauthVersionLast="41" xr6:coauthVersionMax="41" xr10:uidLastSave="{00000000-0000-0000-0000-000000000000}"/>
  <bookViews>
    <workbookView xWindow="0" yWindow="460" windowWidth="28720" windowHeight="16180" activeTab="6" xr2:uid="{00000000-000D-0000-FFFF-FFFF00000000}"/>
  </bookViews>
  <sheets>
    <sheet name="MRData" sheetId="31" r:id="rId1"/>
    <sheet name="MAPE 2" sheetId="30" r:id="rId2"/>
    <sheet name="SLRData" sheetId="29" r:id="rId3"/>
    <sheet name="MAPE1" sheetId="28" r:id="rId4"/>
    <sheet name="Sheet1" sheetId="1" r:id="rId5"/>
    <sheet name="Estimation" sheetId="2" r:id="rId6"/>
    <sheet name="Validation" sheetId="3" r:id="rId7"/>
  </sheets>
  <definedNames>
    <definedName name="_xlnm._FilterDatabase" localSheetId="4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6" i="3" l="1"/>
  <c r="P7" i="3" l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" i="3"/>
  <c r="K3" i="3"/>
  <c r="L3" i="3" s="1"/>
  <c r="M3" i="3" s="1"/>
  <c r="K4" i="3"/>
  <c r="L4" i="3" s="1"/>
  <c r="M4" i="3" s="1"/>
  <c r="K5" i="3"/>
  <c r="L5" i="3" s="1"/>
  <c r="M5" i="3" s="1"/>
  <c r="K6" i="3"/>
  <c r="L6" i="3" s="1"/>
  <c r="M6" i="3" s="1"/>
  <c r="K7" i="3"/>
  <c r="L7" i="3" s="1"/>
  <c r="M7" i="3" s="1"/>
  <c r="K8" i="3"/>
  <c r="L8" i="3" s="1"/>
  <c r="M8" i="3" s="1"/>
  <c r="K9" i="3"/>
  <c r="L9" i="3" s="1"/>
  <c r="M9" i="3" s="1"/>
  <c r="K10" i="3"/>
  <c r="L10" i="3" s="1"/>
  <c r="M10" i="3" s="1"/>
  <c r="K11" i="3"/>
  <c r="L11" i="3" s="1"/>
  <c r="M11" i="3" s="1"/>
  <c r="K12" i="3"/>
  <c r="L12" i="3" s="1"/>
  <c r="M12" i="3" s="1"/>
  <c r="K13" i="3"/>
  <c r="L13" i="3" s="1"/>
  <c r="M13" i="3" s="1"/>
  <c r="K14" i="3"/>
  <c r="L14" i="3" s="1"/>
  <c r="M14" i="3" s="1"/>
  <c r="K15" i="3"/>
  <c r="L15" i="3" s="1"/>
  <c r="M15" i="3" s="1"/>
  <c r="K16" i="3"/>
  <c r="L16" i="3" s="1"/>
  <c r="M16" i="3" s="1"/>
  <c r="K17" i="3"/>
  <c r="L17" i="3" s="1"/>
  <c r="M17" i="3" s="1"/>
  <c r="K18" i="3"/>
  <c r="L18" i="3" s="1"/>
  <c r="M18" i="3" s="1"/>
  <c r="K19" i="3"/>
  <c r="L19" i="3" s="1"/>
  <c r="M19" i="3" s="1"/>
  <c r="K20" i="3"/>
  <c r="L20" i="3" s="1"/>
  <c r="M20" i="3" s="1"/>
  <c r="K21" i="3"/>
  <c r="L21" i="3" s="1"/>
  <c r="M21" i="3" s="1"/>
  <c r="K2" i="3"/>
  <c r="L2" i="3" s="1"/>
  <c r="M2" i="3" s="1"/>
  <c r="G3" i="3"/>
  <c r="H3" i="3" s="1"/>
  <c r="I3" i="3" s="1"/>
  <c r="J3" i="3" s="1"/>
  <c r="G4" i="3"/>
  <c r="H4" i="3" s="1"/>
  <c r="I4" i="3" s="1"/>
  <c r="J4" i="3" s="1"/>
  <c r="G5" i="3"/>
  <c r="H5" i="3" s="1"/>
  <c r="I5" i="3" s="1"/>
  <c r="J5" i="3" s="1"/>
  <c r="G6" i="3"/>
  <c r="H6" i="3" s="1"/>
  <c r="I6" i="3" s="1"/>
  <c r="J6" i="3" s="1"/>
  <c r="G7" i="3"/>
  <c r="H7" i="3" s="1"/>
  <c r="I7" i="3" s="1"/>
  <c r="J7" i="3" s="1"/>
  <c r="G8" i="3"/>
  <c r="H8" i="3" s="1"/>
  <c r="I8" i="3" s="1"/>
  <c r="J8" i="3" s="1"/>
  <c r="G9" i="3"/>
  <c r="H9" i="3" s="1"/>
  <c r="I9" i="3" s="1"/>
  <c r="J9" i="3" s="1"/>
  <c r="G10" i="3"/>
  <c r="H10" i="3" s="1"/>
  <c r="I10" i="3" s="1"/>
  <c r="J10" i="3" s="1"/>
  <c r="G11" i="3"/>
  <c r="H11" i="3" s="1"/>
  <c r="I11" i="3" s="1"/>
  <c r="J11" i="3" s="1"/>
  <c r="G12" i="3"/>
  <c r="H12" i="3" s="1"/>
  <c r="I12" i="3" s="1"/>
  <c r="J12" i="3" s="1"/>
  <c r="G13" i="3"/>
  <c r="H13" i="3" s="1"/>
  <c r="I13" i="3" s="1"/>
  <c r="J13" i="3" s="1"/>
  <c r="G14" i="3"/>
  <c r="H14" i="3" s="1"/>
  <c r="I14" i="3" s="1"/>
  <c r="J14" i="3" s="1"/>
  <c r="G15" i="3"/>
  <c r="H15" i="3" s="1"/>
  <c r="I15" i="3" s="1"/>
  <c r="J15" i="3" s="1"/>
  <c r="G16" i="3"/>
  <c r="H16" i="3" s="1"/>
  <c r="I16" i="3" s="1"/>
  <c r="J16" i="3" s="1"/>
  <c r="G17" i="3"/>
  <c r="H17" i="3" s="1"/>
  <c r="I17" i="3" s="1"/>
  <c r="J17" i="3" s="1"/>
  <c r="G18" i="3"/>
  <c r="H18" i="3" s="1"/>
  <c r="I18" i="3" s="1"/>
  <c r="J18" i="3" s="1"/>
  <c r="G19" i="3"/>
  <c r="H19" i="3" s="1"/>
  <c r="I19" i="3" s="1"/>
  <c r="J19" i="3" s="1"/>
  <c r="G20" i="3"/>
  <c r="H20" i="3" s="1"/>
  <c r="I20" i="3" s="1"/>
  <c r="J20" i="3" s="1"/>
  <c r="G21" i="3"/>
  <c r="H21" i="3" s="1"/>
  <c r="I21" i="3" s="1"/>
  <c r="J21" i="3" s="1"/>
  <c r="G2" i="3"/>
  <c r="H2" i="3" s="1"/>
  <c r="I2" i="3" s="1"/>
  <c r="J2" i="3" s="1"/>
  <c r="B8" i="30"/>
  <c r="B14" i="30" s="1"/>
  <c r="L2" i="30" a="1"/>
  <c r="L2" i="30" s="1"/>
  <c r="B19" i="30" s="1"/>
  <c r="A19" i="30"/>
  <c r="A18" i="30"/>
  <c r="G16" i="30"/>
  <c r="I16" i="30" s="1"/>
  <c r="F16" i="30"/>
  <c r="H16" i="30" s="1"/>
  <c r="B8" i="28"/>
  <c r="A18" i="28"/>
  <c r="L2" i="28" a="1"/>
  <c r="L2" i="28" s="1"/>
  <c r="B18" i="28" s="1"/>
  <c r="G16" i="28"/>
  <c r="I16" i="28" s="1"/>
  <c r="F16" i="28"/>
  <c r="H16" i="28" s="1"/>
  <c r="D19" i="30" l="1"/>
  <c r="N5" i="30"/>
  <c r="M4" i="30"/>
  <c r="B7" i="30" s="1"/>
  <c r="L3" i="30"/>
  <c r="C19" i="30" s="1"/>
  <c r="N6" i="30"/>
  <c r="M5" i="30"/>
  <c r="B13" i="30" s="1"/>
  <c r="L9" i="30" s="1"/>
  <c r="L10" i="30" s="1"/>
  <c r="F17" i="30" s="1"/>
  <c r="H17" i="30" s="1"/>
  <c r="L4" i="30"/>
  <c r="B5" i="30" s="1"/>
  <c r="N2" i="30"/>
  <c r="B17" i="30" s="1"/>
  <c r="D17" i="30" s="1"/>
  <c r="M6" i="30"/>
  <c r="C13" i="30" s="1"/>
  <c r="L5" i="30"/>
  <c r="E12" i="30" s="1"/>
  <c r="N3" i="30"/>
  <c r="C17" i="30" s="1"/>
  <c r="M2" i="30"/>
  <c r="B18" i="30" s="1"/>
  <c r="L6" i="30"/>
  <c r="C12" i="30" s="1"/>
  <c r="C14" i="30" s="1"/>
  <c r="B4" i="30" s="1"/>
  <c r="N4" i="30"/>
  <c r="M3" i="30"/>
  <c r="C18" i="30" s="1"/>
  <c r="B6" i="30"/>
  <c r="B12" i="30"/>
  <c r="D12" i="30" s="1"/>
  <c r="L3" i="28"/>
  <c r="C18" i="28" s="1"/>
  <c r="M5" i="28"/>
  <c r="B13" i="28" s="1"/>
  <c r="M3" i="28"/>
  <c r="C17" i="28" s="1"/>
  <c r="L5" i="28"/>
  <c r="E12" i="28" s="1"/>
  <c r="F12" i="28" s="1"/>
  <c r="M2" i="28"/>
  <c r="B17" i="28" s="1"/>
  <c r="M6" i="28"/>
  <c r="C13" i="28" s="1"/>
  <c r="D13" i="28" s="1"/>
  <c r="M4" i="28"/>
  <c r="B7" i="28" s="1"/>
  <c r="L6" i="28"/>
  <c r="L4" i="28"/>
  <c r="B5" i="28" s="1"/>
  <c r="D17" i="28"/>
  <c r="E17" i="28" s="1"/>
  <c r="D18" i="28"/>
  <c r="E18" i="28" s="1"/>
  <c r="E19" i="30" l="1"/>
  <c r="L11" i="30"/>
  <c r="F18" i="30" s="1"/>
  <c r="H18" i="30" s="1"/>
  <c r="D18" i="30"/>
  <c r="E18" i="30" s="1"/>
  <c r="L12" i="30"/>
  <c r="D13" i="30"/>
  <c r="E17" i="30"/>
  <c r="G17" i="30"/>
  <c r="I17" i="30" s="1"/>
  <c r="F12" i="30"/>
  <c r="C12" i="28"/>
  <c r="C14" i="28" s="1"/>
  <c r="B4" i="28" s="1"/>
  <c r="D12" i="28"/>
  <c r="B14" i="28"/>
  <c r="L9" i="28"/>
  <c r="G18" i="30" l="1"/>
  <c r="I18" i="30" s="1"/>
  <c r="F19" i="30"/>
  <c r="H19" i="30" s="1"/>
  <c r="G19" i="30"/>
  <c r="I19" i="30" s="1"/>
  <c r="L10" i="28"/>
  <c r="L11" i="28"/>
  <c r="B6" i="28"/>
  <c r="G17" i="28" l="1"/>
  <c r="I17" i="28" s="1"/>
  <c r="F17" i="28"/>
  <c r="H17" i="28" s="1"/>
  <c r="F18" i="28"/>
  <c r="H18" i="28" s="1"/>
  <c r="G18" i="28"/>
  <c r="I18" i="28" s="1"/>
</calcChain>
</file>

<file path=xl/sharedStrings.xml><?xml version="1.0" encoding="utf-8"?>
<sst xmlns="http://schemas.openxmlformats.org/spreadsheetml/2006/main" count="103" uniqueCount="44">
  <si>
    <t>Number of Services</t>
  </si>
  <si>
    <t>Monthly Revenue</t>
  </si>
  <si>
    <t>Delinquencies</t>
  </si>
  <si>
    <t>Customer</t>
  </si>
  <si>
    <t>Calculations</t>
  </si>
  <si>
    <t>b1, b0 Coefficients</t>
  </si>
  <si>
    <t>Regression Statistics</t>
  </si>
  <si>
    <t>b1, b0 Standard Error</t>
  </si>
  <si>
    <t>Multiple R</t>
  </si>
  <si>
    <t>R Square, Standard Error</t>
  </si>
  <si>
    <t>R Square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</si>
  <si>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</si>
  <si>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</si>
  <si>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</si>
  <si>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Standard Error</t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</si>
  <si>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</si>
  <si>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</si>
  <si>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</si>
  <si>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t>ANOVA</t>
  </si>
  <si>
    <r>
      <t xml:space="preserve">Half Width </t>
    </r>
    <r>
      <rPr>
        <i/>
        <sz val="11"/>
        <rFont val="Calibri"/>
        <family val="2"/>
      </rPr>
      <t>b0</t>
    </r>
  </si>
  <si>
    <t>df</t>
  </si>
  <si>
    <t>SS</t>
  </si>
  <si>
    <t>MS</t>
  </si>
  <si>
    <t>F</t>
  </si>
  <si>
    <t>Significance F</t>
  </si>
  <si>
    <r>
      <t xml:space="preserve">Half Width </t>
    </r>
    <r>
      <rPr>
        <i/>
        <sz val="11"/>
        <rFont val="Calibri"/>
        <family val="2"/>
      </rPr>
      <t>b1</t>
    </r>
  </si>
  <si>
    <t>Regression</t>
  </si>
  <si>
    <t>Residual</t>
  </si>
  <si>
    <t>Total</t>
  </si>
  <si>
    <t>Coefficients</t>
  </si>
  <si>
    <t>t Stat</t>
  </si>
  <si>
    <t>P-value</t>
  </si>
  <si>
    <t>Intercept</t>
  </si>
  <si>
    <r>
      <rPr>
        <i/>
        <sz val="11"/>
        <rFont val="Calibri"/>
        <family val="2"/>
      </rPr>
      <t>b2</t>
    </r>
    <r>
      <rPr>
        <sz val="11"/>
        <rFont val="Calibri"/>
        <family val="2"/>
      </rPr>
      <t>,</t>
    </r>
    <r>
      <rPr>
        <i/>
        <sz val="11"/>
        <rFont val="Calibri"/>
        <family val="2"/>
      </rPr>
      <t xml:space="preserve"> b1</t>
    </r>
    <r>
      <rPr>
        <sz val="11"/>
        <rFont val="Calibri"/>
        <family val="2"/>
      </rPr>
      <t>,</t>
    </r>
    <r>
      <rPr>
        <i/>
        <sz val="11"/>
        <rFont val="Calibri"/>
        <family val="2"/>
      </rPr>
      <t xml:space="preserve"> b0 </t>
    </r>
    <r>
      <rPr>
        <sz val="11"/>
        <rFont val="Calibri"/>
        <family val="2"/>
      </rPr>
      <t>intercepts</t>
    </r>
  </si>
  <si>
    <r>
      <t xml:space="preserve">b2, b1, b0 </t>
    </r>
    <r>
      <rPr>
        <sz val="11"/>
        <rFont val="Calibri"/>
        <family val="2"/>
      </rPr>
      <t>Standard Error</t>
    </r>
  </si>
  <si>
    <r>
      <t xml:space="preserve">Half Width </t>
    </r>
    <r>
      <rPr>
        <i/>
        <sz val="11"/>
        <rFont val="Calibri"/>
        <family val="2"/>
      </rPr>
      <t>b2</t>
    </r>
  </si>
  <si>
    <t>yi-yhat</t>
  </si>
  <si>
    <t>h/yi</t>
  </si>
  <si>
    <t>abs</t>
  </si>
  <si>
    <t>Simple Linear Regression Analysis</t>
  </si>
  <si>
    <t>Regression Analysis</t>
  </si>
  <si>
    <t>MAPE 1</t>
  </si>
  <si>
    <t>MAPE 2</t>
  </si>
  <si>
    <t>l/yi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</si>
</sst>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0.0000"/>
    <numFmt numFmtId="165" formatCode="0.00000000000"/>
    <numFmt numFmtId="166" formatCode="0.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50">
    <xf numFmtId="0" fontId="0" fillId="0" borderId="0" xfId="0"/>
    <xf numFmtId="44" fontId="0" fillId="0" borderId="0" xfId="1" applyFont="1"/>
    <xf numFmtId="0" fontId="3" fillId="0" borderId="0" xfId="5" applyFont="1"/>
    <xf numFmtId="0" fontId="4" fillId="0" borderId="0" xfId="5" applyFont="1"/>
    <xf numFmtId="0" fontId="5" fillId="0" borderId="0" xfId="5" applyFont="1"/>
    <xf numFmtId="0" fontId="4" fillId="0" borderId="0" xfId="2" applyFont="1"/>
    <xf numFmtId="164" fontId="5" fillId="0" borderId="2" xfId="5" applyNumberFormat="1" applyFont="1" applyBorder="1"/>
    <xf numFmtId="164" fontId="5" fillId="0" borderId="3" xfId="5" applyNumberFormat="1" applyFont="1" applyBorder="1"/>
    <xf numFmtId="0" fontId="4" fillId="0" borderId="4" xfId="5" applyFont="1" applyBorder="1" applyAlignment="1">
      <alignment horizontal="centerContinuous"/>
    </xf>
    <xf numFmtId="164" fontId="5" fillId="0" borderId="5" xfId="5" applyNumberFormat="1" applyFont="1" applyBorder="1"/>
    <xf numFmtId="164" fontId="5" fillId="0" borderId="6" xfId="5" applyNumberFormat="1" applyFont="1" applyBorder="1"/>
    <xf numFmtId="164" fontId="5" fillId="0" borderId="0" xfId="5" applyNumberFormat="1" applyFont="1"/>
    <xf numFmtId="165" fontId="3" fillId="0" borderId="0" xfId="5" applyNumberFormat="1" applyFont="1"/>
    <xf numFmtId="0" fontId="5" fillId="0" borderId="0" xfId="2" applyFont="1"/>
    <xf numFmtId="164" fontId="5" fillId="0" borderId="7" xfId="5" applyNumberFormat="1" applyFont="1" applyBorder="1"/>
    <xf numFmtId="164" fontId="5" fillId="0" borderId="8" xfId="5" applyNumberFormat="1" applyFont="1" applyBorder="1"/>
    <xf numFmtId="0" fontId="5" fillId="0" borderId="9" xfId="5" applyFont="1" applyBorder="1"/>
    <xf numFmtId="9" fontId="5" fillId="0" borderId="0" xfId="2" applyNumberFormat="1" applyFont="1"/>
    <xf numFmtId="164" fontId="5" fillId="0" borderId="0" xfId="2" applyNumberFormat="1" applyFont="1"/>
    <xf numFmtId="0" fontId="4" fillId="0" borderId="4" xfId="5" applyFont="1" applyBorder="1" applyAlignment="1">
      <alignment horizontal="center"/>
    </xf>
    <xf numFmtId="1" fontId="5" fillId="0" borderId="9" xfId="5" applyNumberFormat="1" applyFont="1" applyBorder="1"/>
    <xf numFmtId="164" fontId="5" fillId="0" borderId="9" xfId="5" applyNumberFormat="1" applyFont="1" applyBorder="1"/>
    <xf numFmtId="0" fontId="4" fillId="0" borderId="4" xfId="2" applyFont="1" applyBorder="1" applyAlignment="1">
      <alignment horizontal="center"/>
    </xf>
    <xf numFmtId="0" fontId="6" fillId="0" borderId="0" xfId="5" applyFont="1" applyAlignment="1">
      <alignment horizontal="center"/>
    </xf>
    <xf numFmtId="166" fontId="5" fillId="0" borderId="0" xfId="2" applyNumberFormat="1" applyFont="1"/>
    <xf numFmtId="166" fontId="3" fillId="0" borderId="0" xfId="5" applyNumberFormat="1" applyFont="1"/>
    <xf numFmtId="2" fontId="5" fillId="0" borderId="9" xfId="2" applyNumberFormat="1" applyFont="1" applyBorder="1"/>
    <xf numFmtId="164" fontId="5" fillId="0" borderId="9" xfId="2" applyNumberFormat="1" applyFont="1" applyBorder="1"/>
    <xf numFmtId="166" fontId="5" fillId="0" borderId="9" xfId="2" applyNumberFormat="1" applyFont="1" applyBorder="1"/>
    <xf numFmtId="7" fontId="0" fillId="0" borderId="0" xfId="0" applyNumberFormat="1"/>
    <xf numFmtId="0" fontId="3" fillId="0" borderId="0" xfId="2" applyFont="1"/>
    <xf numFmtId="0" fontId="6" fillId="0" borderId="4" xfId="2" applyFont="1" applyBorder="1" applyAlignment="1">
      <alignment horizontal="centerContinuous"/>
    </xf>
    <xf numFmtId="0" fontId="4" fillId="0" borderId="4" xfId="2" applyFont="1" applyBorder="1" applyAlignment="1">
      <alignment horizontal="centerContinuous"/>
    </xf>
    <xf numFmtId="0" fontId="5" fillId="0" borderId="9" xfId="2" applyFont="1" applyBorder="1"/>
    <xf numFmtId="9" fontId="5" fillId="0" borderId="0" xfId="3" applyFont="1"/>
    <xf numFmtId="164" fontId="5" fillId="0" borderId="0" xfId="2" applyNumberFormat="1" applyFont="1" applyBorder="1"/>
    <xf numFmtId="0" fontId="5" fillId="0" borderId="0" xfId="2" applyFont="1" applyBorder="1"/>
    <xf numFmtId="164" fontId="5" fillId="0" borderId="5" xfId="2" applyNumberFormat="1" applyFont="1" applyBorder="1"/>
    <xf numFmtId="164" fontId="5" fillId="0" borderId="2" xfId="2" applyNumberFormat="1" applyFont="1" applyBorder="1"/>
    <xf numFmtId="164" fontId="5" fillId="0" borderId="10" xfId="2" applyNumberFormat="1" applyFont="1" applyBorder="1"/>
    <xf numFmtId="0" fontId="5" fillId="0" borderId="7" xfId="2" applyFont="1" applyBorder="1"/>
    <xf numFmtId="164" fontId="5" fillId="0" borderId="3" xfId="2" applyNumberFormat="1" applyFont="1" applyBorder="1"/>
    <xf numFmtId="164" fontId="5" fillId="0" borderId="6" xfId="2" applyNumberFormat="1" applyFont="1" applyBorder="1"/>
    <xf numFmtId="164" fontId="5" fillId="0" borderId="8" xfId="2" applyNumberFormat="1" applyFont="1" applyBorder="1"/>
    <xf numFmtId="44" fontId="0" fillId="0" borderId="0" xfId="0" applyNumberFormat="1"/>
    <xf numFmtId="10" fontId="0" fillId="0" borderId="0" xfId="4" applyNumberFormat="1" applyFont="1"/>
    <xf numFmtId="0" fontId="4" fillId="0" borderId="1" xfId="2" applyFont="1" applyBorder="1" applyAlignment="1">
      <alignment horizontal="center"/>
    </xf>
    <xf numFmtId="0" fontId="4" fillId="0" borderId="0" xfId="2" applyFont="1" applyAlignment="1">
      <alignment horizontal="center"/>
    </xf>
    <xf numFmtId="0" fontId="4" fillId="0" borderId="1" xfId="5" applyFont="1" applyBorder="1" applyAlignment="1">
      <alignment horizontal="center"/>
    </xf>
    <xf numFmtId="0" fontId="4" fillId="0" borderId="0" xfId="5" applyFont="1" applyAlignment="1">
      <alignment horizontal="center"/>
    </xf>
  </cellXfs>
  <cellStyles count="6">
    <cellStyle name="Currency" xfId="1" builtinId="4"/>
    <cellStyle name="Normal" xfId="0" builtinId="0"/>
    <cellStyle name="Normal 2" xfId="2" xr:uid="{00000000-0005-0000-0000-000002000000}"/>
    <cellStyle name="Normal_ToolPakFree Simple Linear Regression" xfId="5" xr:uid="{71DC4B62-AC64-EC47-AD0A-D49E83236254}"/>
    <cellStyle name="Percent" xfId="4" builtinId="5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8A11-5FFC-AB45-A57A-750CAD9A75DE}">
  <dimension ref="A1:C41"/>
  <sheetViews>
    <sheetView workbookViewId="0"/>
  </sheetViews>
  <sheetFormatPr baseColWidth="10" defaultRowHeight="15"/>
  <sheetData>
    <row r="1" spans="1:3">
      <c r="A1" t="s">
        <v>1</v>
      </c>
      <c r="B1" t="s">
        <v>2</v>
      </c>
      <c r="C1" t="s">
        <v>0</v>
      </c>
    </row>
    <row r="2" spans="1:3">
      <c r="A2" s="29">
        <v>27</v>
      </c>
      <c r="B2">
        <v>0</v>
      </c>
      <c r="C2">
        <v>5</v>
      </c>
    </row>
    <row r="3" spans="1:3">
      <c r="A3" s="29">
        <v>21</v>
      </c>
      <c r="B3">
        <v>0</v>
      </c>
      <c r="C3">
        <v>6</v>
      </c>
    </row>
    <row r="4" spans="1:3">
      <c r="A4" s="29">
        <v>8</v>
      </c>
      <c r="B4">
        <v>2</v>
      </c>
      <c r="C4">
        <v>2</v>
      </c>
    </row>
    <row r="5" spans="1:3">
      <c r="A5" s="29">
        <v>25</v>
      </c>
      <c r="B5">
        <v>1</v>
      </c>
      <c r="C5">
        <v>5</v>
      </c>
    </row>
    <row r="6" spans="1:3">
      <c r="A6" s="29">
        <v>16</v>
      </c>
      <c r="B6">
        <v>1</v>
      </c>
      <c r="C6">
        <v>4</v>
      </c>
    </row>
    <row r="7" spans="1:3">
      <c r="A7" s="29">
        <v>22</v>
      </c>
      <c r="B7">
        <v>0</v>
      </c>
      <c r="C7">
        <v>6</v>
      </c>
    </row>
    <row r="8" spans="1:3">
      <c r="A8" s="29">
        <v>10</v>
      </c>
      <c r="B8">
        <v>0</v>
      </c>
      <c r="C8">
        <v>2</v>
      </c>
    </row>
    <row r="9" spans="1:3">
      <c r="A9" s="29">
        <v>16</v>
      </c>
      <c r="B9">
        <v>3</v>
      </c>
      <c r="C9">
        <v>4</v>
      </c>
    </row>
    <row r="10" spans="1:3">
      <c r="A10" s="29">
        <v>23</v>
      </c>
      <c r="B10">
        <v>1</v>
      </c>
      <c r="C10">
        <v>6</v>
      </c>
    </row>
    <row r="11" spans="1:3">
      <c r="A11" s="29">
        <v>15</v>
      </c>
      <c r="B11">
        <v>3</v>
      </c>
      <c r="C11">
        <v>6</v>
      </c>
    </row>
    <row r="12" spans="1:3">
      <c r="A12" s="29">
        <v>1</v>
      </c>
      <c r="B12">
        <v>1</v>
      </c>
      <c r="C12">
        <v>1</v>
      </c>
    </row>
    <row r="13" spans="1:3">
      <c r="A13" s="29">
        <v>5</v>
      </c>
      <c r="B13">
        <v>0</v>
      </c>
      <c r="C13">
        <v>1</v>
      </c>
    </row>
    <row r="14" spans="1:3">
      <c r="A14" s="29">
        <v>9</v>
      </c>
      <c r="B14">
        <v>1</v>
      </c>
      <c r="C14">
        <v>2</v>
      </c>
    </row>
    <row r="15" spans="1:3">
      <c r="A15" s="29">
        <v>4</v>
      </c>
      <c r="B15">
        <v>1</v>
      </c>
      <c r="C15">
        <v>1</v>
      </c>
    </row>
    <row r="16" spans="1:3">
      <c r="A16" s="29">
        <v>1</v>
      </c>
      <c r="B16">
        <v>2</v>
      </c>
      <c r="C16">
        <v>1</v>
      </c>
    </row>
    <row r="17" spans="1:3">
      <c r="A17" s="29">
        <v>11</v>
      </c>
      <c r="B17">
        <v>2</v>
      </c>
      <c r="C17">
        <v>3</v>
      </c>
    </row>
    <row r="18" spans="1:3">
      <c r="A18" s="29">
        <v>16</v>
      </c>
      <c r="B18">
        <v>2</v>
      </c>
      <c r="C18">
        <v>6</v>
      </c>
    </row>
    <row r="19" spans="1:3">
      <c r="A19" s="29">
        <v>24</v>
      </c>
      <c r="B19">
        <v>3</v>
      </c>
      <c r="C19">
        <v>5</v>
      </c>
    </row>
    <row r="20" spans="1:3">
      <c r="A20" s="29">
        <v>23</v>
      </c>
      <c r="B20">
        <v>2</v>
      </c>
      <c r="C20">
        <v>5</v>
      </c>
    </row>
    <row r="21" spans="1:3">
      <c r="A21" s="29">
        <v>16</v>
      </c>
      <c r="B21">
        <v>2</v>
      </c>
      <c r="C21">
        <v>4</v>
      </c>
    </row>
    <row r="22" spans="1:3">
      <c r="A22" s="29">
        <v>13</v>
      </c>
      <c r="B22">
        <v>1</v>
      </c>
      <c r="C22">
        <v>3</v>
      </c>
    </row>
    <row r="23" spans="1:3">
      <c r="A23" s="29">
        <v>20</v>
      </c>
      <c r="B23">
        <v>2</v>
      </c>
      <c r="C23">
        <v>5</v>
      </c>
    </row>
    <row r="24" spans="1:3">
      <c r="A24" s="29">
        <v>27</v>
      </c>
      <c r="B24">
        <v>0</v>
      </c>
      <c r="C24">
        <v>5</v>
      </c>
    </row>
    <row r="25" spans="1:3">
      <c r="A25" s="29">
        <v>13</v>
      </c>
      <c r="B25">
        <v>0</v>
      </c>
      <c r="C25">
        <v>2</v>
      </c>
    </row>
    <row r="26" spans="1:3">
      <c r="A26" s="29">
        <v>16</v>
      </c>
      <c r="B26">
        <v>2</v>
      </c>
      <c r="C26">
        <v>6</v>
      </c>
    </row>
    <row r="27" spans="1:3">
      <c r="A27" s="29">
        <v>7</v>
      </c>
      <c r="B27">
        <v>0</v>
      </c>
      <c r="C27">
        <v>1</v>
      </c>
    </row>
    <row r="28" spans="1:3">
      <c r="A28" s="29">
        <v>19</v>
      </c>
      <c r="B28">
        <v>0</v>
      </c>
      <c r="C28">
        <v>4</v>
      </c>
    </row>
    <row r="29" spans="1:3">
      <c r="A29" s="29">
        <v>12</v>
      </c>
      <c r="B29">
        <v>0</v>
      </c>
      <c r="C29">
        <v>2</v>
      </c>
    </row>
    <row r="30" spans="1:3">
      <c r="A30" s="29">
        <v>10</v>
      </c>
      <c r="B30">
        <v>0</v>
      </c>
      <c r="C30">
        <v>1</v>
      </c>
    </row>
    <row r="31" spans="1:3">
      <c r="A31" s="29">
        <v>7</v>
      </c>
      <c r="B31">
        <v>0</v>
      </c>
      <c r="C31">
        <v>1</v>
      </c>
    </row>
    <row r="32" spans="1:3">
      <c r="A32" s="29">
        <v>25</v>
      </c>
      <c r="B32">
        <v>0</v>
      </c>
      <c r="C32">
        <v>6</v>
      </c>
    </row>
    <row r="33" spans="1:3">
      <c r="A33" s="29">
        <v>16</v>
      </c>
      <c r="B33">
        <v>2</v>
      </c>
      <c r="C33">
        <v>4</v>
      </c>
    </row>
    <row r="34" spans="1:3">
      <c r="A34" s="29">
        <v>19</v>
      </c>
      <c r="B34">
        <v>0</v>
      </c>
      <c r="C34">
        <v>4</v>
      </c>
    </row>
    <row r="35" spans="1:3">
      <c r="A35" s="29">
        <v>20</v>
      </c>
      <c r="B35">
        <v>0</v>
      </c>
      <c r="C35">
        <v>3</v>
      </c>
    </row>
    <row r="36" spans="1:3">
      <c r="A36" s="29">
        <v>18</v>
      </c>
      <c r="B36">
        <v>2</v>
      </c>
      <c r="C36">
        <v>6</v>
      </c>
    </row>
    <row r="37" spans="1:3">
      <c r="A37" s="29">
        <v>20</v>
      </c>
      <c r="B37">
        <v>1</v>
      </c>
      <c r="C37">
        <v>5</v>
      </c>
    </row>
    <row r="38" spans="1:3">
      <c r="A38" s="29">
        <v>30</v>
      </c>
      <c r="B38">
        <v>0</v>
      </c>
      <c r="C38">
        <v>5</v>
      </c>
    </row>
    <row r="39" spans="1:3">
      <c r="A39" s="29">
        <v>6</v>
      </c>
      <c r="B39">
        <v>2</v>
      </c>
      <c r="C39">
        <v>2</v>
      </c>
    </row>
    <row r="40" spans="1:3">
      <c r="A40" s="29">
        <v>7</v>
      </c>
      <c r="B40">
        <v>4</v>
      </c>
      <c r="C40">
        <v>2</v>
      </c>
    </row>
    <row r="41" spans="1:3">
      <c r="A41" s="29">
        <v>1</v>
      </c>
      <c r="B41">
        <v>3</v>
      </c>
      <c r="C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016D-0CA9-B94F-AF4F-6B2F4E5F534E}">
  <sheetPr codeName="Sheet37"/>
  <dimension ref="A1:N33"/>
  <sheetViews>
    <sheetView workbookViewId="0">
      <selection activeCell="A16" sqref="A16:B19"/>
    </sheetView>
  </sheetViews>
  <sheetFormatPr baseColWidth="10" defaultColWidth="9.1640625" defaultRowHeight="15"/>
  <cols>
    <col min="1" max="1" width="14.6640625" style="13" bestFit="1" customWidth="1"/>
    <col min="2" max="2" width="10.6640625" style="13" bestFit="1" customWidth="1"/>
    <col min="3" max="3" width="13.1640625" style="13" bestFit="1" customWidth="1"/>
    <col min="4" max="4" width="8.6640625" style="13" bestFit="1" customWidth="1"/>
    <col min="5" max="5" width="7.6640625" style="13" bestFit="1" customWidth="1"/>
    <col min="6" max="6" width="12.33203125" style="13" bestFit="1" customWidth="1"/>
    <col min="7" max="7" width="10.1640625" style="13" bestFit="1" customWidth="1"/>
    <col min="8" max="9" width="12.5" style="13" bestFit="1" customWidth="1"/>
    <col min="10" max="10" width="1.5" style="13" customWidth="1"/>
    <col min="11" max="11" width="25.1640625" style="13" customWidth="1"/>
    <col min="12" max="13" width="12" style="13" customWidth="1"/>
    <col min="14" max="14" width="9.5" style="13" bestFit="1" customWidth="1"/>
    <col min="15" max="16384" width="9.1640625" style="13"/>
  </cols>
  <sheetData>
    <row r="1" spans="1:14" ht="15" customHeight="1" thickBot="1">
      <c r="A1" s="30" t="s">
        <v>40</v>
      </c>
      <c r="K1" s="46" t="s">
        <v>4</v>
      </c>
      <c r="L1" s="47"/>
      <c r="M1" s="47"/>
      <c r="N1" s="47"/>
    </row>
    <row r="2" spans="1:14" ht="15" customHeight="1" thickBot="1">
      <c r="K2" s="13" t="s">
        <v>33</v>
      </c>
      <c r="L2" s="38">
        <f t="array" ref="L2:N6">LINEST(MRData!$A$2:$A$41, MRData!$B$2:$C$41,TRUE,TRUE)</f>
        <v>3.6373709247012416</v>
      </c>
      <c r="M2" s="39">
        <v>-2.0288606566887109</v>
      </c>
      <c r="N2" s="41">
        <v>4.3045886993850786</v>
      </c>
    </row>
    <row r="3" spans="1:14" ht="15" customHeight="1">
      <c r="A3" s="31" t="s">
        <v>6</v>
      </c>
      <c r="B3" s="32"/>
      <c r="K3" s="5" t="s">
        <v>34</v>
      </c>
      <c r="L3" s="37">
        <v>0.30647512514636466</v>
      </c>
      <c r="M3" s="35">
        <v>0.49956808628475452</v>
      </c>
      <c r="N3" s="42">
        <v>1.3222543197867314</v>
      </c>
    </row>
    <row r="4" spans="1:14" ht="15" customHeight="1">
      <c r="A4" s="13" t="s">
        <v>8</v>
      </c>
      <c r="B4" s="18">
        <f>SQRT(C12/C14)</f>
        <v>0.89603632520772236</v>
      </c>
      <c r="K4" s="13" t="s">
        <v>9</v>
      </c>
      <c r="L4" s="37">
        <v>0.80288109609175917</v>
      </c>
      <c r="M4" s="35">
        <v>3.560067355971928</v>
      </c>
      <c r="N4" s="42" t="e">
        <v>#N/A</v>
      </c>
    </row>
    <row r="5" spans="1:14" ht="15" customHeight="1">
      <c r="A5" s="13" t="s">
        <v>10</v>
      </c>
      <c r="B5" s="18">
        <f>L4</f>
        <v>0.80288109609175917</v>
      </c>
      <c r="K5" s="5" t="s">
        <v>11</v>
      </c>
      <c r="L5" s="37">
        <v>75.351982905768267</v>
      </c>
      <c r="M5" s="36">
        <v>37</v>
      </c>
      <c r="N5" s="42" t="e">
        <v>#N/A</v>
      </c>
    </row>
    <row r="6" spans="1:14" ht="15" customHeight="1" thickBot="1">
      <c r="A6" s="13" t="s">
        <v>12</v>
      </c>
      <c r="B6" s="18">
        <f>1-(B14/B13)*(C13/C14)</f>
        <v>0.79222602020482724</v>
      </c>
      <c r="K6" s="13" t="s">
        <v>13</v>
      </c>
      <c r="L6" s="40">
        <v>1910.0340555748926</v>
      </c>
      <c r="M6" s="33">
        <v>468.94094442510732</v>
      </c>
      <c r="N6" s="43" t="e">
        <v>#N/A</v>
      </c>
    </row>
    <row r="7" spans="1:14" ht="15" customHeight="1">
      <c r="A7" s="13" t="s">
        <v>14</v>
      </c>
      <c r="B7" s="18">
        <f>M4</f>
        <v>3.560067355971928</v>
      </c>
      <c r="L7" s="18"/>
      <c r="M7" s="18"/>
      <c r="N7" s="18"/>
    </row>
    <row r="8" spans="1:14" ht="15" customHeight="1" thickBot="1">
      <c r="A8" s="33" t="s">
        <v>15</v>
      </c>
      <c r="B8" s="33">
        <f>COUNT(MRData!$A$2:$A$41)</f>
        <v>40</v>
      </c>
      <c r="K8" s="13" t="s">
        <v>16</v>
      </c>
      <c r="L8" s="34">
        <v>0.95</v>
      </c>
      <c r="M8" s="18"/>
      <c r="N8" s="18"/>
    </row>
    <row r="9" spans="1:14" ht="15" customHeight="1">
      <c r="K9" s="5" t="s">
        <v>17</v>
      </c>
      <c r="L9" s="18">
        <f>_xlfn.T.INV.2T(1-L8, B13)</f>
        <v>2.0261924630291088</v>
      </c>
      <c r="M9" s="18"/>
      <c r="N9" s="18"/>
    </row>
    <row r="10" spans="1:14" ht="15" customHeight="1" thickBot="1">
      <c r="A10" s="30" t="s">
        <v>18</v>
      </c>
      <c r="K10" s="13" t="s">
        <v>19</v>
      </c>
      <c r="L10" s="18">
        <f>L$9 * C17</f>
        <v>2.679141736959556</v>
      </c>
      <c r="M10" s="18"/>
      <c r="N10" s="18"/>
    </row>
    <row r="11" spans="1:14" ht="15" customHeight="1">
      <c r="A11" s="22"/>
      <c r="B11" s="22" t="s">
        <v>20</v>
      </c>
      <c r="C11" s="22" t="s">
        <v>21</v>
      </c>
      <c r="D11" s="22" t="s">
        <v>22</v>
      </c>
      <c r="E11" s="22" t="s">
        <v>23</v>
      </c>
      <c r="F11" s="22" t="s">
        <v>24</v>
      </c>
      <c r="K11" s="13" t="s">
        <v>25</v>
      </c>
      <c r="L11" s="18">
        <f>L$9 * C18</f>
        <v>1.0122210912000451</v>
      </c>
      <c r="M11" s="18"/>
      <c r="N11" s="18"/>
    </row>
    <row r="12" spans="1:14" ht="15" customHeight="1">
      <c r="A12" s="13" t="s">
        <v>26</v>
      </c>
      <c r="B12" s="13">
        <f>B14-B13</f>
        <v>2</v>
      </c>
      <c r="C12" s="18">
        <f>L6</f>
        <v>1910.0340555748926</v>
      </c>
      <c r="D12" s="18">
        <f>C12/B12</f>
        <v>955.0170277874463</v>
      </c>
      <c r="E12" s="18">
        <f>L5</f>
        <v>75.351982905768267</v>
      </c>
      <c r="F12" s="18">
        <f>_xlfn.F.DIST.RT(E12, B12, B13)</f>
        <v>8.9634066126544124E-14</v>
      </c>
      <c r="K12" s="13" t="s">
        <v>35</v>
      </c>
      <c r="L12" s="18">
        <f>L$9 * C19</f>
        <v>0.620977588677467</v>
      </c>
    </row>
    <row r="13" spans="1:14" ht="15" customHeight="1">
      <c r="A13" s="13" t="s">
        <v>27</v>
      </c>
      <c r="B13" s="13">
        <f>M5</f>
        <v>37</v>
      </c>
      <c r="C13" s="18">
        <f>M6</f>
        <v>468.94094442510732</v>
      </c>
      <c r="D13" s="18">
        <f>C13/B13</f>
        <v>12.674079579056954</v>
      </c>
      <c r="E13" s="18"/>
      <c r="F13" s="18"/>
    </row>
    <row r="14" spans="1:14" ht="15" customHeight="1" thickBot="1">
      <c r="A14" s="33" t="s">
        <v>28</v>
      </c>
      <c r="B14" s="33">
        <f>B8-1</f>
        <v>39</v>
      </c>
      <c r="C14" s="27">
        <f>C12+C13</f>
        <v>2378.9749999999999</v>
      </c>
      <c r="D14" s="27"/>
      <c r="E14" s="27"/>
      <c r="F14" s="27"/>
    </row>
    <row r="15" spans="1:14" ht="15" customHeight="1" thickBot="1"/>
    <row r="16" spans="1:14" ht="15" customHeight="1">
      <c r="A16" s="22"/>
      <c r="B16" s="22" t="s">
        <v>29</v>
      </c>
      <c r="C16" s="22" t="s">
        <v>14</v>
      </c>
      <c r="D16" s="22" t="s">
        <v>30</v>
      </c>
      <c r="E16" s="22" t="s">
        <v>31</v>
      </c>
      <c r="F16" s="22" t="str">
        <f>"Lower " &amp; TEXT(L8, "##%")</f>
        <v>Lower 95%</v>
      </c>
      <c r="G16" s="22" t="str">
        <f>"Upper " &amp; TEXT(L8, "##%")</f>
        <v>Upper 95%</v>
      </c>
      <c r="H16" s="22" t="str">
        <f t="shared" ref="H16:I17" si="0">F16</f>
        <v>Lower 95%</v>
      </c>
      <c r="I16" s="22" t="str">
        <f t="shared" si="0"/>
        <v>Upper 95%</v>
      </c>
    </row>
    <row r="17" spans="1:9" ht="15" customHeight="1">
      <c r="A17" s="13" t="s">
        <v>32</v>
      </c>
      <c r="B17" s="18">
        <f>$N$2</f>
        <v>4.3045886993850786</v>
      </c>
      <c r="C17" s="18">
        <f>$N$3</f>
        <v>1.3222543197867314</v>
      </c>
      <c r="D17" s="18">
        <f>B17/C17</f>
        <v>3.2554922566480049</v>
      </c>
      <c r="E17" s="18">
        <f>_xlfn.T.DIST.2T(ABS(D17), B$13)</f>
        <v>2.4240719609939696E-3</v>
      </c>
      <c r="F17" s="18">
        <f>B17-L10</f>
        <v>1.6254469624255226</v>
      </c>
      <c r="G17" s="18">
        <f>B17+L10</f>
        <v>6.9837304363446346</v>
      </c>
      <c r="H17" s="18">
        <f t="shared" si="0"/>
        <v>1.6254469624255226</v>
      </c>
      <c r="I17" s="18">
        <f t="shared" si="0"/>
        <v>6.9837304363446346</v>
      </c>
    </row>
    <row r="18" spans="1:9" ht="15" customHeight="1">
      <c r="A18" s="13" t="str">
        <f>MRData!B1</f>
        <v>Delinquencies</v>
      </c>
      <c r="B18" s="18">
        <f>$M$2</f>
        <v>-2.0288606566887109</v>
      </c>
      <c r="C18" s="18">
        <f>$M$3</f>
        <v>0.49956808628475452</v>
      </c>
      <c r="D18" s="18">
        <f t="shared" ref="D18:D19" si="1">B18/C18</f>
        <v>-4.0612295148338546</v>
      </c>
      <c r="E18" s="18">
        <f t="shared" ref="E18:E19" si="2">_xlfn.T.DIST.2T(ABS(D18), B$13)</f>
        <v>2.4339057584862688E-4</v>
      </c>
      <c r="F18" s="18">
        <f t="shared" ref="F18:F19" si="3">B18-L11</f>
        <v>-3.041081747888756</v>
      </c>
      <c r="G18" s="18">
        <f t="shared" ref="G18:G19" si="4">B18+L11</f>
        <v>-1.0166395654886657</v>
      </c>
      <c r="H18" s="18">
        <f t="shared" ref="H18:H19" si="5">F18</f>
        <v>-3.041081747888756</v>
      </c>
      <c r="I18" s="18">
        <f t="shared" ref="I18:I19" si="6">G18</f>
        <v>-1.0166395654886657</v>
      </c>
    </row>
    <row r="19" spans="1:9" ht="15" customHeight="1" thickBot="1">
      <c r="A19" s="33" t="str">
        <f>MRData!C1</f>
        <v>Number of Services</v>
      </c>
      <c r="B19" s="27">
        <f>$L$2</f>
        <v>3.6373709247012416</v>
      </c>
      <c r="C19" s="27">
        <f>$L$3</f>
        <v>0.30647512514636466</v>
      </c>
      <c r="D19" s="27">
        <f t="shared" si="1"/>
        <v>11.868405055595055</v>
      </c>
      <c r="E19" s="27">
        <f t="shared" si="2"/>
        <v>3.5318130860773721E-14</v>
      </c>
      <c r="F19" s="27">
        <f t="shared" si="3"/>
        <v>3.0163933360237745</v>
      </c>
      <c r="G19" s="27">
        <f t="shared" si="4"/>
        <v>4.2583485133787082</v>
      </c>
      <c r="H19" s="27">
        <f t="shared" si="5"/>
        <v>3.0163933360237745</v>
      </c>
      <c r="I19" s="27">
        <f t="shared" si="6"/>
        <v>4.2583485133787082</v>
      </c>
    </row>
    <row r="20" spans="1:9" ht="15" customHeight="1"/>
    <row r="21" spans="1:9" ht="15" customHeight="1"/>
    <row r="22" spans="1:9" ht="15" customHeight="1"/>
    <row r="23" spans="1:9" ht="15" customHeight="1"/>
    <row r="24" spans="1:9" ht="15" customHeight="1"/>
    <row r="25" spans="1:9" ht="15" customHeight="1"/>
    <row r="26" spans="1:9" ht="15" customHeight="1"/>
    <row r="27" spans="1:9" ht="15" customHeight="1"/>
    <row r="28" spans="1:9" ht="15" customHeight="1"/>
    <row r="29" spans="1:9" ht="15" customHeight="1"/>
    <row r="30" spans="1:9" ht="15" customHeight="1"/>
    <row r="31" spans="1:9" ht="15" customHeight="1"/>
    <row r="32" spans="1:9" ht="15" customHeight="1"/>
    <row r="33" ht="15" customHeight="1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F3AB-DB38-E247-8003-D64C669CAC8E}">
  <dimension ref="A1:B41"/>
  <sheetViews>
    <sheetView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5</v>
      </c>
      <c r="B2" s="29">
        <v>27</v>
      </c>
    </row>
    <row r="3" spans="1:2">
      <c r="A3">
        <v>6</v>
      </c>
      <c r="B3" s="29">
        <v>21</v>
      </c>
    </row>
    <row r="4" spans="1:2">
      <c r="A4">
        <v>2</v>
      </c>
      <c r="B4" s="29">
        <v>8</v>
      </c>
    </row>
    <row r="5" spans="1:2">
      <c r="A5">
        <v>5</v>
      </c>
      <c r="B5" s="29">
        <v>25</v>
      </c>
    </row>
    <row r="6" spans="1:2">
      <c r="A6">
        <v>4</v>
      </c>
      <c r="B6" s="29">
        <v>16</v>
      </c>
    </row>
    <row r="7" spans="1:2">
      <c r="A7">
        <v>6</v>
      </c>
      <c r="B7" s="29">
        <v>22</v>
      </c>
    </row>
    <row r="8" spans="1:2">
      <c r="A8">
        <v>2</v>
      </c>
      <c r="B8" s="29">
        <v>10</v>
      </c>
    </row>
    <row r="9" spans="1:2">
      <c r="A9">
        <v>4</v>
      </c>
      <c r="B9" s="29">
        <v>16</v>
      </c>
    </row>
    <row r="10" spans="1:2">
      <c r="A10">
        <v>6</v>
      </c>
      <c r="B10" s="29">
        <v>23</v>
      </c>
    </row>
    <row r="11" spans="1:2">
      <c r="A11">
        <v>6</v>
      </c>
      <c r="B11" s="29">
        <v>15</v>
      </c>
    </row>
    <row r="12" spans="1:2">
      <c r="A12">
        <v>1</v>
      </c>
      <c r="B12" s="29">
        <v>1</v>
      </c>
    </row>
    <row r="13" spans="1:2">
      <c r="A13">
        <v>1</v>
      </c>
      <c r="B13" s="29">
        <v>5</v>
      </c>
    </row>
    <row r="14" spans="1:2">
      <c r="A14">
        <v>2</v>
      </c>
      <c r="B14" s="29">
        <v>9</v>
      </c>
    </row>
    <row r="15" spans="1:2">
      <c r="A15">
        <v>1</v>
      </c>
      <c r="B15" s="29">
        <v>4</v>
      </c>
    </row>
    <row r="16" spans="1:2">
      <c r="A16">
        <v>1</v>
      </c>
      <c r="B16" s="29">
        <v>1</v>
      </c>
    </row>
    <row r="17" spans="1:2">
      <c r="A17">
        <v>3</v>
      </c>
      <c r="B17" s="29">
        <v>11</v>
      </c>
    </row>
    <row r="18" spans="1:2">
      <c r="A18">
        <v>6</v>
      </c>
      <c r="B18" s="29">
        <v>16</v>
      </c>
    </row>
    <row r="19" spans="1:2">
      <c r="A19">
        <v>5</v>
      </c>
      <c r="B19" s="29">
        <v>24</v>
      </c>
    </row>
    <row r="20" spans="1:2">
      <c r="A20">
        <v>5</v>
      </c>
      <c r="B20" s="29">
        <v>23</v>
      </c>
    </row>
    <row r="21" spans="1:2">
      <c r="A21">
        <v>4</v>
      </c>
      <c r="B21" s="29">
        <v>16</v>
      </c>
    </row>
    <row r="22" spans="1:2">
      <c r="A22">
        <v>3</v>
      </c>
      <c r="B22" s="29">
        <v>13</v>
      </c>
    </row>
    <row r="23" spans="1:2">
      <c r="A23">
        <v>5</v>
      </c>
      <c r="B23" s="29">
        <v>20</v>
      </c>
    </row>
    <row r="24" spans="1:2">
      <c r="A24">
        <v>5</v>
      </c>
      <c r="B24" s="29">
        <v>27</v>
      </c>
    </row>
    <row r="25" spans="1:2">
      <c r="A25">
        <v>2</v>
      </c>
      <c r="B25" s="29">
        <v>13</v>
      </c>
    </row>
    <row r="26" spans="1:2">
      <c r="A26">
        <v>6</v>
      </c>
      <c r="B26" s="29">
        <v>16</v>
      </c>
    </row>
    <row r="27" spans="1:2">
      <c r="A27">
        <v>1</v>
      </c>
      <c r="B27" s="29">
        <v>7</v>
      </c>
    </row>
    <row r="28" spans="1:2">
      <c r="A28">
        <v>4</v>
      </c>
      <c r="B28" s="29">
        <v>19</v>
      </c>
    </row>
    <row r="29" spans="1:2">
      <c r="A29">
        <v>2</v>
      </c>
      <c r="B29" s="29">
        <v>12</v>
      </c>
    </row>
    <row r="30" spans="1:2">
      <c r="A30">
        <v>1</v>
      </c>
      <c r="B30" s="29">
        <v>10</v>
      </c>
    </row>
    <row r="31" spans="1:2">
      <c r="A31">
        <v>1</v>
      </c>
      <c r="B31" s="29">
        <v>7</v>
      </c>
    </row>
    <row r="32" spans="1:2">
      <c r="A32">
        <v>6</v>
      </c>
      <c r="B32" s="29">
        <v>25</v>
      </c>
    </row>
    <row r="33" spans="1:2">
      <c r="A33">
        <v>4</v>
      </c>
      <c r="B33" s="29">
        <v>16</v>
      </c>
    </row>
    <row r="34" spans="1:2">
      <c r="A34">
        <v>4</v>
      </c>
      <c r="B34" s="29">
        <v>19</v>
      </c>
    </row>
    <row r="35" spans="1:2">
      <c r="A35">
        <v>3</v>
      </c>
      <c r="B35" s="29">
        <v>20</v>
      </c>
    </row>
    <row r="36" spans="1:2">
      <c r="A36">
        <v>6</v>
      </c>
      <c r="B36" s="29">
        <v>18</v>
      </c>
    </row>
    <row r="37" spans="1:2">
      <c r="A37">
        <v>5</v>
      </c>
      <c r="B37" s="29">
        <v>20</v>
      </c>
    </row>
    <row r="38" spans="1:2">
      <c r="A38">
        <v>5</v>
      </c>
      <c r="B38" s="29">
        <v>30</v>
      </c>
    </row>
    <row r="39" spans="1:2">
      <c r="A39">
        <v>2</v>
      </c>
      <c r="B39" s="29">
        <v>6</v>
      </c>
    </row>
    <row r="40" spans="1:2">
      <c r="A40">
        <v>2</v>
      </c>
      <c r="B40" s="29">
        <v>7</v>
      </c>
    </row>
    <row r="41" spans="1:2">
      <c r="A41">
        <v>1</v>
      </c>
      <c r="B41" s="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6D44-E578-7C4E-99C3-5E1D30C74BBA}">
  <sheetPr codeName="Sheet12"/>
  <dimension ref="A1:O38"/>
  <sheetViews>
    <sheetView workbookViewId="0">
      <selection activeCell="A16" sqref="A16:B18"/>
    </sheetView>
  </sheetViews>
  <sheetFormatPr baseColWidth="10" defaultColWidth="9.1640625" defaultRowHeight="15"/>
  <cols>
    <col min="1" max="1" width="14.6640625" style="4" bestFit="1" customWidth="1"/>
    <col min="2" max="2" width="10.6640625" style="4" bestFit="1" customWidth="1"/>
    <col min="3" max="3" width="13.1640625" style="4" bestFit="1" customWidth="1"/>
    <col min="4" max="4" width="9.6640625" style="4" bestFit="1" customWidth="1"/>
    <col min="5" max="5" width="7.6640625" style="4" bestFit="1" customWidth="1"/>
    <col min="6" max="6" width="12.33203125" style="4" bestFit="1" customWidth="1"/>
    <col min="7" max="7" width="10.1640625" style="4" bestFit="1" customWidth="1"/>
    <col min="8" max="8" width="12.6640625" style="4" bestFit="1" customWidth="1"/>
    <col min="9" max="9" width="12.5" style="4" bestFit="1" customWidth="1"/>
    <col min="10" max="10" width="2.83203125" style="4" customWidth="1"/>
    <col min="11" max="11" width="25.5" style="4" customWidth="1"/>
    <col min="12" max="12" width="12.5" style="4" customWidth="1"/>
    <col min="13" max="14" width="9.1640625" style="4"/>
    <col min="15" max="15" width="22.6640625" style="4" customWidth="1"/>
    <col min="16" max="16384" width="9.1640625" style="4"/>
  </cols>
  <sheetData>
    <row r="1" spans="1:15" ht="15" customHeight="1" thickBot="1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48" t="s">
        <v>4</v>
      </c>
      <c r="L1" s="49"/>
      <c r="M1" s="49"/>
      <c r="N1" s="3"/>
    </row>
    <row r="2" spans="1:15" ht="15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5" t="s">
        <v>5</v>
      </c>
      <c r="L2" s="6">
        <f t="array" ref="L2:M6">LINEST(SLRData!$B$2:$B$41, SLRData!$A$2:$A$41,TRUE,TRUE)</f>
        <v>3.5394954888602475</v>
      </c>
      <c r="M2" s="7">
        <v>2.3213036273246139</v>
      </c>
      <c r="N2" s="2"/>
    </row>
    <row r="3" spans="1:15" ht="15" customHeight="1">
      <c r="A3" s="8" t="s">
        <v>6</v>
      </c>
      <c r="B3" s="8"/>
      <c r="C3" s="2"/>
      <c r="D3" s="2"/>
      <c r="E3" s="2"/>
      <c r="F3" s="2"/>
      <c r="G3" s="2"/>
      <c r="H3" s="2"/>
      <c r="I3" s="2"/>
      <c r="J3" s="2"/>
      <c r="K3" s="5" t="s">
        <v>7</v>
      </c>
      <c r="L3" s="9">
        <v>0.36249945967963859</v>
      </c>
      <c r="M3" s="10">
        <v>1.45790594946498</v>
      </c>
      <c r="N3" s="2"/>
    </row>
    <row r="4" spans="1:15" ht="15" customHeight="1">
      <c r="A4" s="4" t="s">
        <v>8</v>
      </c>
      <c r="B4" s="11">
        <f>SQRT(C12/C14)</f>
        <v>0.84558316874409323</v>
      </c>
      <c r="C4" s="2"/>
      <c r="D4" s="2"/>
      <c r="E4" s="2"/>
      <c r="F4" s="12"/>
      <c r="G4" s="2"/>
      <c r="H4" s="2"/>
      <c r="I4" s="2"/>
      <c r="J4" s="2"/>
      <c r="K4" s="13" t="s">
        <v>9</v>
      </c>
      <c r="L4" s="9">
        <v>0.71501089526330164</v>
      </c>
      <c r="M4" s="10">
        <v>4.2239354169236254</v>
      </c>
      <c r="N4" s="2"/>
      <c r="O4" s="3"/>
    </row>
    <row r="5" spans="1:15" ht="15" customHeight="1">
      <c r="A5" s="4" t="s">
        <v>10</v>
      </c>
      <c r="B5" s="11">
        <f>L4</f>
        <v>0.71501089526330164</v>
      </c>
      <c r="C5" s="2"/>
      <c r="D5" s="2"/>
      <c r="E5" s="2"/>
      <c r="F5" s="12"/>
      <c r="G5" s="2"/>
      <c r="H5" s="2"/>
      <c r="I5" s="2"/>
      <c r="J5" s="2"/>
      <c r="K5" s="5" t="s">
        <v>11</v>
      </c>
      <c r="L5" s="9">
        <v>95.338430727407015</v>
      </c>
      <c r="M5" s="10">
        <v>38</v>
      </c>
      <c r="N5" s="2"/>
    </row>
    <row r="6" spans="1:15" ht="15" customHeight="1" thickBot="1">
      <c r="A6" s="4" t="s">
        <v>12</v>
      </c>
      <c r="B6" s="11">
        <f>1-(B14/B13)*(C13/C14)</f>
        <v>0.70751118198075691</v>
      </c>
      <c r="C6" s="2"/>
      <c r="D6" s="2"/>
      <c r="E6" s="2"/>
      <c r="F6" s="2"/>
      <c r="G6" s="2"/>
      <c r="H6" s="2"/>
      <c r="I6" s="2"/>
      <c r="J6" s="2"/>
      <c r="K6" s="13" t="s">
        <v>13</v>
      </c>
      <c r="L6" s="14">
        <v>1700.993044559013</v>
      </c>
      <c r="M6" s="15">
        <v>677.98195544098701</v>
      </c>
      <c r="N6" s="2"/>
    </row>
    <row r="7" spans="1:15" ht="15" customHeight="1">
      <c r="A7" s="4" t="s">
        <v>14</v>
      </c>
      <c r="B7" s="11">
        <f>M4</f>
        <v>4.2239354169236254</v>
      </c>
      <c r="C7" s="2"/>
      <c r="D7" s="2"/>
      <c r="E7" s="2"/>
      <c r="F7" s="2"/>
      <c r="G7" s="2"/>
      <c r="H7" s="2"/>
      <c r="I7" s="2"/>
      <c r="J7" s="2"/>
    </row>
    <row r="8" spans="1:15" ht="15" customHeight="1" thickBot="1">
      <c r="A8" s="16" t="s">
        <v>15</v>
      </c>
      <c r="B8" s="16">
        <f>COUNT(SLRData!$A:$A)</f>
        <v>40</v>
      </c>
      <c r="C8" s="2"/>
      <c r="D8" s="2"/>
      <c r="E8" s="2"/>
      <c r="F8" s="2"/>
      <c r="G8" s="2"/>
      <c r="H8" s="2"/>
      <c r="I8" s="2"/>
      <c r="J8" s="2"/>
      <c r="K8" s="13" t="s">
        <v>16</v>
      </c>
      <c r="L8" s="17">
        <v>0.95</v>
      </c>
    </row>
    <row r="9" spans="1:1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5" t="s">
        <v>17</v>
      </c>
      <c r="L9" s="18">
        <f>_xlfn.T.INV.2T(1-L8,B13)</f>
        <v>2.0243941639119702</v>
      </c>
    </row>
    <row r="10" spans="1:15" ht="15" customHeight="1" thickBot="1">
      <c r="A10" s="2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13" t="s">
        <v>19</v>
      </c>
      <c r="L10" s="18">
        <f>L9*C17</f>
        <v>2.9513762956294451</v>
      </c>
    </row>
    <row r="11" spans="1:15" ht="15" customHeight="1">
      <c r="A11" s="19"/>
      <c r="B11" s="19" t="s">
        <v>20</v>
      </c>
      <c r="C11" s="19" t="s">
        <v>21</v>
      </c>
      <c r="D11" s="19" t="s">
        <v>22</v>
      </c>
      <c r="E11" s="19" t="s">
        <v>23</v>
      </c>
      <c r="F11" s="19" t="s">
        <v>24</v>
      </c>
      <c r="K11" s="13" t="s">
        <v>25</v>
      </c>
      <c r="L11" s="18">
        <f>L9*C18</f>
        <v>0.73384179059670296</v>
      </c>
    </row>
    <row r="12" spans="1:15" ht="15" customHeight="1">
      <c r="A12" s="4" t="s">
        <v>26</v>
      </c>
      <c r="B12" s="4">
        <v>1</v>
      </c>
      <c r="C12" s="11">
        <f>L6</f>
        <v>1700.993044559013</v>
      </c>
      <c r="D12" s="11">
        <f>L6</f>
        <v>1700.993044559013</v>
      </c>
      <c r="E12" s="11">
        <f>L5</f>
        <v>95.338430727407015</v>
      </c>
      <c r="F12" s="11">
        <f>_xlfn.F.DIST.RT(E12,B12,B13)</f>
        <v>6.5999678981636576E-12</v>
      </c>
    </row>
    <row r="13" spans="1:15" ht="15" customHeight="1">
      <c r="A13" s="4" t="s">
        <v>27</v>
      </c>
      <c r="B13" s="4">
        <f>M5</f>
        <v>38</v>
      </c>
      <c r="C13" s="11">
        <f>M6</f>
        <v>677.98195544098701</v>
      </c>
      <c r="D13" s="11">
        <f>C13/B13</f>
        <v>17.841630406341764</v>
      </c>
      <c r="E13" s="11"/>
      <c r="F13" s="11"/>
    </row>
    <row r="14" spans="1:15" ht="15" customHeight="1" thickBot="1">
      <c r="A14" s="16" t="s">
        <v>28</v>
      </c>
      <c r="B14" s="20">
        <f>B12+B13</f>
        <v>39</v>
      </c>
      <c r="C14" s="21">
        <f>C12+C13</f>
        <v>2378.9749999999999</v>
      </c>
      <c r="D14" s="16"/>
      <c r="E14" s="16"/>
      <c r="F14" s="16"/>
    </row>
    <row r="15" spans="1:15" ht="15" customHeight="1" thickBo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5" ht="15" customHeight="1">
      <c r="A16" s="22"/>
      <c r="B16" s="22" t="s">
        <v>29</v>
      </c>
      <c r="C16" s="22" t="s">
        <v>14</v>
      </c>
      <c r="D16" s="22" t="s">
        <v>30</v>
      </c>
      <c r="E16" s="22" t="s">
        <v>31</v>
      </c>
      <c r="F16" s="22" t="str">
        <f>"Lower " &amp; L8*100 &amp; "%"</f>
        <v>Lower 95%</v>
      </c>
      <c r="G16" s="22" t="str">
        <f>"Upper " &amp; L8*100 &amp; "%"</f>
        <v>Upper 95%</v>
      </c>
      <c r="H16" s="22" t="str">
        <f t="shared" ref="H16:I18" si="0">F16</f>
        <v>Lower 95%</v>
      </c>
      <c r="I16" s="22" t="str">
        <f t="shared" si="0"/>
        <v>Upper 95%</v>
      </c>
      <c r="J16" s="23"/>
    </row>
    <row r="17" spans="1:10" ht="15" customHeight="1">
      <c r="A17" s="13" t="s">
        <v>32</v>
      </c>
      <c r="B17" s="18">
        <f>M2</f>
        <v>2.3213036273246139</v>
      </c>
      <c r="C17" s="18">
        <f>M3</f>
        <v>1.45790594946498</v>
      </c>
      <c r="D17" s="18">
        <f>B17/C17</f>
        <v>1.5922176791832712</v>
      </c>
      <c r="E17" s="18">
        <f>_xlfn.T.DIST.2T(ABS(D17), B13)</f>
        <v>0.11962142080434056</v>
      </c>
      <c r="F17" s="18">
        <f>B17-L10</f>
        <v>-0.63007266830483122</v>
      </c>
      <c r="G17" s="18">
        <f>B17+L10</f>
        <v>5.2726799229540591</v>
      </c>
      <c r="H17" s="18">
        <f t="shared" si="0"/>
        <v>-0.63007266830483122</v>
      </c>
      <c r="I17" s="24">
        <f t="shared" si="0"/>
        <v>5.2726799229540591</v>
      </c>
      <c r="J17" s="25"/>
    </row>
    <row r="18" spans="1:10" ht="15" customHeight="1" thickBot="1">
      <c r="A18" s="26" t="str">
        <f>SLRData!$A$1</f>
        <v>Number of Services</v>
      </c>
      <c r="B18" s="27">
        <f>L2</f>
        <v>3.5394954888602475</v>
      </c>
      <c r="C18" s="27">
        <f>L3</f>
        <v>0.36249945967963859</v>
      </c>
      <c r="D18" s="27">
        <f>B18/C18</f>
        <v>9.7641400403418555</v>
      </c>
      <c r="E18" s="27">
        <f>_xlfn.T.DIST.2T(ABS(D18), B13)</f>
        <v>6.5999678981636108E-12</v>
      </c>
      <c r="F18" s="27">
        <f>B18-L11</f>
        <v>2.8056536982635443</v>
      </c>
      <c r="G18" s="27">
        <f>B18+L11</f>
        <v>4.2733372794569506</v>
      </c>
      <c r="H18" s="27">
        <f t="shared" si="0"/>
        <v>2.8056536982635443</v>
      </c>
      <c r="I18" s="28">
        <f t="shared" si="0"/>
        <v>4.2733372794569506</v>
      </c>
      <c r="J18" s="25"/>
    </row>
    <row r="19" spans="1:10">
      <c r="J19" s="2"/>
    </row>
    <row r="20" spans="1:10">
      <c r="J20" s="2"/>
    </row>
    <row r="21" spans="1:10">
      <c r="J21" s="2"/>
    </row>
    <row r="22" spans="1:10">
      <c r="J22" s="2"/>
    </row>
    <row r="23" spans="1:10">
      <c r="F23" s="11"/>
      <c r="G23" s="11"/>
      <c r="J23" s="2"/>
    </row>
    <row r="24" spans="1:10">
      <c r="J24" s="2"/>
    </row>
    <row r="25" spans="1:10">
      <c r="J25" s="2"/>
    </row>
    <row r="26" spans="1:10">
      <c r="J26" s="2"/>
    </row>
    <row r="27" spans="1:10">
      <c r="J27" s="2"/>
    </row>
    <row r="28" spans="1:10">
      <c r="J28" s="2"/>
    </row>
    <row r="29" spans="1:10">
      <c r="J29" s="2"/>
    </row>
    <row r="30" spans="1:10">
      <c r="J30" s="2"/>
    </row>
    <row r="31" spans="1:10">
      <c r="J31" s="2"/>
    </row>
    <row r="32" spans="1:10">
      <c r="J32" s="2"/>
    </row>
    <row r="33" spans="10:10">
      <c r="J33" s="2"/>
    </row>
    <row r="34" spans="10:10">
      <c r="J34" s="2"/>
    </row>
    <row r="35" spans="10:10">
      <c r="J35" s="2"/>
    </row>
    <row r="36" spans="10:10">
      <c r="J36" s="23"/>
    </row>
    <row r="37" spans="10:10">
      <c r="J37" s="25"/>
    </row>
    <row r="38" spans="10:10">
      <c r="J38" s="25"/>
    </row>
  </sheetData>
  <mergeCells count="1">
    <mergeCell ref="K1:M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opLeftCell="A29" workbookViewId="0">
      <selection activeCell="A42" sqref="A42:D61"/>
    </sheetView>
  </sheetViews>
  <sheetFormatPr baseColWidth="10" defaultColWidth="8.83203125" defaultRowHeight="15"/>
  <cols>
    <col min="1" max="1" width="15.5" customWidth="1"/>
    <col min="2" max="2" width="19.5" customWidth="1"/>
    <col min="3" max="3" width="14.5" customWidth="1"/>
    <col min="4" max="4" width="18.5" bestFit="1" customWidth="1"/>
  </cols>
  <sheetData>
    <row r="1" spans="1:4">
      <c r="A1" t="s">
        <v>3</v>
      </c>
      <c r="B1" t="s">
        <v>1</v>
      </c>
      <c r="C1" t="s">
        <v>2</v>
      </c>
      <c r="D1" t="s">
        <v>0</v>
      </c>
    </row>
    <row r="2" spans="1:4">
      <c r="A2">
        <v>1</v>
      </c>
      <c r="B2" s="1">
        <v>27</v>
      </c>
      <c r="C2">
        <v>0</v>
      </c>
      <c r="D2">
        <v>5</v>
      </c>
    </row>
    <row r="3" spans="1:4">
      <c r="A3">
        <v>2</v>
      </c>
      <c r="B3" s="1">
        <v>21</v>
      </c>
      <c r="C3">
        <v>0</v>
      </c>
      <c r="D3">
        <v>6</v>
      </c>
    </row>
    <row r="4" spans="1:4">
      <c r="A4">
        <v>3</v>
      </c>
      <c r="B4" s="1">
        <v>8</v>
      </c>
      <c r="C4">
        <v>2</v>
      </c>
      <c r="D4">
        <v>2</v>
      </c>
    </row>
    <row r="5" spans="1:4">
      <c r="A5">
        <v>4</v>
      </c>
      <c r="B5" s="1">
        <v>25</v>
      </c>
      <c r="C5">
        <v>1</v>
      </c>
      <c r="D5">
        <v>5</v>
      </c>
    </row>
    <row r="6" spans="1:4">
      <c r="A6">
        <v>5</v>
      </c>
      <c r="B6" s="1">
        <v>16</v>
      </c>
      <c r="C6">
        <v>1</v>
      </c>
      <c r="D6">
        <v>4</v>
      </c>
    </row>
    <row r="7" spans="1:4">
      <c r="A7">
        <v>6</v>
      </c>
      <c r="B7" s="1">
        <v>22</v>
      </c>
      <c r="C7">
        <v>0</v>
      </c>
      <c r="D7">
        <v>6</v>
      </c>
    </row>
    <row r="8" spans="1:4">
      <c r="A8">
        <v>7</v>
      </c>
      <c r="B8" s="1">
        <v>10</v>
      </c>
      <c r="C8">
        <v>0</v>
      </c>
      <c r="D8">
        <v>2</v>
      </c>
    </row>
    <row r="9" spans="1:4">
      <c r="A9">
        <v>8</v>
      </c>
      <c r="B9" s="1">
        <v>16</v>
      </c>
      <c r="C9">
        <v>3</v>
      </c>
      <c r="D9">
        <v>4</v>
      </c>
    </row>
    <row r="10" spans="1:4">
      <c r="A10">
        <v>9</v>
      </c>
      <c r="B10" s="1">
        <v>23</v>
      </c>
      <c r="C10">
        <v>1</v>
      </c>
      <c r="D10">
        <v>6</v>
      </c>
    </row>
    <row r="11" spans="1:4">
      <c r="A11">
        <v>10</v>
      </c>
      <c r="B11" s="1">
        <v>15</v>
      </c>
      <c r="C11">
        <v>3</v>
      </c>
      <c r="D11">
        <v>6</v>
      </c>
    </row>
    <row r="12" spans="1:4">
      <c r="A12">
        <v>11</v>
      </c>
      <c r="B12" s="1">
        <v>1</v>
      </c>
      <c r="C12">
        <v>1</v>
      </c>
      <c r="D12">
        <v>1</v>
      </c>
    </row>
    <row r="13" spans="1:4">
      <c r="A13">
        <v>12</v>
      </c>
      <c r="B13" s="1">
        <v>5</v>
      </c>
      <c r="C13">
        <v>0</v>
      </c>
      <c r="D13">
        <v>1</v>
      </c>
    </row>
    <row r="14" spans="1:4">
      <c r="A14">
        <v>13</v>
      </c>
      <c r="B14" s="1">
        <v>9</v>
      </c>
      <c r="C14">
        <v>1</v>
      </c>
      <c r="D14">
        <v>2</v>
      </c>
    </row>
    <row r="15" spans="1:4">
      <c r="A15">
        <v>14</v>
      </c>
      <c r="B15" s="1">
        <v>4</v>
      </c>
      <c r="C15">
        <v>1</v>
      </c>
      <c r="D15">
        <v>1</v>
      </c>
    </row>
    <row r="16" spans="1:4">
      <c r="A16">
        <v>15</v>
      </c>
      <c r="B16" s="1">
        <v>1</v>
      </c>
      <c r="C16">
        <v>2</v>
      </c>
      <c r="D16">
        <v>1</v>
      </c>
    </row>
    <row r="17" spans="1:4">
      <c r="A17">
        <v>16</v>
      </c>
      <c r="B17" s="1">
        <v>11</v>
      </c>
      <c r="C17">
        <v>2</v>
      </c>
      <c r="D17">
        <v>3</v>
      </c>
    </row>
    <row r="18" spans="1:4">
      <c r="A18">
        <v>17</v>
      </c>
      <c r="B18" s="1">
        <v>16</v>
      </c>
      <c r="C18">
        <v>2</v>
      </c>
      <c r="D18">
        <v>6</v>
      </c>
    </row>
    <row r="19" spans="1:4">
      <c r="A19">
        <v>18</v>
      </c>
      <c r="B19" s="1">
        <v>24</v>
      </c>
      <c r="C19">
        <v>3</v>
      </c>
      <c r="D19">
        <v>5</v>
      </c>
    </row>
    <row r="20" spans="1:4">
      <c r="A20">
        <v>19</v>
      </c>
      <c r="B20" s="1">
        <v>23</v>
      </c>
      <c r="C20">
        <v>2</v>
      </c>
      <c r="D20">
        <v>5</v>
      </c>
    </row>
    <row r="21" spans="1:4">
      <c r="A21">
        <v>20</v>
      </c>
      <c r="B21" s="1">
        <v>16</v>
      </c>
      <c r="C21">
        <v>2</v>
      </c>
      <c r="D21">
        <v>4</v>
      </c>
    </row>
    <row r="22" spans="1:4">
      <c r="A22">
        <v>21</v>
      </c>
      <c r="B22" s="1">
        <v>13</v>
      </c>
      <c r="C22">
        <v>1</v>
      </c>
      <c r="D22">
        <v>3</v>
      </c>
    </row>
    <row r="23" spans="1:4">
      <c r="A23">
        <v>22</v>
      </c>
      <c r="B23" s="1">
        <v>20</v>
      </c>
      <c r="C23">
        <v>2</v>
      </c>
      <c r="D23">
        <v>5</v>
      </c>
    </row>
    <row r="24" spans="1:4">
      <c r="A24">
        <v>23</v>
      </c>
      <c r="B24" s="1">
        <v>27</v>
      </c>
      <c r="C24">
        <v>0</v>
      </c>
      <c r="D24">
        <v>5</v>
      </c>
    </row>
    <row r="25" spans="1:4">
      <c r="A25">
        <v>24</v>
      </c>
      <c r="B25" s="1">
        <v>13</v>
      </c>
      <c r="C25">
        <v>0</v>
      </c>
      <c r="D25">
        <v>2</v>
      </c>
    </row>
    <row r="26" spans="1:4">
      <c r="A26">
        <v>25</v>
      </c>
      <c r="B26" s="1">
        <v>16</v>
      </c>
      <c r="C26">
        <v>2</v>
      </c>
      <c r="D26">
        <v>6</v>
      </c>
    </row>
    <row r="27" spans="1:4">
      <c r="A27">
        <v>26</v>
      </c>
      <c r="B27" s="1">
        <v>7</v>
      </c>
      <c r="C27">
        <v>0</v>
      </c>
      <c r="D27">
        <v>1</v>
      </c>
    </row>
    <row r="28" spans="1:4">
      <c r="A28">
        <v>27</v>
      </c>
      <c r="B28" s="1">
        <v>19</v>
      </c>
      <c r="C28">
        <v>0</v>
      </c>
      <c r="D28">
        <v>4</v>
      </c>
    </row>
    <row r="29" spans="1:4">
      <c r="A29">
        <v>28</v>
      </c>
      <c r="B29" s="1">
        <v>12</v>
      </c>
      <c r="C29">
        <v>0</v>
      </c>
      <c r="D29">
        <v>2</v>
      </c>
    </row>
    <row r="30" spans="1:4">
      <c r="A30">
        <v>29</v>
      </c>
      <c r="B30" s="1">
        <v>10</v>
      </c>
      <c r="C30">
        <v>0</v>
      </c>
      <c r="D30">
        <v>1</v>
      </c>
    </row>
    <row r="31" spans="1:4">
      <c r="A31">
        <v>30</v>
      </c>
      <c r="B31" s="1">
        <v>7</v>
      </c>
      <c r="C31">
        <v>0</v>
      </c>
      <c r="D31">
        <v>1</v>
      </c>
    </row>
    <row r="32" spans="1:4">
      <c r="A32">
        <v>31</v>
      </c>
      <c r="B32" s="1">
        <v>25</v>
      </c>
      <c r="C32">
        <v>0</v>
      </c>
      <c r="D32">
        <v>6</v>
      </c>
    </row>
    <row r="33" spans="1:4">
      <c r="A33">
        <v>32</v>
      </c>
      <c r="B33" s="1">
        <v>16</v>
      </c>
      <c r="C33">
        <v>2</v>
      </c>
      <c r="D33">
        <v>4</v>
      </c>
    </row>
    <row r="34" spans="1:4">
      <c r="A34">
        <v>33</v>
      </c>
      <c r="B34" s="1">
        <v>19</v>
      </c>
      <c r="C34">
        <v>0</v>
      </c>
      <c r="D34">
        <v>4</v>
      </c>
    </row>
    <row r="35" spans="1:4">
      <c r="A35">
        <v>34</v>
      </c>
      <c r="B35" s="1">
        <v>20</v>
      </c>
      <c r="C35">
        <v>0</v>
      </c>
      <c r="D35">
        <v>3</v>
      </c>
    </row>
    <row r="36" spans="1:4">
      <c r="A36">
        <v>35</v>
      </c>
      <c r="B36" s="1">
        <v>18</v>
      </c>
      <c r="C36">
        <v>2</v>
      </c>
      <c r="D36">
        <v>6</v>
      </c>
    </row>
    <row r="37" spans="1:4">
      <c r="A37">
        <v>36</v>
      </c>
      <c r="B37" s="1">
        <v>20</v>
      </c>
      <c r="C37">
        <v>1</v>
      </c>
      <c r="D37">
        <v>5</v>
      </c>
    </row>
    <row r="38" spans="1:4">
      <c r="A38">
        <v>37</v>
      </c>
      <c r="B38" s="1">
        <v>30</v>
      </c>
      <c r="C38">
        <v>0</v>
      </c>
      <c r="D38">
        <v>5</v>
      </c>
    </row>
    <row r="39" spans="1:4">
      <c r="A39">
        <v>38</v>
      </c>
      <c r="B39" s="1">
        <v>6</v>
      </c>
      <c r="C39">
        <v>2</v>
      </c>
      <c r="D39">
        <v>2</v>
      </c>
    </row>
    <row r="40" spans="1:4">
      <c r="A40">
        <v>39</v>
      </c>
      <c r="B40" s="1">
        <v>7</v>
      </c>
      <c r="C40">
        <v>4</v>
      </c>
      <c r="D40">
        <v>2</v>
      </c>
    </row>
    <row r="41" spans="1:4">
      <c r="A41">
        <v>40</v>
      </c>
      <c r="B41" s="1">
        <v>1</v>
      </c>
      <c r="C41">
        <v>3</v>
      </c>
      <c r="D41">
        <v>1</v>
      </c>
    </row>
    <row r="42" spans="1:4">
      <c r="A42">
        <v>41</v>
      </c>
      <c r="B42" s="1">
        <v>20</v>
      </c>
      <c r="C42">
        <v>1</v>
      </c>
      <c r="D42">
        <v>4</v>
      </c>
    </row>
    <row r="43" spans="1:4">
      <c r="A43">
        <v>42</v>
      </c>
      <c r="B43" s="1">
        <v>22</v>
      </c>
      <c r="C43">
        <v>0</v>
      </c>
      <c r="D43">
        <v>6</v>
      </c>
    </row>
    <row r="44" spans="1:4">
      <c r="A44">
        <v>43</v>
      </c>
      <c r="B44" s="1">
        <v>21</v>
      </c>
      <c r="C44">
        <v>1</v>
      </c>
      <c r="D44">
        <v>5</v>
      </c>
    </row>
    <row r="45" spans="1:4">
      <c r="A45">
        <v>44</v>
      </c>
      <c r="B45" s="1">
        <v>12</v>
      </c>
      <c r="C45">
        <v>1</v>
      </c>
      <c r="D45">
        <v>2</v>
      </c>
    </row>
    <row r="46" spans="1:4">
      <c r="A46">
        <v>45</v>
      </c>
      <c r="B46" s="1">
        <v>26</v>
      </c>
      <c r="C46">
        <v>0</v>
      </c>
      <c r="D46">
        <v>5</v>
      </c>
    </row>
    <row r="47" spans="1:4">
      <c r="A47">
        <v>46</v>
      </c>
      <c r="B47" s="1">
        <v>10</v>
      </c>
      <c r="C47">
        <v>1</v>
      </c>
      <c r="D47">
        <v>2</v>
      </c>
    </row>
    <row r="48" spans="1:4">
      <c r="A48">
        <v>47</v>
      </c>
      <c r="B48" s="1">
        <v>15</v>
      </c>
      <c r="C48">
        <v>0</v>
      </c>
      <c r="D48">
        <v>3</v>
      </c>
    </row>
    <row r="49" spans="1:4">
      <c r="A49">
        <v>48</v>
      </c>
      <c r="B49" s="1">
        <v>19</v>
      </c>
      <c r="C49">
        <v>1</v>
      </c>
      <c r="D49">
        <v>4</v>
      </c>
    </row>
    <row r="50" spans="1:4">
      <c r="A50">
        <v>49</v>
      </c>
      <c r="B50" s="1">
        <v>14</v>
      </c>
      <c r="C50">
        <v>3</v>
      </c>
      <c r="D50">
        <v>3</v>
      </c>
    </row>
    <row r="51" spans="1:4">
      <c r="A51">
        <v>50</v>
      </c>
      <c r="B51" s="1">
        <v>19</v>
      </c>
      <c r="C51">
        <v>0</v>
      </c>
      <c r="D51">
        <v>4</v>
      </c>
    </row>
    <row r="52" spans="1:4">
      <c r="A52">
        <v>51</v>
      </c>
      <c r="B52" s="1">
        <v>19</v>
      </c>
      <c r="C52">
        <v>0</v>
      </c>
      <c r="D52">
        <v>3</v>
      </c>
    </row>
    <row r="53" spans="1:4">
      <c r="A53">
        <v>52</v>
      </c>
      <c r="B53" s="1">
        <v>18</v>
      </c>
      <c r="C53">
        <v>1</v>
      </c>
      <c r="D53">
        <v>6</v>
      </c>
    </row>
    <row r="54" spans="1:4">
      <c r="A54">
        <v>53</v>
      </c>
      <c r="B54" s="1">
        <v>20</v>
      </c>
      <c r="C54">
        <v>0</v>
      </c>
      <c r="D54">
        <v>4</v>
      </c>
    </row>
    <row r="55" spans="1:4">
      <c r="A55">
        <v>54</v>
      </c>
      <c r="B55" s="1">
        <v>16</v>
      </c>
      <c r="C55">
        <v>1</v>
      </c>
      <c r="D55">
        <v>3</v>
      </c>
    </row>
    <row r="56" spans="1:4">
      <c r="A56">
        <v>55</v>
      </c>
      <c r="B56" s="1">
        <v>16</v>
      </c>
      <c r="C56">
        <v>0</v>
      </c>
      <c r="D56">
        <v>3</v>
      </c>
    </row>
    <row r="57" spans="1:4">
      <c r="A57">
        <v>56</v>
      </c>
      <c r="B57" s="1">
        <v>16</v>
      </c>
      <c r="C57">
        <v>0</v>
      </c>
      <c r="D57">
        <v>3</v>
      </c>
    </row>
    <row r="58" spans="1:4">
      <c r="A58">
        <v>57</v>
      </c>
      <c r="B58" s="1">
        <v>15</v>
      </c>
      <c r="C58">
        <v>1</v>
      </c>
      <c r="D58">
        <v>3</v>
      </c>
    </row>
    <row r="59" spans="1:4">
      <c r="A59">
        <v>58</v>
      </c>
      <c r="B59" s="1">
        <v>10</v>
      </c>
      <c r="C59">
        <v>0</v>
      </c>
      <c r="D59">
        <v>2</v>
      </c>
    </row>
    <row r="60" spans="1:4">
      <c r="A60">
        <v>59</v>
      </c>
      <c r="B60" s="1">
        <v>7</v>
      </c>
      <c r="C60">
        <v>1</v>
      </c>
      <c r="D60">
        <v>1</v>
      </c>
    </row>
    <row r="61" spans="1:4">
      <c r="A61">
        <v>60</v>
      </c>
      <c r="B61" s="1">
        <v>1</v>
      </c>
      <c r="C61">
        <v>2</v>
      </c>
      <c r="D6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2C02-4C9D-B746-A60D-F13056A4A1FE}">
  <dimension ref="A1:D41"/>
  <sheetViews>
    <sheetView topLeftCell="A5" workbookViewId="0">
      <selection activeCell="H7" sqref="H7"/>
    </sheetView>
  </sheetViews>
  <sheetFormatPr baseColWidth="10" defaultRowHeight="15"/>
  <sheetData>
    <row r="1" spans="1:4">
      <c r="A1" t="s">
        <v>3</v>
      </c>
      <c r="B1" t="s">
        <v>1</v>
      </c>
      <c r="C1" t="s">
        <v>2</v>
      </c>
      <c r="D1" t="s">
        <v>0</v>
      </c>
    </row>
    <row r="2" spans="1:4">
      <c r="A2">
        <v>1</v>
      </c>
      <c r="B2" s="1">
        <v>27</v>
      </c>
      <c r="C2">
        <v>0</v>
      </c>
      <c r="D2">
        <v>5</v>
      </c>
    </row>
    <row r="3" spans="1:4">
      <c r="A3">
        <v>2</v>
      </c>
      <c r="B3" s="1">
        <v>21</v>
      </c>
      <c r="C3">
        <v>0</v>
      </c>
      <c r="D3">
        <v>6</v>
      </c>
    </row>
    <row r="4" spans="1:4">
      <c r="A4">
        <v>3</v>
      </c>
      <c r="B4" s="1">
        <v>8</v>
      </c>
      <c r="C4">
        <v>2</v>
      </c>
      <c r="D4">
        <v>2</v>
      </c>
    </row>
    <row r="5" spans="1:4">
      <c r="A5">
        <v>4</v>
      </c>
      <c r="B5" s="1">
        <v>25</v>
      </c>
      <c r="C5">
        <v>1</v>
      </c>
      <c r="D5">
        <v>5</v>
      </c>
    </row>
    <row r="6" spans="1:4">
      <c r="A6">
        <v>5</v>
      </c>
      <c r="B6" s="1">
        <v>16</v>
      </c>
      <c r="C6">
        <v>1</v>
      </c>
      <c r="D6">
        <v>4</v>
      </c>
    </row>
    <row r="7" spans="1:4">
      <c r="A7">
        <v>6</v>
      </c>
      <c r="B7" s="1">
        <v>22</v>
      </c>
      <c r="C7">
        <v>0</v>
      </c>
      <c r="D7">
        <v>6</v>
      </c>
    </row>
    <row r="8" spans="1:4">
      <c r="A8">
        <v>7</v>
      </c>
      <c r="B8" s="1">
        <v>10</v>
      </c>
      <c r="C8">
        <v>0</v>
      </c>
      <c r="D8">
        <v>2</v>
      </c>
    </row>
    <row r="9" spans="1:4">
      <c r="A9">
        <v>8</v>
      </c>
      <c r="B9" s="1">
        <v>16</v>
      </c>
      <c r="C9">
        <v>3</v>
      </c>
      <c r="D9">
        <v>4</v>
      </c>
    </row>
    <row r="10" spans="1:4">
      <c r="A10">
        <v>9</v>
      </c>
      <c r="B10" s="1">
        <v>23</v>
      </c>
      <c r="C10">
        <v>1</v>
      </c>
      <c r="D10">
        <v>6</v>
      </c>
    </row>
    <row r="11" spans="1:4">
      <c r="A11">
        <v>10</v>
      </c>
      <c r="B11" s="1">
        <v>15</v>
      </c>
      <c r="C11">
        <v>3</v>
      </c>
      <c r="D11">
        <v>6</v>
      </c>
    </row>
    <row r="12" spans="1:4">
      <c r="A12">
        <v>11</v>
      </c>
      <c r="B12" s="1">
        <v>1</v>
      </c>
      <c r="C12">
        <v>1</v>
      </c>
      <c r="D12">
        <v>1</v>
      </c>
    </row>
    <row r="13" spans="1:4">
      <c r="A13">
        <v>12</v>
      </c>
      <c r="B13" s="1">
        <v>5</v>
      </c>
      <c r="C13">
        <v>0</v>
      </c>
      <c r="D13">
        <v>1</v>
      </c>
    </row>
    <row r="14" spans="1:4">
      <c r="A14">
        <v>13</v>
      </c>
      <c r="B14" s="1">
        <v>9</v>
      </c>
      <c r="C14">
        <v>1</v>
      </c>
      <c r="D14">
        <v>2</v>
      </c>
    </row>
    <row r="15" spans="1:4">
      <c r="A15">
        <v>14</v>
      </c>
      <c r="B15" s="1">
        <v>4</v>
      </c>
      <c r="C15">
        <v>1</v>
      </c>
      <c r="D15">
        <v>1</v>
      </c>
    </row>
    <row r="16" spans="1:4">
      <c r="A16">
        <v>15</v>
      </c>
      <c r="B16" s="1">
        <v>1</v>
      </c>
      <c r="C16">
        <v>2</v>
      </c>
      <c r="D16">
        <v>1</v>
      </c>
    </row>
    <row r="17" spans="1:4">
      <c r="A17">
        <v>16</v>
      </c>
      <c r="B17" s="1">
        <v>11</v>
      </c>
      <c r="C17">
        <v>2</v>
      </c>
      <c r="D17">
        <v>3</v>
      </c>
    </row>
    <row r="18" spans="1:4">
      <c r="A18">
        <v>17</v>
      </c>
      <c r="B18" s="1">
        <v>16</v>
      </c>
      <c r="C18">
        <v>2</v>
      </c>
      <c r="D18">
        <v>6</v>
      </c>
    </row>
    <row r="19" spans="1:4">
      <c r="A19">
        <v>18</v>
      </c>
      <c r="B19" s="1">
        <v>24</v>
      </c>
      <c r="C19">
        <v>3</v>
      </c>
      <c r="D19">
        <v>5</v>
      </c>
    </row>
    <row r="20" spans="1:4">
      <c r="A20">
        <v>19</v>
      </c>
      <c r="B20" s="1">
        <v>23</v>
      </c>
      <c r="C20">
        <v>2</v>
      </c>
      <c r="D20">
        <v>5</v>
      </c>
    </row>
    <row r="21" spans="1:4">
      <c r="A21">
        <v>20</v>
      </c>
      <c r="B21" s="1">
        <v>16</v>
      </c>
      <c r="C21">
        <v>2</v>
      </c>
      <c r="D21">
        <v>4</v>
      </c>
    </row>
    <row r="22" spans="1:4">
      <c r="A22">
        <v>21</v>
      </c>
      <c r="B22" s="1">
        <v>13</v>
      </c>
      <c r="C22">
        <v>1</v>
      </c>
      <c r="D22">
        <v>3</v>
      </c>
    </row>
    <row r="23" spans="1:4">
      <c r="A23">
        <v>22</v>
      </c>
      <c r="B23" s="1">
        <v>20</v>
      </c>
      <c r="C23">
        <v>2</v>
      </c>
      <c r="D23">
        <v>5</v>
      </c>
    </row>
    <row r="24" spans="1:4">
      <c r="A24">
        <v>23</v>
      </c>
      <c r="B24" s="1">
        <v>27</v>
      </c>
      <c r="C24">
        <v>0</v>
      </c>
      <c r="D24">
        <v>5</v>
      </c>
    </row>
    <row r="25" spans="1:4">
      <c r="A25">
        <v>24</v>
      </c>
      <c r="B25" s="1">
        <v>13</v>
      </c>
      <c r="C25">
        <v>0</v>
      </c>
      <c r="D25">
        <v>2</v>
      </c>
    </row>
    <row r="26" spans="1:4">
      <c r="A26">
        <v>25</v>
      </c>
      <c r="B26" s="1">
        <v>16</v>
      </c>
      <c r="C26">
        <v>2</v>
      </c>
      <c r="D26">
        <v>6</v>
      </c>
    </row>
    <row r="27" spans="1:4">
      <c r="A27">
        <v>26</v>
      </c>
      <c r="B27" s="1">
        <v>7</v>
      </c>
      <c r="C27">
        <v>0</v>
      </c>
      <c r="D27">
        <v>1</v>
      </c>
    </row>
    <row r="28" spans="1:4">
      <c r="A28">
        <v>27</v>
      </c>
      <c r="B28" s="1">
        <v>19</v>
      </c>
      <c r="C28">
        <v>0</v>
      </c>
      <c r="D28">
        <v>4</v>
      </c>
    </row>
    <row r="29" spans="1:4">
      <c r="A29">
        <v>28</v>
      </c>
      <c r="B29" s="1">
        <v>12</v>
      </c>
      <c r="C29">
        <v>0</v>
      </c>
      <c r="D29">
        <v>2</v>
      </c>
    </row>
    <row r="30" spans="1:4">
      <c r="A30">
        <v>29</v>
      </c>
      <c r="B30" s="1">
        <v>10</v>
      </c>
      <c r="C30">
        <v>0</v>
      </c>
      <c r="D30">
        <v>1</v>
      </c>
    </row>
    <row r="31" spans="1:4">
      <c r="A31">
        <v>30</v>
      </c>
      <c r="B31" s="1">
        <v>7</v>
      </c>
      <c r="C31">
        <v>0</v>
      </c>
      <c r="D31">
        <v>1</v>
      </c>
    </row>
    <row r="32" spans="1:4">
      <c r="A32">
        <v>31</v>
      </c>
      <c r="B32" s="1">
        <v>25</v>
      </c>
      <c r="C32">
        <v>0</v>
      </c>
      <c r="D32">
        <v>6</v>
      </c>
    </row>
    <row r="33" spans="1:4">
      <c r="A33">
        <v>32</v>
      </c>
      <c r="B33" s="1">
        <v>16</v>
      </c>
      <c r="C33">
        <v>2</v>
      </c>
      <c r="D33">
        <v>4</v>
      </c>
    </row>
    <row r="34" spans="1:4">
      <c r="A34">
        <v>33</v>
      </c>
      <c r="B34" s="1">
        <v>19</v>
      </c>
      <c r="C34">
        <v>0</v>
      </c>
      <c r="D34">
        <v>4</v>
      </c>
    </row>
    <row r="35" spans="1:4">
      <c r="A35">
        <v>34</v>
      </c>
      <c r="B35" s="1">
        <v>20</v>
      </c>
      <c r="C35">
        <v>0</v>
      </c>
      <c r="D35">
        <v>3</v>
      </c>
    </row>
    <row r="36" spans="1:4">
      <c r="A36">
        <v>35</v>
      </c>
      <c r="B36" s="1">
        <v>18</v>
      </c>
      <c r="C36">
        <v>2</v>
      </c>
      <c r="D36">
        <v>6</v>
      </c>
    </row>
    <row r="37" spans="1:4">
      <c r="A37">
        <v>36</v>
      </c>
      <c r="B37" s="1">
        <v>20</v>
      </c>
      <c r="C37">
        <v>1</v>
      </c>
      <c r="D37">
        <v>5</v>
      </c>
    </row>
    <row r="38" spans="1:4">
      <c r="A38">
        <v>37</v>
      </c>
      <c r="B38" s="1">
        <v>30</v>
      </c>
      <c r="C38">
        <v>0</v>
      </c>
      <c r="D38">
        <v>5</v>
      </c>
    </row>
    <row r="39" spans="1:4">
      <c r="A39">
        <v>38</v>
      </c>
      <c r="B39" s="1">
        <v>6</v>
      </c>
      <c r="C39">
        <v>2</v>
      </c>
      <c r="D39">
        <v>2</v>
      </c>
    </row>
    <row r="40" spans="1:4">
      <c r="A40">
        <v>39</v>
      </c>
      <c r="B40" s="1">
        <v>7</v>
      </c>
      <c r="C40">
        <v>4</v>
      </c>
      <c r="D40">
        <v>2</v>
      </c>
    </row>
    <row r="41" spans="1:4">
      <c r="A41">
        <v>40</v>
      </c>
      <c r="B41" s="1">
        <v>1</v>
      </c>
      <c r="C41">
        <v>3</v>
      </c>
      <c r="D4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F324-4D90-2E4E-BFCB-E52DB3F030D5}">
  <dimension ref="A1:T33"/>
  <sheetViews>
    <sheetView tabSelected="1" workbookViewId="0">
      <selection activeCell="Q12" sqref="Q12"/>
    </sheetView>
  </sheetViews>
  <sheetFormatPr baseColWidth="10" defaultRowHeight="15"/>
  <cols>
    <col min="18" max="18" width="11.5" customWidth="1"/>
    <col min="19" max="19" width="14.1640625" customWidth="1"/>
  </cols>
  <sheetData>
    <row r="1" spans="1:20">
      <c r="A1" t="s">
        <v>3</v>
      </c>
      <c r="B1" t="s">
        <v>32</v>
      </c>
      <c r="C1" t="s">
        <v>0</v>
      </c>
      <c r="D1" t="s">
        <v>2</v>
      </c>
      <c r="F1" t="s">
        <v>1</v>
      </c>
      <c r="H1" t="s">
        <v>36</v>
      </c>
      <c r="I1" t="s">
        <v>37</v>
      </c>
      <c r="J1" t="s">
        <v>38</v>
      </c>
      <c r="L1" t="s">
        <v>36</v>
      </c>
      <c r="M1" t="s">
        <v>43</v>
      </c>
      <c r="N1" t="s">
        <v>38</v>
      </c>
      <c r="R1" t="s">
        <v>32</v>
      </c>
      <c r="S1" t="s">
        <v>0</v>
      </c>
    </row>
    <row r="2" spans="1:20">
      <c r="A2">
        <v>41</v>
      </c>
      <c r="B2">
        <v>1</v>
      </c>
      <c r="C2">
        <v>4</v>
      </c>
      <c r="D2">
        <v>1</v>
      </c>
      <c r="F2" s="1">
        <v>20</v>
      </c>
      <c r="G2">
        <f>SUMPRODUCT($R$2:$S$2,B2:C2)</f>
        <v>16.479285582765606</v>
      </c>
      <c r="H2" s="44">
        <f>F2-G2</f>
        <v>3.5207144172343945</v>
      </c>
      <c r="I2">
        <f>H2/F2</f>
        <v>0.17603572086171973</v>
      </c>
      <c r="J2">
        <f>ABS(I2)</f>
        <v>0.17603572086171973</v>
      </c>
      <c r="K2">
        <f>SUMPRODUCT($R$4:$T$4,B2:D2)</f>
        <v>16.825211741501334</v>
      </c>
      <c r="L2" s="44">
        <f>F2-K2</f>
        <v>3.1747882584986655</v>
      </c>
      <c r="M2">
        <f t="shared" ref="M2:M21" si="0">L2/F2</f>
        <v>0.15873941292493327</v>
      </c>
      <c r="N2">
        <f>ABS(M2)</f>
        <v>0.15873941292493327</v>
      </c>
      <c r="Q2" t="s">
        <v>29</v>
      </c>
      <c r="R2">
        <v>2.3213036273246139</v>
      </c>
      <c r="S2">
        <v>3.5394954888602475</v>
      </c>
    </row>
    <row r="3" spans="1:20">
      <c r="A3">
        <v>42</v>
      </c>
      <c r="B3">
        <v>1</v>
      </c>
      <c r="C3">
        <v>6</v>
      </c>
      <c r="D3">
        <v>0</v>
      </c>
      <c r="F3" s="1">
        <v>22</v>
      </c>
      <c r="G3">
        <f t="shared" ref="G3:G21" si="1">SUMPRODUCT($R$2:$S$2,B3:C3)</f>
        <v>23.5582765604861</v>
      </c>
      <c r="H3" s="44">
        <f t="shared" ref="H3:H21" si="2">F3-G3</f>
        <v>-1.5582765604860995</v>
      </c>
      <c r="I3">
        <f t="shared" ref="I3:I21" si="3">H3/F3</f>
        <v>-7.0830752749368162E-2</v>
      </c>
      <c r="J3">
        <f t="shared" ref="J3:J21" si="4">ABS(I3)</f>
        <v>7.0830752749368162E-2</v>
      </c>
      <c r="K3">
        <f t="shared" ref="K3:K21" si="5">SUMPRODUCT($R$4:$T$4,B3:D3)</f>
        <v>26.12881424759253</v>
      </c>
      <c r="L3" s="44">
        <f t="shared" ref="L3:L21" si="6">F3-K3</f>
        <v>-4.1288142475925298</v>
      </c>
      <c r="M3">
        <f t="shared" si="0"/>
        <v>-0.18767337489056954</v>
      </c>
      <c r="N3">
        <f t="shared" ref="N3:N21" si="7">ABS(M3)</f>
        <v>0.18767337489056954</v>
      </c>
      <c r="R3" t="s">
        <v>32</v>
      </c>
      <c r="S3" t="s">
        <v>0</v>
      </c>
      <c r="T3" t="s">
        <v>2</v>
      </c>
    </row>
    <row r="4" spans="1:20">
      <c r="A4">
        <v>43</v>
      </c>
      <c r="B4">
        <v>1</v>
      </c>
      <c r="C4">
        <v>5</v>
      </c>
      <c r="D4">
        <v>1</v>
      </c>
      <c r="F4" s="1">
        <v>21</v>
      </c>
      <c r="G4">
        <f t="shared" si="1"/>
        <v>20.018781071625853</v>
      </c>
      <c r="H4" s="44">
        <f t="shared" si="2"/>
        <v>0.98121892837414748</v>
      </c>
      <c r="I4">
        <f t="shared" si="3"/>
        <v>4.6724710874959406E-2</v>
      </c>
      <c r="J4">
        <f t="shared" si="4"/>
        <v>4.6724710874959406E-2</v>
      </c>
      <c r="K4">
        <f t="shared" si="5"/>
        <v>20.462582666202575</v>
      </c>
      <c r="L4" s="44">
        <f t="shared" si="6"/>
        <v>0.53741733379742485</v>
      </c>
      <c r="M4">
        <f t="shared" si="0"/>
        <v>2.5591301609401183E-2</v>
      </c>
      <c r="N4">
        <f t="shared" si="7"/>
        <v>2.5591301609401183E-2</v>
      </c>
      <c r="Q4" t="s">
        <v>29</v>
      </c>
      <c r="R4">
        <v>4.3045886993850786</v>
      </c>
      <c r="S4">
        <v>3.6373709247012416</v>
      </c>
      <c r="T4">
        <v>-2.0288606566887109</v>
      </c>
    </row>
    <row r="5" spans="1:20">
      <c r="A5">
        <v>44</v>
      </c>
      <c r="B5">
        <v>1</v>
      </c>
      <c r="C5">
        <v>2</v>
      </c>
      <c r="D5">
        <v>1</v>
      </c>
      <c r="F5" s="1">
        <v>12</v>
      </c>
      <c r="G5">
        <f t="shared" si="1"/>
        <v>9.4002946050451079</v>
      </c>
      <c r="H5" s="44">
        <f t="shared" si="2"/>
        <v>2.5997053949548921</v>
      </c>
      <c r="I5">
        <f t="shared" si="3"/>
        <v>0.216642116246241</v>
      </c>
      <c r="J5">
        <f t="shared" si="4"/>
        <v>0.216642116246241</v>
      </c>
      <c r="K5">
        <f t="shared" si="5"/>
        <v>9.5504698920988513</v>
      </c>
      <c r="L5" s="44">
        <f t="shared" si="6"/>
        <v>2.4495301079011487</v>
      </c>
      <c r="M5">
        <f t="shared" si="0"/>
        <v>0.20412750899176238</v>
      </c>
      <c r="N5">
        <f t="shared" si="7"/>
        <v>0.20412750899176238</v>
      </c>
    </row>
    <row r="6" spans="1:20">
      <c r="A6">
        <v>45</v>
      </c>
      <c r="B6">
        <v>1</v>
      </c>
      <c r="C6">
        <v>5</v>
      </c>
      <c r="D6">
        <v>0</v>
      </c>
      <c r="F6" s="1">
        <v>26</v>
      </c>
      <c r="G6">
        <f t="shared" si="1"/>
        <v>20.018781071625853</v>
      </c>
      <c r="H6" s="44">
        <f t="shared" si="2"/>
        <v>5.9812189283741475</v>
      </c>
      <c r="I6">
        <f t="shared" si="3"/>
        <v>0.23004688186054414</v>
      </c>
      <c r="J6">
        <f t="shared" si="4"/>
        <v>0.23004688186054414</v>
      </c>
      <c r="K6">
        <f t="shared" si="5"/>
        <v>22.491443322891286</v>
      </c>
      <c r="L6" s="44">
        <f t="shared" si="6"/>
        <v>3.5085566771087144</v>
      </c>
      <c r="M6">
        <f t="shared" si="0"/>
        <v>0.13494448758110439</v>
      </c>
      <c r="N6">
        <f t="shared" si="7"/>
        <v>0.13494448758110439</v>
      </c>
      <c r="O6" t="s">
        <v>41</v>
      </c>
      <c r="P6" s="45">
        <f>AVERAGE(J2:J21)</f>
        <v>0.39385511453231842</v>
      </c>
    </row>
    <row r="7" spans="1:20">
      <c r="A7">
        <v>46</v>
      </c>
      <c r="B7">
        <v>1</v>
      </c>
      <c r="C7">
        <v>2</v>
      </c>
      <c r="D7">
        <v>1</v>
      </c>
      <c r="F7" s="1">
        <v>10</v>
      </c>
      <c r="G7">
        <f t="shared" si="1"/>
        <v>9.4002946050451079</v>
      </c>
      <c r="H7" s="44">
        <f t="shared" si="2"/>
        <v>0.59970539495489206</v>
      </c>
      <c r="I7">
        <f t="shared" si="3"/>
        <v>5.9970539495489208E-2</v>
      </c>
      <c r="J7">
        <f t="shared" si="4"/>
        <v>5.9970539495489208E-2</v>
      </c>
      <c r="K7">
        <f t="shared" si="5"/>
        <v>9.5504698920988513</v>
      </c>
      <c r="L7" s="44">
        <f t="shared" si="6"/>
        <v>0.44953010790114867</v>
      </c>
      <c r="M7">
        <f t="shared" si="0"/>
        <v>4.4953010790114864E-2</v>
      </c>
      <c r="N7">
        <f t="shared" si="7"/>
        <v>4.4953010790114864E-2</v>
      </c>
      <c r="O7" t="s">
        <v>42</v>
      </c>
      <c r="P7" s="45">
        <f>AVERAGE(N2:N21)</f>
        <v>0.27138484465142482</v>
      </c>
    </row>
    <row r="8" spans="1:20">
      <c r="A8">
        <v>47</v>
      </c>
      <c r="B8">
        <v>1</v>
      </c>
      <c r="C8">
        <v>3</v>
      </c>
      <c r="D8">
        <v>0</v>
      </c>
      <c r="F8" s="1">
        <v>15</v>
      </c>
      <c r="G8">
        <f t="shared" si="1"/>
        <v>12.939790093905357</v>
      </c>
      <c r="H8" s="44">
        <f t="shared" si="2"/>
        <v>2.0602099060946433</v>
      </c>
      <c r="I8">
        <f t="shared" si="3"/>
        <v>0.13734732707297623</v>
      </c>
      <c r="J8">
        <f t="shared" si="4"/>
        <v>0.13734732707297623</v>
      </c>
      <c r="K8">
        <f t="shared" si="5"/>
        <v>15.216701473488804</v>
      </c>
      <c r="L8" s="44">
        <f t="shared" si="6"/>
        <v>-0.2167014734888042</v>
      </c>
      <c r="M8">
        <f t="shared" si="0"/>
        <v>-1.4446764899253613E-2</v>
      </c>
      <c r="N8">
        <f t="shared" si="7"/>
        <v>1.4446764899253613E-2</v>
      </c>
    </row>
    <row r="9" spans="1:20">
      <c r="A9">
        <v>48</v>
      </c>
      <c r="B9">
        <v>1</v>
      </c>
      <c r="C9">
        <v>4</v>
      </c>
      <c r="D9">
        <v>1</v>
      </c>
      <c r="F9" s="1">
        <v>19</v>
      </c>
      <c r="G9">
        <f t="shared" si="1"/>
        <v>16.479285582765606</v>
      </c>
      <c r="H9" s="44">
        <f t="shared" si="2"/>
        <v>2.5207144172343945</v>
      </c>
      <c r="I9">
        <f t="shared" si="3"/>
        <v>0.13266917985444182</v>
      </c>
      <c r="J9">
        <f t="shared" si="4"/>
        <v>0.13266917985444182</v>
      </c>
      <c r="K9">
        <f t="shared" si="5"/>
        <v>16.825211741501334</v>
      </c>
      <c r="L9" s="44">
        <f t="shared" si="6"/>
        <v>2.1747882584986655</v>
      </c>
      <c r="M9">
        <f t="shared" si="0"/>
        <v>0.11446253992098239</v>
      </c>
      <c r="N9">
        <f t="shared" si="7"/>
        <v>0.11446253992098239</v>
      </c>
    </row>
    <row r="10" spans="1:20">
      <c r="A10">
        <v>49</v>
      </c>
      <c r="B10">
        <v>1</v>
      </c>
      <c r="C10">
        <v>3</v>
      </c>
      <c r="D10">
        <v>3</v>
      </c>
      <c r="F10" s="1">
        <v>14</v>
      </c>
      <c r="G10">
        <f t="shared" si="1"/>
        <v>12.939790093905357</v>
      </c>
      <c r="H10" s="44">
        <f t="shared" si="2"/>
        <v>1.0602099060946433</v>
      </c>
      <c r="I10">
        <f t="shared" si="3"/>
        <v>7.5729279006760228E-2</v>
      </c>
      <c r="J10">
        <f t="shared" si="4"/>
        <v>7.5729279006760228E-2</v>
      </c>
      <c r="K10">
        <f t="shared" si="5"/>
        <v>9.1301195034226712</v>
      </c>
      <c r="L10" s="44">
        <f t="shared" si="6"/>
        <v>4.8698804965773288</v>
      </c>
      <c r="M10">
        <f t="shared" si="0"/>
        <v>0.34784860689838065</v>
      </c>
      <c r="N10">
        <f t="shared" si="7"/>
        <v>0.34784860689838065</v>
      </c>
    </row>
    <row r="11" spans="1:20">
      <c r="A11">
        <v>50</v>
      </c>
      <c r="B11">
        <v>1</v>
      </c>
      <c r="C11">
        <v>4</v>
      </c>
      <c r="D11">
        <v>0</v>
      </c>
      <c r="F11" s="1">
        <v>19</v>
      </c>
      <c r="G11">
        <f t="shared" si="1"/>
        <v>16.479285582765606</v>
      </c>
      <c r="H11" s="44">
        <f t="shared" si="2"/>
        <v>2.5207144172343945</v>
      </c>
      <c r="I11">
        <f t="shared" si="3"/>
        <v>0.13266917985444182</v>
      </c>
      <c r="J11">
        <f t="shared" si="4"/>
        <v>0.13266917985444182</v>
      </c>
      <c r="K11">
        <f t="shared" si="5"/>
        <v>18.854072398190045</v>
      </c>
      <c r="L11" s="44">
        <f t="shared" si="6"/>
        <v>0.14592760180995512</v>
      </c>
      <c r="M11">
        <f t="shared" si="0"/>
        <v>7.6804000952607962E-3</v>
      </c>
      <c r="N11">
        <f t="shared" si="7"/>
        <v>7.6804000952607962E-3</v>
      </c>
    </row>
    <row r="12" spans="1:20">
      <c r="A12">
        <v>51</v>
      </c>
      <c r="B12">
        <v>1</v>
      </c>
      <c r="C12">
        <v>3</v>
      </c>
      <c r="D12">
        <v>0</v>
      </c>
      <c r="F12" s="1">
        <v>19</v>
      </c>
      <c r="G12">
        <f t="shared" si="1"/>
        <v>12.939790093905357</v>
      </c>
      <c r="H12" s="44">
        <f t="shared" si="2"/>
        <v>6.0602099060946433</v>
      </c>
      <c r="I12">
        <f t="shared" si="3"/>
        <v>0.31895841611024439</v>
      </c>
      <c r="J12">
        <f t="shared" si="4"/>
        <v>0.31895841611024439</v>
      </c>
      <c r="K12">
        <f t="shared" si="5"/>
        <v>15.216701473488804</v>
      </c>
      <c r="L12" s="44">
        <f t="shared" si="6"/>
        <v>3.7832985265111958</v>
      </c>
      <c r="M12">
        <f t="shared" si="0"/>
        <v>0.19912097507953663</v>
      </c>
      <c r="N12">
        <f t="shared" si="7"/>
        <v>0.19912097507953663</v>
      </c>
    </row>
    <row r="13" spans="1:20">
      <c r="A13">
        <v>52</v>
      </c>
      <c r="B13">
        <v>1</v>
      </c>
      <c r="C13">
        <v>6</v>
      </c>
      <c r="D13">
        <v>1</v>
      </c>
      <c r="F13" s="1">
        <v>18</v>
      </c>
      <c r="G13">
        <f t="shared" si="1"/>
        <v>23.5582765604861</v>
      </c>
      <c r="H13" s="44">
        <f t="shared" si="2"/>
        <v>-5.5582765604860995</v>
      </c>
      <c r="I13">
        <f t="shared" si="3"/>
        <v>-0.30879314224922777</v>
      </c>
      <c r="J13">
        <f t="shared" si="4"/>
        <v>0.30879314224922777</v>
      </c>
      <c r="K13">
        <f t="shared" si="5"/>
        <v>24.099953590903819</v>
      </c>
      <c r="L13" s="44">
        <f t="shared" si="6"/>
        <v>-6.0999535909038194</v>
      </c>
      <c r="M13">
        <f t="shared" si="0"/>
        <v>-0.33888631060576774</v>
      </c>
      <c r="N13">
        <f t="shared" si="7"/>
        <v>0.33888631060576774</v>
      </c>
    </row>
    <row r="14" spans="1:20">
      <c r="A14">
        <v>53</v>
      </c>
      <c r="B14">
        <v>1</v>
      </c>
      <c r="C14">
        <v>4</v>
      </c>
      <c r="D14">
        <v>0</v>
      </c>
      <c r="F14" s="1">
        <v>20</v>
      </c>
      <c r="G14">
        <f t="shared" si="1"/>
        <v>16.479285582765606</v>
      </c>
      <c r="H14" s="44">
        <f t="shared" si="2"/>
        <v>3.5207144172343945</v>
      </c>
      <c r="I14">
        <f t="shared" si="3"/>
        <v>0.17603572086171973</v>
      </c>
      <c r="J14">
        <f t="shared" si="4"/>
        <v>0.17603572086171973</v>
      </c>
      <c r="K14">
        <f t="shared" si="5"/>
        <v>18.854072398190045</v>
      </c>
      <c r="L14" s="44">
        <f t="shared" si="6"/>
        <v>1.1459276018099551</v>
      </c>
      <c r="M14">
        <f t="shared" si="0"/>
        <v>5.7296380090497756E-2</v>
      </c>
      <c r="N14">
        <f t="shared" si="7"/>
        <v>5.7296380090497756E-2</v>
      </c>
    </row>
    <row r="15" spans="1:20">
      <c r="A15">
        <v>54</v>
      </c>
      <c r="B15">
        <v>1</v>
      </c>
      <c r="C15">
        <v>3</v>
      </c>
      <c r="D15">
        <v>1</v>
      </c>
      <c r="F15" s="1">
        <v>16</v>
      </c>
      <c r="G15">
        <f t="shared" si="1"/>
        <v>12.939790093905357</v>
      </c>
      <c r="H15" s="44">
        <f t="shared" si="2"/>
        <v>3.0602099060946433</v>
      </c>
      <c r="I15">
        <f t="shared" si="3"/>
        <v>0.1912631191309152</v>
      </c>
      <c r="J15">
        <f t="shared" si="4"/>
        <v>0.1912631191309152</v>
      </c>
      <c r="K15">
        <f t="shared" si="5"/>
        <v>13.187840816800094</v>
      </c>
      <c r="L15" s="44">
        <f t="shared" si="6"/>
        <v>2.8121591831999062</v>
      </c>
      <c r="M15">
        <f t="shared" si="0"/>
        <v>0.17575994894999414</v>
      </c>
      <c r="N15">
        <f t="shared" si="7"/>
        <v>0.17575994894999414</v>
      </c>
    </row>
    <row r="16" spans="1:20">
      <c r="A16">
        <v>55</v>
      </c>
      <c r="B16">
        <v>1</v>
      </c>
      <c r="C16">
        <v>3</v>
      </c>
      <c r="D16">
        <v>0</v>
      </c>
      <c r="F16" s="1">
        <v>16</v>
      </c>
      <c r="G16">
        <f t="shared" si="1"/>
        <v>12.939790093905357</v>
      </c>
      <c r="H16" s="44">
        <f t="shared" si="2"/>
        <v>3.0602099060946433</v>
      </c>
      <c r="I16">
        <f t="shared" si="3"/>
        <v>0.1912631191309152</v>
      </c>
      <c r="J16">
        <f t="shared" si="4"/>
        <v>0.1912631191309152</v>
      </c>
      <c r="K16">
        <f t="shared" si="5"/>
        <v>15.216701473488804</v>
      </c>
      <c r="L16" s="44">
        <f t="shared" si="6"/>
        <v>0.7832985265111958</v>
      </c>
      <c r="M16">
        <f t="shared" si="0"/>
        <v>4.8956157906949738E-2</v>
      </c>
      <c r="N16">
        <f t="shared" si="7"/>
        <v>4.8956157906949738E-2</v>
      </c>
    </row>
    <row r="17" spans="1:14">
      <c r="A17">
        <v>56</v>
      </c>
      <c r="B17">
        <v>1</v>
      </c>
      <c r="C17">
        <v>3</v>
      </c>
      <c r="D17">
        <v>0</v>
      </c>
      <c r="F17" s="1">
        <v>16</v>
      </c>
      <c r="G17">
        <f t="shared" si="1"/>
        <v>12.939790093905357</v>
      </c>
      <c r="H17" s="44">
        <f t="shared" si="2"/>
        <v>3.0602099060946433</v>
      </c>
      <c r="I17">
        <f t="shared" si="3"/>
        <v>0.1912631191309152</v>
      </c>
      <c r="J17">
        <f t="shared" si="4"/>
        <v>0.1912631191309152</v>
      </c>
      <c r="K17">
        <f t="shared" si="5"/>
        <v>15.216701473488804</v>
      </c>
      <c r="L17" s="44">
        <f t="shared" si="6"/>
        <v>0.7832985265111958</v>
      </c>
      <c r="M17">
        <f t="shared" si="0"/>
        <v>4.8956157906949738E-2</v>
      </c>
      <c r="N17">
        <f t="shared" si="7"/>
        <v>4.8956157906949738E-2</v>
      </c>
    </row>
    <row r="18" spans="1:14">
      <c r="A18">
        <v>57</v>
      </c>
      <c r="B18">
        <v>1</v>
      </c>
      <c r="C18">
        <v>3</v>
      </c>
      <c r="D18">
        <v>1</v>
      </c>
      <c r="F18" s="1">
        <v>15</v>
      </c>
      <c r="G18">
        <f t="shared" si="1"/>
        <v>12.939790093905357</v>
      </c>
      <c r="H18" s="44">
        <f t="shared" si="2"/>
        <v>2.0602099060946433</v>
      </c>
      <c r="I18">
        <f t="shared" si="3"/>
        <v>0.13734732707297623</v>
      </c>
      <c r="J18">
        <f t="shared" si="4"/>
        <v>0.13734732707297623</v>
      </c>
      <c r="K18">
        <f t="shared" si="5"/>
        <v>13.187840816800094</v>
      </c>
      <c r="L18" s="44">
        <f t="shared" si="6"/>
        <v>1.8121591831999062</v>
      </c>
      <c r="M18">
        <f t="shared" si="0"/>
        <v>0.12081061221332708</v>
      </c>
      <c r="N18">
        <f t="shared" si="7"/>
        <v>0.12081061221332708</v>
      </c>
    </row>
    <row r="19" spans="1:14">
      <c r="A19">
        <v>58</v>
      </c>
      <c r="B19">
        <v>1</v>
      </c>
      <c r="C19">
        <v>2</v>
      </c>
      <c r="D19">
        <v>0</v>
      </c>
      <c r="F19" s="1">
        <v>10</v>
      </c>
      <c r="G19">
        <f t="shared" si="1"/>
        <v>9.4002946050451079</v>
      </c>
      <c r="H19" s="44">
        <f t="shared" si="2"/>
        <v>0.59970539495489206</v>
      </c>
      <c r="I19">
        <f t="shared" si="3"/>
        <v>5.9970539495489208E-2</v>
      </c>
      <c r="J19">
        <f t="shared" si="4"/>
        <v>5.9970539495489208E-2</v>
      </c>
      <c r="K19">
        <f t="shared" si="5"/>
        <v>11.579330548787562</v>
      </c>
      <c r="L19" s="44">
        <f t="shared" si="6"/>
        <v>-1.5793305487875617</v>
      </c>
      <c r="M19">
        <f t="shared" si="0"/>
        <v>-0.15793305487875617</v>
      </c>
      <c r="N19">
        <f t="shared" si="7"/>
        <v>0.15793305487875617</v>
      </c>
    </row>
    <row r="20" spans="1:14">
      <c r="A20">
        <v>59</v>
      </c>
      <c r="B20">
        <v>1</v>
      </c>
      <c r="C20">
        <v>1</v>
      </c>
      <c r="D20">
        <v>1</v>
      </c>
      <c r="F20" s="1">
        <v>7</v>
      </c>
      <c r="G20">
        <f t="shared" si="1"/>
        <v>5.8607991161848609</v>
      </c>
      <c r="H20" s="44">
        <f t="shared" si="2"/>
        <v>1.1392008838151391</v>
      </c>
      <c r="I20">
        <f t="shared" si="3"/>
        <v>0.16274298340216273</v>
      </c>
      <c r="J20">
        <f t="shared" si="4"/>
        <v>0.16274298340216273</v>
      </c>
      <c r="K20">
        <f t="shared" si="5"/>
        <v>5.9130989673976089</v>
      </c>
      <c r="L20" s="44">
        <f t="shared" si="6"/>
        <v>1.0869010326023911</v>
      </c>
      <c r="M20">
        <f t="shared" si="0"/>
        <v>0.15527157608605588</v>
      </c>
      <c r="N20">
        <f t="shared" si="7"/>
        <v>0.15527157608605588</v>
      </c>
    </row>
    <row r="21" spans="1:14">
      <c r="A21">
        <v>60</v>
      </c>
      <c r="B21">
        <v>1</v>
      </c>
      <c r="C21">
        <v>1</v>
      </c>
      <c r="D21">
        <v>2</v>
      </c>
      <c r="F21" s="1">
        <v>1</v>
      </c>
      <c r="G21">
        <f t="shared" si="1"/>
        <v>5.8607991161848609</v>
      </c>
      <c r="H21" s="44">
        <f t="shared" si="2"/>
        <v>-4.8607991161848609</v>
      </c>
      <c r="I21">
        <f t="shared" si="3"/>
        <v>-4.8607991161848609</v>
      </c>
      <c r="J21">
        <f t="shared" si="4"/>
        <v>4.8607991161848609</v>
      </c>
      <c r="K21">
        <f t="shared" si="5"/>
        <v>3.8842383107088985</v>
      </c>
      <c r="L21" s="44">
        <f t="shared" si="6"/>
        <v>-2.8842383107088985</v>
      </c>
      <c r="M21">
        <f t="shared" si="0"/>
        <v>-2.8842383107088985</v>
      </c>
      <c r="N21">
        <f t="shared" si="7"/>
        <v>2.8842383107088985</v>
      </c>
    </row>
    <row r="25" spans="1:14">
      <c r="E25" t="s">
        <v>29</v>
      </c>
    </row>
    <row r="26" spans="1:14">
      <c r="D26" t="s">
        <v>32</v>
      </c>
      <c r="E26">
        <v>2.3213036273246139</v>
      </c>
    </row>
    <row r="27" spans="1:14">
      <c r="D27" t="s">
        <v>0</v>
      </c>
      <c r="E27">
        <v>3.5394954888602475</v>
      </c>
    </row>
    <row r="30" spans="1:14">
      <c r="E30" t="s">
        <v>29</v>
      </c>
    </row>
    <row r="31" spans="1:14">
      <c r="D31" t="s">
        <v>32</v>
      </c>
      <c r="E31">
        <v>4.3045886993850786</v>
      </c>
    </row>
    <row r="32" spans="1:14">
      <c r="D32" t="s">
        <v>2</v>
      </c>
      <c r="E32">
        <v>-2.0288606566887109</v>
      </c>
    </row>
    <row r="33" spans="4:5">
      <c r="D33" t="s">
        <v>0</v>
      </c>
      <c r="E33">
        <v>3.6373709247012416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MRData</vt:lpstr>
      <vt:lpstr>MAPE 2</vt:lpstr>
      <vt:lpstr>SLRData</vt:lpstr>
      <vt:lpstr>MAPE1</vt:lpstr>
      <vt:lpstr>Sheet1</vt:lpstr>
      <vt:lpstr>Estimation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RFDickson</dc:creator>
  <cp:lastModifiedBy>KYUNGJIN CHO</cp:lastModifiedBy>
  <dcterms:created xsi:type="dcterms:W3CDTF">2017-02-28T14:30:06Z</dcterms:created>
  <dcterms:modified xsi:type="dcterms:W3CDTF">2019-03-08T00:57:26Z</dcterms:modified>
</cp:coreProperties>
</file>